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32" tabRatio="911"/>
  </bookViews>
  <sheets>
    <sheet name="Adjusted Maximum Est." sheetId="9" r:id="rId1"/>
    <sheet name="NETCO Max Adjustments " sheetId="17" r:id="rId2"/>
    <sheet name="Adjusted Maximum Est. (2)" sheetId="11" r:id="rId3"/>
    <sheet name="Adjusted Conservative Estimates" sheetId="8" r:id="rId4"/>
    <sheet name="NETCO Adjustments" sheetId="16" r:id="rId5"/>
    <sheet name="Comparison " sheetId="15" r:id="rId6"/>
    <sheet name="Enron Rate Chart" sheetId="12" r:id="rId7"/>
    <sheet name="Citigroup Rate Max AD&amp;D Life" sheetId="14" r:id="rId8"/>
    <sheet name="Citigroup Rate Chart" sheetId="13" r:id="rId9"/>
    <sheet name="NETCO ADJUSTED SAlARIES" sheetId="4" r:id="rId10"/>
  </sheets>
  <externalReferences>
    <externalReference r:id="rId11"/>
    <externalReference r:id="rId12"/>
    <externalReference r:id="rId13"/>
  </externalReferences>
  <definedNames>
    <definedName name="_xlnm.Print_Area" localSheetId="5">'Comparison '!$A$1:$BN$50</definedName>
    <definedName name="_xlnm.Print_Area" localSheetId="4">'NETCO Adjustments'!$A$1:$CC$49</definedName>
    <definedName name="_xlnm.Print_Area" localSheetId="1">'NETCO Max Adjustments '!$A$1:$CC$49</definedName>
    <definedName name="_xlnm.Print_Titles" localSheetId="9">'NETCO ADJUSTED SAlARIES'!$1:$1</definedName>
  </definedNames>
  <calcPr calcId="92512" fullCalcOnLoad="1"/>
</workbook>
</file>

<file path=xl/calcChain.xml><?xml version="1.0" encoding="utf-8"?>
<calcChain xmlns="http://schemas.openxmlformats.org/spreadsheetml/2006/main">
  <c r="D4" i="8" l="1"/>
  <c r="E4" i="8"/>
  <c r="F4" i="8"/>
  <c r="G4" i="8"/>
  <c r="H4" i="8"/>
  <c r="B5" i="8"/>
  <c r="D5" i="8"/>
  <c r="E5" i="8"/>
  <c r="F5" i="8"/>
  <c r="G5" i="8"/>
  <c r="H5" i="8"/>
  <c r="B6" i="8"/>
  <c r="D6" i="8"/>
  <c r="E6" i="8"/>
  <c r="F6" i="8"/>
  <c r="G6" i="8"/>
  <c r="H6" i="8"/>
  <c r="B7" i="8"/>
  <c r="D7" i="8"/>
  <c r="E7" i="8"/>
  <c r="F7" i="8"/>
  <c r="G7" i="8"/>
  <c r="H7" i="8"/>
  <c r="B8" i="8"/>
  <c r="D8" i="8"/>
  <c r="E8" i="8"/>
  <c r="F8" i="8"/>
  <c r="G8" i="8"/>
  <c r="H8" i="8"/>
  <c r="B9" i="8"/>
  <c r="D9" i="8"/>
  <c r="E9" i="8"/>
  <c r="F9" i="8"/>
  <c r="G9" i="8"/>
  <c r="H9" i="8"/>
  <c r="B10" i="8"/>
  <c r="D10" i="8"/>
  <c r="E10" i="8"/>
  <c r="F10" i="8"/>
  <c r="G10" i="8"/>
  <c r="H10" i="8"/>
  <c r="D11" i="8"/>
  <c r="E11" i="8"/>
  <c r="F11" i="8"/>
  <c r="G11" i="8"/>
  <c r="H11" i="8"/>
  <c r="D12" i="8"/>
  <c r="E12" i="8"/>
  <c r="F12" i="8"/>
  <c r="G12" i="8"/>
  <c r="H12" i="8"/>
  <c r="D13" i="8"/>
  <c r="E13" i="8"/>
  <c r="F13" i="8"/>
  <c r="G13" i="8"/>
  <c r="H13" i="8"/>
  <c r="B14" i="8"/>
  <c r="D14" i="8"/>
  <c r="G14" i="8"/>
  <c r="H14" i="8"/>
  <c r="D17" i="8"/>
  <c r="E17" i="8"/>
  <c r="F17" i="8"/>
  <c r="G17" i="8"/>
  <c r="H17" i="8"/>
  <c r="B18" i="8"/>
  <c r="D18" i="8"/>
  <c r="E18" i="8"/>
  <c r="F18" i="8"/>
  <c r="G18" i="8"/>
  <c r="H18" i="8"/>
  <c r="B19" i="8"/>
  <c r="D19" i="8"/>
  <c r="E19" i="8"/>
  <c r="F19" i="8"/>
  <c r="G19" i="8"/>
  <c r="H19" i="8"/>
  <c r="B20" i="8"/>
  <c r="D20" i="8"/>
  <c r="E20" i="8"/>
  <c r="F20" i="8"/>
  <c r="G20" i="8"/>
  <c r="H20" i="8"/>
  <c r="B21" i="8"/>
  <c r="D21" i="8"/>
  <c r="E21" i="8"/>
  <c r="F21" i="8"/>
  <c r="G21" i="8"/>
  <c r="H21" i="8"/>
  <c r="B22" i="8"/>
  <c r="D22" i="8"/>
  <c r="E22" i="8"/>
  <c r="F22" i="8"/>
  <c r="G22" i="8"/>
  <c r="H22" i="8"/>
  <c r="B23" i="8"/>
  <c r="D23" i="8"/>
  <c r="E23" i="8"/>
  <c r="F23" i="8"/>
  <c r="G23" i="8"/>
  <c r="H23" i="8"/>
  <c r="D24" i="8"/>
  <c r="E24" i="8"/>
  <c r="F24" i="8"/>
  <c r="G24" i="8"/>
  <c r="H24" i="8"/>
  <c r="D25" i="8"/>
  <c r="E25" i="8"/>
  <c r="F25" i="8"/>
  <c r="G25" i="8"/>
  <c r="H25" i="8"/>
  <c r="D26" i="8"/>
  <c r="E26" i="8"/>
  <c r="F26" i="8"/>
  <c r="G26" i="8"/>
  <c r="H26" i="8"/>
  <c r="B27" i="8"/>
  <c r="D27" i="8"/>
  <c r="G27" i="8"/>
  <c r="H27" i="8"/>
  <c r="D30" i="8"/>
  <c r="E30" i="8"/>
  <c r="F30" i="8"/>
  <c r="G30" i="8"/>
  <c r="H30" i="8"/>
  <c r="B31" i="8"/>
  <c r="D31" i="8"/>
  <c r="E31" i="8"/>
  <c r="F31" i="8"/>
  <c r="G31" i="8"/>
  <c r="H31" i="8"/>
  <c r="B32" i="8"/>
  <c r="D32" i="8"/>
  <c r="E32" i="8"/>
  <c r="F32" i="8"/>
  <c r="G32" i="8"/>
  <c r="H32" i="8"/>
  <c r="D33" i="8"/>
  <c r="E33" i="8"/>
  <c r="F33" i="8"/>
  <c r="G33" i="8"/>
  <c r="H33" i="8"/>
  <c r="B34" i="8"/>
  <c r="D34" i="8"/>
  <c r="E34" i="8"/>
  <c r="F34" i="8"/>
  <c r="G34" i="8"/>
  <c r="H34" i="8"/>
  <c r="B35" i="8"/>
  <c r="D35" i="8"/>
  <c r="E35" i="8"/>
  <c r="F35" i="8"/>
  <c r="G35" i="8"/>
  <c r="H35" i="8"/>
  <c r="B36" i="8"/>
  <c r="D36" i="8"/>
  <c r="E36" i="8"/>
  <c r="F36" i="8"/>
  <c r="G36" i="8"/>
  <c r="H36" i="8"/>
  <c r="B37" i="8"/>
  <c r="D37" i="8"/>
  <c r="E37" i="8"/>
  <c r="F37" i="8"/>
  <c r="G37" i="8"/>
  <c r="H37" i="8"/>
  <c r="D38" i="8"/>
  <c r="E38" i="8"/>
  <c r="F38" i="8"/>
  <c r="G38" i="8"/>
  <c r="H38" i="8"/>
  <c r="D39" i="8"/>
  <c r="E39" i="8"/>
  <c r="F39" i="8"/>
  <c r="G39" i="8"/>
  <c r="H39" i="8"/>
  <c r="B40" i="8"/>
  <c r="D40" i="8"/>
  <c r="G40" i="8"/>
  <c r="H40" i="8"/>
  <c r="B43" i="8"/>
  <c r="D43" i="8"/>
  <c r="E43" i="8"/>
  <c r="F43" i="8"/>
  <c r="G43" i="8"/>
  <c r="H43" i="8"/>
  <c r="B44" i="8"/>
  <c r="D44" i="8"/>
  <c r="E44" i="8"/>
  <c r="F44" i="8"/>
  <c r="G44" i="8"/>
  <c r="H44" i="8"/>
  <c r="B45" i="8"/>
  <c r="D45" i="8"/>
  <c r="E45" i="8"/>
  <c r="F45" i="8"/>
  <c r="G45" i="8"/>
  <c r="H45" i="8"/>
  <c r="B46" i="8"/>
  <c r="D46" i="8"/>
  <c r="E46" i="8"/>
  <c r="F46" i="8"/>
  <c r="G46" i="8"/>
  <c r="H46" i="8"/>
  <c r="B47" i="8"/>
  <c r="D47" i="8"/>
  <c r="E47" i="8"/>
  <c r="F47" i="8"/>
  <c r="G47" i="8"/>
  <c r="H47" i="8"/>
  <c r="B48" i="8"/>
  <c r="D48" i="8"/>
  <c r="E48" i="8"/>
  <c r="F48" i="8"/>
  <c r="G48" i="8"/>
  <c r="H48" i="8"/>
  <c r="B49" i="8"/>
  <c r="D49" i="8"/>
  <c r="E49" i="8"/>
  <c r="F49" i="8"/>
  <c r="G49" i="8"/>
  <c r="H49" i="8"/>
  <c r="B50" i="8"/>
  <c r="D50" i="8"/>
  <c r="E50" i="8"/>
  <c r="F50" i="8"/>
  <c r="G50" i="8"/>
  <c r="H50" i="8"/>
  <c r="B51" i="8"/>
  <c r="D51" i="8"/>
  <c r="E51" i="8"/>
  <c r="F51" i="8"/>
  <c r="G51" i="8"/>
  <c r="H51" i="8"/>
  <c r="B52" i="8"/>
  <c r="D52" i="8"/>
  <c r="E52" i="8"/>
  <c r="F52" i="8"/>
  <c r="G52" i="8"/>
  <c r="H52" i="8"/>
  <c r="B53" i="8"/>
  <c r="D53" i="8"/>
  <c r="G53" i="8"/>
  <c r="H53" i="8"/>
  <c r="B55" i="8"/>
  <c r="H55" i="8"/>
  <c r="H57" i="8"/>
  <c r="B60" i="8"/>
  <c r="B61" i="8"/>
  <c r="B62" i="8"/>
  <c r="B63" i="8"/>
  <c r="B64" i="8"/>
  <c r="B65" i="8"/>
  <c r="B66" i="8"/>
  <c r="B67" i="8"/>
  <c r="B68" i="8"/>
  <c r="B69" i="8"/>
  <c r="B70" i="8"/>
  <c r="B4" i="9"/>
  <c r="D4" i="9"/>
  <c r="E4" i="9"/>
  <c r="F4" i="9"/>
  <c r="G4" i="9"/>
  <c r="H4" i="9"/>
  <c r="B5" i="9"/>
  <c r="D5" i="9"/>
  <c r="E5" i="9"/>
  <c r="F5" i="9"/>
  <c r="G5" i="9"/>
  <c r="H5" i="9"/>
  <c r="B6" i="9"/>
  <c r="D6" i="9"/>
  <c r="E6" i="9"/>
  <c r="F6" i="9"/>
  <c r="G6" i="9"/>
  <c r="H6" i="9"/>
  <c r="B7" i="9"/>
  <c r="D7" i="9"/>
  <c r="E7" i="9"/>
  <c r="F7" i="9"/>
  <c r="G7" i="9"/>
  <c r="H7" i="9"/>
  <c r="B8" i="9"/>
  <c r="D8" i="9"/>
  <c r="E8" i="9"/>
  <c r="F8" i="9"/>
  <c r="G8" i="9"/>
  <c r="H8" i="9"/>
  <c r="B9" i="9"/>
  <c r="D9" i="9"/>
  <c r="E9" i="9"/>
  <c r="F9" i="9"/>
  <c r="G9" i="9"/>
  <c r="H9" i="9"/>
  <c r="B10" i="9"/>
  <c r="D10" i="9"/>
  <c r="E10" i="9"/>
  <c r="F10" i="9"/>
  <c r="G10" i="9"/>
  <c r="H10" i="9"/>
  <c r="D11" i="9"/>
  <c r="E11" i="9"/>
  <c r="F11" i="9"/>
  <c r="G11" i="9"/>
  <c r="H11" i="9"/>
  <c r="D12" i="9"/>
  <c r="E12" i="9"/>
  <c r="F12" i="9"/>
  <c r="G12" i="9"/>
  <c r="H12" i="9"/>
  <c r="D13" i="9"/>
  <c r="E13" i="9"/>
  <c r="F13" i="9"/>
  <c r="G13" i="9"/>
  <c r="H13" i="9"/>
  <c r="B14" i="9"/>
  <c r="D14" i="9"/>
  <c r="G14" i="9"/>
  <c r="H14" i="9"/>
  <c r="D17" i="9"/>
  <c r="E17" i="9"/>
  <c r="F17" i="9"/>
  <c r="G17" i="9"/>
  <c r="H17" i="9"/>
  <c r="B18" i="9"/>
  <c r="D18" i="9"/>
  <c r="E18" i="9"/>
  <c r="F18" i="9"/>
  <c r="G18" i="9"/>
  <c r="H18" i="9"/>
  <c r="B19" i="9"/>
  <c r="D19" i="9"/>
  <c r="E19" i="9"/>
  <c r="F19" i="9"/>
  <c r="G19" i="9"/>
  <c r="H19" i="9"/>
  <c r="B20" i="9"/>
  <c r="D20" i="9"/>
  <c r="E20" i="9"/>
  <c r="F20" i="9"/>
  <c r="G20" i="9"/>
  <c r="H20" i="9"/>
  <c r="B21" i="9"/>
  <c r="D21" i="9"/>
  <c r="E21" i="9"/>
  <c r="F21" i="9"/>
  <c r="G21" i="9"/>
  <c r="H21" i="9"/>
  <c r="B22" i="9"/>
  <c r="D22" i="9"/>
  <c r="E22" i="9"/>
  <c r="F22" i="9"/>
  <c r="G22" i="9"/>
  <c r="H22" i="9"/>
  <c r="B23" i="9"/>
  <c r="D23" i="9"/>
  <c r="E23" i="9"/>
  <c r="F23" i="9"/>
  <c r="G23" i="9"/>
  <c r="H23" i="9"/>
  <c r="D24" i="9"/>
  <c r="E24" i="9"/>
  <c r="F24" i="9"/>
  <c r="G24" i="9"/>
  <c r="H24" i="9"/>
  <c r="D25" i="9"/>
  <c r="E25" i="9"/>
  <c r="F25" i="9"/>
  <c r="G25" i="9"/>
  <c r="H25" i="9"/>
  <c r="D26" i="9"/>
  <c r="E26" i="9"/>
  <c r="F26" i="9"/>
  <c r="G26" i="9"/>
  <c r="H26" i="9"/>
  <c r="B27" i="9"/>
  <c r="D27" i="9"/>
  <c r="G27" i="9"/>
  <c r="H27" i="9"/>
  <c r="D30" i="9"/>
  <c r="E30" i="9"/>
  <c r="F30" i="9"/>
  <c r="G30" i="9"/>
  <c r="H30" i="9"/>
  <c r="B31" i="9"/>
  <c r="D31" i="9"/>
  <c r="E31" i="9"/>
  <c r="F31" i="9"/>
  <c r="G31" i="9"/>
  <c r="H31" i="9"/>
  <c r="B32" i="9"/>
  <c r="D32" i="9"/>
  <c r="E32" i="9"/>
  <c r="F32" i="9"/>
  <c r="G32" i="9"/>
  <c r="H32" i="9"/>
  <c r="B33" i="9"/>
  <c r="D33" i="9"/>
  <c r="E33" i="9"/>
  <c r="F33" i="9"/>
  <c r="G33" i="9"/>
  <c r="H33" i="9"/>
  <c r="B34" i="9"/>
  <c r="D34" i="9"/>
  <c r="E34" i="9"/>
  <c r="F34" i="9"/>
  <c r="G34" i="9"/>
  <c r="H34" i="9"/>
  <c r="B35" i="9"/>
  <c r="D35" i="9"/>
  <c r="E35" i="9"/>
  <c r="F35" i="9"/>
  <c r="G35" i="9"/>
  <c r="H35" i="9"/>
  <c r="B36" i="9"/>
  <c r="D36" i="9"/>
  <c r="E36" i="9"/>
  <c r="F36" i="9"/>
  <c r="G36" i="9"/>
  <c r="H36" i="9"/>
  <c r="B37" i="9"/>
  <c r="D37" i="9"/>
  <c r="E37" i="9"/>
  <c r="F37" i="9"/>
  <c r="G37" i="9"/>
  <c r="H37" i="9"/>
  <c r="D38" i="9"/>
  <c r="E38" i="9"/>
  <c r="F38" i="9"/>
  <c r="G38" i="9"/>
  <c r="H38" i="9"/>
  <c r="D39" i="9"/>
  <c r="E39" i="9"/>
  <c r="F39" i="9"/>
  <c r="G39" i="9"/>
  <c r="H39" i="9"/>
  <c r="B40" i="9"/>
  <c r="D40" i="9"/>
  <c r="G40" i="9"/>
  <c r="H40" i="9"/>
  <c r="B43" i="9"/>
  <c r="D43" i="9"/>
  <c r="E43" i="9"/>
  <c r="F43" i="9"/>
  <c r="G43" i="9"/>
  <c r="H43" i="9"/>
  <c r="B44" i="9"/>
  <c r="D44" i="9"/>
  <c r="E44" i="9"/>
  <c r="F44" i="9"/>
  <c r="G44" i="9"/>
  <c r="H44" i="9"/>
  <c r="B45" i="9"/>
  <c r="D45" i="9"/>
  <c r="E45" i="9"/>
  <c r="F45" i="9"/>
  <c r="G45" i="9"/>
  <c r="H45" i="9"/>
  <c r="B46" i="9"/>
  <c r="D46" i="9"/>
  <c r="E46" i="9"/>
  <c r="F46" i="9"/>
  <c r="G46" i="9"/>
  <c r="H46" i="9"/>
  <c r="B47" i="9"/>
  <c r="D47" i="9"/>
  <c r="E47" i="9"/>
  <c r="F47" i="9"/>
  <c r="G47" i="9"/>
  <c r="H47" i="9"/>
  <c r="B48" i="9"/>
  <c r="D48" i="9"/>
  <c r="E48" i="9"/>
  <c r="F48" i="9"/>
  <c r="G48" i="9"/>
  <c r="H48" i="9"/>
  <c r="B49" i="9"/>
  <c r="D49" i="9"/>
  <c r="E49" i="9"/>
  <c r="F49" i="9"/>
  <c r="G49" i="9"/>
  <c r="H49" i="9"/>
  <c r="B50" i="9"/>
  <c r="D50" i="9"/>
  <c r="E50" i="9"/>
  <c r="F50" i="9"/>
  <c r="G50" i="9"/>
  <c r="H50" i="9"/>
  <c r="B51" i="9"/>
  <c r="D51" i="9"/>
  <c r="E51" i="9"/>
  <c r="F51" i="9"/>
  <c r="G51" i="9"/>
  <c r="H51" i="9"/>
  <c r="B52" i="9"/>
  <c r="D52" i="9"/>
  <c r="E52" i="9"/>
  <c r="F52" i="9"/>
  <c r="G52" i="9"/>
  <c r="H52" i="9"/>
  <c r="B53" i="9"/>
  <c r="D53" i="9"/>
  <c r="G53" i="9"/>
  <c r="H53" i="9"/>
  <c r="B55" i="9"/>
  <c r="H55" i="9"/>
  <c r="H57" i="9"/>
  <c r="B60" i="9"/>
  <c r="B61" i="9"/>
  <c r="B62" i="9"/>
  <c r="B63" i="9"/>
  <c r="B64" i="9"/>
  <c r="B65" i="9"/>
  <c r="B66" i="9"/>
  <c r="B67" i="9"/>
  <c r="B68" i="9"/>
  <c r="B69" i="9"/>
  <c r="B70" i="9"/>
  <c r="B4" i="11"/>
  <c r="D4" i="11"/>
  <c r="E4" i="11"/>
  <c r="F4" i="11"/>
  <c r="G4" i="11"/>
  <c r="H4" i="11"/>
  <c r="B5" i="11"/>
  <c r="D5" i="11"/>
  <c r="E5" i="11"/>
  <c r="F5" i="11"/>
  <c r="G5" i="11"/>
  <c r="H5" i="11"/>
  <c r="B6" i="11"/>
  <c r="D6" i="11"/>
  <c r="E6" i="11"/>
  <c r="F6" i="11"/>
  <c r="G6" i="11"/>
  <c r="H6" i="11"/>
  <c r="B7" i="11"/>
  <c r="D7" i="11"/>
  <c r="E7" i="11"/>
  <c r="F7" i="11"/>
  <c r="G7" i="11"/>
  <c r="H7" i="11"/>
  <c r="B8" i="11"/>
  <c r="D8" i="11"/>
  <c r="E8" i="11"/>
  <c r="F8" i="11"/>
  <c r="G8" i="11"/>
  <c r="H8" i="11"/>
  <c r="B9" i="11"/>
  <c r="D9" i="11"/>
  <c r="G9" i="11"/>
  <c r="H9" i="11"/>
  <c r="D12" i="11"/>
  <c r="E12" i="11"/>
  <c r="F12" i="11"/>
  <c r="G12" i="11"/>
  <c r="H12" i="11"/>
  <c r="B13" i="11"/>
  <c r="D13" i="11"/>
  <c r="E13" i="11"/>
  <c r="F13" i="11"/>
  <c r="G13" i="11"/>
  <c r="H13" i="11"/>
  <c r="B14" i="11"/>
  <c r="D14" i="11"/>
  <c r="E14" i="11"/>
  <c r="F14" i="11"/>
  <c r="G14" i="11"/>
  <c r="H14" i="11"/>
  <c r="B15" i="11"/>
  <c r="D15" i="11"/>
  <c r="E15" i="11"/>
  <c r="F15" i="11"/>
  <c r="G15" i="11"/>
  <c r="H15" i="11"/>
  <c r="B16" i="11"/>
  <c r="D16" i="11"/>
  <c r="E16" i="11"/>
  <c r="F16" i="11"/>
  <c r="G16" i="11"/>
  <c r="H16" i="11"/>
  <c r="B17" i="11"/>
  <c r="D17" i="11"/>
  <c r="G17" i="11"/>
  <c r="H17" i="11"/>
  <c r="D20" i="11"/>
  <c r="E20" i="11"/>
  <c r="F20" i="11"/>
  <c r="G20" i="11"/>
  <c r="H20" i="11"/>
  <c r="B21" i="11"/>
  <c r="D21" i="11"/>
  <c r="E21" i="11"/>
  <c r="F21" i="11"/>
  <c r="G21" i="11"/>
  <c r="H21" i="11"/>
  <c r="B22" i="11"/>
  <c r="D22" i="11"/>
  <c r="E22" i="11"/>
  <c r="F22" i="11"/>
  <c r="G22" i="11"/>
  <c r="H22" i="11"/>
  <c r="B23" i="11"/>
  <c r="D23" i="11"/>
  <c r="E23" i="11"/>
  <c r="F23" i="11"/>
  <c r="G23" i="11"/>
  <c r="H23" i="11"/>
  <c r="B24" i="11"/>
  <c r="D24" i="11"/>
  <c r="E24" i="11"/>
  <c r="F24" i="11"/>
  <c r="G24" i="11"/>
  <c r="H24" i="11"/>
  <c r="B25" i="11"/>
  <c r="D25" i="11"/>
  <c r="G25" i="11"/>
  <c r="H25" i="11"/>
  <c r="B28" i="11"/>
  <c r="D28" i="11"/>
  <c r="E28" i="11"/>
  <c r="F28" i="11"/>
  <c r="G28" i="11"/>
  <c r="H28" i="11"/>
  <c r="B29" i="11"/>
  <c r="D29" i="11"/>
  <c r="E29" i="11"/>
  <c r="F29" i="11"/>
  <c r="G29" i="11"/>
  <c r="H29" i="11"/>
  <c r="B30" i="11"/>
  <c r="D30" i="11"/>
  <c r="E30" i="11"/>
  <c r="F30" i="11"/>
  <c r="G30" i="11"/>
  <c r="H30" i="11"/>
  <c r="B31" i="11"/>
  <c r="D31" i="11"/>
  <c r="E31" i="11"/>
  <c r="F31" i="11"/>
  <c r="G31" i="11"/>
  <c r="H31" i="11"/>
  <c r="B32" i="11"/>
  <c r="D32" i="11"/>
  <c r="E32" i="11"/>
  <c r="F32" i="11"/>
  <c r="G32" i="11"/>
  <c r="H32" i="11"/>
  <c r="B33" i="11"/>
  <c r="D33" i="11"/>
  <c r="G33" i="11"/>
  <c r="H33" i="11"/>
  <c r="B35" i="11"/>
  <c r="H35" i="11"/>
  <c r="H37" i="11"/>
  <c r="B40" i="11"/>
  <c r="B41" i="11"/>
  <c r="B42" i="11"/>
  <c r="B43" i="11"/>
  <c r="B44" i="11"/>
  <c r="B45" i="11"/>
  <c r="O6" i="13"/>
  <c r="P6" i="13"/>
  <c r="R6" i="13"/>
  <c r="S6" i="13"/>
  <c r="W6" i="13"/>
  <c r="Y6" i="13"/>
  <c r="Z6" i="13"/>
  <c r="AA6" i="13"/>
  <c r="AB6" i="13"/>
  <c r="O7" i="13"/>
  <c r="P7" i="13"/>
  <c r="R7" i="13"/>
  <c r="S7" i="13"/>
  <c r="W7" i="13"/>
  <c r="Y7" i="13"/>
  <c r="Z7" i="13"/>
  <c r="AA7" i="13"/>
  <c r="AB7" i="13"/>
  <c r="O8" i="13"/>
  <c r="P8" i="13"/>
  <c r="R8" i="13"/>
  <c r="S8" i="13"/>
  <c r="W8" i="13"/>
  <c r="Y8" i="13"/>
  <c r="Z8" i="13"/>
  <c r="AA8" i="13"/>
  <c r="AB8" i="13"/>
  <c r="O9" i="13"/>
  <c r="P9" i="13"/>
  <c r="R9" i="13"/>
  <c r="S9" i="13"/>
  <c r="W9" i="13"/>
  <c r="Y9" i="13"/>
  <c r="Z9" i="13"/>
  <c r="AA9" i="13"/>
  <c r="AB9" i="13"/>
  <c r="O10" i="13"/>
  <c r="P10" i="13"/>
  <c r="R10" i="13"/>
  <c r="S10" i="13"/>
  <c r="W10" i="13"/>
  <c r="Y10" i="13"/>
  <c r="Z10" i="13"/>
  <c r="AA10" i="13"/>
  <c r="AB10" i="13"/>
  <c r="O11" i="13"/>
  <c r="P11" i="13"/>
  <c r="R11" i="13"/>
  <c r="S11" i="13"/>
  <c r="W11" i="13"/>
  <c r="Y11" i="13"/>
  <c r="Z11" i="13"/>
  <c r="AA11" i="13"/>
  <c r="AB11" i="13"/>
  <c r="O12" i="13"/>
  <c r="P12" i="13"/>
  <c r="R12" i="13"/>
  <c r="S12" i="13"/>
  <c r="W12" i="13"/>
  <c r="Y12" i="13"/>
  <c r="Z12" i="13"/>
  <c r="AA12" i="13"/>
  <c r="AB12" i="13"/>
  <c r="O13" i="13"/>
  <c r="P13" i="13"/>
  <c r="R13" i="13"/>
  <c r="S13" i="13"/>
  <c r="W13" i="13"/>
  <c r="Y13" i="13"/>
  <c r="Z13" i="13"/>
  <c r="AA13" i="13"/>
  <c r="AB13" i="13"/>
  <c r="O14" i="13"/>
  <c r="P14" i="13"/>
  <c r="R14" i="13"/>
  <c r="S14" i="13"/>
  <c r="W14" i="13"/>
  <c r="Y14" i="13"/>
  <c r="Z14" i="13"/>
  <c r="AA14" i="13"/>
  <c r="AB14" i="13"/>
  <c r="O15" i="13"/>
  <c r="P15" i="13"/>
  <c r="R15" i="13"/>
  <c r="S15" i="13"/>
  <c r="W15" i="13"/>
  <c r="Y15" i="13"/>
  <c r="Z15" i="13"/>
  <c r="AA15" i="13"/>
  <c r="AB15" i="13"/>
  <c r="O17" i="13"/>
  <c r="P17" i="13"/>
  <c r="R17" i="13"/>
  <c r="S17" i="13"/>
  <c r="W17" i="13"/>
  <c r="Y17" i="13"/>
  <c r="Z17" i="13"/>
  <c r="AA17" i="13"/>
  <c r="AB17" i="13"/>
  <c r="O18" i="13"/>
  <c r="P18" i="13"/>
  <c r="R18" i="13"/>
  <c r="S18" i="13"/>
  <c r="W18" i="13"/>
  <c r="Y18" i="13"/>
  <c r="Z18" i="13"/>
  <c r="AA18" i="13"/>
  <c r="AB18" i="13"/>
  <c r="O19" i="13"/>
  <c r="P19" i="13"/>
  <c r="R19" i="13"/>
  <c r="S19" i="13"/>
  <c r="W19" i="13"/>
  <c r="Y19" i="13"/>
  <c r="Z19" i="13"/>
  <c r="AA19" i="13"/>
  <c r="AB19" i="13"/>
  <c r="O20" i="13"/>
  <c r="P20" i="13"/>
  <c r="R20" i="13"/>
  <c r="S20" i="13"/>
  <c r="W20" i="13"/>
  <c r="Y20" i="13"/>
  <c r="Z20" i="13"/>
  <c r="AA20" i="13"/>
  <c r="AB20" i="13"/>
  <c r="O21" i="13"/>
  <c r="P21" i="13"/>
  <c r="R21" i="13"/>
  <c r="S21" i="13"/>
  <c r="W21" i="13"/>
  <c r="Y21" i="13"/>
  <c r="Z21" i="13"/>
  <c r="AA21" i="13"/>
  <c r="AB21" i="13"/>
  <c r="O22" i="13"/>
  <c r="P22" i="13"/>
  <c r="R22" i="13"/>
  <c r="S22" i="13"/>
  <c r="W22" i="13"/>
  <c r="Y22" i="13"/>
  <c r="Z22" i="13"/>
  <c r="AA22" i="13"/>
  <c r="AB22" i="13"/>
  <c r="O23" i="13"/>
  <c r="P23" i="13"/>
  <c r="R23" i="13"/>
  <c r="S23" i="13"/>
  <c r="W23" i="13"/>
  <c r="Y23" i="13"/>
  <c r="Z23" i="13"/>
  <c r="AA23" i="13"/>
  <c r="AB23" i="13"/>
  <c r="O24" i="13"/>
  <c r="P24" i="13"/>
  <c r="R24" i="13"/>
  <c r="S24" i="13"/>
  <c r="W24" i="13"/>
  <c r="Y24" i="13"/>
  <c r="Z24" i="13"/>
  <c r="AA24" i="13"/>
  <c r="AB24" i="13"/>
  <c r="O25" i="13"/>
  <c r="P25" i="13"/>
  <c r="R25" i="13"/>
  <c r="S25" i="13"/>
  <c r="W25" i="13"/>
  <c r="Y25" i="13"/>
  <c r="Z25" i="13"/>
  <c r="AA25" i="13"/>
  <c r="AB25" i="13"/>
  <c r="O26" i="13"/>
  <c r="P26" i="13"/>
  <c r="R26" i="13"/>
  <c r="S26" i="13"/>
  <c r="W26" i="13"/>
  <c r="Y26" i="13"/>
  <c r="Z26" i="13"/>
  <c r="AA26" i="13"/>
  <c r="AB26" i="13"/>
  <c r="O28" i="13"/>
  <c r="P28" i="13"/>
  <c r="R28" i="13"/>
  <c r="S28" i="13"/>
  <c r="W28" i="13"/>
  <c r="Y28" i="13"/>
  <c r="Z28" i="13"/>
  <c r="AA28" i="13"/>
  <c r="AB28" i="13"/>
  <c r="O29" i="13"/>
  <c r="P29" i="13"/>
  <c r="R29" i="13"/>
  <c r="S29" i="13"/>
  <c r="W29" i="13"/>
  <c r="Y29" i="13"/>
  <c r="Z29" i="13"/>
  <c r="AA29" i="13"/>
  <c r="AB29" i="13"/>
  <c r="O30" i="13"/>
  <c r="P30" i="13"/>
  <c r="R30" i="13"/>
  <c r="S30" i="13"/>
  <c r="W30" i="13"/>
  <c r="Y30" i="13"/>
  <c r="Z30" i="13"/>
  <c r="AA30" i="13"/>
  <c r="AB30" i="13"/>
  <c r="O31" i="13"/>
  <c r="P31" i="13"/>
  <c r="R31" i="13"/>
  <c r="S31" i="13"/>
  <c r="W31" i="13"/>
  <c r="Y31" i="13"/>
  <c r="Z31" i="13"/>
  <c r="AA31" i="13"/>
  <c r="AB31" i="13"/>
  <c r="O32" i="13"/>
  <c r="P32" i="13"/>
  <c r="R32" i="13"/>
  <c r="S32" i="13"/>
  <c r="W32" i="13"/>
  <c r="Y32" i="13"/>
  <c r="Z32" i="13"/>
  <c r="AA32" i="13"/>
  <c r="AB32" i="13"/>
  <c r="O33" i="13"/>
  <c r="P33" i="13"/>
  <c r="R33" i="13"/>
  <c r="S33" i="13"/>
  <c r="W33" i="13"/>
  <c r="Y33" i="13"/>
  <c r="Z33" i="13"/>
  <c r="AA33" i="13"/>
  <c r="AB33" i="13"/>
  <c r="O34" i="13"/>
  <c r="P34" i="13"/>
  <c r="R34" i="13"/>
  <c r="S34" i="13"/>
  <c r="W34" i="13"/>
  <c r="Y34" i="13"/>
  <c r="Z34" i="13"/>
  <c r="AA34" i="13"/>
  <c r="AB34" i="13"/>
  <c r="O35" i="13"/>
  <c r="P35" i="13"/>
  <c r="R35" i="13"/>
  <c r="S35" i="13"/>
  <c r="W35" i="13"/>
  <c r="Y35" i="13"/>
  <c r="Z35" i="13"/>
  <c r="AA35" i="13"/>
  <c r="AB35" i="13"/>
  <c r="O36" i="13"/>
  <c r="P36" i="13"/>
  <c r="R36" i="13"/>
  <c r="S36" i="13"/>
  <c r="W36" i="13"/>
  <c r="Y36" i="13"/>
  <c r="Z36" i="13"/>
  <c r="AA36" i="13"/>
  <c r="AB36" i="13"/>
  <c r="O37" i="13"/>
  <c r="P37" i="13"/>
  <c r="R37" i="13"/>
  <c r="S37" i="13"/>
  <c r="W37" i="13"/>
  <c r="Y37" i="13"/>
  <c r="Z37" i="13"/>
  <c r="AA37" i="13"/>
  <c r="AB37" i="13"/>
  <c r="O39" i="13"/>
  <c r="P39" i="13"/>
  <c r="R39" i="13"/>
  <c r="S39" i="13"/>
  <c r="W39" i="13"/>
  <c r="Y39" i="13"/>
  <c r="Z39" i="13"/>
  <c r="AA39" i="13"/>
  <c r="AB39" i="13"/>
  <c r="O40" i="13"/>
  <c r="P40" i="13"/>
  <c r="R40" i="13"/>
  <c r="S40" i="13"/>
  <c r="W40" i="13"/>
  <c r="Y40" i="13"/>
  <c r="Z40" i="13"/>
  <c r="AA40" i="13"/>
  <c r="AB40" i="13"/>
  <c r="O41" i="13"/>
  <c r="P41" i="13"/>
  <c r="R41" i="13"/>
  <c r="S41" i="13"/>
  <c r="W41" i="13"/>
  <c r="Y41" i="13"/>
  <c r="Z41" i="13"/>
  <c r="AA41" i="13"/>
  <c r="AB41" i="13"/>
  <c r="O42" i="13"/>
  <c r="P42" i="13"/>
  <c r="R42" i="13"/>
  <c r="S42" i="13"/>
  <c r="W42" i="13"/>
  <c r="Y42" i="13"/>
  <c r="Z42" i="13"/>
  <c r="AA42" i="13"/>
  <c r="AB42" i="13"/>
  <c r="O43" i="13"/>
  <c r="P43" i="13"/>
  <c r="R43" i="13"/>
  <c r="S43" i="13"/>
  <c r="W43" i="13"/>
  <c r="Y43" i="13"/>
  <c r="Z43" i="13"/>
  <c r="AA43" i="13"/>
  <c r="AB43" i="13"/>
  <c r="O44" i="13"/>
  <c r="P44" i="13"/>
  <c r="R44" i="13"/>
  <c r="S44" i="13"/>
  <c r="W44" i="13"/>
  <c r="Y44" i="13"/>
  <c r="Z44" i="13"/>
  <c r="AA44" i="13"/>
  <c r="AB44" i="13"/>
  <c r="O45" i="13"/>
  <c r="P45" i="13"/>
  <c r="R45" i="13"/>
  <c r="S45" i="13"/>
  <c r="W45" i="13"/>
  <c r="Y45" i="13"/>
  <c r="Z45" i="13"/>
  <c r="AA45" i="13"/>
  <c r="AB45" i="13"/>
  <c r="O46" i="13"/>
  <c r="P46" i="13"/>
  <c r="R46" i="13"/>
  <c r="S46" i="13"/>
  <c r="W46" i="13"/>
  <c r="Y46" i="13"/>
  <c r="Z46" i="13"/>
  <c r="AA46" i="13"/>
  <c r="AB46" i="13"/>
  <c r="O47" i="13"/>
  <c r="P47" i="13"/>
  <c r="R47" i="13"/>
  <c r="S47" i="13"/>
  <c r="W47" i="13"/>
  <c r="Y47" i="13"/>
  <c r="Z47" i="13"/>
  <c r="AA47" i="13"/>
  <c r="AB47" i="13"/>
  <c r="O48" i="13"/>
  <c r="P48" i="13"/>
  <c r="R48" i="13"/>
  <c r="S48" i="13"/>
  <c r="W48" i="13"/>
  <c r="Y48" i="13"/>
  <c r="Z48" i="13"/>
  <c r="AA48" i="13"/>
  <c r="AB48" i="13"/>
  <c r="AB49" i="13"/>
  <c r="O6" i="14"/>
  <c r="P6" i="14"/>
  <c r="R6" i="14"/>
  <c r="S6" i="14"/>
  <c r="W6" i="14"/>
  <c r="Y6" i="14"/>
  <c r="Z6" i="14"/>
  <c r="AA6" i="14"/>
  <c r="AB6" i="14"/>
  <c r="O7" i="14"/>
  <c r="P7" i="14"/>
  <c r="R7" i="14"/>
  <c r="S7" i="14"/>
  <c r="W7" i="14"/>
  <c r="Y7" i="14"/>
  <c r="Z7" i="14"/>
  <c r="AA7" i="14"/>
  <c r="AB7" i="14"/>
  <c r="O8" i="14"/>
  <c r="P8" i="14"/>
  <c r="R8" i="14"/>
  <c r="S8" i="14"/>
  <c r="W8" i="14"/>
  <c r="Y8" i="14"/>
  <c r="Z8" i="14"/>
  <c r="AA8" i="14"/>
  <c r="AB8" i="14"/>
  <c r="O9" i="14"/>
  <c r="P9" i="14"/>
  <c r="R9" i="14"/>
  <c r="S9" i="14"/>
  <c r="W9" i="14"/>
  <c r="Y9" i="14"/>
  <c r="Z9" i="14"/>
  <c r="AA9" i="14"/>
  <c r="AB9" i="14"/>
  <c r="O10" i="14"/>
  <c r="P10" i="14"/>
  <c r="R10" i="14"/>
  <c r="S10" i="14"/>
  <c r="W10" i="14"/>
  <c r="Y10" i="14"/>
  <c r="Z10" i="14"/>
  <c r="AA10" i="14"/>
  <c r="AB10" i="14"/>
  <c r="O11" i="14"/>
  <c r="P11" i="14"/>
  <c r="R11" i="14"/>
  <c r="S11" i="14"/>
  <c r="W11" i="14"/>
  <c r="Y11" i="14"/>
  <c r="Z11" i="14"/>
  <c r="AA11" i="14"/>
  <c r="AB11" i="14"/>
  <c r="O12" i="14"/>
  <c r="P12" i="14"/>
  <c r="R12" i="14"/>
  <c r="S12" i="14"/>
  <c r="W12" i="14"/>
  <c r="Y12" i="14"/>
  <c r="Z12" i="14"/>
  <c r="AA12" i="14"/>
  <c r="AB12" i="14"/>
  <c r="R13" i="14"/>
  <c r="S13" i="14"/>
  <c r="W13" i="14"/>
  <c r="Y13" i="14"/>
  <c r="Z13" i="14"/>
  <c r="AA13" i="14"/>
  <c r="AB13" i="14"/>
  <c r="R14" i="14"/>
  <c r="S14" i="14"/>
  <c r="W14" i="14"/>
  <c r="Y14" i="14"/>
  <c r="Z14" i="14"/>
  <c r="AA14" i="14"/>
  <c r="AB14" i="14"/>
  <c r="R15" i="14"/>
  <c r="S15" i="14"/>
  <c r="W15" i="14"/>
  <c r="Y15" i="14"/>
  <c r="Z15" i="14"/>
  <c r="AA15" i="14"/>
  <c r="AB15" i="14"/>
  <c r="O17" i="14"/>
  <c r="P17" i="14"/>
  <c r="R17" i="14"/>
  <c r="S17" i="14"/>
  <c r="W17" i="14"/>
  <c r="Y17" i="14"/>
  <c r="Z17" i="14"/>
  <c r="AA17" i="14"/>
  <c r="AB17" i="14"/>
  <c r="O18" i="14"/>
  <c r="P18" i="14"/>
  <c r="R18" i="14"/>
  <c r="S18" i="14"/>
  <c r="W18" i="14"/>
  <c r="Y18" i="14"/>
  <c r="Z18" i="14"/>
  <c r="AA18" i="14"/>
  <c r="AB18" i="14"/>
  <c r="O19" i="14"/>
  <c r="P19" i="14"/>
  <c r="R19" i="14"/>
  <c r="S19" i="14"/>
  <c r="W19" i="14"/>
  <c r="Y19" i="14"/>
  <c r="Z19" i="14"/>
  <c r="AA19" i="14"/>
  <c r="AB19" i="14"/>
  <c r="O20" i="14"/>
  <c r="P20" i="14"/>
  <c r="R20" i="14"/>
  <c r="S20" i="14"/>
  <c r="W20" i="14"/>
  <c r="Y20" i="14"/>
  <c r="Z20" i="14"/>
  <c r="AA20" i="14"/>
  <c r="AB20" i="14"/>
  <c r="O21" i="14"/>
  <c r="P21" i="14"/>
  <c r="R21" i="14"/>
  <c r="S21" i="14"/>
  <c r="W21" i="14"/>
  <c r="Y21" i="14"/>
  <c r="Z21" i="14"/>
  <c r="AA21" i="14"/>
  <c r="AB21" i="14"/>
  <c r="O22" i="14"/>
  <c r="P22" i="14"/>
  <c r="R22" i="14"/>
  <c r="S22" i="14"/>
  <c r="W22" i="14"/>
  <c r="Y22" i="14"/>
  <c r="Z22" i="14"/>
  <c r="AA22" i="14"/>
  <c r="AB22" i="14"/>
  <c r="O23" i="14"/>
  <c r="P23" i="14"/>
  <c r="R23" i="14"/>
  <c r="S23" i="14"/>
  <c r="W23" i="14"/>
  <c r="Y23" i="14"/>
  <c r="Z23" i="14"/>
  <c r="AA23" i="14"/>
  <c r="AB23" i="14"/>
  <c r="R24" i="14"/>
  <c r="S24" i="14"/>
  <c r="W24" i="14"/>
  <c r="Y24" i="14"/>
  <c r="Z24" i="14"/>
  <c r="AA24" i="14"/>
  <c r="AB24" i="14"/>
  <c r="R25" i="14"/>
  <c r="S25" i="14"/>
  <c r="W25" i="14"/>
  <c r="Y25" i="14"/>
  <c r="Z25" i="14"/>
  <c r="AA25" i="14"/>
  <c r="AB25" i="14"/>
  <c r="R26" i="14"/>
  <c r="S26" i="14"/>
  <c r="W26" i="14"/>
  <c r="Y26" i="14"/>
  <c r="Z26" i="14"/>
  <c r="AA26" i="14"/>
  <c r="AB26" i="14"/>
  <c r="O28" i="14"/>
  <c r="P28" i="14"/>
  <c r="R28" i="14"/>
  <c r="S28" i="14"/>
  <c r="W28" i="14"/>
  <c r="Y28" i="14"/>
  <c r="Z28" i="14"/>
  <c r="AA28" i="14"/>
  <c r="AB28" i="14"/>
  <c r="O29" i="14"/>
  <c r="P29" i="14"/>
  <c r="R29" i="14"/>
  <c r="S29" i="14"/>
  <c r="W29" i="14"/>
  <c r="Y29" i="14"/>
  <c r="Z29" i="14"/>
  <c r="AA29" i="14"/>
  <c r="AB29" i="14"/>
  <c r="O30" i="14"/>
  <c r="P30" i="14"/>
  <c r="R30" i="14"/>
  <c r="S30" i="14"/>
  <c r="W30" i="14"/>
  <c r="Y30" i="14"/>
  <c r="Z30" i="14"/>
  <c r="AA30" i="14"/>
  <c r="AB30" i="14"/>
  <c r="O31" i="14"/>
  <c r="P31" i="14"/>
  <c r="R31" i="14"/>
  <c r="S31" i="14"/>
  <c r="W31" i="14"/>
  <c r="Y31" i="14"/>
  <c r="Z31" i="14"/>
  <c r="AA31" i="14"/>
  <c r="AB31" i="14"/>
  <c r="O32" i="14"/>
  <c r="P32" i="14"/>
  <c r="R32" i="14"/>
  <c r="S32" i="14"/>
  <c r="W32" i="14"/>
  <c r="Y32" i="14"/>
  <c r="Z32" i="14"/>
  <c r="AA32" i="14"/>
  <c r="AB32" i="14"/>
  <c r="O33" i="14"/>
  <c r="P33" i="14"/>
  <c r="R33" i="14"/>
  <c r="S33" i="14"/>
  <c r="W33" i="14"/>
  <c r="Y33" i="14"/>
  <c r="Z33" i="14"/>
  <c r="AA33" i="14"/>
  <c r="AB33" i="14"/>
  <c r="O34" i="14"/>
  <c r="P34" i="14"/>
  <c r="R34" i="14"/>
  <c r="S34" i="14"/>
  <c r="W34" i="14"/>
  <c r="Y34" i="14"/>
  <c r="Z34" i="14"/>
  <c r="AA34" i="14"/>
  <c r="AB34" i="14"/>
  <c r="R35" i="14"/>
  <c r="S35" i="14"/>
  <c r="W35" i="14"/>
  <c r="Y35" i="14"/>
  <c r="Z35" i="14"/>
  <c r="AA35" i="14"/>
  <c r="AB35" i="14"/>
  <c r="R36" i="14"/>
  <c r="S36" i="14"/>
  <c r="W36" i="14"/>
  <c r="Y36" i="14"/>
  <c r="Z36" i="14"/>
  <c r="AA36" i="14"/>
  <c r="AB36" i="14"/>
  <c r="R37" i="14"/>
  <c r="S37" i="14"/>
  <c r="W37" i="14"/>
  <c r="Y37" i="14"/>
  <c r="Z37" i="14"/>
  <c r="AA37" i="14"/>
  <c r="AB37" i="14"/>
  <c r="O39" i="14"/>
  <c r="P39" i="14"/>
  <c r="R39" i="14"/>
  <c r="S39" i="14"/>
  <c r="W39" i="14"/>
  <c r="Y39" i="14"/>
  <c r="Z39" i="14"/>
  <c r="AA39" i="14"/>
  <c r="AB39" i="14"/>
  <c r="O40" i="14"/>
  <c r="P40" i="14"/>
  <c r="R40" i="14"/>
  <c r="S40" i="14"/>
  <c r="W40" i="14"/>
  <c r="Y40" i="14"/>
  <c r="Z40" i="14"/>
  <c r="AA40" i="14"/>
  <c r="AB40" i="14"/>
  <c r="O41" i="14"/>
  <c r="P41" i="14"/>
  <c r="R41" i="14"/>
  <c r="S41" i="14"/>
  <c r="W41" i="14"/>
  <c r="Y41" i="14"/>
  <c r="Z41" i="14"/>
  <c r="AA41" i="14"/>
  <c r="AB41" i="14"/>
  <c r="O42" i="14"/>
  <c r="P42" i="14"/>
  <c r="R42" i="14"/>
  <c r="S42" i="14"/>
  <c r="W42" i="14"/>
  <c r="Y42" i="14"/>
  <c r="Z42" i="14"/>
  <c r="AA42" i="14"/>
  <c r="AB42" i="14"/>
  <c r="O43" i="14"/>
  <c r="P43" i="14"/>
  <c r="R43" i="14"/>
  <c r="S43" i="14"/>
  <c r="W43" i="14"/>
  <c r="Y43" i="14"/>
  <c r="Z43" i="14"/>
  <c r="AA43" i="14"/>
  <c r="AB43" i="14"/>
  <c r="O44" i="14"/>
  <c r="P44" i="14"/>
  <c r="R44" i="14"/>
  <c r="S44" i="14"/>
  <c r="W44" i="14"/>
  <c r="Y44" i="14"/>
  <c r="Z44" i="14"/>
  <c r="AA44" i="14"/>
  <c r="AB44" i="14"/>
  <c r="O45" i="14"/>
  <c r="P45" i="14"/>
  <c r="R45" i="14"/>
  <c r="S45" i="14"/>
  <c r="W45" i="14"/>
  <c r="Y45" i="14"/>
  <c r="Z45" i="14"/>
  <c r="AA45" i="14"/>
  <c r="AB45" i="14"/>
  <c r="R46" i="14"/>
  <c r="S46" i="14"/>
  <c r="W46" i="14"/>
  <c r="Y46" i="14"/>
  <c r="Z46" i="14"/>
  <c r="AA46" i="14"/>
  <c r="AB46" i="14"/>
  <c r="R47" i="14"/>
  <c r="S47" i="14"/>
  <c r="W47" i="14"/>
  <c r="Y47" i="14"/>
  <c r="Z47" i="14"/>
  <c r="AA47" i="14"/>
  <c r="AB47" i="14"/>
  <c r="R48" i="14"/>
  <c r="S48" i="14"/>
  <c r="W48" i="14"/>
  <c r="Y48" i="14"/>
  <c r="Z48" i="14"/>
  <c r="AA48" i="14"/>
  <c r="AB48" i="14"/>
  <c r="AB49" i="14"/>
  <c r="AH6" i="15"/>
  <c r="AI6" i="15"/>
  <c r="BJ6" i="15"/>
  <c r="BK6" i="15"/>
  <c r="E7" i="15"/>
  <c r="F7" i="15"/>
  <c r="G7" i="15"/>
  <c r="H7" i="15"/>
  <c r="I7" i="15"/>
  <c r="X7" i="15"/>
  <c r="Y7" i="15"/>
  <c r="AA7" i="15"/>
  <c r="AB7" i="15"/>
  <c r="AF7" i="15"/>
  <c r="AH7" i="15"/>
  <c r="AI7" i="15"/>
  <c r="AJ7" i="15"/>
  <c r="AK7" i="15"/>
  <c r="AZ7" i="15"/>
  <c r="BA7" i="15"/>
  <c r="BC7" i="15"/>
  <c r="BD7" i="15"/>
  <c r="BH7" i="15"/>
  <c r="BJ7" i="15"/>
  <c r="BK7" i="15"/>
  <c r="BL7" i="15"/>
  <c r="BM7" i="15"/>
  <c r="E8" i="15"/>
  <c r="F8" i="15"/>
  <c r="G8" i="15"/>
  <c r="H8" i="15"/>
  <c r="I8" i="15"/>
  <c r="X8" i="15"/>
  <c r="Y8" i="15"/>
  <c r="AA8" i="15"/>
  <c r="AB8" i="15"/>
  <c r="AF8" i="15"/>
  <c r="AH8" i="15"/>
  <c r="AI8" i="15"/>
  <c r="AJ8" i="15"/>
  <c r="AK8" i="15"/>
  <c r="AZ8" i="15"/>
  <c r="BA8" i="15"/>
  <c r="BC8" i="15"/>
  <c r="BD8" i="15"/>
  <c r="BH8" i="15"/>
  <c r="BJ8" i="15"/>
  <c r="BK8" i="15"/>
  <c r="BL8" i="15"/>
  <c r="BM8" i="15"/>
  <c r="E9" i="15"/>
  <c r="F9" i="15"/>
  <c r="G9" i="15"/>
  <c r="H9" i="15"/>
  <c r="I9" i="15"/>
  <c r="X9" i="15"/>
  <c r="Y9" i="15"/>
  <c r="AA9" i="15"/>
  <c r="AB9" i="15"/>
  <c r="AF9" i="15"/>
  <c r="AH9" i="15"/>
  <c r="AI9" i="15"/>
  <c r="AJ9" i="15"/>
  <c r="AK9" i="15"/>
  <c r="AZ9" i="15"/>
  <c r="BA9" i="15"/>
  <c r="BC9" i="15"/>
  <c r="BD9" i="15"/>
  <c r="BH9" i="15"/>
  <c r="BJ9" i="15"/>
  <c r="BK9" i="15"/>
  <c r="BL9" i="15"/>
  <c r="BM9" i="15"/>
  <c r="E10" i="15"/>
  <c r="F10" i="15"/>
  <c r="G10" i="15"/>
  <c r="H10" i="15"/>
  <c r="I10" i="15"/>
  <c r="X10" i="15"/>
  <c r="Y10" i="15"/>
  <c r="AA10" i="15"/>
  <c r="AB10" i="15"/>
  <c r="AF10" i="15"/>
  <c r="AH10" i="15"/>
  <c r="AI10" i="15"/>
  <c r="AJ10" i="15"/>
  <c r="AK10" i="15"/>
  <c r="AZ10" i="15"/>
  <c r="BA10" i="15"/>
  <c r="BC10" i="15"/>
  <c r="BD10" i="15"/>
  <c r="BH10" i="15"/>
  <c r="BJ10" i="15"/>
  <c r="BK10" i="15"/>
  <c r="BL10" i="15"/>
  <c r="BM10" i="15"/>
  <c r="E11" i="15"/>
  <c r="F11" i="15"/>
  <c r="G11" i="15"/>
  <c r="H11" i="15"/>
  <c r="I11" i="15"/>
  <c r="X11" i="15"/>
  <c r="Y11" i="15"/>
  <c r="AA11" i="15"/>
  <c r="AB11" i="15"/>
  <c r="AF11" i="15"/>
  <c r="AH11" i="15"/>
  <c r="AI11" i="15"/>
  <c r="AJ11" i="15"/>
  <c r="AK11" i="15"/>
  <c r="AZ11" i="15"/>
  <c r="BA11" i="15"/>
  <c r="BC11" i="15"/>
  <c r="BD11" i="15"/>
  <c r="BH11" i="15"/>
  <c r="BJ11" i="15"/>
  <c r="BK11" i="15"/>
  <c r="BL11" i="15"/>
  <c r="BM11" i="15"/>
  <c r="E12" i="15"/>
  <c r="F12" i="15"/>
  <c r="G12" i="15"/>
  <c r="H12" i="15"/>
  <c r="I12" i="15"/>
  <c r="X12" i="15"/>
  <c r="Y12" i="15"/>
  <c r="AA12" i="15"/>
  <c r="AB12" i="15"/>
  <c r="AF12" i="15"/>
  <c r="AH12" i="15"/>
  <c r="AI12" i="15"/>
  <c r="AJ12" i="15"/>
  <c r="AK12" i="15"/>
  <c r="AZ12" i="15"/>
  <c r="BA12" i="15"/>
  <c r="BC12" i="15"/>
  <c r="BD12" i="15"/>
  <c r="BH12" i="15"/>
  <c r="BJ12" i="15"/>
  <c r="BK12" i="15"/>
  <c r="BL12" i="15"/>
  <c r="BM12" i="15"/>
  <c r="E13" i="15"/>
  <c r="F13" i="15"/>
  <c r="G13" i="15"/>
  <c r="H13" i="15"/>
  <c r="I13" i="15"/>
  <c r="X13" i="15"/>
  <c r="Y13" i="15"/>
  <c r="AA13" i="15"/>
  <c r="AB13" i="15"/>
  <c r="AF13" i="15"/>
  <c r="AH13" i="15"/>
  <c r="AI13" i="15"/>
  <c r="AJ13" i="15"/>
  <c r="AK13" i="15"/>
  <c r="AZ13" i="15"/>
  <c r="BA13" i="15"/>
  <c r="BC13" i="15"/>
  <c r="BD13" i="15"/>
  <c r="BH13" i="15"/>
  <c r="BJ13" i="15"/>
  <c r="BK13" i="15"/>
  <c r="BL13" i="15"/>
  <c r="BM13" i="15"/>
  <c r="E14" i="15"/>
  <c r="F14" i="15"/>
  <c r="G14" i="15"/>
  <c r="H14" i="15"/>
  <c r="I14" i="15"/>
  <c r="X14" i="15"/>
  <c r="Y14" i="15"/>
  <c r="AA14" i="15"/>
  <c r="AB14" i="15"/>
  <c r="AF14" i="15"/>
  <c r="AH14" i="15"/>
  <c r="AI14" i="15"/>
  <c r="AJ14" i="15"/>
  <c r="AK14" i="15"/>
  <c r="BC14" i="15"/>
  <c r="BD14" i="15"/>
  <c r="BH14" i="15"/>
  <c r="BJ14" i="15"/>
  <c r="BK14" i="15"/>
  <c r="BL14" i="15"/>
  <c r="BM14" i="15"/>
  <c r="E15" i="15"/>
  <c r="F15" i="15"/>
  <c r="G15" i="15"/>
  <c r="H15" i="15"/>
  <c r="I15" i="15"/>
  <c r="X15" i="15"/>
  <c r="Y15" i="15"/>
  <c r="AA15" i="15"/>
  <c r="AB15" i="15"/>
  <c r="AF15" i="15"/>
  <c r="AH15" i="15"/>
  <c r="AI15" i="15"/>
  <c r="AJ15" i="15"/>
  <c r="AK15" i="15"/>
  <c r="BC15" i="15"/>
  <c r="BD15" i="15"/>
  <c r="BH15" i="15"/>
  <c r="BJ15" i="15"/>
  <c r="BK15" i="15"/>
  <c r="BL15" i="15"/>
  <c r="BM15" i="15"/>
  <c r="E16" i="15"/>
  <c r="F16" i="15"/>
  <c r="G16" i="15"/>
  <c r="H16" i="15"/>
  <c r="I16" i="15"/>
  <c r="X16" i="15"/>
  <c r="Y16" i="15"/>
  <c r="AA16" i="15"/>
  <c r="AB16" i="15"/>
  <c r="AF16" i="15"/>
  <c r="AH16" i="15"/>
  <c r="AI16" i="15"/>
  <c r="AJ16" i="15"/>
  <c r="AK16" i="15"/>
  <c r="BC16" i="15"/>
  <c r="BD16" i="15"/>
  <c r="BH16" i="15"/>
  <c r="BJ16" i="15"/>
  <c r="BK16" i="15"/>
  <c r="BL16" i="15"/>
  <c r="BM16" i="15"/>
  <c r="E17" i="15"/>
  <c r="F17" i="15"/>
  <c r="G17" i="15"/>
  <c r="H17" i="15"/>
  <c r="I17" i="15"/>
  <c r="E18" i="15"/>
  <c r="F18" i="15"/>
  <c r="G18" i="15"/>
  <c r="H18" i="15"/>
  <c r="I18" i="15"/>
  <c r="X18" i="15"/>
  <c r="Y18" i="15"/>
  <c r="AA18" i="15"/>
  <c r="AB18" i="15"/>
  <c r="AF18" i="15"/>
  <c r="AH18" i="15"/>
  <c r="AI18" i="15"/>
  <c r="AJ18" i="15"/>
  <c r="AK18" i="15"/>
  <c r="AZ18" i="15"/>
  <c r="BA18" i="15"/>
  <c r="BC18" i="15"/>
  <c r="BD18" i="15"/>
  <c r="BH18" i="15"/>
  <c r="BJ18" i="15"/>
  <c r="BK18" i="15"/>
  <c r="BL18" i="15"/>
  <c r="BM18" i="15"/>
  <c r="E19" i="15"/>
  <c r="F19" i="15"/>
  <c r="G19" i="15"/>
  <c r="H19" i="15"/>
  <c r="I19" i="15"/>
  <c r="X19" i="15"/>
  <c r="Y19" i="15"/>
  <c r="AA19" i="15"/>
  <c r="AB19" i="15"/>
  <c r="AF19" i="15"/>
  <c r="AH19" i="15"/>
  <c r="AI19" i="15"/>
  <c r="AJ19" i="15"/>
  <c r="AK19" i="15"/>
  <c r="AZ19" i="15"/>
  <c r="BA19" i="15"/>
  <c r="BC19" i="15"/>
  <c r="BD19" i="15"/>
  <c r="BH19" i="15"/>
  <c r="BJ19" i="15"/>
  <c r="BK19" i="15"/>
  <c r="BL19" i="15"/>
  <c r="BM19" i="15"/>
  <c r="E20" i="15"/>
  <c r="F20" i="15"/>
  <c r="G20" i="15"/>
  <c r="H20" i="15"/>
  <c r="I20" i="15"/>
  <c r="X20" i="15"/>
  <c r="Y20" i="15"/>
  <c r="AA20" i="15"/>
  <c r="AB20" i="15"/>
  <c r="AF20" i="15"/>
  <c r="AH20" i="15"/>
  <c r="AI20" i="15"/>
  <c r="AJ20" i="15"/>
  <c r="AK20" i="15"/>
  <c r="AZ20" i="15"/>
  <c r="BA20" i="15"/>
  <c r="BC20" i="15"/>
  <c r="BD20" i="15"/>
  <c r="BH20" i="15"/>
  <c r="BJ20" i="15"/>
  <c r="BK20" i="15"/>
  <c r="BL20" i="15"/>
  <c r="BM20" i="15"/>
  <c r="E21" i="15"/>
  <c r="F21" i="15"/>
  <c r="G21" i="15"/>
  <c r="H21" i="15"/>
  <c r="I21" i="15"/>
  <c r="X21" i="15"/>
  <c r="Y21" i="15"/>
  <c r="AA21" i="15"/>
  <c r="AB21" i="15"/>
  <c r="AF21" i="15"/>
  <c r="AH21" i="15"/>
  <c r="AI21" i="15"/>
  <c r="AJ21" i="15"/>
  <c r="AK21" i="15"/>
  <c r="AZ21" i="15"/>
  <c r="BA21" i="15"/>
  <c r="BC21" i="15"/>
  <c r="BD21" i="15"/>
  <c r="BH21" i="15"/>
  <c r="BJ21" i="15"/>
  <c r="BK21" i="15"/>
  <c r="BL21" i="15"/>
  <c r="BM21" i="15"/>
  <c r="E22" i="15"/>
  <c r="F22" i="15"/>
  <c r="G22" i="15"/>
  <c r="H22" i="15"/>
  <c r="I22" i="15"/>
  <c r="X22" i="15"/>
  <c r="Y22" i="15"/>
  <c r="AA22" i="15"/>
  <c r="AB22" i="15"/>
  <c r="AF22" i="15"/>
  <c r="AH22" i="15"/>
  <c r="AI22" i="15"/>
  <c r="AJ22" i="15"/>
  <c r="AK22" i="15"/>
  <c r="AZ22" i="15"/>
  <c r="BA22" i="15"/>
  <c r="BC22" i="15"/>
  <c r="BD22" i="15"/>
  <c r="BH22" i="15"/>
  <c r="BJ22" i="15"/>
  <c r="BK22" i="15"/>
  <c r="BL22" i="15"/>
  <c r="BM22" i="15"/>
  <c r="E23" i="15"/>
  <c r="F23" i="15"/>
  <c r="G23" i="15"/>
  <c r="H23" i="15"/>
  <c r="I23" i="15"/>
  <c r="X23" i="15"/>
  <c r="Y23" i="15"/>
  <c r="AA23" i="15"/>
  <c r="AB23" i="15"/>
  <c r="AF23" i="15"/>
  <c r="AH23" i="15"/>
  <c r="AI23" i="15"/>
  <c r="AJ23" i="15"/>
  <c r="AK23" i="15"/>
  <c r="AZ23" i="15"/>
  <c r="BA23" i="15"/>
  <c r="BC23" i="15"/>
  <c r="BD23" i="15"/>
  <c r="BH23" i="15"/>
  <c r="BJ23" i="15"/>
  <c r="BK23" i="15"/>
  <c r="BL23" i="15"/>
  <c r="BM23" i="15"/>
  <c r="E24" i="15"/>
  <c r="F24" i="15"/>
  <c r="G24" i="15"/>
  <c r="H24" i="15"/>
  <c r="I24" i="15"/>
  <c r="X24" i="15"/>
  <c r="Y24" i="15"/>
  <c r="AA24" i="15"/>
  <c r="AB24" i="15"/>
  <c r="AF24" i="15"/>
  <c r="AH24" i="15"/>
  <c r="AI24" i="15"/>
  <c r="AJ24" i="15"/>
  <c r="AK24" i="15"/>
  <c r="AZ24" i="15"/>
  <c r="BA24" i="15"/>
  <c r="BC24" i="15"/>
  <c r="BD24" i="15"/>
  <c r="BH24" i="15"/>
  <c r="BJ24" i="15"/>
  <c r="BK24" i="15"/>
  <c r="BL24" i="15"/>
  <c r="BM24" i="15"/>
  <c r="E25" i="15"/>
  <c r="F25" i="15"/>
  <c r="G25" i="15"/>
  <c r="H25" i="15"/>
  <c r="I25" i="15"/>
  <c r="X25" i="15"/>
  <c r="Y25" i="15"/>
  <c r="AA25" i="15"/>
  <c r="AB25" i="15"/>
  <c r="AF25" i="15"/>
  <c r="AH25" i="15"/>
  <c r="AI25" i="15"/>
  <c r="AJ25" i="15"/>
  <c r="AK25" i="15"/>
  <c r="BC25" i="15"/>
  <c r="BD25" i="15"/>
  <c r="BH25" i="15"/>
  <c r="BJ25" i="15"/>
  <c r="BK25" i="15"/>
  <c r="BL25" i="15"/>
  <c r="BM25" i="15"/>
  <c r="E26" i="15"/>
  <c r="F26" i="15"/>
  <c r="G26" i="15"/>
  <c r="H26" i="15"/>
  <c r="I26" i="15"/>
  <c r="X26" i="15"/>
  <c r="Y26" i="15"/>
  <c r="AA26" i="15"/>
  <c r="AB26" i="15"/>
  <c r="AF26" i="15"/>
  <c r="AH26" i="15"/>
  <c r="AI26" i="15"/>
  <c r="AJ26" i="15"/>
  <c r="AK26" i="15"/>
  <c r="BC26" i="15"/>
  <c r="BD26" i="15"/>
  <c r="BH26" i="15"/>
  <c r="BJ26" i="15"/>
  <c r="BK26" i="15"/>
  <c r="BL26" i="15"/>
  <c r="BM26" i="15"/>
  <c r="E27" i="15"/>
  <c r="F27" i="15"/>
  <c r="G27" i="15"/>
  <c r="H27" i="15"/>
  <c r="I27" i="15"/>
  <c r="X27" i="15"/>
  <c r="Y27" i="15"/>
  <c r="AA27" i="15"/>
  <c r="AB27" i="15"/>
  <c r="AF27" i="15"/>
  <c r="AH27" i="15"/>
  <c r="AI27" i="15"/>
  <c r="AJ27" i="15"/>
  <c r="AK27" i="15"/>
  <c r="BC27" i="15"/>
  <c r="BD27" i="15"/>
  <c r="BH27" i="15"/>
  <c r="BJ27" i="15"/>
  <c r="BK27" i="15"/>
  <c r="BL27" i="15"/>
  <c r="BM27" i="15"/>
  <c r="E28" i="15"/>
  <c r="F28" i="15"/>
  <c r="G28" i="15"/>
  <c r="H28" i="15"/>
  <c r="I28" i="15"/>
  <c r="E29" i="15"/>
  <c r="F29" i="15"/>
  <c r="G29" i="15"/>
  <c r="H29" i="15"/>
  <c r="I29" i="15"/>
  <c r="X29" i="15"/>
  <c r="Y29" i="15"/>
  <c r="AA29" i="15"/>
  <c r="AB29" i="15"/>
  <c r="AF29" i="15"/>
  <c r="AH29" i="15"/>
  <c r="AI29" i="15"/>
  <c r="AJ29" i="15"/>
  <c r="AK29" i="15"/>
  <c r="AZ29" i="15"/>
  <c r="BA29" i="15"/>
  <c r="BC29" i="15"/>
  <c r="BD29" i="15"/>
  <c r="BH29" i="15"/>
  <c r="BJ29" i="15"/>
  <c r="BK29" i="15"/>
  <c r="BL29" i="15"/>
  <c r="BM29" i="15"/>
  <c r="E30" i="15"/>
  <c r="F30" i="15"/>
  <c r="G30" i="15"/>
  <c r="H30" i="15"/>
  <c r="I30" i="15"/>
  <c r="X30" i="15"/>
  <c r="Y30" i="15"/>
  <c r="AA30" i="15"/>
  <c r="AB30" i="15"/>
  <c r="AF30" i="15"/>
  <c r="AH30" i="15"/>
  <c r="AI30" i="15"/>
  <c r="AJ30" i="15"/>
  <c r="AK30" i="15"/>
  <c r="AZ30" i="15"/>
  <c r="BA30" i="15"/>
  <c r="BC30" i="15"/>
  <c r="BD30" i="15"/>
  <c r="BH30" i="15"/>
  <c r="BJ30" i="15"/>
  <c r="BK30" i="15"/>
  <c r="BL30" i="15"/>
  <c r="BM30" i="15"/>
  <c r="E31" i="15"/>
  <c r="F31" i="15"/>
  <c r="G31" i="15"/>
  <c r="H31" i="15"/>
  <c r="I31" i="15"/>
  <c r="X31" i="15"/>
  <c r="Y31" i="15"/>
  <c r="AA31" i="15"/>
  <c r="AB31" i="15"/>
  <c r="AF31" i="15"/>
  <c r="AH31" i="15"/>
  <c r="AI31" i="15"/>
  <c r="AJ31" i="15"/>
  <c r="AK31" i="15"/>
  <c r="AZ31" i="15"/>
  <c r="BA31" i="15"/>
  <c r="BC31" i="15"/>
  <c r="BD31" i="15"/>
  <c r="BH31" i="15"/>
  <c r="BJ31" i="15"/>
  <c r="BK31" i="15"/>
  <c r="BL31" i="15"/>
  <c r="BM31" i="15"/>
  <c r="E32" i="15"/>
  <c r="F32" i="15"/>
  <c r="G32" i="15"/>
  <c r="H32" i="15"/>
  <c r="I32" i="15"/>
  <c r="X32" i="15"/>
  <c r="Y32" i="15"/>
  <c r="AA32" i="15"/>
  <c r="AB32" i="15"/>
  <c r="AF32" i="15"/>
  <c r="AH32" i="15"/>
  <c r="AI32" i="15"/>
  <c r="AJ32" i="15"/>
  <c r="AK32" i="15"/>
  <c r="AZ32" i="15"/>
  <c r="BA32" i="15"/>
  <c r="BC32" i="15"/>
  <c r="BD32" i="15"/>
  <c r="BH32" i="15"/>
  <c r="BJ32" i="15"/>
  <c r="BK32" i="15"/>
  <c r="BL32" i="15"/>
  <c r="BM32" i="15"/>
  <c r="E33" i="15"/>
  <c r="F33" i="15"/>
  <c r="G33" i="15"/>
  <c r="H33" i="15"/>
  <c r="I33" i="15"/>
  <c r="X33" i="15"/>
  <c r="Y33" i="15"/>
  <c r="AA33" i="15"/>
  <c r="AB33" i="15"/>
  <c r="AF33" i="15"/>
  <c r="AH33" i="15"/>
  <c r="AI33" i="15"/>
  <c r="AJ33" i="15"/>
  <c r="AK33" i="15"/>
  <c r="AZ33" i="15"/>
  <c r="BA33" i="15"/>
  <c r="BC33" i="15"/>
  <c r="BD33" i="15"/>
  <c r="BH33" i="15"/>
  <c r="BJ33" i="15"/>
  <c r="BK33" i="15"/>
  <c r="BL33" i="15"/>
  <c r="BM33" i="15"/>
  <c r="E34" i="15"/>
  <c r="F34" i="15"/>
  <c r="G34" i="15"/>
  <c r="H34" i="15"/>
  <c r="I34" i="15"/>
  <c r="X34" i="15"/>
  <c r="Y34" i="15"/>
  <c r="AA34" i="15"/>
  <c r="AB34" i="15"/>
  <c r="AF34" i="15"/>
  <c r="AH34" i="15"/>
  <c r="AI34" i="15"/>
  <c r="AJ34" i="15"/>
  <c r="AK34" i="15"/>
  <c r="AZ34" i="15"/>
  <c r="BA34" i="15"/>
  <c r="BC34" i="15"/>
  <c r="BD34" i="15"/>
  <c r="BH34" i="15"/>
  <c r="BJ34" i="15"/>
  <c r="BK34" i="15"/>
  <c r="BL34" i="15"/>
  <c r="BM34" i="15"/>
  <c r="E35" i="15"/>
  <c r="F35" i="15"/>
  <c r="G35" i="15"/>
  <c r="H35" i="15"/>
  <c r="I35" i="15"/>
  <c r="X35" i="15"/>
  <c r="Y35" i="15"/>
  <c r="AA35" i="15"/>
  <c r="AB35" i="15"/>
  <c r="AF35" i="15"/>
  <c r="AH35" i="15"/>
  <c r="AI35" i="15"/>
  <c r="AJ35" i="15"/>
  <c r="AK35" i="15"/>
  <c r="AZ35" i="15"/>
  <c r="BA35" i="15"/>
  <c r="BC35" i="15"/>
  <c r="BD35" i="15"/>
  <c r="BH35" i="15"/>
  <c r="BJ35" i="15"/>
  <c r="BK35" i="15"/>
  <c r="BL35" i="15"/>
  <c r="BM35" i="15"/>
  <c r="E36" i="15"/>
  <c r="F36" i="15"/>
  <c r="G36" i="15"/>
  <c r="H36" i="15"/>
  <c r="I36" i="15"/>
  <c r="X36" i="15"/>
  <c r="Y36" i="15"/>
  <c r="AA36" i="15"/>
  <c r="AB36" i="15"/>
  <c r="AF36" i="15"/>
  <c r="AH36" i="15"/>
  <c r="AI36" i="15"/>
  <c r="AJ36" i="15"/>
  <c r="AK36" i="15"/>
  <c r="BC36" i="15"/>
  <c r="BD36" i="15"/>
  <c r="BH36" i="15"/>
  <c r="BJ36" i="15"/>
  <c r="BK36" i="15"/>
  <c r="BL36" i="15"/>
  <c r="BM36" i="15"/>
  <c r="E37" i="15"/>
  <c r="F37" i="15"/>
  <c r="G37" i="15"/>
  <c r="H37" i="15"/>
  <c r="I37" i="15"/>
  <c r="X37" i="15"/>
  <c r="Y37" i="15"/>
  <c r="AA37" i="15"/>
  <c r="AB37" i="15"/>
  <c r="AF37" i="15"/>
  <c r="AH37" i="15"/>
  <c r="AI37" i="15"/>
  <c r="AJ37" i="15"/>
  <c r="AK37" i="15"/>
  <c r="BC37" i="15"/>
  <c r="BD37" i="15"/>
  <c r="BH37" i="15"/>
  <c r="BJ37" i="15"/>
  <c r="BK37" i="15"/>
  <c r="BL37" i="15"/>
  <c r="BM37" i="15"/>
  <c r="E38" i="15"/>
  <c r="F38" i="15"/>
  <c r="G38" i="15"/>
  <c r="H38" i="15"/>
  <c r="I38" i="15"/>
  <c r="X38" i="15"/>
  <c r="Y38" i="15"/>
  <c r="AA38" i="15"/>
  <c r="AB38" i="15"/>
  <c r="AF38" i="15"/>
  <c r="AH38" i="15"/>
  <c r="AI38" i="15"/>
  <c r="AJ38" i="15"/>
  <c r="AK38" i="15"/>
  <c r="BC38" i="15"/>
  <c r="BD38" i="15"/>
  <c r="BH38" i="15"/>
  <c r="BJ38" i="15"/>
  <c r="BK38" i="15"/>
  <c r="BL38" i="15"/>
  <c r="BM38" i="15"/>
  <c r="E39" i="15"/>
  <c r="F39" i="15"/>
  <c r="G39" i="15"/>
  <c r="H39" i="15"/>
  <c r="I39" i="15"/>
  <c r="E40" i="15"/>
  <c r="F40" i="15"/>
  <c r="G40" i="15"/>
  <c r="H40" i="15"/>
  <c r="I40" i="15"/>
  <c r="X40" i="15"/>
  <c r="Y40" i="15"/>
  <c r="AA40" i="15"/>
  <c r="AB40" i="15"/>
  <c r="AF40" i="15"/>
  <c r="AH40" i="15"/>
  <c r="AI40" i="15"/>
  <c r="AJ40" i="15"/>
  <c r="AK40" i="15"/>
  <c r="AZ40" i="15"/>
  <c r="BA40" i="15"/>
  <c r="BC40" i="15"/>
  <c r="BD40" i="15"/>
  <c r="BH40" i="15"/>
  <c r="BJ40" i="15"/>
  <c r="BK40" i="15"/>
  <c r="BL40" i="15"/>
  <c r="BM40" i="15"/>
  <c r="E41" i="15"/>
  <c r="F41" i="15"/>
  <c r="G41" i="15"/>
  <c r="H41" i="15"/>
  <c r="I41" i="15"/>
  <c r="X41" i="15"/>
  <c r="Y41" i="15"/>
  <c r="AA41" i="15"/>
  <c r="AB41" i="15"/>
  <c r="AF41" i="15"/>
  <c r="AH41" i="15"/>
  <c r="AI41" i="15"/>
  <c r="AJ41" i="15"/>
  <c r="AK41" i="15"/>
  <c r="AZ41" i="15"/>
  <c r="BA41" i="15"/>
  <c r="BC41" i="15"/>
  <c r="BD41" i="15"/>
  <c r="BH41" i="15"/>
  <c r="BJ41" i="15"/>
  <c r="BK41" i="15"/>
  <c r="BL41" i="15"/>
  <c r="BM41" i="15"/>
  <c r="E42" i="15"/>
  <c r="F42" i="15"/>
  <c r="G42" i="15"/>
  <c r="H42" i="15"/>
  <c r="I42" i="15"/>
  <c r="X42" i="15"/>
  <c r="Y42" i="15"/>
  <c r="AA42" i="15"/>
  <c r="AB42" i="15"/>
  <c r="AF42" i="15"/>
  <c r="AH42" i="15"/>
  <c r="AI42" i="15"/>
  <c r="AJ42" i="15"/>
  <c r="AK42" i="15"/>
  <c r="AZ42" i="15"/>
  <c r="BA42" i="15"/>
  <c r="BC42" i="15"/>
  <c r="BD42" i="15"/>
  <c r="BH42" i="15"/>
  <c r="BJ42" i="15"/>
  <c r="BK42" i="15"/>
  <c r="BL42" i="15"/>
  <c r="BM42" i="15"/>
  <c r="E43" i="15"/>
  <c r="F43" i="15"/>
  <c r="G43" i="15"/>
  <c r="H43" i="15"/>
  <c r="I43" i="15"/>
  <c r="X43" i="15"/>
  <c r="Y43" i="15"/>
  <c r="AA43" i="15"/>
  <c r="AB43" i="15"/>
  <c r="AF43" i="15"/>
  <c r="AH43" i="15"/>
  <c r="AI43" i="15"/>
  <c r="AJ43" i="15"/>
  <c r="AK43" i="15"/>
  <c r="AZ43" i="15"/>
  <c r="BA43" i="15"/>
  <c r="BC43" i="15"/>
  <c r="BD43" i="15"/>
  <c r="BH43" i="15"/>
  <c r="BJ43" i="15"/>
  <c r="BK43" i="15"/>
  <c r="BL43" i="15"/>
  <c r="BM43" i="15"/>
  <c r="E44" i="15"/>
  <c r="F44" i="15"/>
  <c r="G44" i="15"/>
  <c r="H44" i="15"/>
  <c r="I44" i="15"/>
  <c r="X44" i="15"/>
  <c r="Y44" i="15"/>
  <c r="AA44" i="15"/>
  <c r="AB44" i="15"/>
  <c r="AF44" i="15"/>
  <c r="AH44" i="15"/>
  <c r="AI44" i="15"/>
  <c r="AJ44" i="15"/>
  <c r="AK44" i="15"/>
  <c r="AZ44" i="15"/>
  <c r="BA44" i="15"/>
  <c r="BC44" i="15"/>
  <c r="BD44" i="15"/>
  <c r="BH44" i="15"/>
  <c r="BJ44" i="15"/>
  <c r="BK44" i="15"/>
  <c r="BL44" i="15"/>
  <c r="BM44" i="15"/>
  <c r="E45" i="15"/>
  <c r="F45" i="15"/>
  <c r="G45" i="15"/>
  <c r="H45" i="15"/>
  <c r="I45" i="15"/>
  <c r="X45" i="15"/>
  <c r="Y45" i="15"/>
  <c r="AA45" i="15"/>
  <c r="AB45" i="15"/>
  <c r="AF45" i="15"/>
  <c r="AH45" i="15"/>
  <c r="AI45" i="15"/>
  <c r="AJ45" i="15"/>
  <c r="AK45" i="15"/>
  <c r="AZ45" i="15"/>
  <c r="BA45" i="15"/>
  <c r="BC45" i="15"/>
  <c r="BD45" i="15"/>
  <c r="BH45" i="15"/>
  <c r="BJ45" i="15"/>
  <c r="BK45" i="15"/>
  <c r="BL45" i="15"/>
  <c r="BM45" i="15"/>
  <c r="E46" i="15"/>
  <c r="F46" i="15"/>
  <c r="G46" i="15"/>
  <c r="H46" i="15"/>
  <c r="I46" i="15"/>
  <c r="X46" i="15"/>
  <c r="Y46" i="15"/>
  <c r="AA46" i="15"/>
  <c r="AB46" i="15"/>
  <c r="AF46" i="15"/>
  <c r="AH46" i="15"/>
  <c r="AI46" i="15"/>
  <c r="AJ46" i="15"/>
  <c r="AK46" i="15"/>
  <c r="AZ46" i="15"/>
  <c r="BA46" i="15"/>
  <c r="BC46" i="15"/>
  <c r="BD46" i="15"/>
  <c r="BH46" i="15"/>
  <c r="BJ46" i="15"/>
  <c r="BK46" i="15"/>
  <c r="BL46" i="15"/>
  <c r="BM46" i="15"/>
  <c r="E47" i="15"/>
  <c r="F47" i="15"/>
  <c r="G47" i="15"/>
  <c r="H47" i="15"/>
  <c r="I47" i="15"/>
  <c r="X47" i="15"/>
  <c r="Y47" i="15"/>
  <c r="AA47" i="15"/>
  <c r="AB47" i="15"/>
  <c r="AF47" i="15"/>
  <c r="AH47" i="15"/>
  <c r="AI47" i="15"/>
  <c r="AJ47" i="15"/>
  <c r="AK47" i="15"/>
  <c r="BC47" i="15"/>
  <c r="BD47" i="15"/>
  <c r="BH47" i="15"/>
  <c r="BJ47" i="15"/>
  <c r="BK47" i="15"/>
  <c r="BL47" i="15"/>
  <c r="BM47" i="15"/>
  <c r="E48" i="15"/>
  <c r="F48" i="15"/>
  <c r="G48" i="15"/>
  <c r="H48" i="15"/>
  <c r="I48" i="15"/>
  <c r="X48" i="15"/>
  <c r="Y48" i="15"/>
  <c r="AA48" i="15"/>
  <c r="AB48" i="15"/>
  <c r="AF48" i="15"/>
  <c r="AH48" i="15"/>
  <c r="AI48" i="15"/>
  <c r="AJ48" i="15"/>
  <c r="AK48" i="15"/>
  <c r="BC48" i="15"/>
  <c r="BD48" i="15"/>
  <c r="BH48" i="15"/>
  <c r="BJ48" i="15"/>
  <c r="BK48" i="15"/>
  <c r="BL48" i="15"/>
  <c r="BM48" i="15"/>
  <c r="E49" i="15"/>
  <c r="F49" i="15"/>
  <c r="G49" i="15"/>
  <c r="H49" i="15"/>
  <c r="I49" i="15"/>
  <c r="X49" i="15"/>
  <c r="Y49" i="15"/>
  <c r="AA49" i="15"/>
  <c r="AB49" i="15"/>
  <c r="AF49" i="15"/>
  <c r="AH49" i="15"/>
  <c r="AI49" i="15"/>
  <c r="AJ49" i="15"/>
  <c r="AK49" i="15"/>
  <c r="BC49" i="15"/>
  <c r="BD49" i="15"/>
  <c r="BH49" i="15"/>
  <c r="BJ49" i="15"/>
  <c r="BK49" i="15"/>
  <c r="BL49" i="15"/>
  <c r="BM49" i="15"/>
  <c r="E50" i="15"/>
  <c r="F50" i="15"/>
  <c r="G50" i="15"/>
  <c r="H50" i="15"/>
  <c r="I50" i="15"/>
  <c r="AH50" i="15"/>
  <c r="AI50" i="15"/>
  <c r="AJ50" i="15"/>
  <c r="AK50" i="15"/>
  <c r="BJ50" i="15"/>
  <c r="BK50" i="15"/>
  <c r="BL50" i="15"/>
  <c r="BM50" i="15"/>
  <c r="M6" i="12"/>
  <c r="N6" i="12"/>
  <c r="P6" i="12"/>
  <c r="Q6" i="12"/>
  <c r="U6" i="12"/>
  <c r="V6" i="12"/>
  <c r="W6" i="12"/>
  <c r="X6" i="12"/>
  <c r="AB6" i="12"/>
  <c r="AC6" i="12"/>
  <c r="AD6" i="12"/>
  <c r="AE6" i="12"/>
  <c r="M7" i="12"/>
  <c r="N7" i="12"/>
  <c r="P7" i="12"/>
  <c r="Q7" i="12"/>
  <c r="U7" i="12"/>
  <c r="V7" i="12"/>
  <c r="W7" i="12"/>
  <c r="X7" i="12"/>
  <c r="AB7" i="12"/>
  <c r="AC7" i="12"/>
  <c r="AD7" i="12"/>
  <c r="AE7" i="12"/>
  <c r="M8" i="12"/>
  <c r="N8" i="12"/>
  <c r="P8" i="12"/>
  <c r="Q8" i="12"/>
  <c r="U8" i="12"/>
  <c r="V8" i="12"/>
  <c r="W8" i="12"/>
  <c r="X8" i="12"/>
  <c r="AB8" i="12"/>
  <c r="AC8" i="12"/>
  <c r="AD8" i="12"/>
  <c r="AE8" i="12"/>
  <c r="M9" i="12"/>
  <c r="N9" i="12"/>
  <c r="P9" i="12"/>
  <c r="Q9" i="12"/>
  <c r="U9" i="12"/>
  <c r="V9" i="12"/>
  <c r="W9" i="12"/>
  <c r="X9" i="12"/>
  <c r="AB9" i="12"/>
  <c r="AC9" i="12"/>
  <c r="AD9" i="12"/>
  <c r="AE9" i="12"/>
  <c r="M10" i="12"/>
  <c r="N10" i="12"/>
  <c r="P10" i="12"/>
  <c r="Q10" i="12"/>
  <c r="U10" i="12"/>
  <c r="V10" i="12"/>
  <c r="W10" i="12"/>
  <c r="X10" i="12"/>
  <c r="AB10" i="12"/>
  <c r="AC10" i="12"/>
  <c r="AD10" i="12"/>
  <c r="AE10" i="12"/>
  <c r="M11" i="12"/>
  <c r="N11" i="12"/>
  <c r="P11" i="12"/>
  <c r="Q11" i="12"/>
  <c r="U11" i="12"/>
  <c r="V11" i="12"/>
  <c r="W11" i="12"/>
  <c r="X11" i="12"/>
  <c r="AB11" i="12"/>
  <c r="AC11" i="12"/>
  <c r="AD11" i="12"/>
  <c r="AE11" i="12"/>
  <c r="M12" i="12"/>
  <c r="N12" i="12"/>
  <c r="P12" i="12"/>
  <c r="Q12" i="12"/>
  <c r="U12" i="12"/>
  <c r="V12" i="12"/>
  <c r="W12" i="12"/>
  <c r="X12" i="12"/>
  <c r="AB12" i="12"/>
  <c r="AC12" i="12"/>
  <c r="AD12" i="12"/>
  <c r="AE12" i="12"/>
  <c r="M13" i="12"/>
  <c r="N13" i="12"/>
  <c r="P13" i="12"/>
  <c r="Q13" i="12"/>
  <c r="U13" i="12"/>
  <c r="V13" i="12"/>
  <c r="W13" i="12"/>
  <c r="X13" i="12"/>
  <c r="AB13" i="12"/>
  <c r="AC13" i="12"/>
  <c r="AD13" i="12"/>
  <c r="AE13" i="12"/>
  <c r="M14" i="12"/>
  <c r="N14" i="12"/>
  <c r="P14" i="12"/>
  <c r="Q14" i="12"/>
  <c r="U14" i="12"/>
  <c r="V14" i="12"/>
  <c r="W14" i="12"/>
  <c r="X14" i="12"/>
  <c r="AB14" i="12"/>
  <c r="AC14" i="12"/>
  <c r="AD14" i="12"/>
  <c r="AE14" i="12"/>
  <c r="M15" i="12"/>
  <c r="N15" i="12"/>
  <c r="P15" i="12"/>
  <c r="Q15" i="12"/>
  <c r="U15" i="12"/>
  <c r="V15" i="12"/>
  <c r="W15" i="12"/>
  <c r="X15" i="12"/>
  <c r="AB15" i="12"/>
  <c r="AC15" i="12"/>
  <c r="AD15" i="12"/>
  <c r="AE15" i="12"/>
  <c r="M17" i="12"/>
  <c r="N17" i="12"/>
  <c r="P17" i="12"/>
  <c r="Q17" i="12"/>
  <c r="U17" i="12"/>
  <c r="V17" i="12"/>
  <c r="W17" i="12"/>
  <c r="X17" i="12"/>
  <c r="AB17" i="12"/>
  <c r="AC17" i="12"/>
  <c r="AD17" i="12"/>
  <c r="AE17" i="12"/>
  <c r="M18" i="12"/>
  <c r="N18" i="12"/>
  <c r="P18" i="12"/>
  <c r="Q18" i="12"/>
  <c r="U18" i="12"/>
  <c r="V18" i="12"/>
  <c r="W18" i="12"/>
  <c r="X18" i="12"/>
  <c r="AB18" i="12"/>
  <c r="AC18" i="12"/>
  <c r="AD18" i="12"/>
  <c r="AE18" i="12"/>
  <c r="M19" i="12"/>
  <c r="N19" i="12"/>
  <c r="P19" i="12"/>
  <c r="Q19" i="12"/>
  <c r="U19" i="12"/>
  <c r="V19" i="12"/>
  <c r="W19" i="12"/>
  <c r="X19" i="12"/>
  <c r="AB19" i="12"/>
  <c r="AC19" i="12"/>
  <c r="AD19" i="12"/>
  <c r="AE19" i="12"/>
  <c r="M20" i="12"/>
  <c r="N20" i="12"/>
  <c r="P20" i="12"/>
  <c r="Q20" i="12"/>
  <c r="U20" i="12"/>
  <c r="V20" i="12"/>
  <c r="W20" i="12"/>
  <c r="X20" i="12"/>
  <c r="AB20" i="12"/>
  <c r="AC20" i="12"/>
  <c r="AD20" i="12"/>
  <c r="AE20" i="12"/>
  <c r="M21" i="12"/>
  <c r="N21" i="12"/>
  <c r="P21" i="12"/>
  <c r="Q21" i="12"/>
  <c r="U21" i="12"/>
  <c r="V21" i="12"/>
  <c r="W21" i="12"/>
  <c r="X21" i="12"/>
  <c r="AB21" i="12"/>
  <c r="AC21" i="12"/>
  <c r="AD21" i="12"/>
  <c r="AE21" i="12"/>
  <c r="M22" i="12"/>
  <c r="N22" i="12"/>
  <c r="P22" i="12"/>
  <c r="Q22" i="12"/>
  <c r="U22" i="12"/>
  <c r="V22" i="12"/>
  <c r="W22" i="12"/>
  <c r="X22" i="12"/>
  <c r="AB22" i="12"/>
  <c r="AC22" i="12"/>
  <c r="AD22" i="12"/>
  <c r="AE22" i="12"/>
  <c r="M23" i="12"/>
  <c r="N23" i="12"/>
  <c r="P23" i="12"/>
  <c r="Q23" i="12"/>
  <c r="U23" i="12"/>
  <c r="V23" i="12"/>
  <c r="W23" i="12"/>
  <c r="X23" i="12"/>
  <c r="AB23" i="12"/>
  <c r="AC23" i="12"/>
  <c r="AD23" i="12"/>
  <c r="AE23" i="12"/>
  <c r="M24" i="12"/>
  <c r="N24" i="12"/>
  <c r="P24" i="12"/>
  <c r="Q24" i="12"/>
  <c r="U24" i="12"/>
  <c r="V24" i="12"/>
  <c r="W24" i="12"/>
  <c r="X24" i="12"/>
  <c r="AB24" i="12"/>
  <c r="AC24" i="12"/>
  <c r="AD24" i="12"/>
  <c r="AE24" i="12"/>
  <c r="M25" i="12"/>
  <c r="N25" i="12"/>
  <c r="P25" i="12"/>
  <c r="Q25" i="12"/>
  <c r="U25" i="12"/>
  <c r="V25" i="12"/>
  <c r="W25" i="12"/>
  <c r="X25" i="12"/>
  <c r="AB25" i="12"/>
  <c r="AC25" i="12"/>
  <c r="AD25" i="12"/>
  <c r="AE25" i="12"/>
  <c r="M26" i="12"/>
  <c r="N26" i="12"/>
  <c r="P26" i="12"/>
  <c r="Q26" i="12"/>
  <c r="U26" i="12"/>
  <c r="V26" i="12"/>
  <c r="W26" i="12"/>
  <c r="X26" i="12"/>
  <c r="AB26" i="12"/>
  <c r="AC26" i="12"/>
  <c r="AD26" i="12"/>
  <c r="AE26" i="12"/>
  <c r="M28" i="12"/>
  <c r="N28" i="12"/>
  <c r="P28" i="12"/>
  <c r="Q28" i="12"/>
  <c r="U28" i="12"/>
  <c r="V28" i="12"/>
  <c r="W28" i="12"/>
  <c r="X28" i="12"/>
  <c r="AB28" i="12"/>
  <c r="AC28" i="12"/>
  <c r="AD28" i="12"/>
  <c r="AE28" i="12"/>
  <c r="M29" i="12"/>
  <c r="N29" i="12"/>
  <c r="P29" i="12"/>
  <c r="Q29" i="12"/>
  <c r="U29" i="12"/>
  <c r="V29" i="12"/>
  <c r="W29" i="12"/>
  <c r="X29" i="12"/>
  <c r="AB29" i="12"/>
  <c r="AC29" i="12"/>
  <c r="AD29" i="12"/>
  <c r="AE29" i="12"/>
  <c r="M30" i="12"/>
  <c r="N30" i="12"/>
  <c r="P30" i="12"/>
  <c r="Q30" i="12"/>
  <c r="U30" i="12"/>
  <c r="V30" i="12"/>
  <c r="W30" i="12"/>
  <c r="X30" i="12"/>
  <c r="AB30" i="12"/>
  <c r="AC30" i="12"/>
  <c r="AD30" i="12"/>
  <c r="AE30" i="12"/>
  <c r="M31" i="12"/>
  <c r="N31" i="12"/>
  <c r="P31" i="12"/>
  <c r="Q31" i="12"/>
  <c r="U31" i="12"/>
  <c r="V31" i="12"/>
  <c r="W31" i="12"/>
  <c r="X31" i="12"/>
  <c r="AB31" i="12"/>
  <c r="AC31" i="12"/>
  <c r="AD31" i="12"/>
  <c r="AE31" i="12"/>
  <c r="M32" i="12"/>
  <c r="N32" i="12"/>
  <c r="P32" i="12"/>
  <c r="Q32" i="12"/>
  <c r="U32" i="12"/>
  <c r="V32" i="12"/>
  <c r="W32" i="12"/>
  <c r="X32" i="12"/>
  <c r="AB32" i="12"/>
  <c r="AC32" i="12"/>
  <c r="AD32" i="12"/>
  <c r="AE32" i="12"/>
  <c r="M33" i="12"/>
  <c r="N33" i="12"/>
  <c r="P33" i="12"/>
  <c r="Q33" i="12"/>
  <c r="U33" i="12"/>
  <c r="V33" i="12"/>
  <c r="W33" i="12"/>
  <c r="X33" i="12"/>
  <c r="AB33" i="12"/>
  <c r="AC33" i="12"/>
  <c r="AD33" i="12"/>
  <c r="AE33" i="12"/>
  <c r="M34" i="12"/>
  <c r="N34" i="12"/>
  <c r="P34" i="12"/>
  <c r="Q34" i="12"/>
  <c r="U34" i="12"/>
  <c r="V34" i="12"/>
  <c r="W34" i="12"/>
  <c r="X34" i="12"/>
  <c r="AB34" i="12"/>
  <c r="AC34" i="12"/>
  <c r="AD34" i="12"/>
  <c r="AE34" i="12"/>
  <c r="M35" i="12"/>
  <c r="N35" i="12"/>
  <c r="P35" i="12"/>
  <c r="Q35" i="12"/>
  <c r="U35" i="12"/>
  <c r="V35" i="12"/>
  <c r="W35" i="12"/>
  <c r="X35" i="12"/>
  <c r="AB35" i="12"/>
  <c r="AC35" i="12"/>
  <c r="AD35" i="12"/>
  <c r="AE35" i="12"/>
  <c r="M36" i="12"/>
  <c r="N36" i="12"/>
  <c r="P36" i="12"/>
  <c r="Q36" i="12"/>
  <c r="U36" i="12"/>
  <c r="V36" i="12"/>
  <c r="W36" i="12"/>
  <c r="X36" i="12"/>
  <c r="AB36" i="12"/>
  <c r="AC36" i="12"/>
  <c r="AD36" i="12"/>
  <c r="AE36" i="12"/>
  <c r="M37" i="12"/>
  <c r="N37" i="12"/>
  <c r="P37" i="12"/>
  <c r="Q37" i="12"/>
  <c r="U37" i="12"/>
  <c r="V37" i="12"/>
  <c r="W37" i="12"/>
  <c r="X37" i="12"/>
  <c r="AB37" i="12"/>
  <c r="AC37" i="12"/>
  <c r="AD37" i="12"/>
  <c r="AE37" i="12"/>
  <c r="M39" i="12"/>
  <c r="N39" i="12"/>
  <c r="P39" i="12"/>
  <c r="Q39" i="12"/>
  <c r="U39" i="12"/>
  <c r="V39" i="12"/>
  <c r="W39" i="12"/>
  <c r="X39" i="12"/>
  <c r="AB39" i="12"/>
  <c r="AC39" i="12"/>
  <c r="AD39" i="12"/>
  <c r="AE39" i="12"/>
  <c r="M40" i="12"/>
  <c r="N40" i="12"/>
  <c r="P40" i="12"/>
  <c r="Q40" i="12"/>
  <c r="U40" i="12"/>
  <c r="V40" i="12"/>
  <c r="W40" i="12"/>
  <c r="X40" i="12"/>
  <c r="AB40" i="12"/>
  <c r="AC40" i="12"/>
  <c r="AD40" i="12"/>
  <c r="AE40" i="12"/>
  <c r="M41" i="12"/>
  <c r="N41" i="12"/>
  <c r="P41" i="12"/>
  <c r="Q41" i="12"/>
  <c r="U41" i="12"/>
  <c r="V41" i="12"/>
  <c r="W41" i="12"/>
  <c r="X41" i="12"/>
  <c r="AB41" i="12"/>
  <c r="AC41" i="12"/>
  <c r="AD41" i="12"/>
  <c r="AE41" i="12"/>
  <c r="M42" i="12"/>
  <c r="N42" i="12"/>
  <c r="P42" i="12"/>
  <c r="Q42" i="12"/>
  <c r="U42" i="12"/>
  <c r="V42" i="12"/>
  <c r="W42" i="12"/>
  <c r="X42" i="12"/>
  <c r="AB42" i="12"/>
  <c r="AC42" i="12"/>
  <c r="AD42" i="12"/>
  <c r="AE42" i="12"/>
  <c r="M43" i="12"/>
  <c r="N43" i="12"/>
  <c r="P43" i="12"/>
  <c r="Q43" i="12"/>
  <c r="U43" i="12"/>
  <c r="V43" i="12"/>
  <c r="W43" i="12"/>
  <c r="X43" i="12"/>
  <c r="AB43" i="12"/>
  <c r="AC43" i="12"/>
  <c r="AD43" i="12"/>
  <c r="AE43" i="12"/>
  <c r="M44" i="12"/>
  <c r="N44" i="12"/>
  <c r="P44" i="12"/>
  <c r="Q44" i="12"/>
  <c r="U44" i="12"/>
  <c r="V44" i="12"/>
  <c r="W44" i="12"/>
  <c r="X44" i="12"/>
  <c r="AB44" i="12"/>
  <c r="AC44" i="12"/>
  <c r="AD44" i="12"/>
  <c r="AE44" i="12"/>
  <c r="M45" i="12"/>
  <c r="N45" i="12"/>
  <c r="P45" i="12"/>
  <c r="Q45" i="12"/>
  <c r="U45" i="12"/>
  <c r="V45" i="12"/>
  <c r="W45" i="12"/>
  <c r="X45" i="12"/>
  <c r="AB45" i="12"/>
  <c r="AC45" i="12"/>
  <c r="AD45" i="12"/>
  <c r="AE45" i="12"/>
  <c r="M46" i="12"/>
  <c r="N46" i="12"/>
  <c r="P46" i="12"/>
  <c r="Q46" i="12"/>
  <c r="U46" i="12"/>
  <c r="V46" i="12"/>
  <c r="W46" i="12"/>
  <c r="X46" i="12"/>
  <c r="AB46" i="12"/>
  <c r="AC46" i="12"/>
  <c r="AD46" i="12"/>
  <c r="AE46" i="12"/>
  <c r="M47" i="12"/>
  <c r="N47" i="12"/>
  <c r="P47" i="12"/>
  <c r="Q47" i="12"/>
  <c r="U47" i="12"/>
  <c r="V47" i="12"/>
  <c r="W47" i="12"/>
  <c r="X47" i="12"/>
  <c r="AB47" i="12"/>
  <c r="AC47" i="12"/>
  <c r="AD47" i="12"/>
  <c r="AE47" i="12"/>
  <c r="M48" i="12"/>
  <c r="N48" i="12"/>
  <c r="P48" i="12"/>
  <c r="Q48" i="12"/>
  <c r="U48" i="12"/>
  <c r="V48" i="12"/>
  <c r="W48" i="12"/>
  <c r="X48" i="12"/>
  <c r="AB48" i="12"/>
  <c r="AC48" i="12"/>
  <c r="AD48" i="12"/>
  <c r="AE48" i="12"/>
  <c r="AE49" i="12"/>
  <c r="D2" i="4"/>
  <c r="H2" i="4"/>
  <c r="J2" i="4"/>
  <c r="D3" i="4"/>
  <c r="H3" i="4"/>
  <c r="J3" i="4"/>
  <c r="D4" i="4"/>
  <c r="H4" i="4"/>
  <c r="J4" i="4"/>
  <c r="D5" i="4"/>
  <c r="H5" i="4"/>
  <c r="J5" i="4"/>
  <c r="D6" i="4"/>
  <c r="H6" i="4"/>
  <c r="J6" i="4"/>
  <c r="D7" i="4"/>
  <c r="H7" i="4"/>
  <c r="J7" i="4"/>
  <c r="D8" i="4"/>
  <c r="H8" i="4"/>
  <c r="J8" i="4"/>
  <c r="D9" i="4"/>
  <c r="H9" i="4"/>
  <c r="J9" i="4"/>
  <c r="D10" i="4"/>
  <c r="H10" i="4"/>
  <c r="J10" i="4"/>
  <c r="D11" i="4"/>
  <c r="H11" i="4"/>
  <c r="J11" i="4"/>
  <c r="D12" i="4"/>
  <c r="H12" i="4"/>
  <c r="J12" i="4"/>
  <c r="D13" i="4"/>
  <c r="H13" i="4"/>
  <c r="J13" i="4"/>
  <c r="D14" i="4"/>
  <c r="H14" i="4"/>
  <c r="J14" i="4"/>
  <c r="D15" i="4"/>
  <c r="H15" i="4"/>
  <c r="J15" i="4"/>
  <c r="D16" i="4"/>
  <c r="H16" i="4"/>
  <c r="J16" i="4"/>
  <c r="D17" i="4"/>
  <c r="H17" i="4"/>
  <c r="J17" i="4"/>
  <c r="D18" i="4"/>
  <c r="H18" i="4"/>
  <c r="J18" i="4"/>
  <c r="D19" i="4"/>
  <c r="H19" i="4"/>
  <c r="J19" i="4"/>
  <c r="D20" i="4"/>
  <c r="H20" i="4"/>
  <c r="J20" i="4"/>
  <c r="D21" i="4"/>
  <c r="H21" i="4"/>
  <c r="J21" i="4"/>
  <c r="D22" i="4"/>
  <c r="H22" i="4"/>
  <c r="J22" i="4"/>
  <c r="D23" i="4"/>
  <c r="H23" i="4"/>
  <c r="J23" i="4"/>
  <c r="D24" i="4"/>
  <c r="H24" i="4"/>
  <c r="J24" i="4"/>
  <c r="D25" i="4"/>
  <c r="H25" i="4"/>
  <c r="J25" i="4"/>
  <c r="D26" i="4"/>
  <c r="H26" i="4"/>
  <c r="J26" i="4"/>
  <c r="D27" i="4"/>
  <c r="H27" i="4"/>
  <c r="J27" i="4"/>
  <c r="D28" i="4"/>
  <c r="H28" i="4"/>
  <c r="J28" i="4"/>
  <c r="D29" i="4"/>
  <c r="H29" i="4"/>
  <c r="J29" i="4"/>
  <c r="D30" i="4"/>
  <c r="H30" i="4"/>
  <c r="J30" i="4"/>
  <c r="D31" i="4"/>
  <c r="H31" i="4"/>
  <c r="J31" i="4"/>
  <c r="D32" i="4"/>
  <c r="H32" i="4"/>
  <c r="J32" i="4"/>
  <c r="D33" i="4"/>
  <c r="H33" i="4"/>
  <c r="J33" i="4"/>
  <c r="D34" i="4"/>
  <c r="H34" i="4"/>
  <c r="J34" i="4"/>
  <c r="D35" i="4"/>
  <c r="H35" i="4"/>
  <c r="J35" i="4"/>
  <c r="D36" i="4"/>
  <c r="H36" i="4"/>
  <c r="J36" i="4"/>
  <c r="D37" i="4"/>
  <c r="H37" i="4"/>
  <c r="J37" i="4"/>
  <c r="D38" i="4"/>
  <c r="H38" i="4"/>
  <c r="J38" i="4"/>
  <c r="D39" i="4"/>
  <c r="H39" i="4"/>
  <c r="J39" i="4"/>
  <c r="D40" i="4"/>
  <c r="H40" i="4"/>
  <c r="J40" i="4"/>
  <c r="D41" i="4"/>
  <c r="H41" i="4"/>
  <c r="J41" i="4"/>
  <c r="D42" i="4"/>
  <c r="H42" i="4"/>
  <c r="J42" i="4"/>
  <c r="D43" i="4"/>
  <c r="H43" i="4"/>
  <c r="J43" i="4"/>
  <c r="D44" i="4"/>
  <c r="H44" i="4"/>
  <c r="J44" i="4"/>
  <c r="D45" i="4"/>
  <c r="H45" i="4"/>
  <c r="J45" i="4"/>
  <c r="D46" i="4"/>
  <c r="H46" i="4"/>
  <c r="J46" i="4"/>
  <c r="D47" i="4"/>
  <c r="H47" i="4"/>
  <c r="J47" i="4"/>
  <c r="D48" i="4"/>
  <c r="H48" i="4"/>
  <c r="J48" i="4"/>
  <c r="D49" i="4"/>
  <c r="H49" i="4"/>
  <c r="J49" i="4"/>
  <c r="D50" i="4"/>
  <c r="H50" i="4"/>
  <c r="J50" i="4"/>
  <c r="D51" i="4"/>
  <c r="H51" i="4"/>
  <c r="J51" i="4"/>
  <c r="D52" i="4"/>
  <c r="H52" i="4"/>
  <c r="J52" i="4"/>
  <c r="D53" i="4"/>
  <c r="H53" i="4"/>
  <c r="J53" i="4"/>
  <c r="D54" i="4"/>
  <c r="H54" i="4"/>
  <c r="J54" i="4"/>
  <c r="D55" i="4"/>
  <c r="H55" i="4"/>
  <c r="J55" i="4"/>
  <c r="D56" i="4"/>
  <c r="H56" i="4"/>
  <c r="J56" i="4"/>
  <c r="D57" i="4"/>
  <c r="H57" i="4"/>
  <c r="J57" i="4"/>
  <c r="D58" i="4"/>
  <c r="H58" i="4"/>
  <c r="J58" i="4"/>
  <c r="D59" i="4"/>
  <c r="H59" i="4"/>
  <c r="J59" i="4"/>
  <c r="D60" i="4"/>
  <c r="H60" i="4"/>
  <c r="J60" i="4"/>
  <c r="D61" i="4"/>
  <c r="H61" i="4"/>
  <c r="J61" i="4"/>
  <c r="D62" i="4"/>
  <c r="H62" i="4"/>
  <c r="J62" i="4"/>
  <c r="D63" i="4"/>
  <c r="H63" i="4"/>
  <c r="J63" i="4"/>
  <c r="D64" i="4"/>
  <c r="H64" i="4"/>
  <c r="J64" i="4"/>
  <c r="D65" i="4"/>
  <c r="H65" i="4"/>
  <c r="J65" i="4"/>
  <c r="D66" i="4"/>
  <c r="H66" i="4"/>
  <c r="J66" i="4"/>
  <c r="D67" i="4"/>
  <c r="H67" i="4"/>
  <c r="J67" i="4"/>
  <c r="D68" i="4"/>
  <c r="H68" i="4"/>
  <c r="J68" i="4"/>
  <c r="D69" i="4"/>
  <c r="H69" i="4"/>
  <c r="J69" i="4"/>
  <c r="D70" i="4"/>
  <c r="H70" i="4"/>
  <c r="J70" i="4"/>
  <c r="D71" i="4"/>
  <c r="H71" i="4"/>
  <c r="J71" i="4"/>
  <c r="D72" i="4"/>
  <c r="H72" i="4"/>
  <c r="J72" i="4"/>
  <c r="D73" i="4"/>
  <c r="H73" i="4"/>
  <c r="J73" i="4"/>
  <c r="D74" i="4"/>
  <c r="H74" i="4"/>
  <c r="J74" i="4"/>
  <c r="D75" i="4"/>
  <c r="H75" i="4"/>
  <c r="J75" i="4"/>
  <c r="D76" i="4"/>
  <c r="H76" i="4"/>
  <c r="J76" i="4"/>
  <c r="D77" i="4"/>
  <c r="H77" i="4"/>
  <c r="J77" i="4"/>
  <c r="D78" i="4"/>
  <c r="H78" i="4"/>
  <c r="J78" i="4"/>
  <c r="D79" i="4"/>
  <c r="H79" i="4"/>
  <c r="J79" i="4"/>
  <c r="D80" i="4"/>
  <c r="H80" i="4"/>
  <c r="J80" i="4"/>
  <c r="D81" i="4"/>
  <c r="H81" i="4"/>
  <c r="J81" i="4"/>
  <c r="D82" i="4"/>
  <c r="H82" i="4"/>
  <c r="J82" i="4"/>
  <c r="D83" i="4"/>
  <c r="H83" i="4"/>
  <c r="J83" i="4"/>
  <c r="D84" i="4"/>
  <c r="H84" i="4"/>
  <c r="J84" i="4"/>
  <c r="D85" i="4"/>
  <c r="H85" i="4"/>
  <c r="J85" i="4"/>
  <c r="D86" i="4"/>
  <c r="H86" i="4"/>
  <c r="J86" i="4"/>
  <c r="D87" i="4"/>
  <c r="H87" i="4"/>
  <c r="J87" i="4"/>
  <c r="D88" i="4"/>
  <c r="H88" i="4"/>
  <c r="J88" i="4"/>
  <c r="D89" i="4"/>
  <c r="H89" i="4"/>
  <c r="J89" i="4"/>
  <c r="D90" i="4"/>
  <c r="H90" i="4"/>
  <c r="J90" i="4"/>
  <c r="D91" i="4"/>
  <c r="H91" i="4"/>
  <c r="J91" i="4"/>
  <c r="D92" i="4"/>
  <c r="H92" i="4"/>
  <c r="J92" i="4"/>
  <c r="D93" i="4"/>
  <c r="H93" i="4"/>
  <c r="J93" i="4"/>
  <c r="D94" i="4"/>
  <c r="H94" i="4"/>
  <c r="J94" i="4"/>
  <c r="D95" i="4"/>
  <c r="H95" i="4"/>
  <c r="J95" i="4"/>
  <c r="D96" i="4"/>
  <c r="H96" i="4"/>
  <c r="J96" i="4"/>
  <c r="D97" i="4"/>
  <c r="H97" i="4"/>
  <c r="J97" i="4"/>
  <c r="D98" i="4"/>
  <c r="H98" i="4"/>
  <c r="J98" i="4"/>
  <c r="D99" i="4"/>
  <c r="H99" i="4"/>
  <c r="J99" i="4"/>
  <c r="D100" i="4"/>
  <c r="H100" i="4"/>
  <c r="J100" i="4"/>
  <c r="D101" i="4"/>
  <c r="H101" i="4"/>
  <c r="J101" i="4"/>
  <c r="D102" i="4"/>
  <c r="H102" i="4"/>
  <c r="J102" i="4"/>
  <c r="D103" i="4"/>
  <c r="H103" i="4"/>
  <c r="J103" i="4"/>
  <c r="D104" i="4"/>
  <c r="H104" i="4"/>
  <c r="J104" i="4"/>
  <c r="D105" i="4"/>
  <c r="H105" i="4"/>
  <c r="J105" i="4"/>
  <c r="D106" i="4"/>
  <c r="H106" i="4"/>
  <c r="J106" i="4"/>
  <c r="D107" i="4"/>
  <c r="H107" i="4"/>
  <c r="J107" i="4"/>
  <c r="D108" i="4"/>
  <c r="H108" i="4"/>
  <c r="J108" i="4"/>
  <c r="D109" i="4"/>
  <c r="H109" i="4"/>
  <c r="J109" i="4"/>
  <c r="D110" i="4"/>
  <c r="H110" i="4"/>
  <c r="J110" i="4"/>
  <c r="D111" i="4"/>
  <c r="H111" i="4"/>
  <c r="J111" i="4"/>
  <c r="D112" i="4"/>
  <c r="H112" i="4"/>
  <c r="J112" i="4"/>
  <c r="D113" i="4"/>
  <c r="H113" i="4"/>
  <c r="J113" i="4"/>
  <c r="D114" i="4"/>
  <c r="H114" i="4"/>
  <c r="J114" i="4"/>
  <c r="D115" i="4"/>
  <c r="H115" i="4"/>
  <c r="J115" i="4"/>
  <c r="D116" i="4"/>
  <c r="H116" i="4"/>
  <c r="J116" i="4"/>
  <c r="D117" i="4"/>
  <c r="H117" i="4"/>
  <c r="J117" i="4"/>
  <c r="D118" i="4"/>
  <c r="H118" i="4"/>
  <c r="J118" i="4"/>
  <c r="D119" i="4"/>
  <c r="H119" i="4"/>
  <c r="J119" i="4"/>
  <c r="D120" i="4"/>
  <c r="H120" i="4"/>
  <c r="J120" i="4"/>
  <c r="D121" i="4"/>
  <c r="H121" i="4"/>
  <c r="J121" i="4"/>
  <c r="D122" i="4"/>
  <c r="H122" i="4"/>
  <c r="J122" i="4"/>
  <c r="D123" i="4"/>
  <c r="H123" i="4"/>
  <c r="J123" i="4"/>
  <c r="D124" i="4"/>
  <c r="H124" i="4"/>
  <c r="J124" i="4"/>
  <c r="D125" i="4"/>
  <c r="H125" i="4"/>
  <c r="J125" i="4"/>
  <c r="D126" i="4"/>
  <c r="H126" i="4"/>
  <c r="J126" i="4"/>
  <c r="D127" i="4"/>
  <c r="H127" i="4"/>
  <c r="J127" i="4"/>
  <c r="D128" i="4"/>
  <c r="H128" i="4"/>
  <c r="J128" i="4"/>
  <c r="D129" i="4"/>
  <c r="H129" i="4"/>
  <c r="J129" i="4"/>
  <c r="D130" i="4"/>
  <c r="H130" i="4"/>
  <c r="J130" i="4"/>
  <c r="D131" i="4"/>
  <c r="H131" i="4"/>
  <c r="J131" i="4"/>
  <c r="D132" i="4"/>
  <c r="H132" i="4"/>
  <c r="J132" i="4"/>
  <c r="D133" i="4"/>
  <c r="H133" i="4"/>
  <c r="J133" i="4"/>
  <c r="D134" i="4"/>
  <c r="H134" i="4"/>
  <c r="J134" i="4"/>
  <c r="D135" i="4"/>
  <c r="H135" i="4"/>
  <c r="J135" i="4"/>
  <c r="D136" i="4"/>
  <c r="H136" i="4"/>
  <c r="J136" i="4"/>
  <c r="D137" i="4"/>
  <c r="H137" i="4"/>
  <c r="J137" i="4"/>
  <c r="D138" i="4"/>
  <c r="H138" i="4"/>
  <c r="J138" i="4"/>
  <c r="D139" i="4"/>
  <c r="H139" i="4"/>
  <c r="J139" i="4"/>
  <c r="D140" i="4"/>
  <c r="H140" i="4"/>
  <c r="J140" i="4"/>
  <c r="D141" i="4"/>
  <c r="H141" i="4"/>
  <c r="J141" i="4"/>
  <c r="D142" i="4"/>
  <c r="H142" i="4"/>
  <c r="J142" i="4"/>
  <c r="D143" i="4"/>
  <c r="H143" i="4"/>
  <c r="J143" i="4"/>
  <c r="D144" i="4"/>
  <c r="H144" i="4"/>
  <c r="J144" i="4"/>
  <c r="D145" i="4"/>
  <c r="H145" i="4"/>
  <c r="J145" i="4"/>
  <c r="D146" i="4"/>
  <c r="H146" i="4"/>
  <c r="J146" i="4"/>
  <c r="D147" i="4"/>
  <c r="H147" i="4"/>
  <c r="J147" i="4"/>
  <c r="D148" i="4"/>
  <c r="H148" i="4"/>
  <c r="J148" i="4"/>
  <c r="D149" i="4"/>
  <c r="H149" i="4"/>
  <c r="J149" i="4"/>
  <c r="D150" i="4"/>
  <c r="H150" i="4"/>
  <c r="J150" i="4"/>
  <c r="D151" i="4"/>
  <c r="H151" i="4"/>
  <c r="J151" i="4"/>
  <c r="D152" i="4"/>
  <c r="H152" i="4"/>
  <c r="J152" i="4"/>
  <c r="D153" i="4"/>
  <c r="H153" i="4"/>
  <c r="J153" i="4"/>
  <c r="D154" i="4"/>
  <c r="H154" i="4"/>
  <c r="J154" i="4"/>
  <c r="D155" i="4"/>
  <c r="H155" i="4"/>
  <c r="J155" i="4"/>
  <c r="D156" i="4"/>
  <c r="H156" i="4"/>
  <c r="J156" i="4"/>
  <c r="D157" i="4"/>
  <c r="H157" i="4"/>
  <c r="J157" i="4"/>
  <c r="D158" i="4"/>
  <c r="H158" i="4"/>
  <c r="J158" i="4"/>
  <c r="D159" i="4"/>
  <c r="H159" i="4"/>
  <c r="J159" i="4"/>
  <c r="D160" i="4"/>
  <c r="H160" i="4"/>
  <c r="J160" i="4"/>
  <c r="D161" i="4"/>
  <c r="H161" i="4"/>
  <c r="J161" i="4"/>
  <c r="D162" i="4"/>
  <c r="H162" i="4"/>
  <c r="J162" i="4"/>
  <c r="D163" i="4"/>
  <c r="H163" i="4"/>
  <c r="J163" i="4"/>
  <c r="D164" i="4"/>
  <c r="H164" i="4"/>
  <c r="J164" i="4"/>
  <c r="D165" i="4"/>
  <c r="H165" i="4"/>
  <c r="J165" i="4"/>
  <c r="D166" i="4"/>
  <c r="H166" i="4"/>
  <c r="J166" i="4"/>
  <c r="D167" i="4"/>
  <c r="H167" i="4"/>
  <c r="J167" i="4"/>
  <c r="D168" i="4"/>
  <c r="H168" i="4"/>
  <c r="J168" i="4"/>
  <c r="D169" i="4"/>
  <c r="H169" i="4"/>
  <c r="J169" i="4"/>
  <c r="D170" i="4"/>
  <c r="H170" i="4"/>
  <c r="J170" i="4"/>
  <c r="D171" i="4"/>
  <c r="H171" i="4"/>
  <c r="J171" i="4"/>
  <c r="D172" i="4"/>
  <c r="H172" i="4"/>
  <c r="J172" i="4"/>
  <c r="D173" i="4"/>
  <c r="H173" i="4"/>
  <c r="J173" i="4"/>
  <c r="D174" i="4"/>
  <c r="H174" i="4"/>
  <c r="J174" i="4"/>
  <c r="D175" i="4"/>
  <c r="H175" i="4"/>
  <c r="J175" i="4"/>
  <c r="D176" i="4"/>
  <c r="H176" i="4"/>
  <c r="J176" i="4"/>
  <c r="D177" i="4"/>
  <c r="H177" i="4"/>
  <c r="J177" i="4"/>
  <c r="D178" i="4"/>
  <c r="H178" i="4"/>
  <c r="J178" i="4"/>
  <c r="D179" i="4"/>
  <c r="H179" i="4"/>
  <c r="J179" i="4"/>
  <c r="D180" i="4"/>
  <c r="H180" i="4"/>
  <c r="J180" i="4"/>
  <c r="D181" i="4"/>
  <c r="H181" i="4"/>
  <c r="J181" i="4"/>
  <c r="D182" i="4"/>
  <c r="H182" i="4"/>
  <c r="J182" i="4"/>
  <c r="D183" i="4"/>
  <c r="H183" i="4"/>
  <c r="J183" i="4"/>
  <c r="D184" i="4"/>
  <c r="H184" i="4"/>
  <c r="J184" i="4"/>
  <c r="D185" i="4"/>
  <c r="H185" i="4"/>
  <c r="J185" i="4"/>
  <c r="D186" i="4"/>
  <c r="H186" i="4"/>
  <c r="J186" i="4"/>
  <c r="D187" i="4"/>
  <c r="H187" i="4"/>
  <c r="J187" i="4"/>
  <c r="D188" i="4"/>
  <c r="H188" i="4"/>
  <c r="J188" i="4"/>
  <c r="D189" i="4"/>
  <c r="H189" i="4"/>
  <c r="J189" i="4"/>
  <c r="D190" i="4"/>
  <c r="H190" i="4"/>
  <c r="J190" i="4"/>
  <c r="D191" i="4"/>
  <c r="H191" i="4"/>
  <c r="J191" i="4"/>
  <c r="D192" i="4"/>
  <c r="H192" i="4"/>
  <c r="J192" i="4"/>
  <c r="D193" i="4"/>
  <c r="H193" i="4"/>
  <c r="J193" i="4"/>
  <c r="D194" i="4"/>
  <c r="H194" i="4"/>
  <c r="J194" i="4"/>
  <c r="D195" i="4"/>
  <c r="H195" i="4"/>
  <c r="J195" i="4"/>
  <c r="D196" i="4"/>
  <c r="H196" i="4"/>
  <c r="J196" i="4"/>
  <c r="D197" i="4"/>
  <c r="H197" i="4"/>
  <c r="J197" i="4"/>
  <c r="D198" i="4"/>
  <c r="H198" i="4"/>
  <c r="J198" i="4"/>
  <c r="D199" i="4"/>
  <c r="H199" i="4"/>
  <c r="J199" i="4"/>
  <c r="D200" i="4"/>
  <c r="H200" i="4"/>
  <c r="J200" i="4"/>
  <c r="D201" i="4"/>
  <c r="H201" i="4"/>
  <c r="J201" i="4"/>
  <c r="D202" i="4"/>
  <c r="H202" i="4"/>
  <c r="J202" i="4"/>
  <c r="D203" i="4"/>
  <c r="H203" i="4"/>
  <c r="J203" i="4"/>
  <c r="D204" i="4"/>
  <c r="H204" i="4"/>
  <c r="J204" i="4"/>
  <c r="D205" i="4"/>
  <c r="H205" i="4"/>
  <c r="J205" i="4"/>
  <c r="D206" i="4"/>
  <c r="H206" i="4"/>
  <c r="J206" i="4"/>
  <c r="D207" i="4"/>
  <c r="H207" i="4"/>
  <c r="J207" i="4"/>
  <c r="D208" i="4"/>
  <c r="H208" i="4"/>
  <c r="J208" i="4"/>
  <c r="D209" i="4"/>
  <c r="H209" i="4"/>
  <c r="J209" i="4"/>
  <c r="D210" i="4"/>
  <c r="H210" i="4"/>
  <c r="J210" i="4"/>
  <c r="D211" i="4"/>
  <c r="H211" i="4"/>
  <c r="J211" i="4"/>
  <c r="D212" i="4"/>
  <c r="H212" i="4"/>
  <c r="J212" i="4"/>
  <c r="D213" i="4"/>
  <c r="H213" i="4"/>
  <c r="J213" i="4"/>
  <c r="D214" i="4"/>
  <c r="H214" i="4"/>
  <c r="J214" i="4"/>
  <c r="D215" i="4"/>
  <c r="H215" i="4"/>
  <c r="J215" i="4"/>
  <c r="D216" i="4"/>
  <c r="H216" i="4"/>
  <c r="J216" i="4"/>
  <c r="D217" i="4"/>
  <c r="H217" i="4"/>
  <c r="J217" i="4"/>
  <c r="D218" i="4"/>
  <c r="H218" i="4"/>
  <c r="J218" i="4"/>
  <c r="D219" i="4"/>
  <c r="H219" i="4"/>
  <c r="J219" i="4"/>
  <c r="D220" i="4"/>
  <c r="H220" i="4"/>
  <c r="J220" i="4"/>
  <c r="D221" i="4"/>
  <c r="H221" i="4"/>
  <c r="J221" i="4"/>
  <c r="D222" i="4"/>
  <c r="H222" i="4"/>
  <c r="J222" i="4"/>
  <c r="D223" i="4"/>
  <c r="H223" i="4"/>
  <c r="J223" i="4"/>
  <c r="D224" i="4"/>
  <c r="H224" i="4"/>
  <c r="J224" i="4"/>
  <c r="D225" i="4"/>
  <c r="H225" i="4"/>
  <c r="J225" i="4"/>
  <c r="D226" i="4"/>
  <c r="H226" i="4"/>
  <c r="J226" i="4"/>
  <c r="D227" i="4"/>
  <c r="H227" i="4"/>
  <c r="J227" i="4"/>
  <c r="D228" i="4"/>
  <c r="H228" i="4"/>
  <c r="J228" i="4"/>
  <c r="D229" i="4"/>
  <c r="H229" i="4"/>
  <c r="J229" i="4"/>
  <c r="D230" i="4"/>
  <c r="H230" i="4"/>
  <c r="J230" i="4"/>
  <c r="D231" i="4"/>
  <c r="H231" i="4"/>
  <c r="J231" i="4"/>
  <c r="D232" i="4"/>
  <c r="H232" i="4"/>
  <c r="J232" i="4"/>
  <c r="D233" i="4"/>
  <c r="H233" i="4"/>
  <c r="J233" i="4"/>
  <c r="D234" i="4"/>
  <c r="H234" i="4"/>
  <c r="J234" i="4"/>
  <c r="D235" i="4"/>
  <c r="H235" i="4"/>
  <c r="J235" i="4"/>
  <c r="D236" i="4"/>
  <c r="H236" i="4"/>
  <c r="J236" i="4"/>
  <c r="D237" i="4"/>
  <c r="H237" i="4"/>
  <c r="J237" i="4"/>
  <c r="D238" i="4"/>
  <c r="H238" i="4"/>
  <c r="J238" i="4"/>
  <c r="D239" i="4"/>
  <c r="H239" i="4"/>
  <c r="J239" i="4"/>
  <c r="D240" i="4"/>
  <c r="H240" i="4"/>
  <c r="J240" i="4"/>
  <c r="D241" i="4"/>
  <c r="H241" i="4"/>
  <c r="J241" i="4"/>
  <c r="D242" i="4"/>
  <c r="H242" i="4"/>
  <c r="J242" i="4"/>
  <c r="D243" i="4"/>
  <c r="H243" i="4"/>
  <c r="J243" i="4"/>
  <c r="D244" i="4"/>
  <c r="H244" i="4"/>
  <c r="J244" i="4"/>
  <c r="D245" i="4"/>
  <c r="H245" i="4"/>
  <c r="J245" i="4"/>
  <c r="D246" i="4"/>
  <c r="H246" i="4"/>
  <c r="J246" i="4"/>
  <c r="D247" i="4"/>
  <c r="H247" i="4"/>
  <c r="J247" i="4"/>
  <c r="D248" i="4"/>
  <c r="H248" i="4"/>
  <c r="J248" i="4"/>
  <c r="D249" i="4"/>
  <c r="H249" i="4"/>
  <c r="J249" i="4"/>
  <c r="D250" i="4"/>
  <c r="H250" i="4"/>
  <c r="J250" i="4"/>
  <c r="D251" i="4"/>
  <c r="H251" i="4"/>
  <c r="J251" i="4"/>
  <c r="D252" i="4"/>
  <c r="H252" i="4"/>
  <c r="J252" i="4"/>
  <c r="D253" i="4"/>
  <c r="H253" i="4"/>
  <c r="J253" i="4"/>
  <c r="D254" i="4"/>
  <c r="H254" i="4"/>
  <c r="J254" i="4"/>
  <c r="D255" i="4"/>
  <c r="H255" i="4"/>
  <c r="J255" i="4"/>
  <c r="D256" i="4"/>
  <c r="H256" i="4"/>
  <c r="J256" i="4"/>
  <c r="D257" i="4"/>
  <c r="H257" i="4"/>
  <c r="J257" i="4"/>
  <c r="D258" i="4"/>
  <c r="H258" i="4"/>
  <c r="J258" i="4"/>
  <c r="D259" i="4"/>
  <c r="H259" i="4"/>
  <c r="J259" i="4"/>
  <c r="D260" i="4"/>
  <c r="H260" i="4"/>
  <c r="J260" i="4"/>
  <c r="D261" i="4"/>
  <c r="H261" i="4"/>
  <c r="J261" i="4"/>
  <c r="D262" i="4"/>
  <c r="H262" i="4"/>
  <c r="J262" i="4"/>
  <c r="D263" i="4"/>
  <c r="H263" i="4"/>
  <c r="J263" i="4"/>
  <c r="D264" i="4"/>
  <c r="H264" i="4"/>
  <c r="J264" i="4"/>
  <c r="D265" i="4"/>
  <c r="H265" i="4"/>
  <c r="J265" i="4"/>
  <c r="D266" i="4"/>
  <c r="H266" i="4"/>
  <c r="J266" i="4"/>
  <c r="D267" i="4"/>
  <c r="H267" i="4"/>
  <c r="J267" i="4"/>
  <c r="D268" i="4"/>
  <c r="H268" i="4"/>
  <c r="J268" i="4"/>
  <c r="D269" i="4"/>
  <c r="H269" i="4"/>
  <c r="J269" i="4"/>
  <c r="D270" i="4"/>
  <c r="H270" i="4"/>
  <c r="J270" i="4"/>
  <c r="D271" i="4"/>
  <c r="H271" i="4"/>
  <c r="J271" i="4"/>
  <c r="D272" i="4"/>
  <c r="H272" i="4"/>
  <c r="J272" i="4"/>
  <c r="D273" i="4"/>
  <c r="H273" i="4"/>
  <c r="J273" i="4"/>
  <c r="D274" i="4"/>
  <c r="H274" i="4"/>
  <c r="J274" i="4"/>
  <c r="D275" i="4"/>
  <c r="H275" i="4"/>
  <c r="J275" i="4"/>
  <c r="D276" i="4"/>
  <c r="H276" i="4"/>
  <c r="J276" i="4"/>
  <c r="D277" i="4"/>
  <c r="H277" i="4"/>
  <c r="J277" i="4"/>
  <c r="D278" i="4"/>
  <c r="H278" i="4"/>
  <c r="J278" i="4"/>
  <c r="D279" i="4"/>
  <c r="H279" i="4"/>
  <c r="J279" i="4"/>
  <c r="D280" i="4"/>
  <c r="H280" i="4"/>
  <c r="J280" i="4"/>
  <c r="D281" i="4"/>
  <c r="H281" i="4"/>
  <c r="J281" i="4"/>
  <c r="D282" i="4"/>
  <c r="H282" i="4"/>
  <c r="J282" i="4"/>
  <c r="D283" i="4"/>
  <c r="H283" i="4"/>
  <c r="J283" i="4"/>
  <c r="D284" i="4"/>
  <c r="H284" i="4"/>
  <c r="J284" i="4"/>
  <c r="D285" i="4"/>
  <c r="H285" i="4"/>
  <c r="J285" i="4"/>
  <c r="D286" i="4"/>
  <c r="H286" i="4"/>
  <c r="J286" i="4"/>
  <c r="D287" i="4"/>
  <c r="H287" i="4"/>
  <c r="J287" i="4"/>
  <c r="D288" i="4"/>
  <c r="H288" i="4"/>
  <c r="J288" i="4"/>
  <c r="D289" i="4"/>
  <c r="H289" i="4"/>
  <c r="J289" i="4"/>
  <c r="D290" i="4"/>
  <c r="H290" i="4"/>
  <c r="J290" i="4"/>
  <c r="D291" i="4"/>
  <c r="H291" i="4"/>
  <c r="J291" i="4"/>
  <c r="D292" i="4"/>
  <c r="H292" i="4"/>
  <c r="J292" i="4"/>
  <c r="D293" i="4"/>
  <c r="H293" i="4"/>
  <c r="J293" i="4"/>
  <c r="D294" i="4"/>
  <c r="H294" i="4"/>
  <c r="J294" i="4"/>
  <c r="D295" i="4"/>
  <c r="H295" i="4"/>
  <c r="J295" i="4"/>
  <c r="D296" i="4"/>
  <c r="H296" i="4"/>
  <c r="J296" i="4"/>
  <c r="D297" i="4"/>
  <c r="H297" i="4"/>
  <c r="J297" i="4"/>
  <c r="D298" i="4"/>
  <c r="H298" i="4"/>
  <c r="J298" i="4"/>
  <c r="D299" i="4"/>
  <c r="H299" i="4"/>
  <c r="J299" i="4"/>
  <c r="D300" i="4"/>
  <c r="H300" i="4"/>
  <c r="J300" i="4"/>
  <c r="D301" i="4"/>
  <c r="H301" i="4"/>
  <c r="J301" i="4"/>
  <c r="D302" i="4"/>
  <c r="H302" i="4"/>
  <c r="J302" i="4"/>
  <c r="D303" i="4"/>
  <c r="H303" i="4"/>
  <c r="J303" i="4"/>
  <c r="D304" i="4"/>
  <c r="H304" i="4"/>
  <c r="J304" i="4"/>
  <c r="D305" i="4"/>
  <c r="H305" i="4"/>
  <c r="J305" i="4"/>
  <c r="D306" i="4"/>
  <c r="H306" i="4"/>
  <c r="J306" i="4"/>
  <c r="D307" i="4"/>
  <c r="H307" i="4"/>
  <c r="J307" i="4"/>
  <c r="D308" i="4"/>
  <c r="H308" i="4"/>
  <c r="J308" i="4"/>
  <c r="D309" i="4"/>
  <c r="H309" i="4"/>
  <c r="J309" i="4"/>
  <c r="D310" i="4"/>
  <c r="H310" i="4"/>
  <c r="J310" i="4"/>
  <c r="D311" i="4"/>
  <c r="H311" i="4"/>
  <c r="J311" i="4"/>
  <c r="D312" i="4"/>
  <c r="H312" i="4"/>
  <c r="J312" i="4"/>
  <c r="D313" i="4"/>
  <c r="H313" i="4"/>
  <c r="J313" i="4"/>
  <c r="D314" i="4"/>
  <c r="H314" i="4"/>
  <c r="J314" i="4"/>
  <c r="D315" i="4"/>
  <c r="H315" i="4"/>
  <c r="J315" i="4"/>
  <c r="D316" i="4"/>
  <c r="H316" i="4"/>
  <c r="J316" i="4"/>
  <c r="D317" i="4"/>
  <c r="H317" i="4"/>
  <c r="J317" i="4"/>
  <c r="D318" i="4"/>
  <c r="H318" i="4"/>
  <c r="J318" i="4"/>
  <c r="D319" i="4"/>
  <c r="H319" i="4"/>
  <c r="J319" i="4"/>
  <c r="D320" i="4"/>
  <c r="H320" i="4"/>
  <c r="J320" i="4"/>
  <c r="D321" i="4"/>
  <c r="H321" i="4"/>
  <c r="J321" i="4"/>
  <c r="D322" i="4"/>
  <c r="H322" i="4"/>
  <c r="J322" i="4"/>
  <c r="D323" i="4"/>
  <c r="H323" i="4"/>
  <c r="J323" i="4"/>
  <c r="D324" i="4"/>
  <c r="H324" i="4"/>
  <c r="J324" i="4"/>
  <c r="D325" i="4"/>
  <c r="H325" i="4"/>
  <c r="J325" i="4"/>
  <c r="D326" i="4"/>
  <c r="H326" i="4"/>
  <c r="J326" i="4"/>
  <c r="D327" i="4"/>
  <c r="H327" i="4"/>
  <c r="J327" i="4"/>
  <c r="D328" i="4"/>
  <c r="H328" i="4"/>
  <c r="J328" i="4"/>
  <c r="D329" i="4"/>
  <c r="H329" i="4"/>
  <c r="J329" i="4"/>
  <c r="D330" i="4"/>
  <c r="H330" i="4"/>
  <c r="J330" i="4"/>
  <c r="D331" i="4"/>
  <c r="H331" i="4"/>
  <c r="J331" i="4"/>
  <c r="D332" i="4"/>
  <c r="H332" i="4"/>
  <c r="J332" i="4"/>
  <c r="D333" i="4"/>
  <c r="H333" i="4"/>
  <c r="J333" i="4"/>
  <c r="D334" i="4"/>
  <c r="H334" i="4"/>
  <c r="J334" i="4"/>
  <c r="D335" i="4"/>
  <c r="H335" i="4"/>
  <c r="J335" i="4"/>
  <c r="D336" i="4"/>
  <c r="H336" i="4"/>
  <c r="J336" i="4"/>
  <c r="D337" i="4"/>
  <c r="H337" i="4"/>
  <c r="J337" i="4"/>
  <c r="D338" i="4"/>
  <c r="H338" i="4"/>
  <c r="J338" i="4"/>
  <c r="D339" i="4"/>
  <c r="H339" i="4"/>
  <c r="J339" i="4"/>
  <c r="D340" i="4"/>
  <c r="H340" i="4"/>
  <c r="J340" i="4"/>
  <c r="D341" i="4"/>
  <c r="H341" i="4"/>
  <c r="J341" i="4"/>
  <c r="D342" i="4"/>
  <c r="H342" i="4"/>
  <c r="J342" i="4"/>
  <c r="D343" i="4"/>
  <c r="H343" i="4"/>
  <c r="J343" i="4"/>
  <c r="D344" i="4"/>
  <c r="H344" i="4"/>
  <c r="J344" i="4"/>
  <c r="D345" i="4"/>
  <c r="H345" i="4"/>
  <c r="J345" i="4"/>
  <c r="D346" i="4"/>
  <c r="H346" i="4"/>
  <c r="J346" i="4"/>
  <c r="D347" i="4"/>
  <c r="H347" i="4"/>
  <c r="J347" i="4"/>
  <c r="D348" i="4"/>
  <c r="H348" i="4"/>
  <c r="J348" i="4"/>
  <c r="D349" i="4"/>
  <c r="H349" i="4"/>
  <c r="J349" i="4"/>
  <c r="D350" i="4"/>
  <c r="H350" i="4"/>
  <c r="J350" i="4"/>
  <c r="D351" i="4"/>
  <c r="H351" i="4"/>
  <c r="J351" i="4"/>
  <c r="D352" i="4"/>
  <c r="H352" i="4"/>
  <c r="J352" i="4"/>
  <c r="D353" i="4"/>
  <c r="H353" i="4"/>
  <c r="J353" i="4"/>
  <c r="D354" i="4"/>
  <c r="H354" i="4"/>
  <c r="J354" i="4"/>
  <c r="D356" i="4"/>
  <c r="H356" i="4"/>
  <c r="J356" i="4"/>
  <c r="D357" i="4"/>
  <c r="H357" i="4"/>
  <c r="J357" i="4"/>
  <c r="D358" i="4"/>
  <c r="H358" i="4"/>
  <c r="J358" i="4"/>
  <c r="D359" i="4"/>
  <c r="H359" i="4"/>
  <c r="J359" i="4"/>
  <c r="D360" i="4"/>
  <c r="H360" i="4"/>
  <c r="J360" i="4"/>
  <c r="D361" i="4"/>
  <c r="H361" i="4"/>
  <c r="J361" i="4"/>
  <c r="D362" i="4"/>
  <c r="H362" i="4"/>
  <c r="J362" i="4"/>
  <c r="D363" i="4"/>
  <c r="H363" i="4"/>
  <c r="J363" i="4"/>
  <c r="D364" i="4"/>
  <c r="H364" i="4"/>
  <c r="J364" i="4"/>
  <c r="D365" i="4"/>
  <c r="H365" i="4"/>
  <c r="J365" i="4"/>
  <c r="D366" i="4"/>
  <c r="H366" i="4"/>
  <c r="J366" i="4"/>
  <c r="D367" i="4"/>
  <c r="H367" i="4"/>
  <c r="J367" i="4"/>
  <c r="D368" i="4"/>
  <c r="H368" i="4"/>
  <c r="J368" i="4"/>
  <c r="D369" i="4"/>
  <c r="H369" i="4"/>
  <c r="J369" i="4"/>
  <c r="D370" i="4"/>
  <c r="H370" i="4"/>
  <c r="J370" i="4"/>
  <c r="D371" i="4"/>
  <c r="H371" i="4"/>
  <c r="J371" i="4"/>
  <c r="D372" i="4"/>
  <c r="H372" i="4"/>
  <c r="J372" i="4"/>
  <c r="D373" i="4"/>
  <c r="H373" i="4"/>
  <c r="J373" i="4"/>
  <c r="D374" i="4"/>
  <c r="H374" i="4"/>
  <c r="J374" i="4"/>
  <c r="D375" i="4"/>
  <c r="H375" i="4"/>
  <c r="J375" i="4"/>
  <c r="D376" i="4"/>
  <c r="H376" i="4"/>
  <c r="J376" i="4"/>
  <c r="D377" i="4"/>
  <c r="H377" i="4"/>
  <c r="J377" i="4"/>
  <c r="D378" i="4"/>
  <c r="H378" i="4"/>
  <c r="J378" i="4"/>
  <c r="D379" i="4"/>
  <c r="H379" i="4"/>
  <c r="J379" i="4"/>
  <c r="D380" i="4"/>
  <c r="H380" i="4"/>
  <c r="J380" i="4"/>
  <c r="D381" i="4"/>
  <c r="H381" i="4"/>
  <c r="J381" i="4"/>
  <c r="D382" i="4"/>
  <c r="H382" i="4"/>
  <c r="J382" i="4"/>
  <c r="D383" i="4"/>
  <c r="H383" i="4"/>
  <c r="J383" i="4"/>
  <c r="D384" i="4"/>
  <c r="H384" i="4"/>
  <c r="J384" i="4"/>
  <c r="D385" i="4"/>
  <c r="H385" i="4"/>
  <c r="J385" i="4"/>
  <c r="D386" i="4"/>
  <c r="H386" i="4"/>
  <c r="J386" i="4"/>
  <c r="D387" i="4"/>
  <c r="H387" i="4"/>
  <c r="J387" i="4"/>
  <c r="D388" i="4"/>
  <c r="H388" i="4"/>
  <c r="J388" i="4"/>
  <c r="D389" i="4"/>
  <c r="H389" i="4"/>
  <c r="J389" i="4"/>
  <c r="D390" i="4"/>
  <c r="H390" i="4"/>
  <c r="J390" i="4"/>
  <c r="D391" i="4"/>
  <c r="H391" i="4"/>
  <c r="J391" i="4"/>
  <c r="D392" i="4"/>
  <c r="H392" i="4"/>
  <c r="J392" i="4"/>
  <c r="D393" i="4"/>
  <c r="H393" i="4"/>
  <c r="J393" i="4"/>
  <c r="D394" i="4"/>
  <c r="H394" i="4"/>
  <c r="J394" i="4"/>
  <c r="D395" i="4"/>
  <c r="H395" i="4"/>
  <c r="J395" i="4"/>
  <c r="D396" i="4"/>
  <c r="H396" i="4"/>
  <c r="J396" i="4"/>
  <c r="D397" i="4"/>
  <c r="H397" i="4"/>
  <c r="J397" i="4"/>
  <c r="D398" i="4"/>
  <c r="H398" i="4"/>
  <c r="J398" i="4"/>
  <c r="D399" i="4"/>
  <c r="H399" i="4"/>
  <c r="J399" i="4"/>
  <c r="D400" i="4"/>
  <c r="H400" i="4"/>
  <c r="J400" i="4"/>
  <c r="D401" i="4"/>
  <c r="H401" i="4"/>
  <c r="J401" i="4"/>
  <c r="D402" i="4"/>
  <c r="H402" i="4"/>
  <c r="J402" i="4"/>
  <c r="D403" i="4"/>
  <c r="H403" i="4"/>
  <c r="J403" i="4"/>
  <c r="D404" i="4"/>
  <c r="H404" i="4"/>
  <c r="J404" i="4"/>
  <c r="D405" i="4"/>
  <c r="H405" i="4"/>
  <c r="J405" i="4"/>
  <c r="D406" i="4"/>
  <c r="H406" i="4"/>
  <c r="J406" i="4"/>
  <c r="D407" i="4"/>
  <c r="H407" i="4"/>
  <c r="J407" i="4"/>
  <c r="D408" i="4"/>
  <c r="H408" i="4"/>
  <c r="J408" i="4"/>
  <c r="D409" i="4"/>
  <c r="H409" i="4"/>
  <c r="J409" i="4"/>
  <c r="D410" i="4"/>
  <c r="H410" i="4"/>
  <c r="J410" i="4"/>
  <c r="D411" i="4"/>
  <c r="H411" i="4"/>
  <c r="J411" i="4"/>
  <c r="D412" i="4"/>
  <c r="H412" i="4"/>
  <c r="J412" i="4"/>
  <c r="D413" i="4"/>
  <c r="H413" i="4"/>
  <c r="J413" i="4"/>
  <c r="D414" i="4"/>
  <c r="H414" i="4"/>
  <c r="J414" i="4"/>
  <c r="D415" i="4"/>
  <c r="H415" i="4"/>
  <c r="J415" i="4"/>
  <c r="D416" i="4"/>
  <c r="H416" i="4"/>
  <c r="J416" i="4"/>
  <c r="D417" i="4"/>
  <c r="H417" i="4"/>
  <c r="J417" i="4"/>
  <c r="D418" i="4"/>
  <c r="H418" i="4"/>
  <c r="J418" i="4"/>
  <c r="D419" i="4"/>
  <c r="H419" i="4"/>
  <c r="J419" i="4"/>
  <c r="D420" i="4"/>
  <c r="H420" i="4"/>
  <c r="J420" i="4"/>
  <c r="D421" i="4"/>
  <c r="H421" i="4"/>
  <c r="J421" i="4"/>
  <c r="D422" i="4"/>
  <c r="H422" i="4"/>
  <c r="J422" i="4"/>
  <c r="D423" i="4"/>
  <c r="H423" i="4"/>
  <c r="J423" i="4"/>
  <c r="D424" i="4"/>
  <c r="H424" i="4"/>
  <c r="J424" i="4"/>
  <c r="D425" i="4"/>
  <c r="H425" i="4"/>
  <c r="J425" i="4"/>
  <c r="D426" i="4"/>
  <c r="H426" i="4"/>
  <c r="J426" i="4"/>
  <c r="D427" i="4"/>
  <c r="H427" i="4"/>
  <c r="J427" i="4"/>
  <c r="D428" i="4"/>
  <c r="H428" i="4"/>
  <c r="J428" i="4"/>
  <c r="D429" i="4"/>
  <c r="H429" i="4"/>
  <c r="J429" i="4"/>
  <c r="D430" i="4"/>
  <c r="H430" i="4"/>
  <c r="J430" i="4"/>
  <c r="D431" i="4"/>
  <c r="H431" i="4"/>
  <c r="J431" i="4"/>
  <c r="D432" i="4"/>
  <c r="H432" i="4"/>
  <c r="J432" i="4"/>
  <c r="D433" i="4"/>
  <c r="H433" i="4"/>
  <c r="J433" i="4"/>
  <c r="D434" i="4"/>
  <c r="H434" i="4"/>
  <c r="J434" i="4"/>
  <c r="D435" i="4"/>
  <c r="H435" i="4"/>
  <c r="J435" i="4"/>
  <c r="D436" i="4"/>
  <c r="H436" i="4"/>
  <c r="J436" i="4"/>
  <c r="D437" i="4"/>
  <c r="H437" i="4"/>
  <c r="J437" i="4"/>
  <c r="D438" i="4"/>
  <c r="H438" i="4"/>
  <c r="J438" i="4"/>
  <c r="D439" i="4"/>
  <c r="H439" i="4"/>
  <c r="J439" i="4"/>
  <c r="D440" i="4"/>
  <c r="H440" i="4"/>
  <c r="J440" i="4"/>
  <c r="D441" i="4"/>
  <c r="H441" i="4"/>
  <c r="J441" i="4"/>
  <c r="D442" i="4"/>
  <c r="H442" i="4"/>
  <c r="J442" i="4"/>
  <c r="D443" i="4"/>
  <c r="H443" i="4"/>
  <c r="J443" i="4"/>
  <c r="D444" i="4"/>
  <c r="H444" i="4"/>
  <c r="J444" i="4"/>
  <c r="D445" i="4"/>
  <c r="H445" i="4"/>
  <c r="J445" i="4"/>
  <c r="D446" i="4"/>
  <c r="H446" i="4"/>
  <c r="J446" i="4"/>
  <c r="D447" i="4"/>
  <c r="H447" i="4"/>
  <c r="J447" i="4"/>
  <c r="D448" i="4"/>
  <c r="H448" i="4"/>
  <c r="J448" i="4"/>
  <c r="D449" i="4"/>
  <c r="H449" i="4"/>
  <c r="J449" i="4"/>
  <c r="D450" i="4"/>
  <c r="H450" i="4"/>
  <c r="J450" i="4"/>
  <c r="D451" i="4"/>
  <c r="H451" i="4"/>
  <c r="J451" i="4"/>
  <c r="D452" i="4"/>
  <c r="H452" i="4"/>
  <c r="J452" i="4"/>
  <c r="D453" i="4"/>
  <c r="H453" i="4"/>
  <c r="J453" i="4"/>
  <c r="D454" i="4"/>
  <c r="H454" i="4"/>
  <c r="J454" i="4"/>
  <c r="D455" i="4"/>
  <c r="H455" i="4"/>
  <c r="J455" i="4"/>
  <c r="D456" i="4"/>
  <c r="H456" i="4"/>
  <c r="J456" i="4"/>
  <c r="D457" i="4"/>
  <c r="H457" i="4"/>
  <c r="J457" i="4"/>
  <c r="D458" i="4"/>
  <c r="H458" i="4"/>
  <c r="J458" i="4"/>
  <c r="D459" i="4"/>
  <c r="H459" i="4"/>
  <c r="J459" i="4"/>
  <c r="D460" i="4"/>
  <c r="H460" i="4"/>
  <c r="J460" i="4"/>
  <c r="D461" i="4"/>
  <c r="H461" i="4"/>
  <c r="J461" i="4"/>
  <c r="D462" i="4"/>
  <c r="H462" i="4"/>
  <c r="J462" i="4"/>
  <c r="D463" i="4"/>
  <c r="H463" i="4"/>
  <c r="J463" i="4"/>
  <c r="D465" i="4"/>
  <c r="H465" i="4"/>
  <c r="J465" i="4"/>
  <c r="D466" i="4"/>
  <c r="H466" i="4"/>
  <c r="J466" i="4"/>
  <c r="D467" i="4"/>
  <c r="H467" i="4"/>
  <c r="J467" i="4"/>
  <c r="D468" i="4"/>
  <c r="H468" i="4"/>
  <c r="J468" i="4"/>
  <c r="D469" i="4"/>
  <c r="H469" i="4"/>
  <c r="J469" i="4"/>
  <c r="D470" i="4"/>
  <c r="H470" i="4"/>
  <c r="J470" i="4"/>
  <c r="D471" i="4"/>
  <c r="H471" i="4"/>
  <c r="J471" i="4"/>
  <c r="D472" i="4"/>
  <c r="H472" i="4"/>
  <c r="J472" i="4"/>
  <c r="D473" i="4"/>
  <c r="H473" i="4"/>
  <c r="J473" i="4"/>
  <c r="D474" i="4"/>
  <c r="H474" i="4"/>
  <c r="J474" i="4"/>
  <c r="D475" i="4"/>
  <c r="H475" i="4"/>
  <c r="J475" i="4"/>
  <c r="D476" i="4"/>
  <c r="H476" i="4"/>
  <c r="J476" i="4"/>
  <c r="D477" i="4"/>
  <c r="H477" i="4"/>
  <c r="J477" i="4"/>
  <c r="D478" i="4"/>
  <c r="H478" i="4"/>
  <c r="J478" i="4"/>
  <c r="D479" i="4"/>
  <c r="H479" i="4"/>
  <c r="J479" i="4"/>
  <c r="D480" i="4"/>
  <c r="H480" i="4"/>
  <c r="J480" i="4"/>
  <c r="D481" i="4"/>
  <c r="H481" i="4"/>
  <c r="J481" i="4"/>
  <c r="D482" i="4"/>
  <c r="H482" i="4"/>
  <c r="J482" i="4"/>
  <c r="D483" i="4"/>
  <c r="H483" i="4"/>
  <c r="J483" i="4"/>
  <c r="D484" i="4"/>
  <c r="H484" i="4"/>
  <c r="J484" i="4"/>
  <c r="D485" i="4"/>
  <c r="H485" i="4"/>
  <c r="J485" i="4"/>
  <c r="D486" i="4"/>
  <c r="H486" i="4"/>
  <c r="J486" i="4"/>
  <c r="D487" i="4"/>
  <c r="H487" i="4"/>
  <c r="J487" i="4"/>
  <c r="D488" i="4"/>
  <c r="H488" i="4"/>
  <c r="J488" i="4"/>
  <c r="D489" i="4"/>
  <c r="H489" i="4"/>
  <c r="J489" i="4"/>
  <c r="D490" i="4"/>
  <c r="H490" i="4"/>
  <c r="J490" i="4"/>
  <c r="D491" i="4"/>
  <c r="H491" i="4"/>
  <c r="J491" i="4"/>
  <c r="D492" i="4"/>
  <c r="H492" i="4"/>
  <c r="J492" i="4"/>
  <c r="D493" i="4"/>
  <c r="H493" i="4"/>
  <c r="J493" i="4"/>
  <c r="D494" i="4"/>
  <c r="H494" i="4"/>
  <c r="J494" i="4"/>
  <c r="D495" i="4"/>
  <c r="H495" i="4"/>
  <c r="J495" i="4"/>
  <c r="D496" i="4"/>
  <c r="H496" i="4"/>
  <c r="J496" i="4"/>
  <c r="D497" i="4"/>
  <c r="H497" i="4"/>
  <c r="J497" i="4"/>
  <c r="D498" i="4"/>
  <c r="H498" i="4"/>
  <c r="J498" i="4"/>
  <c r="D499" i="4"/>
  <c r="H499" i="4"/>
  <c r="J499" i="4"/>
  <c r="D500" i="4"/>
  <c r="H500" i="4"/>
  <c r="J500" i="4"/>
  <c r="D501" i="4"/>
  <c r="H501" i="4"/>
  <c r="J501" i="4"/>
  <c r="D502" i="4"/>
  <c r="H502" i="4"/>
  <c r="J502" i="4"/>
  <c r="D503" i="4"/>
  <c r="H503" i="4"/>
  <c r="J503" i="4"/>
  <c r="D504" i="4"/>
  <c r="H504" i="4"/>
  <c r="J504" i="4"/>
  <c r="D505" i="4"/>
  <c r="H505" i="4"/>
  <c r="J505" i="4"/>
  <c r="D506" i="4"/>
  <c r="H506" i="4"/>
  <c r="J506" i="4"/>
  <c r="D507" i="4"/>
  <c r="H507" i="4"/>
  <c r="J507" i="4"/>
  <c r="D508" i="4"/>
  <c r="H508" i="4"/>
  <c r="J508" i="4"/>
  <c r="D509" i="4"/>
  <c r="H509" i="4"/>
  <c r="J509" i="4"/>
  <c r="D510" i="4"/>
  <c r="H510" i="4"/>
  <c r="J510" i="4"/>
  <c r="D511" i="4"/>
  <c r="H511" i="4"/>
  <c r="J511" i="4"/>
  <c r="D512" i="4"/>
  <c r="H512" i="4"/>
  <c r="J512" i="4"/>
  <c r="D513" i="4"/>
  <c r="H513" i="4"/>
  <c r="J513" i="4"/>
  <c r="D514" i="4"/>
  <c r="H514" i="4"/>
  <c r="J514" i="4"/>
  <c r="D515" i="4"/>
  <c r="H515" i="4"/>
  <c r="J515" i="4"/>
  <c r="D516" i="4"/>
  <c r="H516" i="4"/>
  <c r="J516" i="4"/>
  <c r="D517" i="4"/>
  <c r="H517" i="4"/>
  <c r="J517" i="4"/>
  <c r="D518" i="4"/>
  <c r="H518" i="4"/>
  <c r="J518" i="4"/>
  <c r="D519" i="4"/>
  <c r="H519" i="4"/>
  <c r="J519" i="4"/>
  <c r="D520" i="4"/>
  <c r="H520" i="4"/>
  <c r="J520" i="4"/>
  <c r="D521" i="4"/>
  <c r="H521" i="4"/>
  <c r="J521" i="4"/>
  <c r="D522" i="4"/>
  <c r="H522" i="4"/>
  <c r="J522" i="4"/>
  <c r="D524" i="4"/>
  <c r="H524" i="4"/>
  <c r="J524" i="4"/>
  <c r="D525" i="4"/>
  <c r="H525" i="4"/>
  <c r="J525" i="4"/>
  <c r="D526" i="4"/>
  <c r="H526" i="4"/>
  <c r="J526" i="4"/>
  <c r="D527" i="4"/>
  <c r="H527" i="4"/>
  <c r="J527" i="4"/>
  <c r="D528" i="4"/>
  <c r="H528" i="4"/>
  <c r="J528" i="4"/>
  <c r="D529" i="4"/>
  <c r="H529" i="4"/>
  <c r="J529" i="4"/>
  <c r="D530" i="4"/>
  <c r="H530" i="4"/>
  <c r="J530" i="4"/>
  <c r="D531" i="4"/>
  <c r="H531" i="4"/>
  <c r="J531" i="4"/>
  <c r="D532" i="4"/>
  <c r="H532" i="4"/>
  <c r="J532" i="4"/>
  <c r="D533" i="4"/>
  <c r="H533" i="4"/>
  <c r="J533" i="4"/>
  <c r="D534" i="4"/>
  <c r="H534" i="4"/>
  <c r="J534" i="4"/>
  <c r="D535" i="4"/>
  <c r="H535" i="4"/>
  <c r="J535" i="4"/>
  <c r="D536" i="4"/>
  <c r="H536" i="4"/>
  <c r="J536" i="4"/>
  <c r="D537" i="4"/>
  <c r="H537" i="4"/>
  <c r="J537" i="4"/>
  <c r="D538" i="4"/>
  <c r="H538" i="4"/>
  <c r="J538" i="4"/>
  <c r="D539" i="4"/>
  <c r="H539" i="4"/>
  <c r="J539" i="4"/>
  <c r="D540" i="4"/>
  <c r="H540" i="4"/>
  <c r="J540" i="4"/>
  <c r="D541" i="4"/>
  <c r="H541" i="4"/>
  <c r="J541" i="4"/>
  <c r="D542" i="4"/>
  <c r="H542" i="4"/>
  <c r="J542" i="4"/>
  <c r="D543" i="4"/>
  <c r="H543" i="4"/>
  <c r="J543" i="4"/>
  <c r="D544" i="4"/>
  <c r="H544" i="4"/>
  <c r="J544" i="4"/>
  <c r="D545" i="4"/>
  <c r="H545" i="4"/>
  <c r="J545" i="4"/>
  <c r="D546" i="4"/>
  <c r="H546" i="4"/>
  <c r="J546" i="4"/>
  <c r="D547" i="4"/>
  <c r="H547" i="4"/>
  <c r="J547" i="4"/>
  <c r="D548" i="4"/>
  <c r="H548" i="4"/>
  <c r="J548" i="4"/>
  <c r="D549" i="4"/>
  <c r="H549" i="4"/>
  <c r="J549" i="4"/>
  <c r="D550" i="4"/>
  <c r="H550" i="4"/>
  <c r="J550" i="4"/>
  <c r="D551" i="4"/>
  <c r="H551" i="4"/>
  <c r="J551" i="4"/>
  <c r="D552" i="4"/>
  <c r="H552" i="4"/>
  <c r="J552" i="4"/>
  <c r="D553" i="4"/>
  <c r="H553" i="4"/>
  <c r="J553" i="4"/>
  <c r="D554" i="4"/>
  <c r="H554" i="4"/>
  <c r="J554" i="4"/>
  <c r="D555" i="4"/>
  <c r="H555" i="4"/>
  <c r="J555" i="4"/>
  <c r="D556" i="4"/>
  <c r="H556" i="4"/>
  <c r="J556" i="4"/>
  <c r="D557" i="4"/>
  <c r="H557" i="4"/>
  <c r="J557" i="4"/>
  <c r="D558" i="4"/>
  <c r="H558" i="4"/>
  <c r="J558" i="4"/>
  <c r="D559" i="4"/>
  <c r="H559" i="4"/>
  <c r="J559" i="4"/>
  <c r="D560" i="4"/>
  <c r="H560" i="4"/>
  <c r="J560" i="4"/>
  <c r="D561" i="4"/>
  <c r="H561" i="4"/>
  <c r="J561" i="4"/>
  <c r="D562" i="4"/>
  <c r="H562" i="4"/>
  <c r="J562" i="4"/>
  <c r="D563" i="4"/>
  <c r="H563" i="4"/>
  <c r="J563" i="4"/>
  <c r="D564" i="4"/>
  <c r="H564" i="4"/>
  <c r="J564" i="4"/>
  <c r="D565" i="4"/>
  <c r="H565" i="4"/>
  <c r="J565" i="4"/>
  <c r="D566" i="4"/>
  <c r="H566" i="4"/>
  <c r="J566" i="4"/>
  <c r="D567" i="4"/>
  <c r="H567" i="4"/>
  <c r="J567" i="4"/>
  <c r="D568" i="4"/>
  <c r="H568" i="4"/>
  <c r="J568" i="4"/>
  <c r="D569" i="4"/>
  <c r="H569" i="4"/>
  <c r="J569" i="4"/>
  <c r="D570" i="4"/>
  <c r="H570" i="4"/>
  <c r="J570" i="4"/>
  <c r="D571" i="4"/>
  <c r="H571" i="4"/>
  <c r="J571" i="4"/>
  <c r="D572" i="4"/>
  <c r="H572" i="4"/>
  <c r="J572" i="4"/>
  <c r="D573" i="4"/>
  <c r="H573" i="4"/>
  <c r="J573" i="4"/>
  <c r="D574" i="4"/>
  <c r="H574" i="4"/>
  <c r="J574" i="4"/>
  <c r="D575" i="4"/>
  <c r="H575" i="4"/>
  <c r="J575" i="4"/>
  <c r="D576" i="4"/>
  <c r="H576" i="4"/>
  <c r="J576" i="4"/>
  <c r="D577" i="4"/>
  <c r="H577" i="4"/>
  <c r="J577" i="4"/>
  <c r="D578" i="4"/>
  <c r="H578" i="4"/>
  <c r="J578" i="4"/>
  <c r="D579" i="4"/>
  <c r="H579" i="4"/>
  <c r="J579" i="4"/>
  <c r="D580" i="4"/>
  <c r="H580" i="4"/>
  <c r="J580" i="4"/>
  <c r="D581" i="4"/>
  <c r="H581" i="4"/>
  <c r="J581" i="4"/>
  <c r="D582" i="4"/>
  <c r="H582" i="4"/>
  <c r="J582" i="4"/>
  <c r="D583" i="4"/>
  <c r="H583" i="4"/>
  <c r="J583" i="4"/>
  <c r="D584" i="4"/>
  <c r="H584" i="4"/>
  <c r="J584" i="4"/>
  <c r="D585" i="4"/>
  <c r="H585" i="4"/>
  <c r="J585" i="4"/>
  <c r="D586" i="4"/>
  <c r="H586" i="4"/>
  <c r="J586" i="4"/>
  <c r="D587" i="4"/>
  <c r="H587" i="4"/>
  <c r="J587" i="4"/>
  <c r="D588" i="4"/>
  <c r="H588" i="4"/>
  <c r="J588" i="4"/>
  <c r="D589" i="4"/>
  <c r="H589" i="4"/>
  <c r="J589" i="4"/>
  <c r="D590" i="4"/>
  <c r="H590" i="4"/>
  <c r="J590" i="4"/>
  <c r="D591" i="4"/>
  <c r="H591" i="4"/>
  <c r="J591" i="4"/>
  <c r="D592" i="4"/>
  <c r="H592" i="4"/>
  <c r="J592" i="4"/>
  <c r="D593" i="4"/>
  <c r="H593" i="4"/>
  <c r="J593" i="4"/>
  <c r="D594" i="4"/>
  <c r="H594" i="4"/>
  <c r="J594" i="4"/>
  <c r="D595" i="4"/>
  <c r="H595" i="4"/>
  <c r="J595" i="4"/>
  <c r="D596" i="4"/>
  <c r="H596" i="4"/>
  <c r="J596" i="4"/>
  <c r="D597" i="4"/>
  <c r="H597" i="4"/>
  <c r="J597" i="4"/>
  <c r="D598" i="4"/>
  <c r="H598" i="4"/>
  <c r="J598" i="4"/>
  <c r="D599" i="4"/>
  <c r="H599" i="4"/>
  <c r="J599" i="4"/>
  <c r="D600" i="4"/>
  <c r="H600" i="4"/>
  <c r="J600" i="4"/>
  <c r="D601" i="4"/>
  <c r="H601" i="4"/>
  <c r="J601" i="4"/>
  <c r="D602" i="4"/>
  <c r="H602" i="4"/>
  <c r="J602" i="4"/>
  <c r="D603" i="4"/>
  <c r="H603" i="4"/>
  <c r="J603" i="4"/>
  <c r="D604" i="4"/>
  <c r="H604" i="4"/>
  <c r="J604" i="4"/>
  <c r="D605" i="4"/>
  <c r="H605" i="4"/>
  <c r="J605" i="4"/>
  <c r="D606" i="4"/>
  <c r="H606" i="4"/>
  <c r="J606" i="4"/>
  <c r="D607" i="4"/>
  <c r="H607" i="4"/>
  <c r="J607" i="4"/>
  <c r="D608" i="4"/>
  <c r="H608" i="4"/>
  <c r="J608" i="4"/>
  <c r="D609" i="4"/>
  <c r="H609" i="4"/>
  <c r="J609" i="4"/>
  <c r="D610" i="4"/>
  <c r="H610" i="4"/>
  <c r="J610" i="4"/>
  <c r="D611" i="4"/>
  <c r="H611" i="4"/>
  <c r="J611" i="4"/>
  <c r="D612" i="4"/>
  <c r="H612" i="4"/>
  <c r="J612" i="4"/>
  <c r="D613" i="4"/>
  <c r="H613" i="4"/>
  <c r="J613" i="4"/>
  <c r="D614" i="4"/>
  <c r="H614" i="4"/>
  <c r="J614" i="4"/>
  <c r="D615" i="4"/>
  <c r="H615" i="4"/>
  <c r="J615" i="4"/>
  <c r="D616" i="4"/>
  <c r="H616" i="4"/>
  <c r="J616" i="4"/>
  <c r="D617" i="4"/>
  <c r="H617" i="4"/>
  <c r="J617" i="4"/>
  <c r="D618" i="4"/>
  <c r="H618" i="4"/>
  <c r="J618" i="4"/>
  <c r="D619" i="4"/>
  <c r="H619" i="4"/>
  <c r="J619" i="4"/>
  <c r="D620" i="4"/>
  <c r="H620" i="4"/>
  <c r="J620" i="4"/>
  <c r="D621" i="4"/>
  <c r="H621" i="4"/>
  <c r="J621" i="4"/>
  <c r="D622" i="4"/>
  <c r="H622" i="4"/>
  <c r="J622" i="4"/>
  <c r="D623" i="4"/>
  <c r="H623" i="4"/>
  <c r="J623" i="4"/>
  <c r="D624" i="4"/>
  <c r="H624" i="4"/>
  <c r="J624" i="4"/>
  <c r="D625" i="4"/>
  <c r="H625" i="4"/>
  <c r="J625" i="4"/>
  <c r="D626" i="4"/>
  <c r="H626" i="4"/>
  <c r="J626" i="4"/>
  <c r="D627" i="4"/>
  <c r="H627" i="4"/>
  <c r="J627" i="4"/>
  <c r="D628" i="4"/>
  <c r="H628" i="4"/>
  <c r="J628" i="4"/>
  <c r="D629" i="4"/>
  <c r="H629" i="4"/>
  <c r="J629" i="4"/>
  <c r="D630" i="4"/>
  <c r="H630" i="4"/>
  <c r="J630" i="4"/>
  <c r="D631" i="4"/>
  <c r="H631" i="4"/>
  <c r="J631" i="4"/>
  <c r="D632" i="4"/>
  <c r="H632" i="4"/>
  <c r="J632" i="4"/>
  <c r="D633" i="4"/>
  <c r="H633" i="4"/>
  <c r="J633" i="4"/>
  <c r="D634" i="4"/>
  <c r="H634" i="4"/>
  <c r="J634" i="4"/>
  <c r="D635" i="4"/>
  <c r="H635" i="4"/>
  <c r="J635" i="4"/>
  <c r="D636" i="4"/>
  <c r="H636" i="4"/>
  <c r="J636" i="4"/>
  <c r="D637" i="4"/>
  <c r="H637" i="4"/>
  <c r="J637" i="4"/>
  <c r="D638" i="4"/>
  <c r="H638" i="4"/>
  <c r="J638" i="4"/>
  <c r="D639" i="4"/>
  <c r="H639" i="4"/>
  <c r="J639" i="4"/>
  <c r="D640" i="4"/>
  <c r="H640" i="4"/>
  <c r="J640" i="4"/>
  <c r="D641" i="4"/>
  <c r="H641" i="4"/>
  <c r="J641" i="4"/>
  <c r="D642" i="4"/>
  <c r="H642" i="4"/>
  <c r="J642" i="4"/>
  <c r="D643" i="4"/>
  <c r="H643" i="4"/>
  <c r="J643" i="4"/>
  <c r="D644" i="4"/>
  <c r="H644" i="4"/>
  <c r="J644" i="4"/>
  <c r="D645" i="4"/>
  <c r="H645" i="4"/>
  <c r="J645" i="4"/>
  <c r="D646" i="4"/>
  <c r="H646" i="4"/>
  <c r="J646" i="4"/>
  <c r="D647" i="4"/>
  <c r="H647" i="4"/>
  <c r="J647" i="4"/>
  <c r="D648" i="4"/>
  <c r="H648" i="4"/>
  <c r="J648" i="4"/>
  <c r="D649" i="4"/>
  <c r="H649" i="4"/>
  <c r="J649" i="4"/>
  <c r="D650" i="4"/>
  <c r="H650" i="4"/>
  <c r="J650" i="4"/>
  <c r="D651" i="4"/>
  <c r="H651" i="4"/>
  <c r="J651" i="4"/>
  <c r="D652" i="4"/>
  <c r="H652" i="4"/>
  <c r="J652" i="4"/>
  <c r="D653" i="4"/>
  <c r="H653" i="4"/>
  <c r="J653" i="4"/>
  <c r="D654" i="4"/>
  <c r="H654" i="4"/>
  <c r="J654" i="4"/>
  <c r="D655" i="4"/>
  <c r="H655" i="4"/>
  <c r="J655" i="4"/>
  <c r="D656" i="4"/>
  <c r="H656" i="4"/>
  <c r="J656" i="4"/>
  <c r="D657" i="4"/>
  <c r="H657" i="4"/>
  <c r="J657" i="4"/>
  <c r="D658" i="4"/>
  <c r="H658" i="4"/>
  <c r="J658" i="4"/>
  <c r="D659" i="4"/>
  <c r="H659" i="4"/>
  <c r="J659" i="4"/>
  <c r="D660" i="4"/>
  <c r="H660" i="4"/>
  <c r="J660" i="4"/>
  <c r="D661" i="4"/>
  <c r="H661" i="4"/>
  <c r="J661" i="4"/>
  <c r="D662" i="4"/>
  <c r="H662" i="4"/>
  <c r="J662" i="4"/>
  <c r="D663" i="4"/>
  <c r="H663" i="4"/>
  <c r="J663" i="4"/>
  <c r="D664" i="4"/>
  <c r="H664" i="4"/>
  <c r="J664" i="4"/>
  <c r="D665" i="4"/>
  <c r="H665" i="4"/>
  <c r="J665" i="4"/>
  <c r="D666" i="4"/>
  <c r="H666" i="4"/>
  <c r="J666" i="4"/>
  <c r="D667" i="4"/>
  <c r="H667" i="4"/>
  <c r="J667" i="4"/>
  <c r="D668" i="4"/>
  <c r="H668" i="4"/>
  <c r="J668" i="4"/>
  <c r="D669" i="4"/>
  <c r="H669" i="4"/>
  <c r="J669" i="4"/>
  <c r="D670" i="4"/>
  <c r="H670" i="4"/>
  <c r="J670" i="4"/>
  <c r="D671" i="4"/>
  <c r="H671" i="4"/>
  <c r="J671" i="4"/>
  <c r="D672" i="4"/>
  <c r="H672" i="4"/>
  <c r="J672" i="4"/>
  <c r="D673" i="4"/>
  <c r="H673" i="4"/>
  <c r="J673" i="4"/>
  <c r="D674" i="4"/>
  <c r="H674" i="4"/>
  <c r="J674" i="4"/>
  <c r="D675" i="4"/>
  <c r="H675" i="4"/>
  <c r="J675" i="4"/>
  <c r="D676" i="4"/>
  <c r="H676" i="4"/>
  <c r="J676" i="4"/>
  <c r="D677" i="4"/>
  <c r="H677" i="4"/>
  <c r="J677" i="4"/>
  <c r="D678" i="4"/>
  <c r="H678" i="4"/>
  <c r="J678" i="4"/>
  <c r="D679" i="4"/>
  <c r="H679" i="4"/>
  <c r="J679" i="4"/>
  <c r="D680" i="4"/>
  <c r="H680" i="4"/>
  <c r="J680" i="4"/>
  <c r="D681" i="4"/>
  <c r="H681" i="4"/>
  <c r="J681" i="4"/>
  <c r="D682" i="4"/>
  <c r="H682" i="4"/>
  <c r="J682" i="4"/>
  <c r="D683" i="4"/>
  <c r="H683" i="4"/>
  <c r="J683" i="4"/>
  <c r="D684" i="4"/>
  <c r="H684" i="4"/>
  <c r="J684" i="4"/>
  <c r="D685" i="4"/>
  <c r="H685" i="4"/>
  <c r="J685" i="4"/>
  <c r="D686" i="4"/>
  <c r="H686" i="4"/>
  <c r="J686" i="4"/>
  <c r="D687" i="4"/>
  <c r="H687" i="4"/>
  <c r="J687" i="4"/>
  <c r="D688" i="4"/>
  <c r="H688" i="4"/>
  <c r="J688" i="4"/>
  <c r="D689" i="4"/>
  <c r="H689" i="4"/>
  <c r="J689" i="4"/>
  <c r="D690" i="4"/>
  <c r="H690" i="4"/>
  <c r="J690" i="4"/>
  <c r="D691" i="4"/>
  <c r="H691" i="4"/>
  <c r="J691" i="4"/>
  <c r="D692" i="4"/>
  <c r="H692" i="4"/>
  <c r="J692" i="4"/>
  <c r="D693" i="4"/>
  <c r="H693" i="4"/>
  <c r="J693" i="4"/>
  <c r="D694" i="4"/>
  <c r="H694" i="4"/>
  <c r="J694" i="4"/>
  <c r="D695" i="4"/>
  <c r="H695" i="4"/>
  <c r="J695" i="4"/>
  <c r="D696" i="4"/>
  <c r="H696" i="4"/>
  <c r="J696" i="4"/>
  <c r="D697" i="4"/>
  <c r="H697" i="4"/>
  <c r="J697" i="4"/>
  <c r="D698" i="4"/>
  <c r="H698" i="4"/>
  <c r="J698" i="4"/>
  <c r="D699" i="4"/>
  <c r="H699" i="4"/>
  <c r="J699" i="4"/>
  <c r="D700" i="4"/>
  <c r="H700" i="4"/>
  <c r="J700" i="4"/>
  <c r="D701" i="4"/>
  <c r="H701" i="4"/>
  <c r="J701" i="4"/>
  <c r="D702" i="4"/>
  <c r="H702" i="4"/>
  <c r="J702" i="4"/>
  <c r="D703" i="4"/>
  <c r="H703" i="4"/>
  <c r="J703" i="4"/>
  <c r="D704" i="4"/>
  <c r="H704" i="4"/>
  <c r="J704" i="4"/>
  <c r="D705" i="4"/>
  <c r="H705" i="4"/>
  <c r="J705" i="4"/>
  <c r="D706" i="4"/>
  <c r="H706" i="4"/>
  <c r="J706" i="4"/>
  <c r="D707" i="4"/>
  <c r="H707" i="4"/>
  <c r="J707" i="4"/>
  <c r="D708" i="4"/>
  <c r="H708" i="4"/>
  <c r="J708" i="4"/>
  <c r="D709" i="4"/>
  <c r="H709" i="4"/>
  <c r="J709" i="4"/>
  <c r="D710" i="4"/>
  <c r="H710" i="4"/>
  <c r="J710" i="4"/>
  <c r="D711" i="4"/>
  <c r="H711" i="4"/>
  <c r="J711" i="4"/>
  <c r="D712" i="4"/>
  <c r="H712" i="4"/>
  <c r="J712" i="4"/>
  <c r="D713" i="4"/>
  <c r="H713" i="4"/>
  <c r="J713" i="4"/>
  <c r="D714" i="4"/>
  <c r="H714" i="4"/>
  <c r="J714" i="4"/>
  <c r="D715" i="4"/>
  <c r="H715" i="4"/>
  <c r="J715" i="4"/>
  <c r="D716" i="4"/>
  <c r="H716" i="4"/>
  <c r="J716" i="4"/>
  <c r="D717" i="4"/>
  <c r="H717" i="4"/>
  <c r="J717" i="4"/>
  <c r="D718" i="4"/>
  <c r="H718" i="4"/>
  <c r="J718" i="4"/>
  <c r="D719" i="4"/>
  <c r="H719" i="4"/>
  <c r="J719" i="4"/>
  <c r="D720" i="4"/>
  <c r="H720" i="4"/>
  <c r="J720" i="4"/>
  <c r="D721" i="4"/>
  <c r="H721" i="4"/>
  <c r="J721" i="4"/>
  <c r="D722" i="4"/>
  <c r="H722" i="4"/>
  <c r="J722" i="4"/>
  <c r="D723" i="4"/>
  <c r="H723" i="4"/>
  <c r="J723" i="4"/>
  <c r="D724" i="4"/>
  <c r="H724" i="4"/>
  <c r="J724" i="4"/>
  <c r="D725" i="4"/>
  <c r="H725" i="4"/>
  <c r="J725" i="4"/>
  <c r="D726" i="4"/>
  <c r="H726" i="4"/>
  <c r="J726" i="4"/>
  <c r="D727" i="4"/>
  <c r="H727" i="4"/>
  <c r="J727" i="4"/>
  <c r="D728" i="4"/>
  <c r="H728" i="4"/>
  <c r="J728" i="4"/>
  <c r="D729" i="4"/>
  <c r="H729" i="4"/>
  <c r="J729" i="4"/>
  <c r="D730" i="4"/>
  <c r="H730" i="4"/>
  <c r="J730" i="4"/>
  <c r="D731" i="4"/>
  <c r="H731" i="4"/>
  <c r="J731" i="4"/>
  <c r="D732" i="4"/>
  <c r="H732" i="4"/>
  <c r="J732" i="4"/>
  <c r="D733" i="4"/>
  <c r="H733" i="4"/>
  <c r="J733" i="4"/>
  <c r="D734" i="4"/>
  <c r="H734" i="4"/>
  <c r="J734" i="4"/>
  <c r="D735" i="4"/>
  <c r="H735" i="4"/>
  <c r="J735" i="4"/>
  <c r="D736" i="4"/>
  <c r="H736" i="4"/>
  <c r="J736" i="4"/>
  <c r="D737" i="4"/>
  <c r="H737" i="4"/>
  <c r="J737" i="4"/>
  <c r="D738" i="4"/>
  <c r="H738" i="4"/>
  <c r="J738" i="4"/>
  <c r="D739" i="4"/>
  <c r="H739" i="4"/>
  <c r="J739" i="4"/>
  <c r="D740" i="4"/>
  <c r="H740" i="4"/>
  <c r="J740" i="4"/>
  <c r="D741" i="4"/>
  <c r="H741" i="4"/>
  <c r="J741" i="4"/>
  <c r="D742" i="4"/>
  <c r="H742" i="4"/>
  <c r="J742" i="4"/>
  <c r="D743" i="4"/>
  <c r="H743" i="4"/>
  <c r="J743" i="4"/>
  <c r="D744" i="4"/>
  <c r="H744" i="4"/>
  <c r="J744" i="4"/>
  <c r="D745" i="4"/>
  <c r="H745" i="4"/>
  <c r="J745" i="4"/>
  <c r="D746" i="4"/>
  <c r="H746" i="4"/>
  <c r="J746" i="4"/>
  <c r="D747" i="4"/>
  <c r="H747" i="4"/>
  <c r="J747" i="4"/>
  <c r="D748" i="4"/>
  <c r="H748" i="4"/>
  <c r="J748" i="4"/>
  <c r="D749" i="4"/>
  <c r="H749" i="4"/>
  <c r="J749" i="4"/>
  <c r="D750" i="4"/>
  <c r="H750" i="4"/>
  <c r="J750" i="4"/>
  <c r="D751" i="4"/>
  <c r="H751" i="4"/>
  <c r="J751" i="4"/>
  <c r="D752" i="4"/>
  <c r="H752" i="4"/>
  <c r="J752" i="4"/>
  <c r="D753" i="4"/>
  <c r="H753" i="4"/>
  <c r="J753" i="4"/>
  <c r="D754" i="4"/>
  <c r="H754" i="4"/>
  <c r="J754" i="4"/>
  <c r="D755" i="4"/>
  <c r="H755" i="4"/>
  <c r="J755" i="4"/>
  <c r="D756" i="4"/>
  <c r="H756" i="4"/>
  <c r="J756" i="4"/>
  <c r="D757" i="4"/>
  <c r="H757" i="4"/>
  <c r="J757" i="4"/>
  <c r="D758" i="4"/>
  <c r="H758" i="4"/>
  <c r="J758" i="4"/>
  <c r="D759" i="4"/>
  <c r="H759" i="4"/>
  <c r="J759" i="4"/>
  <c r="D760" i="4"/>
  <c r="H760" i="4"/>
  <c r="J760" i="4"/>
  <c r="D761" i="4"/>
  <c r="H761" i="4"/>
  <c r="J761" i="4"/>
  <c r="D762" i="4"/>
  <c r="H762" i="4"/>
  <c r="J762" i="4"/>
  <c r="D763" i="4"/>
  <c r="H763" i="4"/>
  <c r="J763" i="4"/>
  <c r="D764" i="4"/>
  <c r="H764" i="4"/>
  <c r="J764" i="4"/>
  <c r="D765" i="4"/>
  <c r="H765" i="4"/>
  <c r="J765" i="4"/>
  <c r="D766" i="4"/>
  <c r="H766" i="4"/>
  <c r="J766" i="4"/>
  <c r="D767" i="4"/>
  <c r="H767" i="4"/>
  <c r="J767" i="4"/>
  <c r="D768" i="4"/>
  <c r="H768" i="4"/>
  <c r="J768" i="4"/>
  <c r="D769" i="4"/>
  <c r="H769" i="4"/>
  <c r="J769" i="4"/>
  <c r="D770" i="4"/>
  <c r="H770" i="4"/>
  <c r="J770" i="4"/>
  <c r="D771" i="4"/>
  <c r="H771" i="4"/>
  <c r="J771" i="4"/>
  <c r="D772" i="4"/>
  <c r="H772" i="4"/>
  <c r="J772" i="4"/>
  <c r="D773" i="4"/>
  <c r="H773" i="4"/>
  <c r="J773" i="4"/>
  <c r="D774" i="4"/>
  <c r="H774" i="4"/>
  <c r="J774" i="4"/>
  <c r="D775" i="4"/>
  <c r="H775" i="4"/>
  <c r="J775" i="4"/>
  <c r="D776" i="4"/>
  <c r="H776" i="4"/>
  <c r="J776" i="4"/>
  <c r="D777" i="4"/>
  <c r="H777" i="4"/>
  <c r="J777" i="4"/>
  <c r="D778" i="4"/>
  <c r="H778" i="4"/>
  <c r="J778" i="4"/>
  <c r="D779" i="4"/>
  <c r="H779" i="4"/>
  <c r="J779" i="4"/>
  <c r="D780" i="4"/>
  <c r="H780" i="4"/>
  <c r="J780" i="4"/>
  <c r="D781" i="4"/>
  <c r="H781" i="4"/>
  <c r="J781" i="4"/>
  <c r="D782" i="4"/>
  <c r="H782" i="4"/>
  <c r="J782" i="4"/>
  <c r="D783" i="4"/>
  <c r="H783" i="4"/>
  <c r="J783" i="4"/>
  <c r="D784" i="4"/>
  <c r="H784" i="4"/>
  <c r="J784" i="4"/>
  <c r="D785" i="4"/>
  <c r="H785" i="4"/>
  <c r="J785" i="4"/>
  <c r="D786" i="4"/>
  <c r="H786" i="4"/>
  <c r="J786" i="4"/>
  <c r="D787" i="4"/>
  <c r="H787" i="4"/>
  <c r="J787" i="4"/>
  <c r="D788" i="4"/>
  <c r="H788" i="4"/>
  <c r="J788" i="4"/>
  <c r="D789" i="4"/>
  <c r="J789" i="4"/>
  <c r="C791" i="4"/>
  <c r="BA5" i="16"/>
  <c r="BB5" i="16"/>
  <c r="CA5" i="16"/>
  <c r="CB5" i="16"/>
  <c r="M6" i="16"/>
  <c r="N6" i="16"/>
  <c r="P6" i="16"/>
  <c r="Q6" i="16"/>
  <c r="U6" i="16"/>
  <c r="V6" i="16"/>
  <c r="W6" i="16"/>
  <c r="X6" i="16"/>
  <c r="AA6" i="16"/>
  <c r="AB6" i="16"/>
  <c r="AC6" i="16"/>
  <c r="AD6" i="16"/>
  <c r="AQ6" i="16"/>
  <c r="AR6" i="16"/>
  <c r="AT6" i="16"/>
  <c r="AU6" i="16"/>
  <c r="AY6" i="16"/>
  <c r="BA6" i="16"/>
  <c r="BB6" i="16"/>
  <c r="BC6" i="16"/>
  <c r="BD6" i="16"/>
  <c r="BQ6" i="16"/>
  <c r="BR6" i="16"/>
  <c r="BT6" i="16"/>
  <c r="BU6" i="16"/>
  <c r="BY6" i="16"/>
  <c r="CA6" i="16"/>
  <c r="CB6" i="16"/>
  <c r="CC6" i="16"/>
  <c r="M7" i="16"/>
  <c r="N7" i="16"/>
  <c r="P7" i="16"/>
  <c r="Q7" i="16"/>
  <c r="AA7" i="16"/>
  <c r="AB7" i="16"/>
  <c r="AC7" i="16"/>
  <c r="AD7" i="16"/>
  <c r="AQ7" i="16"/>
  <c r="AR7" i="16"/>
  <c r="AT7" i="16"/>
  <c r="AU7" i="16"/>
  <c r="AY7" i="16"/>
  <c r="BA7" i="16"/>
  <c r="BB7" i="16"/>
  <c r="BC7" i="16"/>
  <c r="BD7" i="16"/>
  <c r="BQ7" i="16"/>
  <c r="BR7" i="16"/>
  <c r="BT7" i="16"/>
  <c r="BU7" i="16"/>
  <c r="BY7" i="16"/>
  <c r="CA7" i="16"/>
  <c r="CB7" i="16"/>
  <c r="CC7" i="16"/>
  <c r="M8" i="16"/>
  <c r="N8" i="16"/>
  <c r="P8" i="16"/>
  <c r="Q8" i="16"/>
  <c r="AA8" i="16"/>
  <c r="AB8" i="16"/>
  <c r="AC8" i="16"/>
  <c r="AD8" i="16"/>
  <c r="AQ8" i="16"/>
  <c r="AR8" i="16"/>
  <c r="AT8" i="16"/>
  <c r="AU8" i="16"/>
  <c r="AY8" i="16"/>
  <c r="BA8" i="16"/>
  <c r="BB8" i="16"/>
  <c r="BC8" i="16"/>
  <c r="BD8" i="16"/>
  <c r="BQ8" i="16"/>
  <c r="BR8" i="16"/>
  <c r="BT8" i="16"/>
  <c r="BU8" i="16"/>
  <c r="BY8" i="16"/>
  <c r="CA8" i="16"/>
  <c r="CB8" i="16"/>
  <c r="CC8" i="16"/>
  <c r="M9" i="16"/>
  <c r="N9" i="16"/>
  <c r="P9" i="16"/>
  <c r="Q9" i="16"/>
  <c r="AA9" i="16"/>
  <c r="AB9" i="16"/>
  <c r="AC9" i="16"/>
  <c r="AD9" i="16"/>
  <c r="AQ9" i="16"/>
  <c r="AR9" i="16"/>
  <c r="AT9" i="16"/>
  <c r="AU9" i="16"/>
  <c r="AY9" i="16"/>
  <c r="BA9" i="16"/>
  <c r="BB9" i="16"/>
  <c r="BC9" i="16"/>
  <c r="BD9" i="16"/>
  <c r="BQ9" i="16"/>
  <c r="BR9" i="16"/>
  <c r="BT9" i="16"/>
  <c r="BU9" i="16"/>
  <c r="BY9" i="16"/>
  <c r="CA9" i="16"/>
  <c r="CB9" i="16"/>
  <c r="CC9" i="16"/>
  <c r="M10" i="16"/>
  <c r="N10" i="16"/>
  <c r="P10" i="16"/>
  <c r="Q10" i="16"/>
  <c r="AA10" i="16"/>
  <c r="AB10" i="16"/>
  <c r="AC10" i="16"/>
  <c r="AD10" i="16"/>
  <c r="AQ10" i="16"/>
  <c r="AR10" i="16"/>
  <c r="AT10" i="16"/>
  <c r="AU10" i="16"/>
  <c r="AY10" i="16"/>
  <c r="BA10" i="16"/>
  <c r="BB10" i="16"/>
  <c r="BC10" i="16"/>
  <c r="BD10" i="16"/>
  <c r="BQ10" i="16"/>
  <c r="BR10" i="16"/>
  <c r="BT10" i="16"/>
  <c r="BU10" i="16"/>
  <c r="BY10" i="16"/>
  <c r="CA10" i="16"/>
  <c r="CB10" i="16"/>
  <c r="CC10" i="16"/>
  <c r="M11" i="16"/>
  <c r="N11" i="16"/>
  <c r="P11" i="16"/>
  <c r="Q11" i="16"/>
  <c r="AA11" i="16"/>
  <c r="AB11" i="16"/>
  <c r="AC11" i="16"/>
  <c r="AD11" i="16"/>
  <c r="AQ11" i="16"/>
  <c r="AR11" i="16"/>
  <c r="AT11" i="16"/>
  <c r="AU11" i="16"/>
  <c r="AY11" i="16"/>
  <c r="BA11" i="16"/>
  <c r="BB11" i="16"/>
  <c r="BC11" i="16"/>
  <c r="BD11" i="16"/>
  <c r="BQ11" i="16"/>
  <c r="BR11" i="16"/>
  <c r="BT11" i="16"/>
  <c r="BU11" i="16"/>
  <c r="BY11" i="16"/>
  <c r="CA11" i="16"/>
  <c r="CB11" i="16"/>
  <c r="CC11" i="16"/>
  <c r="M12" i="16"/>
  <c r="N12" i="16"/>
  <c r="P12" i="16"/>
  <c r="Q12" i="16"/>
  <c r="AA12" i="16"/>
  <c r="AB12" i="16"/>
  <c r="AC12" i="16"/>
  <c r="AD12" i="16"/>
  <c r="AQ12" i="16"/>
  <c r="AR12" i="16"/>
  <c r="AT12" i="16"/>
  <c r="AU12" i="16"/>
  <c r="AY12" i="16"/>
  <c r="BA12" i="16"/>
  <c r="BB12" i="16"/>
  <c r="BC12" i="16"/>
  <c r="BD12" i="16"/>
  <c r="BQ12" i="16"/>
  <c r="BR12" i="16"/>
  <c r="BT12" i="16"/>
  <c r="BU12" i="16"/>
  <c r="BY12" i="16"/>
  <c r="CA12" i="16"/>
  <c r="CB12" i="16"/>
  <c r="CC12" i="16"/>
  <c r="M13" i="16"/>
  <c r="N13" i="16"/>
  <c r="P13" i="16"/>
  <c r="Q13" i="16"/>
  <c r="AA13" i="16"/>
  <c r="AB13" i="16"/>
  <c r="AC13" i="16"/>
  <c r="AD13" i="16"/>
  <c r="AQ13" i="16"/>
  <c r="AR13" i="16"/>
  <c r="AT13" i="16"/>
  <c r="AU13" i="16"/>
  <c r="AY13" i="16"/>
  <c r="BA13" i="16"/>
  <c r="BB13" i="16"/>
  <c r="BC13" i="16"/>
  <c r="BD13" i="16"/>
  <c r="BT13" i="16"/>
  <c r="BU13" i="16"/>
  <c r="BY13" i="16"/>
  <c r="CA13" i="16"/>
  <c r="CB13" i="16"/>
  <c r="CC13" i="16"/>
  <c r="M14" i="16"/>
  <c r="N14" i="16"/>
  <c r="P14" i="16"/>
  <c r="Q14" i="16"/>
  <c r="AA14" i="16"/>
  <c r="AB14" i="16"/>
  <c r="AC14" i="16"/>
  <c r="AD14" i="16"/>
  <c r="AQ14" i="16"/>
  <c r="AR14" i="16"/>
  <c r="AT14" i="16"/>
  <c r="AU14" i="16"/>
  <c r="AY14" i="16"/>
  <c r="BA14" i="16"/>
  <c r="BB14" i="16"/>
  <c r="BC14" i="16"/>
  <c r="BD14" i="16"/>
  <c r="BT14" i="16"/>
  <c r="BU14" i="16"/>
  <c r="BY14" i="16"/>
  <c r="CA14" i="16"/>
  <c r="CB14" i="16"/>
  <c r="CC14" i="16"/>
  <c r="M15" i="16"/>
  <c r="N15" i="16"/>
  <c r="P15" i="16"/>
  <c r="Q15" i="16"/>
  <c r="AA15" i="16"/>
  <c r="AB15" i="16"/>
  <c r="AC15" i="16"/>
  <c r="AD15" i="16"/>
  <c r="AQ15" i="16"/>
  <c r="AR15" i="16"/>
  <c r="AT15" i="16"/>
  <c r="AU15" i="16"/>
  <c r="AY15" i="16"/>
  <c r="BA15" i="16"/>
  <c r="BB15" i="16"/>
  <c r="BC15" i="16"/>
  <c r="BD15" i="16"/>
  <c r="BT15" i="16"/>
  <c r="BU15" i="16"/>
  <c r="BY15" i="16"/>
  <c r="CA15" i="16"/>
  <c r="CB15" i="16"/>
  <c r="CC15" i="16"/>
  <c r="AD16" i="16"/>
  <c r="M17" i="16"/>
  <c r="N17" i="16"/>
  <c r="P17" i="16"/>
  <c r="Q17" i="16"/>
  <c r="AA17" i="16"/>
  <c r="AB17" i="16"/>
  <c r="AC17" i="16"/>
  <c r="AD17" i="16"/>
  <c r="AQ17" i="16"/>
  <c r="AR17" i="16"/>
  <c r="AT17" i="16"/>
  <c r="AU17" i="16"/>
  <c r="AY17" i="16"/>
  <c r="BA17" i="16"/>
  <c r="BB17" i="16"/>
  <c r="BC17" i="16"/>
  <c r="BD17" i="16"/>
  <c r="BQ17" i="16"/>
  <c r="BR17" i="16"/>
  <c r="BT17" i="16"/>
  <c r="BU17" i="16"/>
  <c r="BY17" i="16"/>
  <c r="CA17" i="16"/>
  <c r="CB17" i="16"/>
  <c r="CC17" i="16"/>
  <c r="M18" i="16"/>
  <c r="N18" i="16"/>
  <c r="P18" i="16"/>
  <c r="Q18" i="16"/>
  <c r="AA18" i="16"/>
  <c r="AB18" i="16"/>
  <c r="AC18" i="16"/>
  <c r="AD18" i="16"/>
  <c r="AQ18" i="16"/>
  <c r="AR18" i="16"/>
  <c r="AT18" i="16"/>
  <c r="AU18" i="16"/>
  <c r="AY18" i="16"/>
  <c r="BA18" i="16"/>
  <c r="BB18" i="16"/>
  <c r="BC18" i="16"/>
  <c r="BD18" i="16"/>
  <c r="BQ18" i="16"/>
  <c r="BR18" i="16"/>
  <c r="BT18" i="16"/>
  <c r="BU18" i="16"/>
  <c r="BY18" i="16"/>
  <c r="CA18" i="16"/>
  <c r="CB18" i="16"/>
  <c r="CC18" i="16"/>
  <c r="M19" i="16"/>
  <c r="N19" i="16"/>
  <c r="P19" i="16"/>
  <c r="Q19" i="16"/>
  <c r="AA19" i="16"/>
  <c r="AB19" i="16"/>
  <c r="AC19" i="16"/>
  <c r="AD19" i="16"/>
  <c r="AQ19" i="16"/>
  <c r="AR19" i="16"/>
  <c r="AT19" i="16"/>
  <c r="AU19" i="16"/>
  <c r="AY19" i="16"/>
  <c r="BA19" i="16"/>
  <c r="BB19" i="16"/>
  <c r="BC19" i="16"/>
  <c r="BD19" i="16"/>
  <c r="BQ19" i="16"/>
  <c r="BR19" i="16"/>
  <c r="BT19" i="16"/>
  <c r="BU19" i="16"/>
  <c r="BY19" i="16"/>
  <c r="CA19" i="16"/>
  <c r="CB19" i="16"/>
  <c r="CC19" i="16"/>
  <c r="M20" i="16"/>
  <c r="N20" i="16"/>
  <c r="P20" i="16"/>
  <c r="Q20" i="16"/>
  <c r="AA20" i="16"/>
  <c r="AB20" i="16"/>
  <c r="AC20" i="16"/>
  <c r="AD20" i="16"/>
  <c r="AQ20" i="16"/>
  <c r="AR20" i="16"/>
  <c r="AT20" i="16"/>
  <c r="AU20" i="16"/>
  <c r="AY20" i="16"/>
  <c r="BA20" i="16"/>
  <c r="BB20" i="16"/>
  <c r="BC20" i="16"/>
  <c r="BD20" i="16"/>
  <c r="BQ20" i="16"/>
  <c r="BR20" i="16"/>
  <c r="BT20" i="16"/>
  <c r="BU20" i="16"/>
  <c r="BY20" i="16"/>
  <c r="CA20" i="16"/>
  <c r="CB20" i="16"/>
  <c r="CC20" i="16"/>
  <c r="M21" i="16"/>
  <c r="N21" i="16"/>
  <c r="P21" i="16"/>
  <c r="Q21" i="16"/>
  <c r="AA21" i="16"/>
  <c r="AB21" i="16"/>
  <c r="AC21" i="16"/>
  <c r="AD21" i="16"/>
  <c r="AQ21" i="16"/>
  <c r="AR21" i="16"/>
  <c r="AT21" i="16"/>
  <c r="AU21" i="16"/>
  <c r="AY21" i="16"/>
  <c r="BA21" i="16"/>
  <c r="BB21" i="16"/>
  <c r="BC21" i="16"/>
  <c r="BD21" i="16"/>
  <c r="BQ21" i="16"/>
  <c r="BR21" i="16"/>
  <c r="BT21" i="16"/>
  <c r="BU21" i="16"/>
  <c r="BY21" i="16"/>
  <c r="CA21" i="16"/>
  <c r="CB21" i="16"/>
  <c r="CC21" i="16"/>
  <c r="M22" i="16"/>
  <c r="N22" i="16"/>
  <c r="P22" i="16"/>
  <c r="Q22" i="16"/>
  <c r="AA22" i="16"/>
  <c r="AB22" i="16"/>
  <c r="AC22" i="16"/>
  <c r="AD22" i="16"/>
  <c r="AQ22" i="16"/>
  <c r="AR22" i="16"/>
  <c r="AT22" i="16"/>
  <c r="AU22" i="16"/>
  <c r="AY22" i="16"/>
  <c r="BA22" i="16"/>
  <c r="BB22" i="16"/>
  <c r="BC22" i="16"/>
  <c r="BD22" i="16"/>
  <c r="BQ22" i="16"/>
  <c r="BR22" i="16"/>
  <c r="BT22" i="16"/>
  <c r="BU22" i="16"/>
  <c r="BY22" i="16"/>
  <c r="CA22" i="16"/>
  <c r="CB22" i="16"/>
  <c r="CC22" i="16"/>
  <c r="M23" i="16"/>
  <c r="N23" i="16"/>
  <c r="P23" i="16"/>
  <c r="Q23" i="16"/>
  <c r="AA23" i="16"/>
  <c r="AB23" i="16"/>
  <c r="AC23" i="16"/>
  <c r="AD23" i="16"/>
  <c r="AQ23" i="16"/>
  <c r="AR23" i="16"/>
  <c r="AT23" i="16"/>
  <c r="AU23" i="16"/>
  <c r="AY23" i="16"/>
  <c r="BA23" i="16"/>
  <c r="BB23" i="16"/>
  <c r="BC23" i="16"/>
  <c r="BD23" i="16"/>
  <c r="BQ23" i="16"/>
  <c r="BR23" i="16"/>
  <c r="BT23" i="16"/>
  <c r="BU23" i="16"/>
  <c r="BY23" i="16"/>
  <c r="CA23" i="16"/>
  <c r="CB23" i="16"/>
  <c r="CC23" i="16"/>
  <c r="M24" i="16"/>
  <c r="N24" i="16"/>
  <c r="P24" i="16"/>
  <c r="Q24" i="16"/>
  <c r="AA24" i="16"/>
  <c r="AB24" i="16"/>
  <c r="AC24" i="16"/>
  <c r="AD24" i="16"/>
  <c r="AQ24" i="16"/>
  <c r="AR24" i="16"/>
  <c r="AT24" i="16"/>
  <c r="AU24" i="16"/>
  <c r="AY24" i="16"/>
  <c r="BA24" i="16"/>
  <c r="BB24" i="16"/>
  <c r="BC24" i="16"/>
  <c r="BD24" i="16"/>
  <c r="BT24" i="16"/>
  <c r="BU24" i="16"/>
  <c r="BY24" i="16"/>
  <c r="CA24" i="16"/>
  <c r="CB24" i="16"/>
  <c r="CC24" i="16"/>
  <c r="M25" i="16"/>
  <c r="N25" i="16"/>
  <c r="P25" i="16"/>
  <c r="Q25" i="16"/>
  <c r="AA25" i="16"/>
  <c r="AB25" i="16"/>
  <c r="AC25" i="16"/>
  <c r="AD25" i="16"/>
  <c r="AQ25" i="16"/>
  <c r="AR25" i="16"/>
  <c r="AT25" i="16"/>
  <c r="AU25" i="16"/>
  <c r="AY25" i="16"/>
  <c r="BA25" i="16"/>
  <c r="BB25" i="16"/>
  <c r="BC25" i="16"/>
  <c r="BD25" i="16"/>
  <c r="BT25" i="16"/>
  <c r="BU25" i="16"/>
  <c r="BY25" i="16"/>
  <c r="CA25" i="16"/>
  <c r="CB25" i="16"/>
  <c r="CC25" i="16"/>
  <c r="M26" i="16"/>
  <c r="N26" i="16"/>
  <c r="P26" i="16"/>
  <c r="Q26" i="16"/>
  <c r="AA26" i="16"/>
  <c r="AB26" i="16"/>
  <c r="AC26" i="16"/>
  <c r="AD26" i="16"/>
  <c r="AQ26" i="16"/>
  <c r="AR26" i="16"/>
  <c r="AT26" i="16"/>
  <c r="AU26" i="16"/>
  <c r="AY26" i="16"/>
  <c r="BA26" i="16"/>
  <c r="BB26" i="16"/>
  <c r="BC26" i="16"/>
  <c r="BD26" i="16"/>
  <c r="BT26" i="16"/>
  <c r="BU26" i="16"/>
  <c r="BY26" i="16"/>
  <c r="CA26" i="16"/>
  <c r="CB26" i="16"/>
  <c r="CC26" i="16"/>
  <c r="AD27" i="16"/>
  <c r="M28" i="16"/>
  <c r="N28" i="16"/>
  <c r="P28" i="16"/>
  <c r="Q28" i="16"/>
  <c r="AA28" i="16"/>
  <c r="AB28" i="16"/>
  <c r="AC28" i="16"/>
  <c r="AD28" i="16"/>
  <c r="AQ28" i="16"/>
  <c r="AR28" i="16"/>
  <c r="AT28" i="16"/>
  <c r="AU28" i="16"/>
  <c r="AY28" i="16"/>
  <c r="BA28" i="16"/>
  <c r="BB28" i="16"/>
  <c r="BC28" i="16"/>
  <c r="BD28" i="16"/>
  <c r="BQ28" i="16"/>
  <c r="BR28" i="16"/>
  <c r="BT28" i="16"/>
  <c r="BU28" i="16"/>
  <c r="BY28" i="16"/>
  <c r="CA28" i="16"/>
  <c r="CB28" i="16"/>
  <c r="CC28" i="16"/>
  <c r="M29" i="16"/>
  <c r="N29" i="16"/>
  <c r="P29" i="16"/>
  <c r="Q29" i="16"/>
  <c r="AA29" i="16"/>
  <c r="AB29" i="16"/>
  <c r="AC29" i="16"/>
  <c r="AD29" i="16"/>
  <c r="AQ29" i="16"/>
  <c r="AR29" i="16"/>
  <c r="AT29" i="16"/>
  <c r="AU29" i="16"/>
  <c r="AY29" i="16"/>
  <c r="BA29" i="16"/>
  <c r="BB29" i="16"/>
  <c r="BC29" i="16"/>
  <c r="BD29" i="16"/>
  <c r="BQ29" i="16"/>
  <c r="BR29" i="16"/>
  <c r="BT29" i="16"/>
  <c r="BU29" i="16"/>
  <c r="BY29" i="16"/>
  <c r="CA29" i="16"/>
  <c r="CB29" i="16"/>
  <c r="CC29" i="16"/>
  <c r="M30" i="16"/>
  <c r="N30" i="16"/>
  <c r="P30" i="16"/>
  <c r="Q30" i="16"/>
  <c r="AA30" i="16"/>
  <c r="AB30" i="16"/>
  <c r="AC30" i="16"/>
  <c r="AD30" i="16"/>
  <c r="AQ30" i="16"/>
  <c r="AR30" i="16"/>
  <c r="AT30" i="16"/>
  <c r="AU30" i="16"/>
  <c r="AY30" i="16"/>
  <c r="BA30" i="16"/>
  <c r="BB30" i="16"/>
  <c r="BC30" i="16"/>
  <c r="BD30" i="16"/>
  <c r="BQ30" i="16"/>
  <c r="BR30" i="16"/>
  <c r="BT30" i="16"/>
  <c r="BU30" i="16"/>
  <c r="BY30" i="16"/>
  <c r="CA30" i="16"/>
  <c r="CB30" i="16"/>
  <c r="CC30" i="16"/>
  <c r="M31" i="16"/>
  <c r="N31" i="16"/>
  <c r="P31" i="16"/>
  <c r="Q31" i="16"/>
  <c r="AA31" i="16"/>
  <c r="AB31" i="16"/>
  <c r="AC31" i="16"/>
  <c r="AD31" i="16"/>
  <c r="AQ31" i="16"/>
  <c r="AR31" i="16"/>
  <c r="AT31" i="16"/>
  <c r="AU31" i="16"/>
  <c r="AY31" i="16"/>
  <c r="BA31" i="16"/>
  <c r="BB31" i="16"/>
  <c r="BC31" i="16"/>
  <c r="BD31" i="16"/>
  <c r="BQ31" i="16"/>
  <c r="BR31" i="16"/>
  <c r="BT31" i="16"/>
  <c r="BU31" i="16"/>
  <c r="BY31" i="16"/>
  <c r="CA31" i="16"/>
  <c r="CB31" i="16"/>
  <c r="CC31" i="16"/>
  <c r="M32" i="16"/>
  <c r="N32" i="16"/>
  <c r="P32" i="16"/>
  <c r="Q32" i="16"/>
  <c r="AA32" i="16"/>
  <c r="AB32" i="16"/>
  <c r="AC32" i="16"/>
  <c r="AD32" i="16"/>
  <c r="AQ32" i="16"/>
  <c r="AR32" i="16"/>
  <c r="AT32" i="16"/>
  <c r="AU32" i="16"/>
  <c r="AY32" i="16"/>
  <c r="BA32" i="16"/>
  <c r="BB32" i="16"/>
  <c r="BC32" i="16"/>
  <c r="BD32" i="16"/>
  <c r="BQ32" i="16"/>
  <c r="BR32" i="16"/>
  <c r="BT32" i="16"/>
  <c r="BU32" i="16"/>
  <c r="BY32" i="16"/>
  <c r="CA32" i="16"/>
  <c r="CB32" i="16"/>
  <c r="CC32" i="16"/>
  <c r="M33" i="16"/>
  <c r="N33" i="16"/>
  <c r="P33" i="16"/>
  <c r="Q33" i="16"/>
  <c r="AA33" i="16"/>
  <c r="AB33" i="16"/>
  <c r="AC33" i="16"/>
  <c r="AD33" i="16"/>
  <c r="AQ33" i="16"/>
  <c r="AR33" i="16"/>
  <c r="AT33" i="16"/>
  <c r="AU33" i="16"/>
  <c r="AY33" i="16"/>
  <c r="BA33" i="16"/>
  <c r="BB33" i="16"/>
  <c r="BC33" i="16"/>
  <c r="BD33" i="16"/>
  <c r="BQ33" i="16"/>
  <c r="BR33" i="16"/>
  <c r="BT33" i="16"/>
  <c r="BU33" i="16"/>
  <c r="BY33" i="16"/>
  <c r="CA33" i="16"/>
  <c r="CB33" i="16"/>
  <c r="CC33" i="16"/>
  <c r="M34" i="16"/>
  <c r="N34" i="16"/>
  <c r="P34" i="16"/>
  <c r="Q34" i="16"/>
  <c r="AA34" i="16"/>
  <c r="AB34" i="16"/>
  <c r="AC34" i="16"/>
  <c r="AD34" i="16"/>
  <c r="AQ34" i="16"/>
  <c r="AR34" i="16"/>
  <c r="AT34" i="16"/>
  <c r="AU34" i="16"/>
  <c r="AY34" i="16"/>
  <c r="BA34" i="16"/>
  <c r="BB34" i="16"/>
  <c r="BC34" i="16"/>
  <c r="BD34" i="16"/>
  <c r="BQ34" i="16"/>
  <c r="BR34" i="16"/>
  <c r="BT34" i="16"/>
  <c r="BU34" i="16"/>
  <c r="BY34" i="16"/>
  <c r="CA34" i="16"/>
  <c r="CB34" i="16"/>
  <c r="CC34" i="16"/>
  <c r="M35" i="16"/>
  <c r="N35" i="16"/>
  <c r="P35" i="16"/>
  <c r="Q35" i="16"/>
  <c r="AA35" i="16"/>
  <c r="AB35" i="16"/>
  <c r="AC35" i="16"/>
  <c r="AD35" i="16"/>
  <c r="AQ35" i="16"/>
  <c r="AR35" i="16"/>
  <c r="AT35" i="16"/>
  <c r="AU35" i="16"/>
  <c r="AY35" i="16"/>
  <c r="BA35" i="16"/>
  <c r="BB35" i="16"/>
  <c r="BC35" i="16"/>
  <c r="BD35" i="16"/>
  <c r="BT35" i="16"/>
  <c r="BU35" i="16"/>
  <c r="BY35" i="16"/>
  <c r="CA35" i="16"/>
  <c r="CB35" i="16"/>
  <c r="CC35" i="16"/>
  <c r="M36" i="16"/>
  <c r="N36" i="16"/>
  <c r="P36" i="16"/>
  <c r="Q36" i="16"/>
  <c r="AA36" i="16"/>
  <c r="AB36" i="16"/>
  <c r="AC36" i="16"/>
  <c r="AD36" i="16"/>
  <c r="AQ36" i="16"/>
  <c r="AR36" i="16"/>
  <c r="AT36" i="16"/>
  <c r="AU36" i="16"/>
  <c r="AY36" i="16"/>
  <c r="BA36" i="16"/>
  <c r="BB36" i="16"/>
  <c r="BC36" i="16"/>
  <c r="BD36" i="16"/>
  <c r="BT36" i="16"/>
  <c r="BU36" i="16"/>
  <c r="BY36" i="16"/>
  <c r="CA36" i="16"/>
  <c r="CB36" i="16"/>
  <c r="CC36" i="16"/>
  <c r="M37" i="16"/>
  <c r="N37" i="16"/>
  <c r="P37" i="16"/>
  <c r="Q37" i="16"/>
  <c r="AA37" i="16"/>
  <c r="AB37" i="16"/>
  <c r="AC37" i="16"/>
  <c r="AD37" i="16"/>
  <c r="AQ37" i="16"/>
  <c r="AR37" i="16"/>
  <c r="AT37" i="16"/>
  <c r="AU37" i="16"/>
  <c r="AY37" i="16"/>
  <c r="BA37" i="16"/>
  <c r="BB37" i="16"/>
  <c r="BC37" i="16"/>
  <c r="BD37" i="16"/>
  <c r="BT37" i="16"/>
  <c r="BU37" i="16"/>
  <c r="BY37" i="16"/>
  <c r="CA37" i="16"/>
  <c r="CB37" i="16"/>
  <c r="CC37" i="16"/>
  <c r="AD38" i="16"/>
  <c r="M39" i="16"/>
  <c r="N39" i="16"/>
  <c r="P39" i="16"/>
  <c r="Q39" i="16"/>
  <c r="AA39" i="16"/>
  <c r="AB39" i="16"/>
  <c r="AC39" i="16"/>
  <c r="AD39" i="16"/>
  <c r="AQ39" i="16"/>
  <c r="AR39" i="16"/>
  <c r="AT39" i="16"/>
  <c r="AU39" i="16"/>
  <c r="AY39" i="16"/>
  <c r="BA39" i="16"/>
  <c r="BB39" i="16"/>
  <c r="BC39" i="16"/>
  <c r="BD39" i="16"/>
  <c r="BQ39" i="16"/>
  <c r="BR39" i="16"/>
  <c r="BT39" i="16"/>
  <c r="BU39" i="16"/>
  <c r="BY39" i="16"/>
  <c r="CA39" i="16"/>
  <c r="CB39" i="16"/>
  <c r="CC39" i="16"/>
  <c r="M40" i="16"/>
  <c r="N40" i="16"/>
  <c r="P40" i="16"/>
  <c r="Q40" i="16"/>
  <c r="AA40" i="16"/>
  <c r="AB40" i="16"/>
  <c r="AC40" i="16"/>
  <c r="AD40" i="16"/>
  <c r="AQ40" i="16"/>
  <c r="AR40" i="16"/>
  <c r="AT40" i="16"/>
  <c r="AU40" i="16"/>
  <c r="AY40" i="16"/>
  <c r="BA40" i="16"/>
  <c r="BB40" i="16"/>
  <c r="BC40" i="16"/>
  <c r="BD40" i="16"/>
  <c r="BQ40" i="16"/>
  <c r="BR40" i="16"/>
  <c r="BT40" i="16"/>
  <c r="BU40" i="16"/>
  <c r="BY40" i="16"/>
  <c r="CA40" i="16"/>
  <c r="CB40" i="16"/>
  <c r="CC40" i="16"/>
  <c r="M41" i="16"/>
  <c r="N41" i="16"/>
  <c r="P41" i="16"/>
  <c r="Q41" i="16"/>
  <c r="AA41" i="16"/>
  <c r="AB41" i="16"/>
  <c r="AC41" i="16"/>
  <c r="AD41" i="16"/>
  <c r="AQ41" i="16"/>
  <c r="AR41" i="16"/>
  <c r="AT41" i="16"/>
  <c r="AU41" i="16"/>
  <c r="AY41" i="16"/>
  <c r="BA41" i="16"/>
  <c r="BB41" i="16"/>
  <c r="BC41" i="16"/>
  <c r="BD41" i="16"/>
  <c r="BQ41" i="16"/>
  <c r="BR41" i="16"/>
  <c r="BT41" i="16"/>
  <c r="BU41" i="16"/>
  <c r="BY41" i="16"/>
  <c r="CA41" i="16"/>
  <c r="CB41" i="16"/>
  <c r="CC41" i="16"/>
  <c r="M42" i="16"/>
  <c r="N42" i="16"/>
  <c r="P42" i="16"/>
  <c r="Q42" i="16"/>
  <c r="AA42" i="16"/>
  <c r="AB42" i="16"/>
  <c r="AC42" i="16"/>
  <c r="AD42" i="16"/>
  <c r="AQ42" i="16"/>
  <c r="AR42" i="16"/>
  <c r="AT42" i="16"/>
  <c r="AU42" i="16"/>
  <c r="AY42" i="16"/>
  <c r="BA42" i="16"/>
  <c r="BB42" i="16"/>
  <c r="BC42" i="16"/>
  <c r="BD42" i="16"/>
  <c r="BQ42" i="16"/>
  <c r="BR42" i="16"/>
  <c r="BT42" i="16"/>
  <c r="BU42" i="16"/>
  <c r="BY42" i="16"/>
  <c r="CA42" i="16"/>
  <c r="CB42" i="16"/>
  <c r="CC42" i="16"/>
  <c r="M43" i="16"/>
  <c r="N43" i="16"/>
  <c r="P43" i="16"/>
  <c r="Q43" i="16"/>
  <c r="AA43" i="16"/>
  <c r="AB43" i="16"/>
  <c r="AC43" i="16"/>
  <c r="AD43" i="16"/>
  <c r="AQ43" i="16"/>
  <c r="AR43" i="16"/>
  <c r="AT43" i="16"/>
  <c r="AU43" i="16"/>
  <c r="AY43" i="16"/>
  <c r="BA43" i="16"/>
  <c r="BB43" i="16"/>
  <c r="BC43" i="16"/>
  <c r="BD43" i="16"/>
  <c r="BQ43" i="16"/>
  <c r="BR43" i="16"/>
  <c r="BT43" i="16"/>
  <c r="BU43" i="16"/>
  <c r="BY43" i="16"/>
  <c r="CA43" i="16"/>
  <c r="CB43" i="16"/>
  <c r="CC43" i="16"/>
  <c r="M44" i="16"/>
  <c r="N44" i="16"/>
  <c r="P44" i="16"/>
  <c r="Q44" i="16"/>
  <c r="AA44" i="16"/>
  <c r="AB44" i="16"/>
  <c r="AC44" i="16"/>
  <c r="AD44" i="16"/>
  <c r="AQ44" i="16"/>
  <c r="AR44" i="16"/>
  <c r="AT44" i="16"/>
  <c r="AU44" i="16"/>
  <c r="AY44" i="16"/>
  <c r="BA44" i="16"/>
  <c r="BB44" i="16"/>
  <c r="BC44" i="16"/>
  <c r="BD44" i="16"/>
  <c r="BQ44" i="16"/>
  <c r="BR44" i="16"/>
  <c r="BT44" i="16"/>
  <c r="BU44" i="16"/>
  <c r="BY44" i="16"/>
  <c r="CA44" i="16"/>
  <c r="CB44" i="16"/>
  <c r="CC44" i="16"/>
  <c r="M45" i="16"/>
  <c r="N45" i="16"/>
  <c r="P45" i="16"/>
  <c r="Q45" i="16"/>
  <c r="AA45" i="16"/>
  <c r="AB45" i="16"/>
  <c r="AC45" i="16"/>
  <c r="AD45" i="16"/>
  <c r="AQ45" i="16"/>
  <c r="AR45" i="16"/>
  <c r="AT45" i="16"/>
  <c r="AU45" i="16"/>
  <c r="AY45" i="16"/>
  <c r="BA45" i="16"/>
  <c r="BB45" i="16"/>
  <c r="BC45" i="16"/>
  <c r="BD45" i="16"/>
  <c r="BQ45" i="16"/>
  <c r="BR45" i="16"/>
  <c r="BT45" i="16"/>
  <c r="BU45" i="16"/>
  <c r="BY45" i="16"/>
  <c r="CA45" i="16"/>
  <c r="CB45" i="16"/>
  <c r="CC45" i="16"/>
  <c r="M46" i="16"/>
  <c r="N46" i="16"/>
  <c r="P46" i="16"/>
  <c r="Q46" i="16"/>
  <c r="AA46" i="16"/>
  <c r="AB46" i="16"/>
  <c r="AC46" i="16"/>
  <c r="AD46" i="16"/>
  <c r="AQ46" i="16"/>
  <c r="AR46" i="16"/>
  <c r="AT46" i="16"/>
  <c r="AU46" i="16"/>
  <c r="AY46" i="16"/>
  <c r="BA46" i="16"/>
  <c r="BB46" i="16"/>
  <c r="BC46" i="16"/>
  <c r="BD46" i="16"/>
  <c r="BT46" i="16"/>
  <c r="BU46" i="16"/>
  <c r="BY46" i="16"/>
  <c r="CA46" i="16"/>
  <c r="CB46" i="16"/>
  <c r="CC46" i="16"/>
  <c r="M47" i="16"/>
  <c r="N47" i="16"/>
  <c r="P47" i="16"/>
  <c r="Q47" i="16"/>
  <c r="AA47" i="16"/>
  <c r="AB47" i="16"/>
  <c r="AC47" i="16"/>
  <c r="AD47" i="16"/>
  <c r="AQ47" i="16"/>
  <c r="AR47" i="16"/>
  <c r="AT47" i="16"/>
  <c r="AU47" i="16"/>
  <c r="AY47" i="16"/>
  <c r="BA47" i="16"/>
  <c r="BB47" i="16"/>
  <c r="BC47" i="16"/>
  <c r="BD47" i="16"/>
  <c r="BT47" i="16"/>
  <c r="BU47" i="16"/>
  <c r="BY47" i="16"/>
  <c r="CA47" i="16"/>
  <c r="CB47" i="16"/>
  <c r="CC47" i="16"/>
  <c r="M48" i="16"/>
  <c r="N48" i="16"/>
  <c r="P48" i="16"/>
  <c r="Q48" i="16"/>
  <c r="AA48" i="16"/>
  <c r="AB48" i="16"/>
  <c r="AC48" i="16"/>
  <c r="AD48" i="16"/>
  <c r="AQ48" i="16"/>
  <c r="AR48" i="16"/>
  <c r="AT48" i="16"/>
  <c r="AU48" i="16"/>
  <c r="AY48" i="16"/>
  <c r="BA48" i="16"/>
  <c r="BB48" i="16"/>
  <c r="BC48" i="16"/>
  <c r="BD48" i="16"/>
  <c r="BT48" i="16"/>
  <c r="BU48" i="16"/>
  <c r="BY48" i="16"/>
  <c r="CA48" i="16"/>
  <c r="CB48" i="16"/>
  <c r="CC48" i="16"/>
  <c r="AA49" i="16"/>
  <c r="AB49" i="16"/>
  <c r="AC49" i="16"/>
  <c r="BA49" i="16"/>
  <c r="BB49" i="16"/>
  <c r="CA49" i="16"/>
  <c r="CB49" i="16"/>
  <c r="BA5" i="17"/>
  <c r="BB5" i="17"/>
  <c r="CA5" i="17"/>
  <c r="CB5" i="17"/>
  <c r="M6" i="17"/>
  <c r="N6" i="17"/>
  <c r="P6" i="17"/>
  <c r="Q6" i="17"/>
  <c r="U6" i="17"/>
  <c r="V6" i="17"/>
  <c r="W6" i="17"/>
  <c r="X6" i="17"/>
  <c r="AA6" i="17"/>
  <c r="AB6" i="17"/>
  <c r="AC6" i="17"/>
  <c r="AD6" i="17"/>
  <c r="AQ6" i="17"/>
  <c r="AR6" i="17"/>
  <c r="AT6" i="17"/>
  <c r="AU6" i="17"/>
  <c r="AY6" i="17"/>
  <c r="BA6" i="17"/>
  <c r="BB6" i="17"/>
  <c r="BC6" i="17"/>
  <c r="BD6" i="17"/>
  <c r="BQ6" i="17"/>
  <c r="BR6" i="17"/>
  <c r="BT6" i="17"/>
  <c r="BU6" i="17"/>
  <c r="BY6" i="17"/>
  <c r="CA6" i="17"/>
  <c r="CB6" i="17"/>
  <c r="CC6" i="17"/>
  <c r="M7" i="17"/>
  <c r="N7" i="17"/>
  <c r="P7" i="17"/>
  <c r="Q7" i="17"/>
  <c r="AA7" i="17"/>
  <c r="AB7" i="17"/>
  <c r="AC7" i="17"/>
  <c r="AD7" i="17"/>
  <c r="AQ7" i="17"/>
  <c r="AR7" i="17"/>
  <c r="AT7" i="17"/>
  <c r="AU7" i="17"/>
  <c r="AY7" i="17"/>
  <c r="BA7" i="17"/>
  <c r="BB7" i="17"/>
  <c r="BC7" i="17"/>
  <c r="BD7" i="17"/>
  <c r="BQ7" i="17"/>
  <c r="BR7" i="17"/>
  <c r="BT7" i="17"/>
  <c r="BU7" i="17"/>
  <c r="BY7" i="17"/>
  <c r="CA7" i="17"/>
  <c r="CB7" i="17"/>
  <c r="CC7" i="17"/>
  <c r="M8" i="17"/>
  <c r="N8" i="17"/>
  <c r="P8" i="17"/>
  <c r="Q8" i="17"/>
  <c r="AA8" i="17"/>
  <c r="AB8" i="17"/>
  <c r="AC8" i="17"/>
  <c r="AD8" i="17"/>
  <c r="AQ8" i="17"/>
  <c r="AR8" i="17"/>
  <c r="AT8" i="17"/>
  <c r="AU8" i="17"/>
  <c r="AY8" i="17"/>
  <c r="BA8" i="17"/>
  <c r="BB8" i="17"/>
  <c r="BC8" i="17"/>
  <c r="BD8" i="17"/>
  <c r="BQ8" i="17"/>
  <c r="BR8" i="17"/>
  <c r="BT8" i="17"/>
  <c r="BU8" i="17"/>
  <c r="BY8" i="17"/>
  <c r="CA8" i="17"/>
  <c r="CB8" i="17"/>
  <c r="CC8" i="17"/>
  <c r="M9" i="17"/>
  <c r="N9" i="17"/>
  <c r="P9" i="17"/>
  <c r="Q9" i="17"/>
  <c r="AA9" i="17"/>
  <c r="AB9" i="17"/>
  <c r="AC9" i="17"/>
  <c r="AD9" i="17"/>
  <c r="AQ9" i="17"/>
  <c r="AR9" i="17"/>
  <c r="AT9" i="17"/>
  <c r="AU9" i="17"/>
  <c r="AY9" i="17"/>
  <c r="BA9" i="17"/>
  <c r="BB9" i="17"/>
  <c r="BC9" i="17"/>
  <c r="BD9" i="17"/>
  <c r="BQ9" i="17"/>
  <c r="BR9" i="17"/>
  <c r="BT9" i="17"/>
  <c r="BU9" i="17"/>
  <c r="BY9" i="17"/>
  <c r="CA9" i="17"/>
  <c r="CB9" i="17"/>
  <c r="CC9" i="17"/>
  <c r="M10" i="17"/>
  <c r="N10" i="17"/>
  <c r="P10" i="17"/>
  <c r="Q10" i="17"/>
  <c r="AA10" i="17"/>
  <c r="AB10" i="17"/>
  <c r="AC10" i="17"/>
  <c r="AD10" i="17"/>
  <c r="AQ10" i="17"/>
  <c r="AR10" i="17"/>
  <c r="AT10" i="17"/>
  <c r="AU10" i="17"/>
  <c r="AY10" i="17"/>
  <c r="BA10" i="17"/>
  <c r="BB10" i="17"/>
  <c r="BC10" i="17"/>
  <c r="BD10" i="17"/>
  <c r="BQ10" i="17"/>
  <c r="BR10" i="17"/>
  <c r="BT10" i="17"/>
  <c r="BU10" i="17"/>
  <c r="BY10" i="17"/>
  <c r="CA10" i="17"/>
  <c r="CB10" i="17"/>
  <c r="CC10" i="17"/>
  <c r="M11" i="17"/>
  <c r="N11" i="17"/>
  <c r="P11" i="17"/>
  <c r="Q11" i="17"/>
  <c r="AA11" i="17"/>
  <c r="AB11" i="17"/>
  <c r="AC11" i="17"/>
  <c r="AD11" i="17"/>
  <c r="AQ11" i="17"/>
  <c r="AR11" i="17"/>
  <c r="AT11" i="17"/>
  <c r="AU11" i="17"/>
  <c r="AY11" i="17"/>
  <c r="BA11" i="17"/>
  <c r="BB11" i="17"/>
  <c r="BC11" i="17"/>
  <c r="BD11" i="17"/>
  <c r="BQ11" i="17"/>
  <c r="BR11" i="17"/>
  <c r="BT11" i="17"/>
  <c r="BU11" i="17"/>
  <c r="BY11" i="17"/>
  <c r="CA11" i="17"/>
  <c r="CB11" i="17"/>
  <c r="CC11" i="17"/>
  <c r="M12" i="17"/>
  <c r="N12" i="17"/>
  <c r="P12" i="17"/>
  <c r="Q12" i="17"/>
  <c r="AA12" i="17"/>
  <c r="AB12" i="17"/>
  <c r="AC12" i="17"/>
  <c r="AD12" i="17"/>
  <c r="AQ12" i="17"/>
  <c r="AR12" i="17"/>
  <c r="AT12" i="17"/>
  <c r="AU12" i="17"/>
  <c r="AY12" i="17"/>
  <c r="BA12" i="17"/>
  <c r="BB12" i="17"/>
  <c r="BC12" i="17"/>
  <c r="BD12" i="17"/>
  <c r="BQ12" i="17"/>
  <c r="BR12" i="17"/>
  <c r="BT12" i="17"/>
  <c r="BU12" i="17"/>
  <c r="BY12" i="17"/>
  <c r="CA12" i="17"/>
  <c r="CB12" i="17"/>
  <c r="CC12" i="17"/>
  <c r="M13" i="17"/>
  <c r="N13" i="17"/>
  <c r="P13" i="17"/>
  <c r="Q13" i="17"/>
  <c r="AA13" i="17"/>
  <c r="AB13" i="17"/>
  <c r="AC13" i="17"/>
  <c r="AD13" i="17"/>
  <c r="AQ13" i="17"/>
  <c r="AR13" i="17"/>
  <c r="AT13" i="17"/>
  <c r="AU13" i="17"/>
  <c r="AY13" i="17"/>
  <c r="BA13" i="17"/>
  <c r="BB13" i="17"/>
  <c r="BC13" i="17"/>
  <c r="BD13" i="17"/>
  <c r="BT13" i="17"/>
  <c r="BU13" i="17"/>
  <c r="BY13" i="17"/>
  <c r="CA13" i="17"/>
  <c r="CB13" i="17"/>
  <c r="CC13" i="17"/>
  <c r="M14" i="17"/>
  <c r="N14" i="17"/>
  <c r="P14" i="17"/>
  <c r="Q14" i="17"/>
  <c r="AA14" i="17"/>
  <c r="AB14" i="17"/>
  <c r="AC14" i="17"/>
  <c r="AD14" i="17"/>
  <c r="AQ14" i="17"/>
  <c r="AR14" i="17"/>
  <c r="AT14" i="17"/>
  <c r="AU14" i="17"/>
  <c r="AY14" i="17"/>
  <c r="BA14" i="17"/>
  <c r="BB14" i="17"/>
  <c r="BC14" i="17"/>
  <c r="BD14" i="17"/>
  <c r="BT14" i="17"/>
  <c r="BU14" i="17"/>
  <c r="BY14" i="17"/>
  <c r="CA14" i="17"/>
  <c r="CB14" i="17"/>
  <c r="CC14" i="17"/>
  <c r="M15" i="17"/>
  <c r="N15" i="17"/>
  <c r="P15" i="17"/>
  <c r="Q15" i="17"/>
  <c r="AA15" i="17"/>
  <c r="AB15" i="17"/>
  <c r="AC15" i="17"/>
  <c r="AD15" i="17"/>
  <c r="AQ15" i="17"/>
  <c r="AR15" i="17"/>
  <c r="AT15" i="17"/>
  <c r="AU15" i="17"/>
  <c r="AY15" i="17"/>
  <c r="BA15" i="17"/>
  <c r="BB15" i="17"/>
  <c r="BC15" i="17"/>
  <c r="BD15" i="17"/>
  <c r="BT15" i="17"/>
  <c r="BU15" i="17"/>
  <c r="BY15" i="17"/>
  <c r="CA15" i="17"/>
  <c r="CB15" i="17"/>
  <c r="CC15" i="17"/>
  <c r="AD16" i="17"/>
  <c r="BC16" i="17"/>
  <c r="M17" i="17"/>
  <c r="N17" i="17"/>
  <c r="P17" i="17"/>
  <c r="Q17" i="17"/>
  <c r="AA17" i="17"/>
  <c r="AB17" i="17"/>
  <c r="AC17" i="17"/>
  <c r="AD17" i="17"/>
  <c r="AQ17" i="17"/>
  <c r="AR17" i="17"/>
  <c r="AT17" i="17"/>
  <c r="AU17" i="17"/>
  <c r="AY17" i="17"/>
  <c r="BA17" i="17"/>
  <c r="BB17" i="17"/>
  <c r="BC17" i="17"/>
  <c r="BD17" i="17"/>
  <c r="BQ17" i="17"/>
  <c r="BR17" i="17"/>
  <c r="BT17" i="17"/>
  <c r="BU17" i="17"/>
  <c r="BY17" i="17"/>
  <c r="CA17" i="17"/>
  <c r="CB17" i="17"/>
  <c r="CC17" i="17"/>
  <c r="M18" i="17"/>
  <c r="N18" i="17"/>
  <c r="P18" i="17"/>
  <c r="Q18" i="17"/>
  <c r="AA18" i="17"/>
  <c r="AB18" i="17"/>
  <c r="AC18" i="17"/>
  <c r="AD18" i="17"/>
  <c r="AQ18" i="17"/>
  <c r="AR18" i="17"/>
  <c r="AT18" i="17"/>
  <c r="AU18" i="17"/>
  <c r="AY18" i="17"/>
  <c r="BA18" i="17"/>
  <c r="BB18" i="17"/>
  <c r="BC18" i="17"/>
  <c r="BD18" i="17"/>
  <c r="BQ18" i="17"/>
  <c r="BR18" i="17"/>
  <c r="BT18" i="17"/>
  <c r="BU18" i="17"/>
  <c r="BY18" i="17"/>
  <c r="CA18" i="17"/>
  <c r="CB18" i="17"/>
  <c r="CC18" i="17"/>
  <c r="M19" i="17"/>
  <c r="N19" i="17"/>
  <c r="P19" i="17"/>
  <c r="Q19" i="17"/>
  <c r="AA19" i="17"/>
  <c r="AB19" i="17"/>
  <c r="AC19" i="17"/>
  <c r="AD19" i="17"/>
  <c r="AQ19" i="17"/>
  <c r="AR19" i="17"/>
  <c r="AT19" i="17"/>
  <c r="AU19" i="17"/>
  <c r="AY19" i="17"/>
  <c r="BA19" i="17"/>
  <c r="BB19" i="17"/>
  <c r="BC19" i="17"/>
  <c r="BD19" i="17"/>
  <c r="BQ19" i="17"/>
  <c r="BR19" i="17"/>
  <c r="BT19" i="17"/>
  <c r="BU19" i="17"/>
  <c r="BY19" i="17"/>
  <c r="CA19" i="17"/>
  <c r="CB19" i="17"/>
  <c r="CC19" i="17"/>
  <c r="M20" i="17"/>
  <c r="N20" i="17"/>
  <c r="P20" i="17"/>
  <c r="Q20" i="17"/>
  <c r="AA20" i="17"/>
  <c r="AB20" i="17"/>
  <c r="AC20" i="17"/>
  <c r="AD20" i="17"/>
  <c r="AQ20" i="17"/>
  <c r="AR20" i="17"/>
  <c r="AT20" i="17"/>
  <c r="AU20" i="17"/>
  <c r="AY20" i="17"/>
  <c r="BA20" i="17"/>
  <c r="BB20" i="17"/>
  <c r="BC20" i="17"/>
  <c r="BD20" i="17"/>
  <c r="BQ20" i="17"/>
  <c r="BR20" i="17"/>
  <c r="BT20" i="17"/>
  <c r="BU20" i="17"/>
  <c r="BY20" i="17"/>
  <c r="CA20" i="17"/>
  <c r="CB20" i="17"/>
  <c r="CC20" i="17"/>
  <c r="M21" i="17"/>
  <c r="N21" i="17"/>
  <c r="P21" i="17"/>
  <c r="Q21" i="17"/>
  <c r="AA21" i="17"/>
  <c r="AB21" i="17"/>
  <c r="AC21" i="17"/>
  <c r="AD21" i="17"/>
  <c r="AQ21" i="17"/>
  <c r="AR21" i="17"/>
  <c r="AT21" i="17"/>
  <c r="AU21" i="17"/>
  <c r="AY21" i="17"/>
  <c r="BA21" i="17"/>
  <c r="BB21" i="17"/>
  <c r="BC21" i="17"/>
  <c r="BD21" i="17"/>
  <c r="BQ21" i="17"/>
  <c r="BR21" i="17"/>
  <c r="BT21" i="17"/>
  <c r="BU21" i="17"/>
  <c r="BY21" i="17"/>
  <c r="CA21" i="17"/>
  <c r="CB21" i="17"/>
  <c r="CC21" i="17"/>
  <c r="M22" i="17"/>
  <c r="N22" i="17"/>
  <c r="P22" i="17"/>
  <c r="Q22" i="17"/>
  <c r="AA22" i="17"/>
  <c r="AB22" i="17"/>
  <c r="AC22" i="17"/>
  <c r="AD22" i="17"/>
  <c r="AQ22" i="17"/>
  <c r="AR22" i="17"/>
  <c r="AT22" i="17"/>
  <c r="AU22" i="17"/>
  <c r="AY22" i="17"/>
  <c r="BA22" i="17"/>
  <c r="BB22" i="17"/>
  <c r="BC22" i="17"/>
  <c r="BD22" i="17"/>
  <c r="BQ22" i="17"/>
  <c r="BR22" i="17"/>
  <c r="BT22" i="17"/>
  <c r="BU22" i="17"/>
  <c r="BY22" i="17"/>
  <c r="CA22" i="17"/>
  <c r="CB22" i="17"/>
  <c r="CC22" i="17"/>
  <c r="M23" i="17"/>
  <c r="N23" i="17"/>
  <c r="P23" i="17"/>
  <c r="Q23" i="17"/>
  <c r="AA23" i="17"/>
  <c r="AB23" i="17"/>
  <c r="AC23" i="17"/>
  <c r="AD23" i="17"/>
  <c r="AQ23" i="17"/>
  <c r="AR23" i="17"/>
  <c r="AT23" i="17"/>
  <c r="AU23" i="17"/>
  <c r="AY23" i="17"/>
  <c r="BA23" i="17"/>
  <c r="BB23" i="17"/>
  <c r="BC23" i="17"/>
  <c r="BD23" i="17"/>
  <c r="BQ23" i="17"/>
  <c r="BR23" i="17"/>
  <c r="BT23" i="17"/>
  <c r="BU23" i="17"/>
  <c r="BY23" i="17"/>
  <c r="CA23" i="17"/>
  <c r="CB23" i="17"/>
  <c r="CC23" i="17"/>
  <c r="M24" i="17"/>
  <c r="N24" i="17"/>
  <c r="P24" i="17"/>
  <c r="Q24" i="17"/>
  <c r="AA24" i="17"/>
  <c r="AB24" i="17"/>
  <c r="AC24" i="17"/>
  <c r="AD24" i="17"/>
  <c r="AQ24" i="17"/>
  <c r="AR24" i="17"/>
  <c r="AT24" i="17"/>
  <c r="AU24" i="17"/>
  <c r="AY24" i="17"/>
  <c r="BA24" i="17"/>
  <c r="BB24" i="17"/>
  <c r="BC24" i="17"/>
  <c r="BD24" i="17"/>
  <c r="BT24" i="17"/>
  <c r="BU24" i="17"/>
  <c r="BY24" i="17"/>
  <c r="CA24" i="17"/>
  <c r="CB24" i="17"/>
  <c r="CC24" i="17"/>
  <c r="M25" i="17"/>
  <c r="N25" i="17"/>
  <c r="P25" i="17"/>
  <c r="Q25" i="17"/>
  <c r="AA25" i="17"/>
  <c r="AB25" i="17"/>
  <c r="AC25" i="17"/>
  <c r="AD25" i="17"/>
  <c r="AQ25" i="17"/>
  <c r="AR25" i="17"/>
  <c r="AT25" i="17"/>
  <c r="AU25" i="17"/>
  <c r="AY25" i="17"/>
  <c r="BA25" i="17"/>
  <c r="BB25" i="17"/>
  <c r="BC25" i="17"/>
  <c r="BD25" i="17"/>
  <c r="BT25" i="17"/>
  <c r="BU25" i="17"/>
  <c r="BY25" i="17"/>
  <c r="CA25" i="17"/>
  <c r="CB25" i="17"/>
  <c r="CC25" i="17"/>
  <c r="M26" i="17"/>
  <c r="N26" i="17"/>
  <c r="P26" i="17"/>
  <c r="Q26" i="17"/>
  <c r="AA26" i="17"/>
  <c r="AB26" i="17"/>
  <c r="AC26" i="17"/>
  <c r="AD26" i="17"/>
  <c r="AQ26" i="17"/>
  <c r="AR26" i="17"/>
  <c r="AT26" i="17"/>
  <c r="AU26" i="17"/>
  <c r="AY26" i="17"/>
  <c r="BA26" i="17"/>
  <c r="BB26" i="17"/>
  <c r="BC26" i="17"/>
  <c r="BD26" i="17"/>
  <c r="BT26" i="17"/>
  <c r="BU26" i="17"/>
  <c r="BY26" i="17"/>
  <c r="CA26" i="17"/>
  <c r="CB26" i="17"/>
  <c r="CC26" i="17"/>
  <c r="AD27" i="17"/>
  <c r="BC27" i="17"/>
  <c r="M28" i="17"/>
  <c r="N28" i="17"/>
  <c r="P28" i="17"/>
  <c r="Q28" i="17"/>
  <c r="AA28" i="17"/>
  <c r="AB28" i="17"/>
  <c r="AC28" i="17"/>
  <c r="AD28" i="17"/>
  <c r="AQ28" i="17"/>
  <c r="AR28" i="17"/>
  <c r="AT28" i="17"/>
  <c r="AU28" i="17"/>
  <c r="AY28" i="17"/>
  <c r="BA28" i="17"/>
  <c r="BB28" i="17"/>
  <c r="BC28" i="17"/>
  <c r="BD28" i="17"/>
  <c r="BQ28" i="17"/>
  <c r="BR28" i="17"/>
  <c r="BT28" i="17"/>
  <c r="BU28" i="17"/>
  <c r="BY28" i="17"/>
  <c r="CA28" i="17"/>
  <c r="CB28" i="17"/>
  <c r="CC28" i="17"/>
  <c r="M29" i="17"/>
  <c r="N29" i="17"/>
  <c r="P29" i="17"/>
  <c r="Q29" i="17"/>
  <c r="AA29" i="17"/>
  <c r="AB29" i="17"/>
  <c r="AC29" i="17"/>
  <c r="AD29" i="17"/>
  <c r="AQ29" i="17"/>
  <c r="AR29" i="17"/>
  <c r="AT29" i="17"/>
  <c r="AU29" i="17"/>
  <c r="AY29" i="17"/>
  <c r="BA29" i="17"/>
  <c r="BB29" i="17"/>
  <c r="BC29" i="17"/>
  <c r="BD29" i="17"/>
  <c r="BQ29" i="17"/>
  <c r="BR29" i="17"/>
  <c r="BT29" i="17"/>
  <c r="BU29" i="17"/>
  <c r="BY29" i="17"/>
  <c r="CA29" i="17"/>
  <c r="CB29" i="17"/>
  <c r="CC29" i="17"/>
  <c r="M30" i="17"/>
  <c r="N30" i="17"/>
  <c r="P30" i="17"/>
  <c r="Q30" i="17"/>
  <c r="AA30" i="17"/>
  <c r="AB30" i="17"/>
  <c r="AC30" i="17"/>
  <c r="AD30" i="17"/>
  <c r="AQ30" i="17"/>
  <c r="AR30" i="17"/>
  <c r="AT30" i="17"/>
  <c r="AU30" i="17"/>
  <c r="AY30" i="17"/>
  <c r="BA30" i="17"/>
  <c r="BB30" i="17"/>
  <c r="BC30" i="17"/>
  <c r="BD30" i="17"/>
  <c r="BQ30" i="17"/>
  <c r="BR30" i="17"/>
  <c r="BT30" i="17"/>
  <c r="BU30" i="17"/>
  <c r="BY30" i="17"/>
  <c r="CA30" i="17"/>
  <c r="CB30" i="17"/>
  <c r="CC30" i="17"/>
  <c r="M31" i="17"/>
  <c r="N31" i="17"/>
  <c r="P31" i="17"/>
  <c r="Q31" i="17"/>
  <c r="AA31" i="17"/>
  <c r="AB31" i="17"/>
  <c r="AC31" i="17"/>
  <c r="AD31" i="17"/>
  <c r="AQ31" i="17"/>
  <c r="AR31" i="17"/>
  <c r="AT31" i="17"/>
  <c r="AU31" i="17"/>
  <c r="AY31" i="17"/>
  <c r="BA31" i="17"/>
  <c r="BB31" i="17"/>
  <c r="BC31" i="17"/>
  <c r="BD31" i="17"/>
  <c r="BQ31" i="17"/>
  <c r="BR31" i="17"/>
  <c r="BT31" i="17"/>
  <c r="BU31" i="17"/>
  <c r="BY31" i="17"/>
  <c r="CA31" i="17"/>
  <c r="CB31" i="17"/>
  <c r="CC31" i="17"/>
  <c r="M32" i="17"/>
  <c r="N32" i="17"/>
  <c r="P32" i="17"/>
  <c r="Q32" i="17"/>
  <c r="AA32" i="17"/>
  <c r="AB32" i="17"/>
  <c r="AC32" i="17"/>
  <c r="AD32" i="17"/>
  <c r="AQ32" i="17"/>
  <c r="AR32" i="17"/>
  <c r="AT32" i="17"/>
  <c r="AU32" i="17"/>
  <c r="AY32" i="17"/>
  <c r="BA32" i="17"/>
  <c r="BB32" i="17"/>
  <c r="BC32" i="17"/>
  <c r="BD32" i="17"/>
  <c r="BQ32" i="17"/>
  <c r="BR32" i="17"/>
  <c r="BT32" i="17"/>
  <c r="BU32" i="17"/>
  <c r="BY32" i="17"/>
  <c r="CA32" i="17"/>
  <c r="CB32" i="17"/>
  <c r="CC32" i="17"/>
  <c r="M33" i="17"/>
  <c r="N33" i="17"/>
  <c r="P33" i="17"/>
  <c r="Q33" i="17"/>
  <c r="AA33" i="17"/>
  <c r="AB33" i="17"/>
  <c r="AC33" i="17"/>
  <c r="AD33" i="17"/>
  <c r="AQ33" i="17"/>
  <c r="AR33" i="17"/>
  <c r="AT33" i="17"/>
  <c r="AU33" i="17"/>
  <c r="AY33" i="17"/>
  <c r="BA33" i="17"/>
  <c r="BB33" i="17"/>
  <c r="BC33" i="17"/>
  <c r="BD33" i="17"/>
  <c r="BQ33" i="17"/>
  <c r="BR33" i="17"/>
  <c r="BT33" i="17"/>
  <c r="BU33" i="17"/>
  <c r="BY33" i="17"/>
  <c r="CA33" i="17"/>
  <c r="CB33" i="17"/>
  <c r="CC33" i="17"/>
  <c r="M34" i="17"/>
  <c r="N34" i="17"/>
  <c r="P34" i="17"/>
  <c r="Q34" i="17"/>
  <c r="AA34" i="17"/>
  <c r="AB34" i="17"/>
  <c r="AC34" i="17"/>
  <c r="AD34" i="17"/>
  <c r="AQ34" i="17"/>
  <c r="AR34" i="17"/>
  <c r="AT34" i="17"/>
  <c r="AU34" i="17"/>
  <c r="AY34" i="17"/>
  <c r="BA34" i="17"/>
  <c r="BB34" i="17"/>
  <c r="BC34" i="17"/>
  <c r="BD34" i="17"/>
  <c r="BQ34" i="17"/>
  <c r="BR34" i="17"/>
  <c r="BT34" i="17"/>
  <c r="BU34" i="17"/>
  <c r="BY34" i="17"/>
  <c r="CA34" i="17"/>
  <c r="CB34" i="17"/>
  <c r="CC34" i="17"/>
  <c r="M35" i="17"/>
  <c r="N35" i="17"/>
  <c r="P35" i="17"/>
  <c r="Q35" i="17"/>
  <c r="AA35" i="17"/>
  <c r="AB35" i="17"/>
  <c r="AC35" i="17"/>
  <c r="AD35" i="17"/>
  <c r="AQ35" i="17"/>
  <c r="AR35" i="17"/>
  <c r="AT35" i="17"/>
  <c r="AU35" i="17"/>
  <c r="AY35" i="17"/>
  <c r="BA35" i="17"/>
  <c r="BB35" i="17"/>
  <c r="BC35" i="17"/>
  <c r="BD35" i="17"/>
  <c r="BT35" i="17"/>
  <c r="BU35" i="17"/>
  <c r="BY35" i="17"/>
  <c r="CA35" i="17"/>
  <c r="CB35" i="17"/>
  <c r="CC35" i="17"/>
  <c r="M36" i="17"/>
  <c r="N36" i="17"/>
  <c r="P36" i="17"/>
  <c r="Q36" i="17"/>
  <c r="AA36" i="17"/>
  <c r="AB36" i="17"/>
  <c r="AC36" i="17"/>
  <c r="AD36" i="17"/>
  <c r="AQ36" i="17"/>
  <c r="AR36" i="17"/>
  <c r="AT36" i="17"/>
  <c r="AU36" i="17"/>
  <c r="AY36" i="17"/>
  <c r="BA36" i="17"/>
  <c r="BB36" i="17"/>
  <c r="BC36" i="17"/>
  <c r="BD36" i="17"/>
  <c r="BT36" i="17"/>
  <c r="BU36" i="17"/>
  <c r="BY36" i="17"/>
  <c r="CA36" i="17"/>
  <c r="CB36" i="17"/>
  <c r="CC36" i="17"/>
  <c r="M37" i="17"/>
  <c r="N37" i="17"/>
  <c r="P37" i="17"/>
  <c r="Q37" i="17"/>
  <c r="AA37" i="17"/>
  <c r="AB37" i="17"/>
  <c r="AC37" i="17"/>
  <c r="AD37" i="17"/>
  <c r="AQ37" i="17"/>
  <c r="AR37" i="17"/>
  <c r="AT37" i="17"/>
  <c r="AU37" i="17"/>
  <c r="AY37" i="17"/>
  <c r="BA37" i="17"/>
  <c r="BB37" i="17"/>
  <c r="BC37" i="17"/>
  <c r="BD37" i="17"/>
  <c r="BT37" i="17"/>
  <c r="BU37" i="17"/>
  <c r="BY37" i="17"/>
  <c r="CA37" i="17"/>
  <c r="CB37" i="17"/>
  <c r="CC37" i="17"/>
  <c r="AD38" i="17"/>
  <c r="BC38" i="17"/>
  <c r="M39" i="17"/>
  <c r="N39" i="17"/>
  <c r="P39" i="17"/>
  <c r="Q39" i="17"/>
  <c r="AA39" i="17"/>
  <c r="AB39" i="17"/>
  <c r="AC39" i="17"/>
  <c r="AD39" i="17"/>
  <c r="AQ39" i="17"/>
  <c r="AR39" i="17"/>
  <c r="AT39" i="17"/>
  <c r="AU39" i="17"/>
  <c r="AY39" i="17"/>
  <c r="BA39" i="17"/>
  <c r="BB39" i="17"/>
  <c r="BC39" i="17"/>
  <c r="BD39" i="17"/>
  <c r="BQ39" i="17"/>
  <c r="BR39" i="17"/>
  <c r="BT39" i="17"/>
  <c r="BU39" i="17"/>
  <c r="BY39" i="17"/>
  <c r="CA39" i="17"/>
  <c r="CB39" i="17"/>
  <c r="CC39" i="17"/>
  <c r="M40" i="17"/>
  <c r="N40" i="17"/>
  <c r="P40" i="17"/>
  <c r="Q40" i="17"/>
  <c r="AA40" i="17"/>
  <c r="AB40" i="17"/>
  <c r="AC40" i="17"/>
  <c r="AD40" i="17"/>
  <c r="AQ40" i="17"/>
  <c r="AR40" i="17"/>
  <c r="AT40" i="17"/>
  <c r="AU40" i="17"/>
  <c r="AY40" i="17"/>
  <c r="BA40" i="17"/>
  <c r="BB40" i="17"/>
  <c r="BC40" i="17"/>
  <c r="BD40" i="17"/>
  <c r="BQ40" i="17"/>
  <c r="BR40" i="17"/>
  <c r="BT40" i="17"/>
  <c r="BU40" i="17"/>
  <c r="BY40" i="17"/>
  <c r="CA40" i="17"/>
  <c r="CB40" i="17"/>
  <c r="CC40" i="17"/>
  <c r="M41" i="17"/>
  <c r="N41" i="17"/>
  <c r="P41" i="17"/>
  <c r="Q41" i="17"/>
  <c r="AA41" i="17"/>
  <c r="AB41" i="17"/>
  <c r="AC41" i="17"/>
  <c r="AD41" i="17"/>
  <c r="AQ41" i="17"/>
  <c r="AR41" i="17"/>
  <c r="AT41" i="17"/>
  <c r="AU41" i="17"/>
  <c r="AY41" i="17"/>
  <c r="BA41" i="17"/>
  <c r="BB41" i="17"/>
  <c r="BC41" i="17"/>
  <c r="BD41" i="17"/>
  <c r="BQ41" i="17"/>
  <c r="BR41" i="17"/>
  <c r="BT41" i="17"/>
  <c r="BU41" i="17"/>
  <c r="BY41" i="17"/>
  <c r="CA41" i="17"/>
  <c r="CB41" i="17"/>
  <c r="CC41" i="17"/>
  <c r="M42" i="17"/>
  <c r="N42" i="17"/>
  <c r="P42" i="17"/>
  <c r="Q42" i="17"/>
  <c r="AA42" i="17"/>
  <c r="AB42" i="17"/>
  <c r="AC42" i="17"/>
  <c r="AD42" i="17"/>
  <c r="AQ42" i="17"/>
  <c r="AR42" i="17"/>
  <c r="AT42" i="17"/>
  <c r="AU42" i="17"/>
  <c r="AY42" i="17"/>
  <c r="BA42" i="17"/>
  <c r="BB42" i="17"/>
  <c r="BC42" i="17"/>
  <c r="BD42" i="17"/>
  <c r="BQ42" i="17"/>
  <c r="BR42" i="17"/>
  <c r="BT42" i="17"/>
  <c r="BU42" i="17"/>
  <c r="BY42" i="17"/>
  <c r="CA42" i="17"/>
  <c r="CB42" i="17"/>
  <c r="CC42" i="17"/>
  <c r="M43" i="17"/>
  <c r="N43" i="17"/>
  <c r="P43" i="17"/>
  <c r="Q43" i="17"/>
  <c r="AA43" i="17"/>
  <c r="AB43" i="17"/>
  <c r="AC43" i="17"/>
  <c r="AD43" i="17"/>
  <c r="AQ43" i="17"/>
  <c r="AR43" i="17"/>
  <c r="AT43" i="17"/>
  <c r="AU43" i="17"/>
  <c r="AY43" i="17"/>
  <c r="BA43" i="17"/>
  <c r="BB43" i="17"/>
  <c r="BC43" i="17"/>
  <c r="BD43" i="17"/>
  <c r="BQ43" i="17"/>
  <c r="BR43" i="17"/>
  <c r="BT43" i="17"/>
  <c r="BU43" i="17"/>
  <c r="BY43" i="17"/>
  <c r="CA43" i="17"/>
  <c r="CB43" i="17"/>
  <c r="CC43" i="17"/>
  <c r="M44" i="17"/>
  <c r="N44" i="17"/>
  <c r="P44" i="17"/>
  <c r="Q44" i="17"/>
  <c r="AA44" i="17"/>
  <c r="AB44" i="17"/>
  <c r="AC44" i="17"/>
  <c r="AD44" i="17"/>
  <c r="AQ44" i="17"/>
  <c r="AR44" i="17"/>
  <c r="AT44" i="17"/>
  <c r="AU44" i="17"/>
  <c r="AY44" i="17"/>
  <c r="BA44" i="17"/>
  <c r="BB44" i="17"/>
  <c r="BC44" i="17"/>
  <c r="BD44" i="17"/>
  <c r="BQ44" i="17"/>
  <c r="BR44" i="17"/>
  <c r="BT44" i="17"/>
  <c r="BU44" i="17"/>
  <c r="BY44" i="17"/>
  <c r="CA44" i="17"/>
  <c r="CB44" i="17"/>
  <c r="CC44" i="17"/>
  <c r="M45" i="17"/>
  <c r="N45" i="17"/>
  <c r="P45" i="17"/>
  <c r="Q45" i="17"/>
  <c r="AA45" i="17"/>
  <c r="AB45" i="17"/>
  <c r="AC45" i="17"/>
  <c r="AD45" i="17"/>
  <c r="AQ45" i="17"/>
  <c r="AR45" i="17"/>
  <c r="AT45" i="17"/>
  <c r="AU45" i="17"/>
  <c r="AY45" i="17"/>
  <c r="BA45" i="17"/>
  <c r="BB45" i="17"/>
  <c r="BC45" i="17"/>
  <c r="BD45" i="17"/>
  <c r="BQ45" i="17"/>
  <c r="BR45" i="17"/>
  <c r="BT45" i="17"/>
  <c r="BU45" i="17"/>
  <c r="BY45" i="17"/>
  <c r="CA45" i="17"/>
  <c r="CB45" i="17"/>
  <c r="CC45" i="17"/>
  <c r="M46" i="17"/>
  <c r="N46" i="17"/>
  <c r="P46" i="17"/>
  <c r="Q46" i="17"/>
  <c r="AA46" i="17"/>
  <c r="AB46" i="17"/>
  <c r="AC46" i="17"/>
  <c r="AD46" i="17"/>
  <c r="AQ46" i="17"/>
  <c r="AR46" i="17"/>
  <c r="AT46" i="17"/>
  <c r="AU46" i="17"/>
  <c r="AY46" i="17"/>
  <c r="BA46" i="17"/>
  <c r="BB46" i="17"/>
  <c r="BC46" i="17"/>
  <c r="BD46" i="17"/>
  <c r="BT46" i="17"/>
  <c r="BU46" i="17"/>
  <c r="BY46" i="17"/>
  <c r="CA46" i="17"/>
  <c r="CB46" i="17"/>
  <c r="CC46" i="17"/>
  <c r="M47" i="17"/>
  <c r="N47" i="17"/>
  <c r="P47" i="17"/>
  <c r="Q47" i="17"/>
  <c r="AA47" i="17"/>
  <c r="AB47" i="17"/>
  <c r="AC47" i="17"/>
  <c r="AD47" i="17"/>
  <c r="AQ47" i="17"/>
  <c r="AR47" i="17"/>
  <c r="AT47" i="17"/>
  <c r="AU47" i="17"/>
  <c r="AY47" i="17"/>
  <c r="BA47" i="17"/>
  <c r="BB47" i="17"/>
  <c r="BC47" i="17"/>
  <c r="BD47" i="17"/>
  <c r="BT47" i="17"/>
  <c r="BU47" i="17"/>
  <c r="BY47" i="17"/>
  <c r="CA47" i="17"/>
  <c r="CB47" i="17"/>
  <c r="CC47" i="17"/>
  <c r="M48" i="17"/>
  <c r="N48" i="17"/>
  <c r="P48" i="17"/>
  <c r="Q48" i="17"/>
  <c r="AA48" i="17"/>
  <c r="AB48" i="17"/>
  <c r="AC48" i="17"/>
  <c r="AD48" i="17"/>
  <c r="AQ48" i="17"/>
  <c r="AR48" i="17"/>
  <c r="AT48" i="17"/>
  <c r="AU48" i="17"/>
  <c r="AY48" i="17"/>
  <c r="BA48" i="17"/>
  <c r="BB48" i="17"/>
  <c r="BC48" i="17"/>
  <c r="BD48" i="17"/>
  <c r="BT48" i="17"/>
  <c r="BU48" i="17"/>
  <c r="BY48" i="17"/>
  <c r="CA48" i="17"/>
  <c r="CB48" i="17"/>
  <c r="CC48" i="17"/>
  <c r="AA49" i="17"/>
  <c r="AB49" i="17"/>
  <c r="AC49" i="17"/>
  <c r="BA49" i="17"/>
  <c r="BB49" i="17"/>
  <c r="CA49" i="17"/>
  <c r="CB49" i="17"/>
</calcChain>
</file>

<file path=xl/comments1.xml><?xml version="1.0" encoding="utf-8"?>
<comments xmlns="http://schemas.openxmlformats.org/spreadsheetml/2006/main">
  <authors>
    <author>ajarret2</author>
  </authors>
  <commentList>
    <comment ref="AD6" authorId="0" shapeId="0">
      <text>
        <r>
          <rPr>
            <b/>
            <sz val="8"/>
            <color indexed="81"/>
            <rFont val="Tahoma"/>
          </rPr>
          <t>ajarret2:</t>
        </r>
        <r>
          <rPr>
            <sz val="8"/>
            <color indexed="81"/>
            <rFont val="Tahoma"/>
          </rPr>
          <t xml:space="preserve">
Enron Annual Costs were based on the number of Flexdollars given less the sum of UHC Network Medical, Enron Dental Plan, VSP, AD&amp;D Family, Employee Life, Spouse Life, Dependent Life and 75% LTD.</t>
        </r>
      </text>
    </comment>
    <comment ref="BC6" authorId="0" shapeId="0">
      <text>
        <r>
          <rPr>
            <b/>
            <sz val="8"/>
            <color indexed="81"/>
            <rFont val="Tahoma"/>
          </rPr>
          <t>ajarret2:</t>
        </r>
        <r>
          <rPr>
            <sz val="8"/>
            <color indexed="81"/>
            <rFont val="Tahoma"/>
          </rPr>
          <t xml:space="preserve">
SSMB Employee Costs were based on the sum of POS Cigna International Medical, Metden Dental, Davis Vision, AD&amp;D Family, Employee Life, Spouse Life, Dependent Life, and LTD (Maximum Insurance Coverages)
</t>
        </r>
      </text>
    </comment>
  </commentList>
</comments>
</file>

<file path=xl/comments2.xml><?xml version="1.0" encoding="utf-8"?>
<comments xmlns="http://schemas.openxmlformats.org/spreadsheetml/2006/main">
  <authors>
    <author>ajarret2</author>
  </authors>
  <commentList>
    <comment ref="BC6" authorId="0" shapeId="0">
      <text>
        <r>
          <rPr>
            <b/>
            <sz val="8"/>
            <color indexed="81"/>
            <rFont val="Tahoma"/>
          </rPr>
          <t>ajarret2:</t>
        </r>
        <r>
          <rPr>
            <sz val="8"/>
            <color indexed="81"/>
            <rFont val="Tahoma"/>
          </rPr>
          <t xml:space="preserve">
SSMB Employee Costs were based on the sum of POS Cigna International Medical, Metden Dental, Davis Vision, AD&amp;D Family, Employee Life, Spouse Life, Dependent Life, and LTD
</t>
        </r>
      </text>
    </comment>
  </commentList>
</comments>
</file>

<file path=xl/sharedStrings.xml><?xml version="1.0" encoding="utf-8"?>
<sst xmlns="http://schemas.openxmlformats.org/spreadsheetml/2006/main" count="3673" uniqueCount="435">
  <si>
    <t>Salary Currency Code</t>
  </si>
  <si>
    <t>Current Annual Salary Amount</t>
  </si>
  <si>
    <t>Amount</t>
  </si>
  <si>
    <t/>
  </si>
  <si>
    <t>35000.00</t>
  </si>
  <si>
    <t>42000.00</t>
  </si>
  <si>
    <t>110004.00</t>
  </si>
  <si>
    <t>200000.00</t>
  </si>
  <si>
    <t>69000.00</t>
  </si>
  <si>
    <t>175000.00</t>
  </si>
  <si>
    <t>60000.00</t>
  </si>
  <si>
    <t>175008.00</t>
  </si>
  <si>
    <t>125000.00</t>
  </si>
  <si>
    <t>57000.00</t>
  </si>
  <si>
    <t>43000.00</t>
  </si>
  <si>
    <t>68000.00</t>
  </si>
  <si>
    <t>135000.00</t>
  </si>
  <si>
    <t>55000.00</t>
  </si>
  <si>
    <t>95000.00</t>
  </si>
  <si>
    <t>110000.00</t>
  </si>
  <si>
    <t>100000.00</t>
  </si>
  <si>
    <t>75000.00</t>
  </si>
  <si>
    <t>150000.00</t>
  </si>
  <si>
    <t>125004.00</t>
  </si>
  <si>
    <t>105000.00</t>
  </si>
  <si>
    <t>50000.00</t>
  </si>
  <si>
    <t>77000.00</t>
  </si>
  <si>
    <t>210000.00</t>
  </si>
  <si>
    <t>58000.00</t>
  </si>
  <si>
    <t>32499.96</t>
  </si>
  <si>
    <t>USD</t>
  </si>
  <si>
    <t>120000.00</t>
  </si>
  <si>
    <t>115000.00</t>
  </si>
  <si>
    <t>136512.00</t>
  </si>
  <si>
    <t>160000.00</t>
  </si>
  <si>
    <t>63000.00</t>
  </si>
  <si>
    <t>64276.00</t>
  </si>
  <si>
    <t>80004.00</t>
  </si>
  <si>
    <t>34999.96</t>
  </si>
  <si>
    <t>51900.44</t>
  </si>
  <si>
    <t>95004.00</t>
  </si>
  <si>
    <t>49002.00</t>
  </si>
  <si>
    <t>200004.00</t>
  </si>
  <si>
    <t>61276.00</t>
  </si>
  <si>
    <t>155000.00</t>
  </si>
  <si>
    <t>92000.00</t>
  </si>
  <si>
    <t>199999.32</t>
  </si>
  <si>
    <t>140000.00</t>
  </si>
  <si>
    <t>79000.00</t>
  </si>
  <si>
    <t>275004.00</t>
  </si>
  <si>
    <t>125976.00</t>
  </si>
  <si>
    <t>102999.96</t>
  </si>
  <si>
    <t>110000.04</t>
  </si>
  <si>
    <t>124999.92</t>
  </si>
  <si>
    <t>90413.4</t>
  </si>
  <si>
    <t>99996.00</t>
  </si>
  <si>
    <t>91008.00</t>
  </si>
  <si>
    <t>101000.04</t>
  </si>
  <si>
    <t>124812.00</t>
  </si>
  <si>
    <t>90000.00</t>
  </si>
  <si>
    <t>95000.04</t>
  </si>
  <si>
    <t>180000.00</t>
  </si>
  <si>
    <t>76008.00</t>
  </si>
  <si>
    <t>46300.08</t>
  </si>
  <si>
    <t>59300.00</t>
  </si>
  <si>
    <t>49000.00</t>
  </si>
  <si>
    <t>145000.00</t>
  </si>
  <si>
    <t>78970.00</t>
  </si>
  <si>
    <t>68500.00</t>
  </si>
  <si>
    <t>78000.00</t>
  </si>
  <si>
    <t>61750.00</t>
  </si>
  <si>
    <t>57479.96</t>
  </si>
  <si>
    <t>65000.00</t>
  </si>
  <si>
    <t>82000.00</t>
  </si>
  <si>
    <t>69500.00</t>
  </si>
  <si>
    <t>76000.00</t>
  </si>
  <si>
    <t>50470.00</t>
  </si>
  <si>
    <t>104999.92</t>
  </si>
  <si>
    <t>53050.00</t>
  </si>
  <si>
    <t>66500.00</t>
  </si>
  <si>
    <t>137610.00</t>
  </si>
  <si>
    <t>80000.00</t>
  </si>
  <si>
    <t>51149.92</t>
  </si>
  <si>
    <t>47850.00</t>
  </si>
  <si>
    <t>62000.00</t>
  </si>
  <si>
    <t>62660.00</t>
  </si>
  <si>
    <t>47500.00</t>
  </si>
  <si>
    <t>93300.00</t>
  </si>
  <si>
    <t>142000.00</t>
  </si>
  <si>
    <t>65004.00</t>
  </si>
  <si>
    <t>67950.00</t>
  </si>
  <si>
    <t>61560.00</t>
  </si>
  <si>
    <t>66659.04</t>
  </si>
  <si>
    <t>40000.00</t>
  </si>
  <si>
    <t>100008.00</t>
  </si>
  <si>
    <t>96004.00</t>
  </si>
  <si>
    <t>80000.04</t>
  </si>
  <si>
    <t>83490.00</t>
  </si>
  <si>
    <t>70000.00</t>
  </si>
  <si>
    <t>65000.04</t>
  </si>
  <si>
    <t>70004.00</t>
  </si>
  <si>
    <t>87000.00</t>
  </si>
  <si>
    <t>60008.00</t>
  </si>
  <si>
    <t>59280.00</t>
  </si>
  <si>
    <t>148000.00</t>
  </si>
  <si>
    <t>50100.00</t>
  </si>
  <si>
    <t>57504.00</t>
  </si>
  <si>
    <t>75100.00</t>
  </si>
  <si>
    <t>79210.04</t>
  </si>
  <si>
    <t>48621.00</t>
  </si>
  <si>
    <t>61000.00</t>
  </si>
  <si>
    <t>130000.00</t>
  </si>
  <si>
    <t>56000.00</t>
  </si>
  <si>
    <t>48850.00</t>
  </si>
  <si>
    <t>49199.96</t>
  </si>
  <si>
    <t>99500.00</t>
  </si>
  <si>
    <t>54750.04</t>
  </si>
  <si>
    <t>43244.00</t>
  </si>
  <si>
    <t>22978.00</t>
  </si>
  <si>
    <t>41369.96</t>
  </si>
  <si>
    <t>37150.00</t>
  </si>
  <si>
    <t>43488.56</t>
  </si>
  <si>
    <t>40200.00</t>
  </si>
  <si>
    <t>44805.00</t>
  </si>
  <si>
    <t>50501.00</t>
  </si>
  <si>
    <t>48500.00</t>
  </si>
  <si>
    <t>132000.00</t>
  </si>
  <si>
    <t>42500.04</t>
  </si>
  <si>
    <t>45000.00</t>
  </si>
  <si>
    <t>85000.00</t>
  </si>
  <si>
    <t>142500.00</t>
  </si>
  <si>
    <t>91500.00</t>
  </si>
  <si>
    <t>54000.00</t>
  </si>
  <si>
    <t>28500.00</t>
  </si>
  <si>
    <t>94999.92</t>
  </si>
  <si>
    <t>45527.02</t>
  </si>
  <si>
    <t>42500.00</t>
  </si>
  <si>
    <t>38632.08</t>
  </si>
  <si>
    <t>44008.00</t>
  </si>
  <si>
    <t>47000.00</t>
  </si>
  <si>
    <t>37251.08</t>
  </si>
  <si>
    <t>45808.00</t>
  </si>
  <si>
    <t>26600.00</t>
  </si>
  <si>
    <t>38000.00</t>
  </si>
  <si>
    <t>46000.00</t>
  </si>
  <si>
    <t>36000.00</t>
  </si>
  <si>
    <t>40257.04</t>
  </si>
  <si>
    <t>32000.00</t>
  </si>
  <si>
    <t>40488.04</t>
  </si>
  <si>
    <t>43250.08</t>
  </si>
  <si>
    <t>35740.08</t>
  </si>
  <si>
    <t>47575.04</t>
  </si>
  <si>
    <t>74000.00</t>
  </si>
  <si>
    <t>80500.00</t>
  </si>
  <si>
    <t>101000.00</t>
  </si>
  <si>
    <t>52000.00</t>
  </si>
  <si>
    <t>58020.00</t>
  </si>
  <si>
    <t>41000.00</t>
  </si>
  <si>
    <t>45400.00</t>
  </si>
  <si>
    <t>78500.00</t>
  </si>
  <si>
    <t>75850.04</t>
  </si>
  <si>
    <t>72000.00</t>
  </si>
  <si>
    <t>61984.00</t>
  </si>
  <si>
    <t>74900.00</t>
  </si>
  <si>
    <t>59042.96</t>
  </si>
  <si>
    <t>88000.00</t>
  </si>
  <si>
    <t>125000.04</t>
  </si>
  <si>
    <t>83000.00</t>
  </si>
  <si>
    <t>112000.00</t>
  </si>
  <si>
    <t>84000.04</t>
  </si>
  <si>
    <t>81000.00</t>
  </si>
  <si>
    <t>48000.00</t>
  </si>
  <si>
    <t>79999.96</t>
  </si>
  <si>
    <t>110019.04</t>
  </si>
  <si>
    <t>48302.88</t>
  </si>
  <si>
    <t>185000.00</t>
  </si>
  <si>
    <t>78508.00</t>
  </si>
  <si>
    <t>94000.00</t>
  </si>
  <si>
    <t>89249.96</t>
  </si>
  <si>
    <t>73317.00</t>
  </si>
  <si>
    <t>100109.96</t>
  </si>
  <si>
    <t>72001.00</t>
  </si>
  <si>
    <t>88000.04</t>
  </si>
  <si>
    <t>79329.00</t>
  </si>
  <si>
    <t>53000.04</t>
  </si>
  <si>
    <t>51750.00</t>
  </si>
  <si>
    <t>95550.00</t>
  </si>
  <si>
    <t>99000.00</t>
  </si>
  <si>
    <t>275000.00</t>
  </si>
  <si>
    <t>155000.04</t>
  </si>
  <si>
    <t>99904.00</t>
  </si>
  <si>
    <t>46500.00</t>
  </si>
  <si>
    <t>105004.00</t>
  </si>
  <si>
    <t>158796.00</t>
  </si>
  <si>
    <t>98280.00</t>
  </si>
  <si>
    <t>92704.00</t>
  </si>
  <si>
    <t>52001.00</t>
  </si>
  <si>
    <t>50000.04</t>
  </si>
  <si>
    <t>77004.00</t>
  </si>
  <si>
    <t>78000.04</t>
  </si>
  <si>
    <t>88800.04</t>
  </si>
  <si>
    <t>85499.96</t>
  </si>
  <si>
    <t>105000.04</t>
  </si>
  <si>
    <t>88000.08</t>
  </si>
  <si>
    <t>121000.04</t>
  </si>
  <si>
    <t>67008.00</t>
  </si>
  <si>
    <t>52000.44</t>
  </si>
  <si>
    <t>92004.00</t>
  </si>
  <si>
    <t>53000.00</t>
  </si>
  <si>
    <t>72500.00</t>
  </si>
  <si>
    <t>28000.00</t>
  </si>
  <si>
    <t>57500.00</t>
  </si>
  <si>
    <t>89004.00</t>
  </si>
  <si>
    <t>30159.96</t>
  </si>
  <si>
    <t>107000.00</t>
  </si>
  <si>
    <t>83004.00</t>
  </si>
  <si>
    <t>85008.00</t>
  </si>
  <si>
    <t>23508.00</t>
  </si>
  <si>
    <t>40000.08</t>
  </si>
  <si>
    <t>64999.96</t>
  </si>
  <si>
    <t>47000.04</t>
  </si>
  <si>
    <t>36999.96</t>
  </si>
  <si>
    <t>64008.00</t>
  </si>
  <si>
    <t>73008.00</t>
  </si>
  <si>
    <t>26004.00</t>
  </si>
  <si>
    <t>26000.04</t>
  </si>
  <si>
    <t>71500.00</t>
  </si>
  <si>
    <t>38004.00</t>
  </si>
  <si>
    <t>40712.00</t>
  </si>
  <si>
    <t>133004.00</t>
  </si>
  <si>
    <t>58008.00</t>
  </si>
  <si>
    <t>40837.00</t>
  </si>
  <si>
    <t>59000.00</t>
  </si>
  <si>
    <t>106000.00</t>
  </si>
  <si>
    <t>190008.00</t>
  </si>
  <si>
    <t>44004.00</t>
  </si>
  <si>
    <t>88008.00</t>
  </si>
  <si>
    <t>43760.00</t>
  </si>
  <si>
    <t>59004.00</t>
  </si>
  <si>
    <t>83700.00</t>
  </si>
  <si>
    <t>90008.00</t>
  </si>
  <si>
    <t>67733.00</t>
  </si>
  <si>
    <t>105008.00</t>
  </si>
  <si>
    <t>59008.00</t>
  </si>
  <si>
    <t>52500.00</t>
  </si>
  <si>
    <t>28480.00</t>
  </si>
  <si>
    <t>115004.00</t>
  </si>
  <si>
    <t>41500.00</t>
  </si>
  <si>
    <t>33750.00</t>
  </si>
  <si>
    <t>51000.00</t>
  </si>
  <si>
    <t>40008.00</t>
  </si>
  <si>
    <t>81004.00</t>
  </si>
  <si>
    <t>62499.96</t>
  </si>
  <si>
    <t>140004.00</t>
  </si>
  <si>
    <t>55008.00</t>
  </si>
  <si>
    <t>70008.00</t>
  </si>
  <si>
    <t>39999.96</t>
  </si>
  <si>
    <t>54999.96</t>
  </si>
  <si>
    <t>50004.00</t>
  </si>
  <si>
    <t>100004.00</t>
  </si>
  <si>
    <t>115008.00</t>
  </si>
  <si>
    <t>86004.00</t>
  </si>
  <si>
    <t>21000.00</t>
  </si>
  <si>
    <t>87504.00</t>
  </si>
  <si>
    <t>750000.00</t>
  </si>
  <si>
    <t>174999.96</t>
  </si>
  <si>
    <t>85470.00</t>
  </si>
  <si>
    <t>200012.00</t>
  </si>
  <si>
    <t>137704.04</t>
  </si>
  <si>
    <t>137796.00</t>
  </si>
  <si>
    <t>190000.00</t>
  </si>
  <si>
    <t>325000.00</t>
  </si>
  <si>
    <t>170000.00</t>
  </si>
  <si>
    <t>170000.04</t>
  </si>
  <si>
    <t>182874.96</t>
  </si>
  <si>
    <t>185004.00</t>
  </si>
  <si>
    <t>45932.00</t>
  </si>
  <si>
    <t>62556.00</t>
  </si>
  <si>
    <t>54100.00</t>
  </si>
  <si>
    <t>76395.06</t>
  </si>
  <si>
    <t>87500.00</t>
  </si>
  <si>
    <t>47038.04</t>
  </si>
  <si>
    <t>81800.04</t>
  </si>
  <si>
    <t>94500.00</t>
  </si>
  <si>
    <t>49008.00</t>
  </si>
  <si>
    <t>200000.04</t>
  </si>
  <si>
    <t>360000.00</t>
  </si>
  <si>
    <t>400000.00</t>
  </si>
  <si>
    <t>66630.84</t>
  </si>
  <si>
    <t>70358.00</t>
  </si>
  <si>
    <t>71629.04</t>
  </si>
  <si>
    <t>55000.08</t>
  </si>
  <si>
    <t>65320.00</t>
  </si>
  <si>
    <t>70823.04</t>
  </si>
  <si>
    <t>66000.00</t>
  </si>
  <si>
    <t>63864.00</t>
  </si>
  <si>
    <t>110016.00</t>
  </si>
  <si>
    <t>71008.00</t>
  </si>
  <si>
    <t>31200.00</t>
  </si>
  <si>
    <t>66088.00</t>
  </si>
  <si>
    <t>165000.00</t>
  </si>
  <si>
    <t>61250.00</t>
  </si>
  <si>
    <t>66504.00</t>
  </si>
  <si>
    <t>28700.00</t>
  </si>
  <si>
    <t>55529.00</t>
  </si>
  <si>
    <t>52950.00</t>
  </si>
  <si>
    <t>62073.96</t>
  </si>
  <si>
    <t>130008.00</t>
  </si>
  <si>
    <t>37208.00</t>
  </si>
  <si>
    <t>117000.00</t>
  </si>
  <si>
    <t>63244.08</t>
  </si>
  <si>
    <t>184008.00</t>
  </si>
  <si>
    <t>41600.00</t>
  </si>
  <si>
    <t>55500.00</t>
  </si>
  <si>
    <t>57004.00</t>
  </si>
  <si>
    <t>84000.00</t>
  </si>
  <si>
    <t>33450.00</t>
  </si>
  <si>
    <t>66304.00</t>
  </si>
  <si>
    <t>85004.00</t>
  </si>
  <si>
    <t>33000.04</t>
  </si>
  <si>
    <t>85504.00</t>
  </si>
  <si>
    <t>77500.00</t>
  </si>
  <si>
    <t>Count</t>
  </si>
  <si>
    <t>EO</t>
  </si>
  <si>
    <t>EC</t>
  </si>
  <si>
    <t>ES</t>
  </si>
  <si>
    <t>EF</t>
  </si>
  <si>
    <t>Tier</t>
  </si>
  <si>
    <t xml:space="preserve">Below is the overall # of EEs by $ Range and the avg salary in that range for Netco EEs.  </t>
  </si>
  <si>
    <t>Salary Range (USD)</t>
  </si>
  <si>
    <t># of EEs in $ Range</t>
  </si>
  <si>
    <t>Avg USD Salary in $ Range</t>
  </si>
  <si>
    <t>Total</t>
  </si>
  <si>
    <t>Employee Only Adjusted Rate</t>
  </si>
  <si>
    <t>SSMB Adjusted Range Dollars</t>
  </si>
  <si>
    <t>Difference To Make Whole</t>
  </si>
  <si>
    <t>&lt; $25,000</t>
  </si>
  <si>
    <t>$25,000 - $39,999</t>
  </si>
  <si>
    <t>$40,000 - $59,999</t>
  </si>
  <si>
    <t>$60,000 - $79,999</t>
  </si>
  <si>
    <t>$80,000 - $99,999</t>
  </si>
  <si>
    <t>$100,000 - $149,999</t>
  </si>
  <si>
    <t>$150,000 - $199,999</t>
  </si>
  <si>
    <t>$200,000 - $299,999</t>
  </si>
  <si>
    <t>$300,000 - $499,999</t>
  </si>
  <si>
    <t>&gt;$500,000</t>
  </si>
  <si>
    <t>Totals</t>
  </si>
  <si>
    <t>Average</t>
  </si>
  <si>
    <t>Grand Total US</t>
  </si>
  <si>
    <t>SSMB Salary (Conservative Est.)</t>
  </si>
  <si>
    <t>Adjustment (Conservative)</t>
  </si>
  <si>
    <t>Adjustment (Maxed)</t>
  </si>
  <si>
    <t>SSMB Salary (Maxed Est.)</t>
  </si>
  <si>
    <t>Employee Spouse Adjusted Rate</t>
  </si>
  <si>
    <t>Employee &amp; Children Adjusted Rate</t>
  </si>
  <si>
    <t>Employee &amp; Family Adjusted Rate</t>
  </si>
  <si>
    <t>Employee &amp; Spouse Adjusted Rate</t>
  </si>
  <si>
    <t>Employee &amp; Family  Adjusted Rate</t>
  </si>
  <si>
    <t>MEDICAL PLANS</t>
  </si>
  <si>
    <t>Dental Plans</t>
  </si>
  <si>
    <t>Vision Plan</t>
  </si>
  <si>
    <t>AD&amp;D</t>
  </si>
  <si>
    <t>LIFE INSURANCE</t>
  </si>
  <si>
    <t>LTD</t>
  </si>
  <si>
    <t>EMPLOYEE COSTS</t>
  </si>
  <si>
    <t>Salary Range</t>
  </si>
  <si>
    <t>Cigna Network PPA</t>
  </si>
  <si>
    <t>United Health Care Network</t>
  </si>
  <si>
    <t>United Health Care EPO</t>
  </si>
  <si>
    <t>Cigna $1,250 Deductible</t>
  </si>
  <si>
    <t>Enron Dental Plan</t>
  </si>
  <si>
    <t>VSP</t>
  </si>
  <si>
    <t>AD&amp;D Per $1,000 of Coverage</t>
  </si>
  <si>
    <t>Employee Life Insurance Per $1,000</t>
  </si>
  <si>
    <t>Spouse Life Insurance Per $1,000</t>
  </si>
  <si>
    <t>Dependent Life Insurance</t>
  </si>
  <si>
    <t>LTD Monthly Premium</t>
  </si>
  <si>
    <t xml:space="preserve">LTD Monthly Premium </t>
  </si>
  <si>
    <t>Flex Dollars</t>
  </si>
  <si>
    <t>Items 2, 5, 6, 7, 9, 14</t>
  </si>
  <si>
    <t>Items 2, 5, 6, 8, 9, 10, 11, 15</t>
  </si>
  <si>
    <t>Annual Cost</t>
  </si>
  <si>
    <t>Benefit Cost as a Percentage of Salary</t>
  </si>
  <si>
    <t>Employee Only-EO</t>
  </si>
  <si>
    <t>EE</t>
  </si>
  <si>
    <t xml:space="preserve">SP  </t>
  </si>
  <si>
    <t>DEP</t>
  </si>
  <si>
    <t>40%</t>
  </si>
  <si>
    <t>50%</t>
  </si>
  <si>
    <t>65%</t>
  </si>
  <si>
    <t>75%</t>
  </si>
  <si>
    <t>Column AC</t>
  </si>
  <si>
    <t>Item</t>
  </si>
  <si>
    <t>Monthly</t>
  </si>
  <si>
    <t>&lt;25,000</t>
  </si>
  <si>
    <t>$25,000-$39,999</t>
  </si>
  <si>
    <t>$40,000-$59,999</t>
  </si>
  <si>
    <t>$60,000-$79,999</t>
  </si>
  <si>
    <t>$80,000-$99,999</t>
  </si>
  <si>
    <t>$100,000-$149,000</t>
  </si>
  <si>
    <t>$150,000-$199,000</t>
  </si>
  <si>
    <t>$200,000-$299,999</t>
  </si>
  <si>
    <t>$300,000-$499,999</t>
  </si>
  <si>
    <t>&gt;500,000</t>
  </si>
  <si>
    <t>Employee &amp; Spouse/Domestic Partner-ES</t>
  </si>
  <si>
    <t>Employee &amp; Children-EC</t>
  </si>
  <si>
    <t>Employee &amp; Family-EF</t>
  </si>
  <si>
    <t>Family</t>
  </si>
  <si>
    <t>AVG</t>
  </si>
  <si>
    <t>Point-of-Service Out of Area CIGNA International</t>
  </si>
  <si>
    <t>Health Plan 2000</t>
  </si>
  <si>
    <t>HMO A</t>
  </si>
  <si>
    <t>HMO B</t>
  </si>
  <si>
    <t>HMO C</t>
  </si>
  <si>
    <t xml:space="preserve">MetDen 75/Cigna International </t>
  </si>
  <si>
    <t>Cigna DHMO</t>
  </si>
  <si>
    <t>Davis Vision</t>
  </si>
  <si>
    <t>AD&amp;D Per $10,000 of Coverage</t>
  </si>
  <si>
    <t>LTD Monthly Premium Per $1000</t>
  </si>
  <si>
    <t>Items 1, 6, 8, 9,  11, 14</t>
  </si>
  <si>
    <t>Items 1, 6, 8, 10,  11, 12, 13, 14</t>
  </si>
  <si>
    <t>1 Person</t>
  </si>
  <si>
    <t>60%</t>
  </si>
  <si>
    <t>Column Z</t>
  </si>
  <si>
    <t>2 People</t>
  </si>
  <si>
    <t>EMPLOYEE COST</t>
  </si>
  <si>
    <t>ENRON 2002 PROJECTIONS</t>
  </si>
  <si>
    <t>CITIGROUP 2001 EMPLOYEE COST CONSERVATIVE ESTIMATE</t>
  </si>
  <si>
    <t>CITIGROUP 2001 EMPLOYEE MAXIMUM LIFE/AD&amp;D ESTIMATE</t>
  </si>
  <si>
    <t>NETCO ADJUSTMENTS BASED ON CONSERVATIVE ESTIMATES</t>
  </si>
  <si>
    <t>Enron Annual Benefit Costs For Employees Based On Coverage Tier</t>
  </si>
  <si>
    <t>SSMB Annual Benefit Costs For Employees Based On Coverage Tier</t>
  </si>
  <si>
    <t>Annual Difference in Costs</t>
  </si>
  <si>
    <t>Percentage Increase to Make Whole</t>
  </si>
  <si>
    <t xml:space="preserve">NETCO ADJUSTMENTS BASED ON MAXIMUM EMPLOYEE LIFE, SPOUSE LIFE, &amp; AD&amp;D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</si>
</sst>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%"/>
    <numFmt numFmtId="175" formatCode="_(* #,##0.0000_);_(* \(#,##0.0000\);_(* &quot;-&quot;??_);_(@_)"/>
  </numFmts>
  <fonts count="16" x14ac:knownFonts="1">
    <font>
      <sz val="10"/>
      <name val="Arial"/>
    </font>
    <font>
      <sz val="10"/>
      <name val="Arial"/>
    </font>
    <font>
      <sz val="8"/>
      <color indexed="8"/>
      <name val="Arial"/>
    </font>
    <font>
      <sz val="10"/>
      <color indexed="8"/>
      <name val="MS Sans Serif"/>
    </font>
    <font>
      <sz val="10"/>
      <color indexed="10"/>
      <name val="Arial"/>
      <family val="2"/>
    </font>
    <font>
      <sz val="10"/>
      <color indexed="1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i/>
      <sz val="10"/>
      <color indexed="9"/>
      <name val="Arial"/>
      <family val="2"/>
    </font>
    <font>
      <b/>
      <i/>
      <sz val="10"/>
      <name val="Arial"/>
      <family val="2"/>
    </font>
    <font>
      <b/>
      <sz val="10"/>
      <color indexed="17"/>
      <name val="Arial"/>
      <family val="2"/>
    </font>
    <font>
      <b/>
      <sz val="12"/>
      <name val="Arial"/>
      <family val="2"/>
    </font>
    <font>
      <sz val="10"/>
      <color indexed="13"/>
      <name val="Arial"/>
      <family val="2"/>
    </font>
    <font>
      <b/>
      <i/>
      <sz val="10"/>
      <color indexed="13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0"/>
        <bgColor indexed="64"/>
      </patternFill>
    </fill>
  </fills>
  <borders count="9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62"/>
      </left>
      <right/>
      <top style="thick">
        <color indexed="62"/>
      </top>
      <bottom/>
      <diagonal/>
    </border>
    <border>
      <left/>
      <right/>
      <top style="thick">
        <color indexed="62"/>
      </top>
      <bottom/>
      <diagonal/>
    </border>
    <border>
      <left/>
      <right style="thick">
        <color indexed="62"/>
      </right>
      <top style="thick">
        <color indexed="62"/>
      </top>
      <bottom/>
      <diagonal/>
    </border>
    <border>
      <left style="thick">
        <color indexed="60"/>
      </left>
      <right/>
      <top style="thick">
        <color indexed="60"/>
      </top>
      <bottom style="thick">
        <color indexed="60"/>
      </bottom>
      <diagonal/>
    </border>
    <border>
      <left style="thick">
        <color indexed="62"/>
      </left>
      <right style="thick">
        <color indexed="62"/>
      </right>
      <top style="thick">
        <color indexed="62"/>
      </top>
      <bottom/>
      <diagonal/>
    </border>
    <border>
      <left/>
      <right style="thick">
        <color indexed="60"/>
      </right>
      <top style="thick">
        <color indexed="60"/>
      </top>
      <bottom style="thick">
        <color indexed="60"/>
      </bottom>
      <diagonal/>
    </border>
    <border>
      <left style="thick">
        <color indexed="13"/>
      </left>
      <right/>
      <top/>
      <bottom/>
      <diagonal/>
    </border>
    <border>
      <left/>
      <right style="thick">
        <color indexed="13"/>
      </right>
      <top/>
      <bottom/>
      <diagonal/>
    </border>
    <border>
      <left style="thick">
        <color indexed="62"/>
      </left>
      <right/>
      <top/>
      <bottom style="thick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 style="thick">
        <color indexed="62"/>
      </right>
      <top/>
      <bottom style="thick">
        <color indexed="62"/>
      </bottom>
      <diagonal/>
    </border>
    <border>
      <left style="thick">
        <color indexed="62"/>
      </left>
      <right style="thick">
        <color indexed="62"/>
      </right>
      <top/>
      <bottom style="thick">
        <color indexed="62"/>
      </bottom>
      <diagonal/>
    </border>
    <border>
      <left style="thick">
        <color indexed="13"/>
      </left>
      <right style="thick">
        <color indexed="13"/>
      </right>
      <top/>
      <bottom style="thin">
        <color indexed="13"/>
      </bottom>
      <diagonal/>
    </border>
    <border>
      <left style="thick">
        <color indexed="13"/>
      </left>
      <right style="thick">
        <color indexed="13"/>
      </right>
      <top style="thin">
        <color indexed="13"/>
      </top>
      <bottom style="thin">
        <color indexed="13"/>
      </bottom>
      <diagonal/>
    </border>
    <border>
      <left style="thick">
        <color indexed="62"/>
      </left>
      <right/>
      <top/>
      <bottom/>
      <diagonal/>
    </border>
    <border>
      <left/>
      <right style="thick">
        <color indexed="62"/>
      </right>
      <top/>
      <bottom/>
      <diagonal/>
    </border>
    <border>
      <left style="thick">
        <color indexed="60"/>
      </left>
      <right/>
      <top/>
      <bottom style="thin">
        <color indexed="60"/>
      </bottom>
      <diagonal/>
    </border>
    <border>
      <left style="thick">
        <color indexed="62"/>
      </left>
      <right style="thick">
        <color indexed="62"/>
      </right>
      <top/>
      <bottom/>
      <diagonal/>
    </border>
    <border>
      <left style="thick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/>
      <top/>
      <bottom style="thin">
        <color indexed="60"/>
      </bottom>
      <diagonal/>
    </border>
    <border>
      <left style="thick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ck">
        <color indexed="62"/>
      </right>
      <top/>
      <bottom style="thin">
        <color indexed="62"/>
      </bottom>
      <diagonal/>
    </border>
    <border>
      <left style="thick">
        <color indexed="60"/>
      </left>
      <right style="thick">
        <color indexed="60"/>
      </right>
      <top/>
      <bottom style="thick">
        <color indexed="60"/>
      </bottom>
      <diagonal/>
    </border>
    <border>
      <left style="thick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ck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 style="thick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ck">
        <color indexed="62"/>
      </right>
      <top style="thin">
        <color indexed="62"/>
      </top>
      <bottom style="thin">
        <color indexed="62"/>
      </bottom>
      <diagonal/>
    </border>
    <border>
      <left style="thick">
        <color indexed="60"/>
      </left>
      <right style="thick">
        <color indexed="60"/>
      </right>
      <top/>
      <bottom style="thin">
        <color indexed="60"/>
      </bottom>
      <diagonal/>
    </border>
    <border>
      <left style="thick">
        <color indexed="13"/>
      </left>
      <right/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ck">
        <color indexed="13"/>
      </right>
      <top style="thin">
        <color indexed="13"/>
      </top>
      <bottom style="thin">
        <color indexed="13"/>
      </bottom>
      <diagonal/>
    </border>
    <border>
      <left style="thick">
        <color indexed="62"/>
      </left>
      <right/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ck">
        <color indexed="62"/>
      </bottom>
      <diagonal/>
    </border>
    <border>
      <left style="thin">
        <color indexed="62"/>
      </left>
      <right style="thick">
        <color indexed="62"/>
      </right>
      <top style="thick">
        <color indexed="62"/>
      </top>
      <bottom style="thick">
        <color indexed="62"/>
      </bottom>
      <diagonal/>
    </border>
    <border>
      <left/>
      <right style="thin">
        <color indexed="60"/>
      </right>
      <top style="thin">
        <color indexed="60"/>
      </top>
      <bottom style="thick">
        <color indexed="60"/>
      </bottom>
      <diagonal/>
    </border>
    <border>
      <left style="thick">
        <color indexed="62"/>
      </left>
      <right style="thick">
        <color indexed="62"/>
      </right>
      <top style="thin">
        <color indexed="62"/>
      </top>
      <bottom style="thick">
        <color indexed="62"/>
      </bottom>
      <diagonal/>
    </border>
    <border>
      <left style="thick">
        <color indexed="60"/>
      </left>
      <right style="thin">
        <color indexed="60"/>
      </right>
      <top style="thin">
        <color indexed="60"/>
      </top>
      <bottom style="thick">
        <color indexed="60"/>
      </bottom>
      <diagonal/>
    </border>
    <border>
      <left style="thin">
        <color indexed="60"/>
      </left>
      <right/>
      <top style="thin">
        <color indexed="60"/>
      </top>
      <bottom style="thick">
        <color indexed="60"/>
      </bottom>
      <diagonal/>
    </border>
    <border>
      <left style="thick">
        <color indexed="62"/>
      </left>
      <right style="thin">
        <color indexed="62"/>
      </right>
      <top style="thin">
        <color indexed="62"/>
      </top>
      <bottom style="thick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ck">
        <color indexed="62"/>
      </bottom>
      <diagonal/>
    </border>
    <border>
      <left style="thin">
        <color indexed="62"/>
      </left>
      <right style="thick">
        <color indexed="62"/>
      </right>
      <top style="thin">
        <color indexed="62"/>
      </top>
      <bottom style="thick">
        <color indexed="62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ck">
        <color indexed="60"/>
      </bottom>
      <diagonal/>
    </border>
    <border>
      <left style="thick">
        <color indexed="62"/>
      </left>
      <right style="thin">
        <color indexed="62"/>
      </right>
      <top style="thick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ck">
        <color indexed="62"/>
      </top>
      <bottom style="thin">
        <color indexed="62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 style="thick">
        <color indexed="62"/>
      </left>
      <right style="thick">
        <color indexed="62"/>
      </right>
      <top/>
      <bottom style="thin">
        <color indexed="62"/>
      </bottom>
      <diagonal/>
    </border>
    <border>
      <left style="thin">
        <color indexed="60"/>
      </left>
      <right style="thick">
        <color indexed="60"/>
      </right>
      <top style="thin">
        <color indexed="60"/>
      </top>
      <bottom style="thin">
        <color indexed="60"/>
      </bottom>
      <diagonal/>
    </border>
    <border>
      <left style="thick">
        <color indexed="60"/>
      </left>
      <right/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ck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ck">
        <color indexed="62"/>
      </left>
      <right style="thick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0"/>
      </left>
      <right style="thick">
        <color indexed="60"/>
      </right>
      <top/>
      <bottom style="thin">
        <color indexed="60"/>
      </bottom>
      <diagonal/>
    </border>
    <border>
      <left style="thick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ck">
        <color indexed="62"/>
      </right>
      <top style="thin">
        <color indexed="62"/>
      </top>
      <bottom/>
      <diagonal/>
    </border>
    <border>
      <left style="thick">
        <color indexed="13"/>
      </left>
      <right/>
      <top style="thin">
        <color indexed="13"/>
      </top>
      <bottom style="thick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ck">
        <color indexed="13"/>
      </bottom>
      <diagonal/>
    </border>
    <border>
      <left/>
      <right style="thick">
        <color indexed="13"/>
      </right>
      <top style="thin">
        <color indexed="13"/>
      </top>
      <bottom style="thick">
        <color indexed="13"/>
      </bottom>
      <diagonal/>
    </border>
    <border>
      <left style="thick">
        <color indexed="62"/>
      </left>
      <right/>
      <top style="thick">
        <color indexed="62"/>
      </top>
      <bottom style="thick">
        <color indexed="62"/>
      </bottom>
      <diagonal/>
    </border>
    <border>
      <left/>
      <right/>
      <top style="thick">
        <color indexed="62"/>
      </top>
      <bottom style="thick">
        <color indexed="62"/>
      </bottom>
      <diagonal/>
    </border>
    <border>
      <left/>
      <right style="thick">
        <color indexed="62"/>
      </right>
      <top style="thick">
        <color indexed="62"/>
      </top>
      <bottom style="thick">
        <color indexed="62"/>
      </bottom>
      <diagonal/>
    </border>
    <border>
      <left style="thick">
        <color indexed="62"/>
      </left>
      <right style="thick">
        <color indexed="62"/>
      </right>
      <top style="thick">
        <color indexed="62"/>
      </top>
      <bottom style="thin">
        <color indexed="62"/>
      </bottom>
      <diagonal/>
    </border>
    <border>
      <left style="thin">
        <color indexed="60"/>
      </left>
      <right style="thick">
        <color indexed="60"/>
      </right>
      <top style="thin">
        <color indexed="60"/>
      </top>
      <bottom style="thick">
        <color indexed="60"/>
      </bottom>
      <diagonal/>
    </border>
    <border>
      <left style="thick">
        <color indexed="13"/>
      </left>
      <right/>
      <top style="thick">
        <color indexed="13"/>
      </top>
      <bottom style="thick">
        <color indexed="13"/>
      </bottom>
      <diagonal/>
    </border>
    <border>
      <left/>
      <right/>
      <top style="thick">
        <color indexed="13"/>
      </top>
      <bottom style="thick">
        <color indexed="13"/>
      </bottom>
      <diagonal/>
    </border>
    <border>
      <left/>
      <right style="thick">
        <color indexed="13"/>
      </right>
      <top style="thick">
        <color indexed="13"/>
      </top>
      <bottom style="thick">
        <color indexed="13"/>
      </bottom>
      <diagonal/>
    </border>
    <border>
      <left/>
      <right style="thick">
        <color indexed="60"/>
      </right>
      <top/>
      <bottom style="thin">
        <color indexed="60"/>
      </bottom>
      <diagonal/>
    </border>
    <border>
      <left style="thick">
        <color indexed="62"/>
      </left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ck">
        <color indexed="62"/>
      </right>
      <top style="thick">
        <color indexed="62"/>
      </top>
      <bottom style="thin">
        <color indexed="62"/>
      </bottom>
      <diagonal/>
    </border>
    <border>
      <left style="thick">
        <color indexed="60"/>
      </left>
      <right style="thick">
        <color indexed="60"/>
      </right>
      <top style="thin">
        <color indexed="60"/>
      </top>
      <bottom style="thin">
        <color indexed="60"/>
      </bottom>
      <diagonal/>
    </border>
    <border>
      <left style="thick">
        <color indexed="60"/>
      </left>
      <right style="thick">
        <color indexed="60"/>
      </right>
      <top style="thick">
        <color indexed="60"/>
      </top>
      <bottom style="thick">
        <color indexed="60"/>
      </bottom>
      <diagonal/>
    </border>
    <border>
      <left style="thick">
        <color indexed="60"/>
      </left>
      <right style="thick">
        <color indexed="60"/>
      </right>
      <top style="thin">
        <color indexed="60"/>
      </top>
      <bottom style="thick">
        <color indexed="60"/>
      </bottom>
      <diagonal/>
    </border>
    <border>
      <left/>
      <right/>
      <top/>
      <bottom style="thin">
        <color indexed="13"/>
      </bottom>
      <diagonal/>
    </border>
    <border>
      <left/>
      <right style="thick">
        <color indexed="13"/>
      </right>
      <top/>
      <bottom style="thin">
        <color indexed="13"/>
      </bottom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ck">
        <color indexed="60"/>
      </left>
      <right/>
      <top style="thin">
        <color indexed="60"/>
      </top>
      <bottom style="thick">
        <color indexed="60"/>
      </bottom>
      <diagonal/>
    </border>
    <border>
      <left/>
      <right style="thick">
        <color indexed="60"/>
      </right>
      <top style="thin">
        <color indexed="60"/>
      </top>
      <bottom style="thick">
        <color indexed="6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Alignment="1"/>
    <xf numFmtId="0" fontId="2" fillId="0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3" applyFont="1" applyFill="1" applyBorder="1" applyAlignment="1">
      <alignment horizontal="center"/>
    </xf>
    <xf numFmtId="39" fontId="2" fillId="0" borderId="1" xfId="2" applyNumberFormat="1" applyFont="1" applyFill="1" applyBorder="1" applyAlignment="1">
      <alignment horizontal="right"/>
    </xf>
    <xf numFmtId="39" fontId="0" fillId="0" borderId="0" xfId="2" applyNumberFormat="1" applyFont="1" applyAlignment="1">
      <alignment horizontal="right"/>
    </xf>
    <xf numFmtId="0" fontId="2" fillId="0" borderId="2" xfId="3" applyFont="1" applyFill="1" applyBorder="1" applyAlignment="1">
      <alignment horizontal="center"/>
    </xf>
    <xf numFmtId="39" fontId="2" fillId="0" borderId="2" xfId="2" applyNumberFormat="1" applyFont="1" applyFill="1" applyBorder="1" applyAlignment="1">
      <alignment horizontal="right"/>
    </xf>
    <xf numFmtId="0" fontId="2" fillId="0" borderId="2" xfId="3" applyFont="1" applyFill="1" applyBorder="1" applyAlignment="1">
      <alignment horizontal="right"/>
    </xf>
    <xf numFmtId="0" fontId="2" fillId="0" borderId="0" xfId="3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9" fontId="0" fillId="0" borderId="1" xfId="2" applyNumberFormat="1" applyFont="1" applyBorder="1" applyAlignment="1">
      <alignment horizontal="right"/>
    </xf>
    <xf numFmtId="0" fontId="2" fillId="0" borderId="0" xfId="3" applyFont="1" applyFill="1" applyBorder="1" applyAlignment="1">
      <alignment horizontal="right"/>
    </xf>
    <xf numFmtId="0" fontId="0" fillId="0" borderId="1" xfId="0" applyBorder="1" applyAlignment="1"/>
    <xf numFmtId="0" fontId="2" fillId="0" borderId="3" xfId="3" applyFont="1" applyFill="1" applyBorder="1" applyAlignment="1">
      <alignment horizontal="center"/>
    </xf>
    <xf numFmtId="39" fontId="2" fillId="0" borderId="3" xfId="2" applyNumberFormat="1" applyFont="1" applyFill="1" applyBorder="1" applyAlignment="1">
      <alignment horizontal="right"/>
    </xf>
    <xf numFmtId="0" fontId="2" fillId="0" borderId="3" xfId="3" applyFont="1" applyFill="1" applyBorder="1" applyAlignment="1">
      <alignment horizontal="right"/>
    </xf>
    <xf numFmtId="39" fontId="2" fillId="0" borderId="0" xfId="2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2" fillId="0" borderId="4" xfId="3" applyFont="1" applyFill="1" applyBorder="1" applyAlignment="1">
      <alignment horizontal="center"/>
    </xf>
    <xf numFmtId="39" fontId="2" fillId="0" borderId="4" xfId="2" applyNumberFormat="1" applyFont="1" applyFill="1" applyBorder="1" applyAlignment="1">
      <alignment horizontal="right"/>
    </xf>
    <xf numFmtId="0" fontId="2" fillId="0" borderId="4" xfId="3" applyFont="1" applyFill="1" applyBorder="1" applyAlignment="1">
      <alignment horizontal="right"/>
    </xf>
    <xf numFmtId="0" fontId="0" fillId="0" borderId="0" xfId="0" applyBorder="1" applyAlignment="1"/>
    <xf numFmtId="0" fontId="6" fillId="0" borderId="0" xfId="0" applyFont="1" applyAlignment="1">
      <alignment horizontal="center" wrapText="1"/>
    </xf>
    <xf numFmtId="0" fontId="0" fillId="0" borderId="5" xfId="0" applyBorder="1"/>
    <xf numFmtId="0" fontId="0" fillId="0" borderId="5" xfId="0" applyBorder="1" applyAlignment="1">
      <alignment horizontal="center"/>
    </xf>
    <xf numFmtId="43" fontId="1" fillId="0" borderId="5" xfId="1" applyBorder="1"/>
    <xf numFmtId="175" fontId="1" fillId="0" borderId="5" xfId="1" applyNumberFormat="1" applyBorder="1"/>
    <xf numFmtId="175" fontId="0" fillId="0" borderId="5" xfId="0" applyNumberFormat="1" applyBorder="1"/>
    <xf numFmtId="43" fontId="1" fillId="0" borderId="6" xfId="1" applyBorder="1"/>
    <xf numFmtId="43" fontId="0" fillId="0" borderId="5" xfId="0" applyNumberFormat="1" applyBorder="1"/>
    <xf numFmtId="43" fontId="1" fillId="0" borderId="0" xfId="1"/>
    <xf numFmtId="43" fontId="0" fillId="0" borderId="7" xfId="0" applyNumberFormat="1" applyBorder="1"/>
    <xf numFmtId="43" fontId="0" fillId="0" borderId="8" xfId="0" applyNumberFormat="1" applyBorder="1"/>
    <xf numFmtId="0" fontId="0" fillId="0" borderId="0" xfId="0" applyFill="1" applyBorder="1"/>
    <xf numFmtId="43" fontId="0" fillId="0" borderId="0" xfId="0" applyNumberFormat="1" applyBorder="1"/>
    <xf numFmtId="0" fontId="0" fillId="2" borderId="5" xfId="0" applyFill="1" applyBorder="1" applyAlignment="1">
      <alignment horizontal="center"/>
    </xf>
    <xf numFmtId="0" fontId="0" fillId="0" borderId="5" xfId="0" applyFill="1" applyBorder="1"/>
    <xf numFmtId="43" fontId="0" fillId="0" borderId="9" xfId="0" applyNumberFormat="1" applyBorder="1"/>
    <xf numFmtId="44" fontId="1" fillId="0" borderId="8" xfId="2" applyBorder="1" applyAlignment="1">
      <alignment horizontal="center"/>
    </xf>
    <xf numFmtId="0" fontId="0" fillId="0" borderId="0" xfId="0" applyBorder="1"/>
    <xf numFmtId="43" fontId="1" fillId="0" borderId="0" xfId="1" applyBorder="1"/>
    <xf numFmtId="0" fontId="0" fillId="0" borderId="0" xfId="0" applyAlignment="1">
      <alignment wrapText="1"/>
    </xf>
    <xf numFmtId="0" fontId="2" fillId="3" borderId="10" xfId="3" applyFont="1" applyFill="1" applyBorder="1" applyAlignment="1">
      <alignment horizontal="center" wrapText="1"/>
    </xf>
    <xf numFmtId="39" fontId="2" fillId="3" borderId="10" xfId="2" applyNumberFormat="1" applyFont="1" applyFill="1" applyBorder="1" applyAlignment="1">
      <alignment horizontal="right" wrapText="1"/>
    </xf>
    <xf numFmtId="0" fontId="2" fillId="0" borderId="5" xfId="3" applyFont="1" applyFill="1" applyBorder="1" applyAlignment="1">
      <alignment horizontal="center"/>
    </xf>
    <xf numFmtId="39" fontId="2" fillId="0" borderId="5" xfId="2" applyNumberFormat="1" applyFont="1" applyFill="1" applyBorder="1" applyAlignment="1">
      <alignment horizontal="right"/>
    </xf>
    <xf numFmtId="0" fontId="2" fillId="0" borderId="5" xfId="3" applyFont="1" applyFill="1" applyBorder="1" applyAlignment="1">
      <alignment horizontal="right"/>
    </xf>
    <xf numFmtId="0" fontId="0" fillId="0" borderId="5" xfId="0" applyBorder="1" applyAlignment="1"/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75" fontId="0" fillId="0" borderId="11" xfId="0" applyNumberFormat="1" applyBorder="1"/>
    <xf numFmtId="0" fontId="7" fillId="4" borderId="13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17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49" fontId="7" fillId="6" borderId="17" xfId="0" applyNumberFormat="1" applyFont="1" applyFill="1" applyBorder="1" applyAlignment="1">
      <alignment horizontal="center" wrapText="1"/>
    </xf>
    <xf numFmtId="49" fontId="8" fillId="6" borderId="0" xfId="0" applyNumberFormat="1" applyFont="1" applyFill="1" applyBorder="1" applyAlignment="1">
      <alignment horizontal="center" wrapText="1"/>
    </xf>
    <xf numFmtId="49" fontId="6" fillId="2" borderId="20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43" fontId="1" fillId="0" borderId="0" xfId="1" applyAlignment="1">
      <alignment wrapText="1"/>
    </xf>
    <xf numFmtId="0" fontId="7" fillId="4" borderId="13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horizontal="center" wrapText="1"/>
    </xf>
    <xf numFmtId="0" fontId="7" fillId="5" borderId="22" xfId="0" applyFont="1" applyFill="1" applyBorder="1" applyAlignment="1">
      <alignment horizontal="center" wrapText="1"/>
    </xf>
    <xf numFmtId="0" fontId="7" fillId="5" borderId="23" xfId="0" applyFont="1" applyFill="1" applyBorder="1" applyAlignment="1">
      <alignment horizontal="center" wrapText="1"/>
    </xf>
    <xf numFmtId="0" fontId="7" fillId="5" borderId="24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horizontal="center" wrapText="1"/>
    </xf>
    <xf numFmtId="0" fontId="7" fillId="5" borderId="25" xfId="0" applyFont="1" applyFill="1" applyBorder="1" applyAlignment="1">
      <alignment horizontal="center" wrapText="1"/>
    </xf>
    <xf numFmtId="0" fontId="6" fillId="2" borderId="26" xfId="0" applyFont="1" applyFill="1" applyBorder="1" applyAlignment="1">
      <alignment horizontal="center" wrapText="1"/>
    </xf>
    <xf numFmtId="0" fontId="6" fillId="2" borderId="27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 wrapText="1"/>
    </xf>
    <xf numFmtId="0" fontId="8" fillId="6" borderId="30" xfId="0" applyFont="1" applyFill="1" applyBorder="1" applyAlignment="1">
      <alignment horizontal="center" wrapText="1"/>
    </xf>
    <xf numFmtId="0" fontId="8" fillId="5" borderId="31" xfId="0" applyFont="1" applyFill="1" applyBorder="1" applyAlignment="1">
      <alignment horizontal="center" wrapText="1"/>
    </xf>
    <xf numFmtId="0" fontId="8" fillId="6" borderId="32" xfId="0" applyFont="1" applyFill="1" applyBorder="1" applyAlignment="1">
      <alignment horizontal="center"/>
    </xf>
    <xf numFmtId="0" fontId="8" fillId="6" borderId="33" xfId="0" applyFont="1" applyFill="1" applyBorder="1" applyAlignment="1">
      <alignment horizontal="center"/>
    </xf>
    <xf numFmtId="0" fontId="8" fillId="5" borderId="34" xfId="0" applyFont="1" applyFill="1" applyBorder="1" applyAlignment="1">
      <alignment horizontal="center" wrapText="1"/>
    </xf>
    <xf numFmtId="0" fontId="8" fillId="5" borderId="35" xfId="0" applyFont="1" applyFill="1" applyBorder="1" applyAlignment="1">
      <alignment horizontal="center" wrapText="1"/>
    </xf>
    <xf numFmtId="0" fontId="8" fillId="5" borderId="36" xfId="0" applyFont="1" applyFill="1" applyBorder="1" applyAlignment="1">
      <alignment horizontal="center" wrapText="1"/>
    </xf>
    <xf numFmtId="49" fontId="8" fillId="6" borderId="37" xfId="0" applyNumberFormat="1" applyFont="1" applyFill="1" applyBorder="1" applyAlignment="1">
      <alignment horizontal="center" wrapText="1"/>
    </xf>
    <xf numFmtId="49" fontId="8" fillId="2" borderId="27" xfId="0" applyNumberFormat="1" applyFont="1" applyFill="1" applyBorder="1" applyAlignment="1">
      <alignment horizontal="center" wrapText="1"/>
    </xf>
    <xf numFmtId="49" fontId="9" fillId="2" borderId="27" xfId="0" applyNumberFormat="1" applyFont="1" applyFill="1" applyBorder="1" applyAlignment="1">
      <alignment horizontal="center" wrapText="1"/>
    </xf>
    <xf numFmtId="0" fontId="7" fillId="5" borderId="22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0" fillId="0" borderId="38" xfId="0" applyBorder="1"/>
    <xf numFmtId="0" fontId="0" fillId="6" borderId="0" xfId="0" applyFill="1" applyBorder="1"/>
    <xf numFmtId="0" fontId="7" fillId="5" borderId="31" xfId="0" applyFont="1" applyFill="1" applyBorder="1" applyAlignment="1">
      <alignment horizontal="center"/>
    </xf>
    <xf numFmtId="43" fontId="1" fillId="0" borderId="39" xfId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43" fontId="1" fillId="0" borderId="44" xfId="1" applyBorder="1"/>
    <xf numFmtId="43" fontId="1" fillId="0" borderId="45" xfId="1" applyBorder="1"/>
    <xf numFmtId="43" fontId="1" fillId="0" borderId="46" xfId="1" applyBorder="1"/>
    <xf numFmtId="43" fontId="1" fillId="0" borderId="47" xfId="1" applyBorder="1"/>
    <xf numFmtId="43" fontId="1" fillId="0" borderId="48" xfId="1" applyBorder="1"/>
    <xf numFmtId="0" fontId="10" fillId="0" borderId="13" xfId="0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44" fontId="1" fillId="5" borderId="0" xfId="2" applyFill="1" applyBorder="1"/>
    <xf numFmtId="44" fontId="1" fillId="0" borderId="60" xfId="2" applyBorder="1"/>
    <xf numFmtId="44" fontId="1" fillId="0" borderId="61" xfId="2" applyBorder="1"/>
    <xf numFmtId="44" fontId="1" fillId="0" borderId="43" xfId="2" applyBorder="1"/>
    <xf numFmtId="44" fontId="1" fillId="6" borderId="0" xfId="2" applyFill="1" applyBorder="1"/>
    <xf numFmtId="44" fontId="1" fillId="0" borderId="62" xfId="2" applyFill="1" applyBorder="1"/>
    <xf numFmtId="44" fontId="1" fillId="0" borderId="63" xfId="2" applyBorder="1"/>
    <xf numFmtId="44" fontId="1" fillId="0" borderId="38" xfId="1" applyNumberFormat="1" applyBorder="1"/>
    <xf numFmtId="44" fontId="0" fillId="0" borderId="64" xfId="0" applyNumberFormat="1" applyBorder="1"/>
    <xf numFmtId="44" fontId="1" fillId="0" borderId="41" xfId="2" applyBorder="1"/>
    <xf numFmtId="44" fontId="0" fillId="0" borderId="42" xfId="0" applyNumberFormat="1" applyBorder="1"/>
    <xf numFmtId="43" fontId="0" fillId="0" borderId="65" xfId="0" applyNumberFormat="1" applyBorder="1"/>
    <xf numFmtId="43" fontId="0" fillId="0" borderId="66" xfId="0" applyNumberFormat="1" applyBorder="1"/>
    <xf numFmtId="43" fontId="0" fillId="0" borderId="67" xfId="0" applyNumberFormat="1" applyBorder="1"/>
    <xf numFmtId="43" fontId="0" fillId="0" borderId="45" xfId="0" applyNumberFormat="1" applyBorder="1"/>
    <xf numFmtId="43" fontId="0" fillId="0" borderId="46" xfId="0" applyNumberFormat="1" applyBorder="1"/>
    <xf numFmtId="167" fontId="1" fillId="0" borderId="48" xfId="4" applyNumberFormat="1" applyBorder="1"/>
    <xf numFmtId="43" fontId="1" fillId="0" borderId="0" xfId="4" applyNumberFormat="1"/>
    <xf numFmtId="9" fontId="1" fillId="0" borderId="0" xfId="4"/>
    <xf numFmtId="44" fontId="1" fillId="0" borderId="42" xfId="2" applyBorder="1"/>
    <xf numFmtId="44" fontId="1" fillId="0" borderId="68" xfId="2" applyFill="1" applyBorder="1"/>
    <xf numFmtId="44" fontId="1" fillId="0" borderId="69" xfId="2" applyBorder="1"/>
    <xf numFmtId="44" fontId="1" fillId="0" borderId="32" xfId="1" applyNumberFormat="1" applyBorder="1"/>
    <xf numFmtId="44" fontId="0" fillId="0" borderId="70" xfId="0" applyNumberFormat="1" applyBorder="1"/>
    <xf numFmtId="44" fontId="1" fillId="0" borderId="71" xfId="2" applyBorder="1"/>
    <xf numFmtId="44" fontId="1" fillId="0" borderId="72" xfId="2" applyBorder="1"/>
    <xf numFmtId="44" fontId="1" fillId="0" borderId="73" xfId="2" applyBorder="1"/>
    <xf numFmtId="44" fontId="1" fillId="0" borderId="53" xfId="2" applyBorder="1"/>
    <xf numFmtId="43" fontId="0" fillId="0" borderId="74" xfId="0" applyNumberFormat="1" applyBorder="1"/>
    <xf numFmtId="43" fontId="0" fillId="0" borderId="75" xfId="0" applyNumberFormat="1" applyBorder="1"/>
    <xf numFmtId="167" fontId="1" fillId="0" borderId="76" xfId="4" applyNumberFormat="1" applyBorder="1"/>
    <xf numFmtId="44" fontId="8" fillId="5" borderId="0" xfId="2" applyFont="1" applyFill="1" applyBorder="1" applyAlignment="1">
      <alignment horizontal="center"/>
    </xf>
    <xf numFmtId="44" fontId="8" fillId="6" borderId="0" xfId="2" applyFont="1" applyFill="1" applyBorder="1" applyAlignment="1">
      <alignment horizontal="center"/>
    </xf>
    <xf numFmtId="0" fontId="8" fillId="6" borderId="65" xfId="0" applyFont="1" applyFill="1" applyBorder="1" applyAlignment="1">
      <alignment horizontal="center" wrapText="1"/>
    </xf>
    <xf numFmtId="44" fontId="8" fillId="5" borderId="31" xfId="2" applyFont="1" applyFill="1" applyBorder="1" applyAlignment="1">
      <alignment horizontal="center"/>
    </xf>
    <xf numFmtId="0" fontId="8" fillId="6" borderId="38" xfId="0" applyFont="1" applyFill="1" applyBorder="1" applyAlignment="1">
      <alignment horizontal="center"/>
    </xf>
    <xf numFmtId="0" fontId="8" fillId="6" borderId="40" xfId="0" applyFont="1" applyFill="1" applyBorder="1" applyAlignment="1">
      <alignment horizontal="center"/>
    </xf>
    <xf numFmtId="0" fontId="8" fillId="5" borderId="41" xfId="0" applyFont="1" applyFill="1" applyBorder="1" applyAlignment="1">
      <alignment horizontal="center" wrapText="1"/>
    </xf>
    <xf numFmtId="0" fontId="8" fillId="5" borderId="42" xfId="0" applyFont="1" applyFill="1" applyBorder="1" applyAlignment="1">
      <alignment horizontal="center" wrapText="1"/>
    </xf>
    <xf numFmtId="0" fontId="8" fillId="5" borderId="43" xfId="0" applyFont="1" applyFill="1" applyBorder="1" applyAlignment="1">
      <alignment horizontal="center" wrapText="1"/>
    </xf>
    <xf numFmtId="44" fontId="1" fillId="0" borderId="38" xfId="2" applyFill="1" applyBorder="1"/>
    <xf numFmtId="44" fontId="1" fillId="0" borderId="80" xfId="2" applyBorder="1"/>
    <xf numFmtId="44" fontId="1" fillId="0" borderId="54" xfId="1" applyNumberFormat="1" applyBorder="1"/>
    <xf numFmtId="44" fontId="0" fillId="0" borderId="81" xfId="0" applyNumberFormat="1" applyBorder="1"/>
    <xf numFmtId="44" fontId="1" fillId="0" borderId="56" xfId="2" applyBorder="1"/>
    <xf numFmtId="44" fontId="1" fillId="0" borderId="57" xfId="2" applyBorder="1"/>
    <xf numFmtId="44" fontId="1" fillId="0" borderId="58" xfId="2" applyBorder="1"/>
    <xf numFmtId="44" fontId="1" fillId="0" borderId="54" xfId="2" applyFill="1" applyBorder="1"/>
    <xf numFmtId="44" fontId="0" fillId="0" borderId="57" xfId="0" applyNumberFormat="1" applyBorder="1"/>
    <xf numFmtId="0" fontId="6" fillId="0" borderId="0" xfId="0" applyFont="1" applyBorder="1" applyAlignment="1">
      <alignment horizontal="center"/>
    </xf>
    <xf numFmtId="0" fontId="6" fillId="2" borderId="0" xfId="0" applyFont="1" applyFill="1" applyAlignment="1">
      <alignment horizontal="right"/>
    </xf>
    <xf numFmtId="167" fontId="6" fillId="2" borderId="0" xfId="0" applyNumberFormat="1" applyFont="1" applyFill="1"/>
    <xf numFmtId="0" fontId="7" fillId="5" borderId="28" xfId="0" applyFont="1" applyFill="1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0" fillId="0" borderId="64" xfId="0" applyBorder="1"/>
    <xf numFmtId="43" fontId="1" fillId="0" borderId="27" xfId="1" applyBorder="1"/>
    <xf numFmtId="0" fontId="0" fillId="0" borderId="86" xfId="0" applyBorder="1" applyAlignment="1">
      <alignment horizontal="center"/>
    </xf>
    <xf numFmtId="0" fontId="0" fillId="0" borderId="81" xfId="0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44" fontId="1" fillId="0" borderId="87" xfId="2" applyBorder="1"/>
    <xf numFmtId="44" fontId="1" fillId="0" borderId="70" xfId="2" applyFill="1" applyBorder="1"/>
    <xf numFmtId="44" fontId="0" fillId="0" borderId="33" xfId="0" applyNumberFormat="1" applyBorder="1"/>
    <xf numFmtId="43" fontId="0" fillId="0" borderId="88" xfId="0" applyNumberFormat="1" applyBorder="1"/>
    <xf numFmtId="44" fontId="1" fillId="0" borderId="64" xfId="2" applyFill="1" applyBorder="1"/>
    <xf numFmtId="44" fontId="0" fillId="0" borderId="40" xfId="0" applyNumberFormat="1" applyBorder="1"/>
    <xf numFmtId="49" fontId="8" fillId="6" borderId="89" xfId="0" applyNumberFormat="1" applyFont="1" applyFill="1" applyBorder="1" applyAlignment="1">
      <alignment horizontal="center" wrapText="1"/>
    </xf>
    <xf numFmtId="44" fontId="1" fillId="0" borderId="81" xfId="2" applyFill="1" applyBorder="1"/>
    <xf numFmtId="44" fontId="0" fillId="0" borderId="55" xfId="0" applyNumberFormat="1" applyBorder="1"/>
    <xf numFmtId="43" fontId="0" fillId="0" borderId="90" xfId="0" applyNumberFormat="1" applyBorder="1"/>
    <xf numFmtId="44" fontId="0" fillId="0" borderId="56" xfId="0" applyNumberFormat="1" applyBorder="1"/>
    <xf numFmtId="43" fontId="1" fillId="2" borderId="45" xfId="1" applyFill="1" applyBorder="1"/>
    <xf numFmtId="43" fontId="1" fillId="2" borderId="46" xfId="1" applyFill="1" applyBorder="1"/>
    <xf numFmtId="43" fontId="1" fillId="2" borderId="47" xfId="1" applyFill="1" applyBorder="1"/>
    <xf numFmtId="43" fontId="1" fillId="2" borderId="48" xfId="1" applyFill="1" applyBorder="1"/>
    <xf numFmtId="43" fontId="1" fillId="2" borderId="27" xfId="1" applyFill="1" applyBorder="1"/>
    <xf numFmtId="43" fontId="12" fillId="2" borderId="27" xfId="1" applyFont="1" applyFill="1" applyBorder="1"/>
    <xf numFmtId="0" fontId="12" fillId="2" borderId="27" xfId="0" applyFont="1" applyFill="1" applyBorder="1" applyAlignment="1">
      <alignment horizontal="center"/>
    </xf>
    <xf numFmtId="43" fontId="0" fillId="0" borderId="0" xfId="0" applyNumberFormat="1"/>
    <xf numFmtId="43" fontId="13" fillId="2" borderId="27" xfId="0" applyNumberFormat="1" applyFont="1" applyFill="1" applyBorder="1" applyAlignment="1">
      <alignment horizontal="center" wrapText="1"/>
    </xf>
    <xf numFmtId="43" fontId="8" fillId="2" borderId="27" xfId="0" applyNumberFormat="1" applyFont="1" applyFill="1" applyBorder="1" applyAlignment="1">
      <alignment horizontal="center" wrapText="1"/>
    </xf>
    <xf numFmtId="167" fontId="0" fillId="0" borderId="0" xfId="0" applyNumberFormat="1"/>
    <xf numFmtId="49" fontId="13" fillId="2" borderId="27" xfId="0" applyNumberFormat="1" applyFont="1" applyFill="1" applyBorder="1" applyAlignment="1">
      <alignment horizontal="center" wrapText="1"/>
    </xf>
    <xf numFmtId="43" fontId="6" fillId="2" borderId="0" xfId="0" applyNumberFormat="1" applyFont="1" applyFill="1" applyAlignment="1">
      <alignment horizontal="right"/>
    </xf>
    <xf numFmtId="49" fontId="7" fillId="6" borderId="0" xfId="0" applyNumberFormat="1" applyFont="1" applyFill="1" applyBorder="1" applyAlignment="1">
      <alignment horizontal="center" wrapText="1"/>
    </xf>
    <xf numFmtId="43" fontId="0" fillId="0" borderId="93" xfId="0" applyNumberFormat="1" applyBorder="1"/>
    <xf numFmtId="10" fontId="1" fillId="0" borderId="48" xfId="4" applyNumberFormat="1" applyBorder="1"/>
    <xf numFmtId="10" fontId="13" fillId="2" borderId="27" xfId="4" applyNumberFormat="1" applyFont="1" applyFill="1" applyBorder="1" applyAlignment="1">
      <alignment horizontal="center" wrapText="1"/>
    </xf>
    <xf numFmtId="43" fontId="0" fillId="0" borderId="94" xfId="0" applyNumberFormat="1" applyBorder="1"/>
    <xf numFmtId="43" fontId="0" fillId="0" borderId="59" xfId="0" applyNumberFormat="1" applyBorder="1"/>
    <xf numFmtId="43" fontId="0" fillId="0" borderId="95" xfId="0" applyNumberFormat="1" applyBorder="1"/>
    <xf numFmtId="10" fontId="6" fillId="2" borderId="0" xfId="0" applyNumberFormat="1" applyFont="1" applyFill="1"/>
    <xf numFmtId="0" fontId="6" fillId="0" borderId="12" xfId="0" applyFont="1" applyBorder="1" applyAlignment="1">
      <alignment horizontal="center" wrapText="1"/>
    </xf>
    <xf numFmtId="44" fontId="8" fillId="5" borderId="77" xfId="2" applyFont="1" applyFill="1" applyBorder="1" applyAlignment="1">
      <alignment horizontal="center"/>
    </xf>
    <xf numFmtId="44" fontId="8" fillId="5" borderId="78" xfId="2" applyFont="1" applyFill="1" applyBorder="1" applyAlignment="1">
      <alignment horizontal="center"/>
    </xf>
    <xf numFmtId="44" fontId="8" fillId="5" borderId="79" xfId="2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horizontal="center" wrapText="1"/>
    </xf>
    <xf numFmtId="0" fontId="8" fillId="5" borderId="29" xfId="0" applyFont="1" applyFill="1" applyBorder="1" applyAlignment="1">
      <alignment horizontal="center" wrapText="1"/>
    </xf>
    <xf numFmtId="0" fontId="8" fillId="6" borderId="65" xfId="0" applyFont="1" applyFill="1" applyBorder="1" applyAlignment="1">
      <alignment horizontal="center" wrapText="1"/>
    </xf>
    <xf numFmtId="0" fontId="8" fillId="6" borderId="67" xfId="0" applyFont="1" applyFill="1" applyBorder="1" applyAlignment="1">
      <alignment horizontal="center" wrapText="1"/>
    </xf>
    <xf numFmtId="44" fontId="8" fillId="5" borderId="28" xfId="2" applyFont="1" applyFill="1" applyBorder="1" applyAlignment="1">
      <alignment horizontal="center"/>
    </xf>
    <xf numFmtId="44" fontId="8" fillId="5" borderId="0" xfId="2" applyFont="1" applyFill="1" applyBorder="1" applyAlignment="1">
      <alignment horizontal="center"/>
    </xf>
    <xf numFmtId="44" fontId="8" fillId="5" borderId="29" xfId="2" applyFont="1" applyFill="1" applyBorder="1" applyAlignment="1">
      <alignment horizontal="center"/>
    </xf>
    <xf numFmtId="0" fontId="11" fillId="0" borderId="0" xfId="0" applyFont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49" fontId="6" fillId="2" borderId="91" xfId="0" applyNumberFormat="1" applyFont="1" applyFill="1" applyBorder="1" applyAlignment="1">
      <alignment horizontal="center" wrapText="1"/>
    </xf>
    <xf numFmtId="0" fontId="6" fillId="2" borderId="21" xfId="0" applyFont="1" applyFill="1" applyBorder="1" applyAlignment="1">
      <alignment horizontal="center" wrapText="1"/>
    </xf>
    <xf numFmtId="0" fontId="6" fillId="2" borderId="92" xfId="0" applyFont="1" applyFill="1" applyBorder="1" applyAlignment="1">
      <alignment horizontal="center" wrapText="1"/>
    </xf>
    <xf numFmtId="0" fontId="8" fillId="6" borderId="30" xfId="0" applyFont="1" applyFill="1" applyBorder="1" applyAlignment="1">
      <alignment horizontal="center" wrapText="1"/>
    </xf>
    <xf numFmtId="0" fontId="8" fillId="6" borderId="85" xfId="0" applyFont="1" applyFill="1" applyBorder="1" applyAlignment="1">
      <alignment horizontal="center" wrapText="1"/>
    </xf>
    <xf numFmtId="49" fontId="6" fillId="2" borderId="20" xfId="0" applyNumberFormat="1" applyFont="1" applyFill="1" applyBorder="1" applyAlignment="1">
      <alignment horizontal="center" wrapText="1"/>
    </xf>
    <xf numFmtId="49" fontId="6" fillId="2" borderId="21" xfId="0" applyNumberFormat="1" applyFont="1" applyFill="1" applyBorder="1" applyAlignment="1">
      <alignment horizontal="center" wrapText="1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6" borderId="17" xfId="0" applyFont="1" applyFill="1" applyBorder="1" applyAlignment="1">
      <alignment horizontal="center"/>
    </xf>
    <xf numFmtId="0" fontId="7" fillId="6" borderId="19" xfId="0" applyFont="1" applyFill="1" applyBorder="1" applyAlignment="1">
      <alignment horizontal="center"/>
    </xf>
    <xf numFmtId="49" fontId="6" fillId="2" borderId="82" xfId="0" applyNumberFormat="1" applyFont="1" applyFill="1" applyBorder="1" applyAlignment="1">
      <alignment horizontal="center" wrapText="1"/>
    </xf>
    <xf numFmtId="49" fontId="6" fillId="2" borderId="83" xfId="0" applyNumberFormat="1" applyFont="1" applyFill="1" applyBorder="1" applyAlignment="1">
      <alignment horizontal="center" wrapText="1"/>
    </xf>
    <xf numFmtId="49" fontId="6" fillId="2" borderId="84" xfId="0" applyNumberFormat="1" applyFont="1" applyFill="1" applyBorder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_Sheet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49</xdr:row>
      <xdr:rowOff>0</xdr:rowOff>
    </xdr:from>
    <xdr:to>
      <xdr:col>17</xdr:col>
      <xdr:colOff>769620</xdr:colOff>
      <xdr:row>51</xdr:row>
      <xdr:rowOff>160020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2156460" y="9418320"/>
          <a:ext cx="736092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Note: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Life Insurance Rates used age a 30-34 age rate of $.07 and assumed the employee would elect coverage equal to their gross pay. Under the Employee costs column  2 different examples of coverage choices are reflected to show how it would effect the employees monthly costs.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49</xdr:row>
      <xdr:rowOff>7620</xdr:rowOff>
    </xdr:from>
    <xdr:to>
      <xdr:col>15</xdr:col>
      <xdr:colOff>0</xdr:colOff>
      <xdr:row>52</xdr:row>
      <xdr:rowOff>144780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2194560" y="9265920"/>
          <a:ext cx="5615940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Note: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Life Insurance Rates used age a 30-39 age rate of $.05 and assumed the employee would elect coverage equal to their gross pay. Under the Employee costs column  2 different examples of coverage choices are reflected to show how it would effect the employees monthly costs.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49</xdr:row>
      <xdr:rowOff>7620</xdr:rowOff>
    </xdr:from>
    <xdr:to>
      <xdr:col>16</xdr:col>
      <xdr:colOff>22860</xdr:colOff>
      <xdr:row>53</xdr:row>
      <xdr:rowOff>22860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194560" y="9265920"/>
          <a:ext cx="629412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Note: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Life Insurance Rates used age a 30-39 age rate of $.05 and assumed the employee would elect coverage equal to their gross pay. Under the Employee costs column  2 different examples of coverage choices are reflected to show how it would effect the employees monthly costs.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ctual%20Flex%20Dollar%20Tier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Hardship%20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tco%20Adjustments%20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 (2)"/>
      <sheetName val="US Ranges Count"/>
      <sheetName val="Count By Coverage Tier"/>
      <sheetName val="Sheet1"/>
      <sheetName val="Sheet2"/>
    </sheetNames>
    <sheetDataSet>
      <sheetData sheetId="0"/>
      <sheetData sheetId="1"/>
      <sheetData sheetId="2"/>
      <sheetData sheetId="3">
        <row r="521">
          <cell r="H521">
            <v>214473.00000000003</v>
          </cell>
        </row>
        <row r="788">
          <cell r="J788">
            <v>765450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CO Adjustments"/>
      <sheetName val="NETCO Adjustments (2)"/>
      <sheetName val="Comparison "/>
      <sheetName val="Enron Summary"/>
      <sheetName val="Citigroup Summary"/>
      <sheetName val="Enron Rate Chart"/>
      <sheetName val="Citigroup Rate Chart"/>
      <sheetName val="Citigroup Rate Max AD&amp;D Life"/>
      <sheetName val="Citigroup Medical Rates"/>
      <sheetName val="LTD"/>
      <sheetName val="Enron Rates"/>
      <sheetName val="Dental &amp; Other Rates"/>
    </sheetNames>
    <sheetDataSet>
      <sheetData sheetId="0">
        <row r="6">
          <cell r="CC6">
            <v>6.5497999999999987E-2</v>
          </cell>
        </row>
        <row r="7">
          <cell r="CC7">
            <v>6.6090399999999994E-2</v>
          </cell>
        </row>
        <row r="8">
          <cell r="CC8">
            <v>4.322199999999999E-2</v>
          </cell>
        </row>
        <row r="9">
          <cell r="CC9">
            <v>3.1484000000000005E-2</v>
          </cell>
        </row>
        <row r="10">
          <cell r="CC10">
            <v>2.5014999999999999E-2</v>
          </cell>
        </row>
        <row r="11">
          <cell r="CC11">
            <v>2.1493600000000002E-2</v>
          </cell>
        </row>
        <row r="12">
          <cell r="CC12">
            <v>1.8998399999999999E-2</v>
          </cell>
        </row>
        <row r="13">
          <cell r="CC13">
            <v>1.50508E-2</v>
          </cell>
        </row>
        <row r="14">
          <cell r="CC14">
            <v>1.15832E-2</v>
          </cell>
        </row>
        <row r="15">
          <cell r="CC15">
            <v>7.8171200000000021E-3</v>
          </cell>
        </row>
        <row r="17">
          <cell r="CC17">
            <v>2.2048000000000022E-2</v>
          </cell>
        </row>
        <row r="18">
          <cell r="CC18">
            <v>2.9658400000000026E-2</v>
          </cell>
        </row>
        <row r="19">
          <cell r="CC19">
            <v>2.2252000000000015E-2</v>
          </cell>
        </row>
        <row r="20">
          <cell r="CC20">
            <v>2.0904000000000013E-2</v>
          </cell>
        </row>
        <row r="21">
          <cell r="CC21">
            <v>1.9330000000000007E-2</v>
          </cell>
        </row>
        <row r="22">
          <cell r="CC22">
            <v>1.8625600000000006E-2</v>
          </cell>
        </row>
        <row r="23">
          <cell r="CC23">
            <v>1.8846400000000006E-2</v>
          </cell>
        </row>
        <row r="24">
          <cell r="CC24">
            <v>1.6616800000000004E-2</v>
          </cell>
        </row>
        <row r="25">
          <cell r="CC25">
            <v>1.21072E-2</v>
          </cell>
        </row>
        <row r="26">
          <cell r="CC26">
            <v>8.2995200000000047E-3</v>
          </cell>
        </row>
        <row r="28">
          <cell r="CC28">
            <v>3.6137999999999997E-2</v>
          </cell>
        </row>
        <row r="29">
          <cell r="CC29">
            <v>4.1744799999999999E-2</v>
          </cell>
        </row>
        <row r="30">
          <cell r="CC30">
            <v>3.0405999999999996E-2</v>
          </cell>
        </row>
        <row r="31">
          <cell r="CC31">
            <v>2.4939999999999993E-2</v>
          </cell>
        </row>
        <row r="32">
          <cell r="CC32">
            <v>2.1606999999999998E-2</v>
          </cell>
        </row>
        <row r="33">
          <cell r="CC33">
            <v>2.03272E-2</v>
          </cell>
        </row>
        <row r="34">
          <cell r="CC34">
            <v>2.01408E-2</v>
          </cell>
        </row>
        <row r="35">
          <cell r="CC35">
            <v>1.6387599999999999E-2</v>
          </cell>
        </row>
        <row r="36">
          <cell r="CC36">
            <v>1.2714399999999997E-2</v>
          </cell>
        </row>
        <row r="37">
          <cell r="CC37">
            <v>8.6158400000000013E-3</v>
          </cell>
        </row>
        <row r="39">
          <cell r="CC39">
            <v>2.4480000000000361E-3</v>
          </cell>
        </row>
        <row r="40">
          <cell r="CC40">
            <v>1.1802400000000017E-2</v>
          </cell>
        </row>
        <row r="41">
          <cell r="CC41">
            <v>1.3792000000000018E-2</v>
          </cell>
        </row>
        <row r="42">
          <cell r="CC42">
            <v>1.6664000000000026E-2</v>
          </cell>
        </row>
        <row r="43">
          <cell r="CC43">
            <v>1.7350000000000004E-2</v>
          </cell>
        </row>
        <row r="44">
          <cell r="CC44">
            <v>1.7881600000000004E-2</v>
          </cell>
        </row>
        <row r="45">
          <cell r="CC45">
            <v>1.9630400000000003E-2</v>
          </cell>
        </row>
        <row r="46">
          <cell r="CC46">
            <v>1.6484800000000008E-2</v>
          </cell>
        </row>
        <row r="47">
          <cell r="CC47">
            <v>1.2899200000000006E-2</v>
          </cell>
        </row>
        <row r="48">
          <cell r="CC48">
            <v>8.8467200000000041E-3</v>
          </cell>
        </row>
      </sheetData>
      <sheetData sheetId="1">
        <row r="6">
          <cell r="CC6">
            <v>7.1797999999999987E-2</v>
          </cell>
        </row>
        <row r="7">
          <cell r="CC7">
            <v>7.2390399999999994E-2</v>
          </cell>
        </row>
        <row r="8">
          <cell r="CC8">
            <v>4.952199999999999E-2</v>
          </cell>
        </row>
        <row r="9">
          <cell r="CC9">
            <v>3.7783999999999998E-2</v>
          </cell>
        </row>
        <row r="10">
          <cell r="CC10">
            <v>3.1315000000000003E-2</v>
          </cell>
        </row>
        <row r="11">
          <cell r="CC11">
            <v>2.7793600000000002E-2</v>
          </cell>
        </row>
        <row r="12">
          <cell r="CC12">
            <v>2.5298399999999999E-2</v>
          </cell>
        </row>
        <row r="13">
          <cell r="CC13">
            <v>2.1080799999999993E-2</v>
          </cell>
        </row>
        <row r="14">
          <cell r="CC14">
            <v>1.73432E-2</v>
          </cell>
        </row>
        <row r="15">
          <cell r="CC15">
            <v>1.3361119999999999E-2</v>
          </cell>
        </row>
        <row r="17">
          <cell r="CC17">
            <v>2.8348000000000022E-2</v>
          </cell>
        </row>
        <row r="18">
          <cell r="CC18">
            <v>3.5958400000000022E-2</v>
          </cell>
        </row>
        <row r="19">
          <cell r="CC19">
            <v>2.8552000000000015E-2</v>
          </cell>
        </row>
        <row r="20">
          <cell r="CC20">
            <v>2.7204000000000013E-2</v>
          </cell>
        </row>
        <row r="21">
          <cell r="CC21">
            <v>2.5630000000000007E-2</v>
          </cell>
        </row>
        <row r="22">
          <cell r="CC22">
            <v>2.4925600000000003E-2</v>
          </cell>
        </row>
        <row r="23">
          <cell r="CC23">
            <v>2.5146400000000006E-2</v>
          </cell>
        </row>
        <row r="24">
          <cell r="CC24">
            <v>2.2646799999999998E-2</v>
          </cell>
        </row>
        <row r="25">
          <cell r="CC25">
            <v>1.78672E-2</v>
          </cell>
        </row>
        <row r="26">
          <cell r="CC26">
            <v>1.3843520000000003E-2</v>
          </cell>
        </row>
        <row r="28">
          <cell r="CC28">
            <v>4.2437999999999997E-2</v>
          </cell>
        </row>
        <row r="29">
          <cell r="CC29">
            <v>4.8044799999999999E-2</v>
          </cell>
        </row>
        <row r="30">
          <cell r="CC30">
            <v>3.6705999999999996E-2</v>
          </cell>
        </row>
        <row r="31">
          <cell r="CC31">
            <v>3.1239999999999993E-2</v>
          </cell>
        </row>
        <row r="32">
          <cell r="CC32">
            <v>2.7906999999999994E-2</v>
          </cell>
        </row>
        <row r="33">
          <cell r="CC33">
            <v>2.6627200000000004E-2</v>
          </cell>
        </row>
        <row r="34">
          <cell r="CC34">
            <v>2.64408E-2</v>
          </cell>
        </row>
        <row r="35">
          <cell r="CC35">
            <v>2.2417599999999992E-2</v>
          </cell>
        </row>
        <row r="36">
          <cell r="CC36">
            <v>1.8474399999999998E-2</v>
          </cell>
        </row>
        <row r="37">
          <cell r="CC37">
            <v>1.4159840000000002E-2</v>
          </cell>
        </row>
        <row r="39">
          <cell r="CC39">
            <v>8.7480000000000283E-3</v>
          </cell>
        </row>
        <row r="40">
          <cell r="CC40">
            <v>1.8102400000000015E-2</v>
          </cell>
        </row>
        <row r="41">
          <cell r="CC41">
            <v>2.009200000000002E-2</v>
          </cell>
        </row>
        <row r="42">
          <cell r="CC42">
            <v>2.2964000000000019E-2</v>
          </cell>
        </row>
        <row r="43">
          <cell r="CC43">
            <v>2.3650000000000011E-2</v>
          </cell>
        </row>
        <row r="44">
          <cell r="CC44">
            <v>2.4181600000000004E-2</v>
          </cell>
        </row>
        <row r="45">
          <cell r="CC45">
            <v>2.593040000000001E-2</v>
          </cell>
        </row>
        <row r="46">
          <cell r="CC46">
            <v>2.2514800000000005E-2</v>
          </cell>
        </row>
        <row r="47">
          <cell r="CC47">
            <v>1.8659200000000008E-2</v>
          </cell>
        </row>
        <row r="48">
          <cell r="CC48">
            <v>1.4390720000000008E-2</v>
          </cell>
        </row>
      </sheetData>
      <sheetData sheetId="2">
        <row r="7">
          <cell r="H7">
            <v>-729.55199999999968</v>
          </cell>
          <cell r="BL7">
            <v>993.60000000000014</v>
          </cell>
        </row>
        <row r="8">
          <cell r="H8">
            <v>-720.87999999999965</v>
          </cell>
          <cell r="BL8">
            <v>1088.8800000000001</v>
          </cell>
        </row>
        <row r="9">
          <cell r="H9">
            <v>-590.79999999999973</v>
          </cell>
          <cell r="BL9">
            <v>1390.08</v>
          </cell>
        </row>
        <row r="10">
          <cell r="H10">
            <v>-417.35999999999984</v>
          </cell>
          <cell r="BL10">
            <v>1849.6800000000003</v>
          </cell>
        </row>
        <row r="11">
          <cell r="H11">
            <v>-243.91999999999993</v>
          </cell>
          <cell r="BL11">
            <v>2261.2800000000002</v>
          </cell>
        </row>
        <row r="12">
          <cell r="H12">
            <v>-70.479999999999848</v>
          </cell>
          <cell r="BL12">
            <v>2708.88</v>
          </cell>
        </row>
        <row r="13">
          <cell r="H13">
            <v>363.12000000000023</v>
          </cell>
          <cell r="BL13">
            <v>4157.88</v>
          </cell>
        </row>
        <row r="14">
          <cell r="H14">
            <v>796.72000000000025</v>
          </cell>
          <cell r="BL14">
            <v>5012.8799999999992</v>
          </cell>
        </row>
        <row r="15">
          <cell r="H15">
            <v>1663.9200000000003</v>
          </cell>
          <cell r="BL15">
            <v>6866.88</v>
          </cell>
        </row>
        <row r="16">
          <cell r="H16">
            <v>3398.3199999999997</v>
          </cell>
          <cell r="BL16">
            <v>10078.879999999999</v>
          </cell>
        </row>
        <row r="17">
          <cell r="H17">
            <v>0</v>
          </cell>
        </row>
        <row r="18">
          <cell r="H18">
            <v>965.08799999999951</v>
          </cell>
          <cell r="BL18">
            <v>1645.44</v>
          </cell>
        </row>
        <row r="19">
          <cell r="H19">
            <v>973.75999999999942</v>
          </cell>
          <cell r="BL19">
            <v>1872.72</v>
          </cell>
        </row>
        <row r="20">
          <cell r="H20">
            <v>1103.8399999999995</v>
          </cell>
          <cell r="BL20">
            <v>2245.92</v>
          </cell>
        </row>
        <row r="21">
          <cell r="H21">
            <v>1277.2799999999993</v>
          </cell>
          <cell r="BL21">
            <v>2909.52</v>
          </cell>
        </row>
        <row r="22">
          <cell r="H22">
            <v>1450.7199999999993</v>
          </cell>
          <cell r="BL22">
            <v>3501.12</v>
          </cell>
        </row>
        <row r="23">
          <cell r="H23">
            <v>1624.1599999999996</v>
          </cell>
          <cell r="BL23">
            <v>4116.72</v>
          </cell>
        </row>
        <row r="24">
          <cell r="H24">
            <v>2057.7599999999993</v>
          </cell>
          <cell r="BL24">
            <v>5829.72</v>
          </cell>
        </row>
        <row r="25">
          <cell r="H25">
            <v>2491.3599999999997</v>
          </cell>
          <cell r="BL25">
            <v>7020.7199999999993</v>
          </cell>
        </row>
        <row r="26">
          <cell r="H26">
            <v>3358.5599999999995</v>
          </cell>
          <cell r="BL26">
            <v>8718.7199999999993</v>
          </cell>
        </row>
        <row r="27">
          <cell r="H27">
            <v>5092.9599999999991</v>
          </cell>
          <cell r="BL27">
            <v>12014.720000000001</v>
          </cell>
        </row>
        <row r="28">
          <cell r="H28">
            <v>0</v>
          </cell>
        </row>
        <row r="29">
          <cell r="H29">
            <v>530.92800000000011</v>
          </cell>
          <cell r="BL29">
            <v>1549.44</v>
          </cell>
        </row>
        <row r="30">
          <cell r="H30">
            <v>539.60000000000014</v>
          </cell>
          <cell r="BL30">
            <v>1740.72</v>
          </cell>
        </row>
        <row r="31">
          <cell r="H31">
            <v>669.68000000000029</v>
          </cell>
          <cell r="BL31">
            <v>2137.92</v>
          </cell>
        </row>
        <row r="32">
          <cell r="H32">
            <v>843.12000000000023</v>
          </cell>
          <cell r="BL32">
            <v>2717.52</v>
          </cell>
        </row>
        <row r="33">
          <cell r="H33">
            <v>1016.5600000000002</v>
          </cell>
          <cell r="BL33">
            <v>3249.12</v>
          </cell>
        </row>
        <row r="34">
          <cell r="H34">
            <v>1190.0000000000002</v>
          </cell>
          <cell r="BL34">
            <v>3852.7200000000003</v>
          </cell>
        </row>
        <row r="35">
          <cell r="H35">
            <v>1623.6000000000001</v>
          </cell>
          <cell r="BL35">
            <v>5589.72</v>
          </cell>
        </row>
        <row r="36">
          <cell r="H36">
            <v>2057.2000000000003</v>
          </cell>
          <cell r="BL36">
            <v>6540.7199999999993</v>
          </cell>
        </row>
        <row r="37">
          <cell r="H37">
            <v>2924.4</v>
          </cell>
          <cell r="BL37">
            <v>8466.7199999999993</v>
          </cell>
        </row>
        <row r="38">
          <cell r="H38">
            <v>4658.8</v>
          </cell>
          <cell r="BL38">
            <v>11738.720000000001</v>
          </cell>
        </row>
        <row r="39">
          <cell r="H39">
            <v>0</v>
          </cell>
        </row>
        <row r="40">
          <cell r="H40">
            <v>2046.0479999999993</v>
          </cell>
          <cell r="BL40">
            <v>2256</v>
          </cell>
        </row>
        <row r="41">
          <cell r="H41">
            <v>2054.7199999999993</v>
          </cell>
          <cell r="BL41">
            <v>2507.2799999999997</v>
          </cell>
        </row>
        <row r="42">
          <cell r="H42">
            <v>2184.7999999999993</v>
          </cell>
          <cell r="BL42">
            <v>2988.48</v>
          </cell>
        </row>
        <row r="43">
          <cell r="H43">
            <v>2358.2399999999989</v>
          </cell>
          <cell r="BL43">
            <v>3736.08</v>
          </cell>
        </row>
        <row r="44">
          <cell r="H44">
            <v>2531.6799999999994</v>
          </cell>
          <cell r="BL44">
            <v>4423.68</v>
          </cell>
        </row>
        <row r="45">
          <cell r="H45">
            <v>2705.1199999999994</v>
          </cell>
          <cell r="BL45">
            <v>5123.28</v>
          </cell>
        </row>
        <row r="46">
          <cell r="H46">
            <v>3138.7199999999993</v>
          </cell>
          <cell r="BL46">
            <v>7028.2800000000007</v>
          </cell>
        </row>
        <row r="47">
          <cell r="H47">
            <v>3572.3199999999993</v>
          </cell>
          <cell r="BL47">
            <v>8075.2800000000007</v>
          </cell>
        </row>
        <row r="48">
          <cell r="H48">
            <v>4439.5199999999986</v>
          </cell>
          <cell r="BL48">
            <v>10037.280000000001</v>
          </cell>
        </row>
        <row r="49">
          <cell r="H49">
            <v>6173.9199999999983</v>
          </cell>
          <cell r="BL49">
            <v>13369.280000000002</v>
          </cell>
        </row>
      </sheetData>
      <sheetData sheetId="3">
        <row r="6">
          <cell r="AA6">
            <v>-328.58</v>
          </cell>
          <cell r="AB6">
            <v>-75.48399999999998</v>
          </cell>
          <cell r="AC6">
            <v>-73.575999999999979</v>
          </cell>
        </row>
        <row r="7">
          <cell r="AA7">
            <v>-328.58</v>
          </cell>
          <cell r="AB7">
            <v>-48.839999999999989</v>
          </cell>
          <cell r="AC7">
            <v>-37.844999999999978</v>
          </cell>
        </row>
        <row r="8">
          <cell r="AA8">
            <v>-328.58</v>
          </cell>
          <cell r="AB8">
            <v>-47.579999999999984</v>
          </cell>
          <cell r="AC8">
            <v>-35.879999999999974</v>
          </cell>
        </row>
        <row r="9">
          <cell r="AA9">
            <v>-328.58</v>
          </cell>
          <cell r="AB9">
            <v>-45.899999999999977</v>
          </cell>
          <cell r="AC9">
            <v>-33.259999999999984</v>
          </cell>
        </row>
        <row r="10">
          <cell r="AA10">
            <v>-328.58</v>
          </cell>
          <cell r="AB10">
            <v>-44.219999999999985</v>
          </cell>
          <cell r="AC10">
            <v>-30.639999999999993</v>
          </cell>
        </row>
        <row r="11">
          <cell r="AA11">
            <v>-328.58</v>
          </cell>
          <cell r="AB11">
            <v>-42.539999999999978</v>
          </cell>
          <cell r="AC11">
            <v>-28.019999999999989</v>
          </cell>
        </row>
        <row r="12">
          <cell r="AA12">
            <v>-328.58</v>
          </cell>
          <cell r="AB12">
            <v>-38.339999999999989</v>
          </cell>
          <cell r="AC12">
            <v>-21.469999999999978</v>
          </cell>
        </row>
        <row r="13">
          <cell r="AA13">
            <v>-328.58</v>
          </cell>
          <cell r="AB13">
            <v>-34.139999999999986</v>
          </cell>
          <cell r="AC13">
            <v>-14.91999999999998</v>
          </cell>
        </row>
        <row r="14">
          <cell r="AA14">
            <v>-328.58</v>
          </cell>
          <cell r="AB14">
            <v>-25.739999999999984</v>
          </cell>
          <cell r="AC14">
            <v>-1.8199999999999861</v>
          </cell>
        </row>
        <row r="15">
          <cell r="AA15">
            <v>-328.58</v>
          </cell>
          <cell r="AB15">
            <v>-8.9399999999999871</v>
          </cell>
          <cell r="AC15">
            <v>24.380000000000017</v>
          </cell>
        </row>
        <row r="17">
          <cell r="AA17">
            <v>-391.91</v>
          </cell>
          <cell r="AB17">
            <v>92.29599999999995</v>
          </cell>
          <cell r="AC17">
            <v>103.24399999999997</v>
          </cell>
        </row>
        <row r="18">
          <cell r="AA18">
            <v>-391.91</v>
          </cell>
          <cell r="AB18">
            <v>92.379999999999953</v>
          </cell>
          <cell r="AC18">
            <v>103.37499999999994</v>
          </cell>
        </row>
        <row r="19">
          <cell r="AA19">
            <v>-391.91</v>
          </cell>
          <cell r="AB19">
            <v>93.639999999999958</v>
          </cell>
          <cell r="AC19">
            <v>105.33999999999995</v>
          </cell>
        </row>
        <row r="20">
          <cell r="AA20">
            <v>-391.91</v>
          </cell>
          <cell r="AB20">
            <v>95.319999999999951</v>
          </cell>
          <cell r="AC20">
            <v>107.95999999999995</v>
          </cell>
        </row>
        <row r="21">
          <cell r="AA21">
            <v>-391.91</v>
          </cell>
          <cell r="AB21">
            <v>96.999999999999943</v>
          </cell>
          <cell r="AC21">
            <v>110.57999999999996</v>
          </cell>
        </row>
        <row r="22">
          <cell r="AA22">
            <v>-391.91</v>
          </cell>
          <cell r="AB22">
            <v>98.67999999999995</v>
          </cell>
          <cell r="AC22">
            <v>113.19999999999996</v>
          </cell>
        </row>
        <row r="23">
          <cell r="AA23">
            <v>-391.91</v>
          </cell>
          <cell r="AB23">
            <v>102.87999999999995</v>
          </cell>
          <cell r="AC23">
            <v>119.74999999999994</v>
          </cell>
        </row>
        <row r="24">
          <cell r="AA24">
            <v>-391.91</v>
          </cell>
          <cell r="AB24">
            <v>107.07999999999996</v>
          </cell>
          <cell r="AC24">
            <v>126.29999999999995</v>
          </cell>
        </row>
        <row r="25">
          <cell r="AA25">
            <v>-391.91</v>
          </cell>
          <cell r="AB25">
            <v>115.47999999999995</v>
          </cell>
          <cell r="AC25">
            <v>139.39999999999995</v>
          </cell>
        </row>
        <row r="26">
          <cell r="AA26">
            <v>-391.91</v>
          </cell>
          <cell r="AB26">
            <v>132.27999999999994</v>
          </cell>
          <cell r="AC26">
            <v>165.59999999999994</v>
          </cell>
        </row>
        <row r="28">
          <cell r="AA28">
            <v>-365.33</v>
          </cell>
          <cell r="AB28">
            <v>56.116000000000014</v>
          </cell>
          <cell r="AC28">
            <v>67.064000000000021</v>
          </cell>
        </row>
        <row r="29">
          <cell r="AA29">
            <v>-365.33</v>
          </cell>
          <cell r="AB29">
            <v>56.200000000000017</v>
          </cell>
          <cell r="AC29">
            <v>67.195000000000022</v>
          </cell>
        </row>
        <row r="30">
          <cell r="AA30">
            <v>-365.33</v>
          </cell>
          <cell r="AB30">
            <v>57.460000000000022</v>
          </cell>
          <cell r="AC30">
            <v>69.160000000000025</v>
          </cell>
        </row>
        <row r="31">
          <cell r="AA31">
            <v>-365.33</v>
          </cell>
          <cell r="AB31">
            <v>59.140000000000015</v>
          </cell>
          <cell r="AC31">
            <v>71.78000000000003</v>
          </cell>
        </row>
        <row r="32">
          <cell r="AA32">
            <v>-365.33</v>
          </cell>
          <cell r="AB32">
            <v>60.820000000000022</v>
          </cell>
          <cell r="AC32">
            <v>74.40000000000002</v>
          </cell>
        </row>
        <row r="33">
          <cell r="AA33">
            <v>-365.33</v>
          </cell>
          <cell r="AB33">
            <v>62.500000000000014</v>
          </cell>
          <cell r="AC33">
            <v>77.020000000000024</v>
          </cell>
        </row>
        <row r="34">
          <cell r="AA34">
            <v>-365.33</v>
          </cell>
          <cell r="AB34">
            <v>66.700000000000017</v>
          </cell>
          <cell r="AC34">
            <v>83.570000000000022</v>
          </cell>
        </row>
        <row r="35">
          <cell r="AA35">
            <v>-365.33</v>
          </cell>
          <cell r="AB35">
            <v>70.90000000000002</v>
          </cell>
          <cell r="AC35">
            <v>90.120000000000033</v>
          </cell>
        </row>
        <row r="36">
          <cell r="AA36">
            <v>-365.33</v>
          </cell>
          <cell r="AB36">
            <v>79.300000000000026</v>
          </cell>
          <cell r="AC36">
            <v>103.22000000000003</v>
          </cell>
        </row>
        <row r="37">
          <cell r="AA37">
            <v>-365.33</v>
          </cell>
          <cell r="AB37">
            <v>96.100000000000023</v>
          </cell>
          <cell r="AC37">
            <v>129.42000000000002</v>
          </cell>
        </row>
        <row r="39">
          <cell r="AA39">
            <v>-440.66</v>
          </cell>
          <cell r="AB39">
            <v>182.37599999999998</v>
          </cell>
          <cell r="AC39">
            <v>193.32399999999996</v>
          </cell>
        </row>
        <row r="40">
          <cell r="AA40">
            <v>-440.66</v>
          </cell>
          <cell r="AB40">
            <v>182.45999999999995</v>
          </cell>
          <cell r="AC40">
            <v>193.45499999999996</v>
          </cell>
        </row>
        <row r="41">
          <cell r="AA41">
            <v>-440.66</v>
          </cell>
          <cell r="AB41">
            <v>183.71999999999997</v>
          </cell>
          <cell r="AC41">
            <v>195.41999999999996</v>
          </cell>
        </row>
        <row r="42">
          <cell r="AA42">
            <v>-440.66</v>
          </cell>
          <cell r="AB42">
            <v>185.39999999999995</v>
          </cell>
          <cell r="AC42">
            <v>198.03999999999994</v>
          </cell>
        </row>
        <row r="43">
          <cell r="AA43">
            <v>-440.66</v>
          </cell>
          <cell r="AB43">
            <v>187.07999999999996</v>
          </cell>
          <cell r="AC43">
            <v>200.65999999999997</v>
          </cell>
        </row>
        <row r="44">
          <cell r="AA44">
            <v>-440.66</v>
          </cell>
          <cell r="AB44">
            <v>188.75999999999996</v>
          </cell>
          <cell r="AC44">
            <v>203.27999999999994</v>
          </cell>
        </row>
        <row r="45">
          <cell r="AA45">
            <v>-440.66</v>
          </cell>
          <cell r="AB45">
            <v>192.95999999999995</v>
          </cell>
          <cell r="AC45">
            <v>209.82999999999996</v>
          </cell>
        </row>
        <row r="46">
          <cell r="AA46">
            <v>-440.66</v>
          </cell>
          <cell r="AB46">
            <v>197.15999999999997</v>
          </cell>
          <cell r="AC46">
            <v>216.37999999999994</v>
          </cell>
        </row>
        <row r="47">
          <cell r="AA47">
            <v>-440.66</v>
          </cell>
          <cell r="AB47">
            <v>205.55999999999995</v>
          </cell>
          <cell r="AC47">
            <v>229.47999999999996</v>
          </cell>
        </row>
        <row r="48">
          <cell r="AA48">
            <v>-440.66</v>
          </cell>
          <cell r="AB48">
            <v>222.35999999999996</v>
          </cell>
          <cell r="AC48">
            <v>255.67999999999995</v>
          </cell>
        </row>
        <row r="49">
          <cell r="AD49" t="str">
            <v>AVG</v>
          </cell>
          <cell r="AE49">
            <v>1.6420957999999996E-2</v>
          </cell>
        </row>
      </sheetData>
      <sheetData sheetId="4"/>
      <sheetData sheetId="5">
        <row r="6">
          <cell r="AA6">
            <v>-328.58</v>
          </cell>
          <cell r="AB6">
            <v>-65.943999999999988</v>
          </cell>
          <cell r="AC6">
            <v>-60.795999999999978</v>
          </cell>
          <cell r="AD6">
            <v>-729.55199999999968</v>
          </cell>
          <cell r="AE6">
            <v>-3.0397999999999988E-2</v>
          </cell>
        </row>
        <row r="7">
          <cell r="AA7">
            <v>-328.58</v>
          </cell>
          <cell r="AB7">
            <v>-65.418333333333322</v>
          </cell>
          <cell r="AC7">
            <v>-60.073333333333309</v>
          </cell>
          <cell r="AD7">
            <v>-720.87999999999965</v>
          </cell>
          <cell r="AE7">
            <v>-2.8835199999999988E-2</v>
          </cell>
        </row>
        <row r="8">
          <cell r="AA8">
            <v>-328.58</v>
          </cell>
          <cell r="AB8">
            <v>-57.533333333333317</v>
          </cell>
          <cell r="AC8">
            <v>-49.233333333333306</v>
          </cell>
          <cell r="AD8">
            <v>-590.79999999999973</v>
          </cell>
          <cell r="AE8">
            <v>-1.4769999999999991E-2</v>
          </cell>
        </row>
        <row r="9">
          <cell r="AA9">
            <v>-328.58</v>
          </cell>
          <cell r="AB9">
            <v>-47.019999999999982</v>
          </cell>
          <cell r="AC9">
            <v>-34.779999999999987</v>
          </cell>
          <cell r="AD9">
            <v>-417.35999999999984</v>
          </cell>
          <cell r="AE9">
            <v>-6.9559999999999978E-3</v>
          </cell>
        </row>
        <row r="10">
          <cell r="AA10">
            <v>-328.58</v>
          </cell>
          <cell r="AB10">
            <v>-36.506666666666653</v>
          </cell>
          <cell r="AC10">
            <v>-20.326666666666661</v>
          </cell>
          <cell r="AD10">
            <v>-243.91999999999993</v>
          </cell>
          <cell r="AE10">
            <v>-3.0489999999999992E-3</v>
          </cell>
        </row>
        <row r="11">
          <cell r="AA11">
            <v>-328.58</v>
          </cell>
          <cell r="AB11">
            <v>-25.993333333333311</v>
          </cell>
          <cell r="AC11">
            <v>-5.8733333333333206</v>
          </cell>
          <cell r="AD11">
            <v>-70.479999999999848</v>
          </cell>
          <cell r="AE11">
            <v>-7.0479999999999837E-4</v>
          </cell>
        </row>
        <row r="12">
          <cell r="AA12">
            <v>-328.58</v>
          </cell>
          <cell r="AB12">
            <v>0.29000000000000625</v>
          </cell>
          <cell r="AC12">
            <v>30.260000000000019</v>
          </cell>
          <cell r="AD12">
            <v>363.12000000000023</v>
          </cell>
          <cell r="AE12">
            <v>2.4208000000000016E-3</v>
          </cell>
        </row>
        <row r="13">
          <cell r="AA13">
            <v>-328.58</v>
          </cell>
          <cell r="AB13">
            <v>26.573333333333352</v>
          </cell>
          <cell r="AC13">
            <v>66.393333333333359</v>
          </cell>
          <cell r="AD13">
            <v>796.72000000000025</v>
          </cell>
          <cell r="AE13">
            <v>3.9836000000000012E-3</v>
          </cell>
        </row>
        <row r="14">
          <cell r="AA14">
            <v>-328.58</v>
          </cell>
          <cell r="AB14">
            <v>79.140000000000015</v>
          </cell>
          <cell r="AC14">
            <v>138.66000000000003</v>
          </cell>
          <cell r="AD14">
            <v>1663.9200000000003</v>
          </cell>
          <cell r="AE14">
            <v>5.5464000000000008E-3</v>
          </cell>
        </row>
        <row r="15">
          <cell r="AA15">
            <v>-328.58</v>
          </cell>
          <cell r="AB15">
            <v>184.27333333333331</v>
          </cell>
          <cell r="AC15">
            <v>283.19333333333333</v>
          </cell>
          <cell r="AD15">
            <v>3398.3199999999997</v>
          </cell>
          <cell r="AE15">
            <v>6.7966400000000005E-3</v>
          </cell>
        </row>
        <row r="17">
          <cell r="AA17">
            <v>-391.91</v>
          </cell>
          <cell r="AB17">
            <v>75.275999999999954</v>
          </cell>
          <cell r="AC17">
            <v>80.423999999999964</v>
          </cell>
          <cell r="AD17">
            <v>965.08799999999951</v>
          </cell>
          <cell r="AE17">
            <v>4.0211999999999984E-2</v>
          </cell>
        </row>
        <row r="18">
          <cell r="AA18">
            <v>-391.91</v>
          </cell>
          <cell r="AB18">
            <v>75.80166666666662</v>
          </cell>
          <cell r="AC18">
            <v>81.146666666666619</v>
          </cell>
          <cell r="AD18">
            <v>973.75999999999942</v>
          </cell>
          <cell r="AE18">
            <v>3.8950399999999975E-2</v>
          </cell>
        </row>
        <row r="19">
          <cell r="AA19">
            <v>-391.91</v>
          </cell>
          <cell r="AB19">
            <v>83.686666666666625</v>
          </cell>
          <cell r="AC19">
            <v>91.986666666666622</v>
          </cell>
          <cell r="AD19">
            <v>1103.8399999999995</v>
          </cell>
          <cell r="AE19">
            <v>2.7595999999999985E-2</v>
          </cell>
        </row>
        <row r="20">
          <cell r="AA20">
            <v>-391.91</v>
          </cell>
          <cell r="AB20">
            <v>94.199999999999946</v>
          </cell>
          <cell r="AC20">
            <v>106.43999999999994</v>
          </cell>
          <cell r="AD20">
            <v>1277.2799999999993</v>
          </cell>
          <cell r="AE20">
            <v>2.1287999999999987E-2</v>
          </cell>
        </row>
        <row r="21">
          <cell r="AA21">
            <v>-391.91</v>
          </cell>
          <cell r="AB21">
            <v>104.71333333333328</v>
          </cell>
          <cell r="AC21">
            <v>120.89333333333329</v>
          </cell>
          <cell r="AD21">
            <v>1450.7199999999993</v>
          </cell>
          <cell r="AE21">
            <v>1.8133999999999994E-2</v>
          </cell>
        </row>
        <row r="22">
          <cell r="AA22">
            <v>-391.91</v>
          </cell>
          <cell r="AB22">
            <v>115.22666666666662</v>
          </cell>
          <cell r="AC22">
            <v>135.34666666666664</v>
          </cell>
          <cell r="AD22">
            <v>1624.1599999999996</v>
          </cell>
          <cell r="AE22">
            <v>1.6241599999999995E-2</v>
          </cell>
        </row>
        <row r="23">
          <cell r="AA23">
            <v>-391.91</v>
          </cell>
          <cell r="AB23">
            <v>141.50999999999993</v>
          </cell>
          <cell r="AC23">
            <v>171.47999999999996</v>
          </cell>
          <cell r="AD23">
            <v>2057.7599999999993</v>
          </cell>
          <cell r="AE23">
            <v>1.3718399999999997E-2</v>
          </cell>
        </row>
        <row r="24">
          <cell r="AA24">
            <v>-391.91</v>
          </cell>
          <cell r="AB24">
            <v>167.79333333333329</v>
          </cell>
          <cell r="AC24">
            <v>207.61333333333329</v>
          </cell>
          <cell r="AD24">
            <v>2491.3599999999997</v>
          </cell>
          <cell r="AE24">
            <v>1.2456799999999997E-2</v>
          </cell>
        </row>
        <row r="25">
          <cell r="AA25">
            <v>-391.91</v>
          </cell>
          <cell r="AB25">
            <v>220.35999999999996</v>
          </cell>
          <cell r="AC25">
            <v>279.87999999999994</v>
          </cell>
          <cell r="AD25">
            <v>3358.5599999999995</v>
          </cell>
          <cell r="AE25">
            <v>1.1195199999999997E-2</v>
          </cell>
        </row>
        <row r="26">
          <cell r="AA26">
            <v>-391.91</v>
          </cell>
          <cell r="AB26">
            <v>325.49333333333323</v>
          </cell>
          <cell r="AC26">
            <v>424.41333333333324</v>
          </cell>
          <cell r="AD26">
            <v>5092.9599999999991</v>
          </cell>
          <cell r="AE26">
            <v>1.0185919999999998E-2</v>
          </cell>
        </row>
        <row r="28">
          <cell r="AA28">
            <v>-365.33</v>
          </cell>
          <cell r="AB28">
            <v>39.096000000000018</v>
          </cell>
          <cell r="AC28">
            <v>44.244000000000014</v>
          </cell>
          <cell r="AD28">
            <v>530.92800000000011</v>
          </cell>
          <cell r="AE28">
            <v>2.2122000000000006E-2</v>
          </cell>
        </row>
        <row r="29">
          <cell r="AA29">
            <v>-365.33</v>
          </cell>
          <cell r="AB29">
            <v>39.621666666666684</v>
          </cell>
          <cell r="AC29">
            <v>44.966666666666683</v>
          </cell>
          <cell r="AD29">
            <v>539.60000000000014</v>
          </cell>
          <cell r="AE29">
            <v>2.1584000000000006E-2</v>
          </cell>
        </row>
        <row r="30">
          <cell r="AA30">
            <v>-365.33</v>
          </cell>
          <cell r="AB30">
            <v>47.506666666666689</v>
          </cell>
          <cell r="AC30">
            <v>55.806666666666686</v>
          </cell>
          <cell r="AD30">
            <v>669.68000000000029</v>
          </cell>
          <cell r="AE30">
            <v>1.6742000000000003E-2</v>
          </cell>
        </row>
        <row r="31">
          <cell r="AA31">
            <v>-365.33</v>
          </cell>
          <cell r="AB31">
            <v>58.020000000000017</v>
          </cell>
          <cell r="AC31">
            <v>70.260000000000019</v>
          </cell>
          <cell r="AD31">
            <v>843.12000000000023</v>
          </cell>
          <cell r="AE31">
            <v>1.4052000000000004E-2</v>
          </cell>
        </row>
        <row r="32">
          <cell r="AA32">
            <v>-365.33</v>
          </cell>
          <cell r="AB32">
            <v>68.53333333333336</v>
          </cell>
          <cell r="AC32">
            <v>84.713333333333352</v>
          </cell>
          <cell r="AD32">
            <v>1016.5600000000002</v>
          </cell>
          <cell r="AE32">
            <v>1.2707000000000003E-2</v>
          </cell>
        </row>
        <row r="33">
          <cell r="AA33">
            <v>-365.33</v>
          </cell>
          <cell r="AB33">
            <v>79.046666666666681</v>
          </cell>
          <cell r="AC33">
            <v>99.166666666666686</v>
          </cell>
          <cell r="AD33">
            <v>1190.0000000000002</v>
          </cell>
          <cell r="AE33">
            <v>1.1900000000000001E-2</v>
          </cell>
        </row>
        <row r="34">
          <cell r="AA34">
            <v>-365.33</v>
          </cell>
          <cell r="AB34">
            <v>105.33000000000001</v>
          </cell>
          <cell r="AC34">
            <v>135.30000000000001</v>
          </cell>
          <cell r="AD34">
            <v>1623.6000000000001</v>
          </cell>
          <cell r="AE34">
            <v>1.0824E-2</v>
          </cell>
        </row>
        <row r="35">
          <cell r="AA35">
            <v>-365.33</v>
          </cell>
          <cell r="AB35">
            <v>131.61333333333337</v>
          </cell>
          <cell r="AC35">
            <v>171.43333333333337</v>
          </cell>
          <cell r="AD35">
            <v>2057.2000000000003</v>
          </cell>
          <cell r="AE35">
            <v>1.0286000000000002E-2</v>
          </cell>
        </row>
        <row r="36">
          <cell r="AA36">
            <v>-365.33</v>
          </cell>
          <cell r="AB36">
            <v>184.18</v>
          </cell>
          <cell r="AC36">
            <v>243.70000000000002</v>
          </cell>
          <cell r="AD36">
            <v>2924.4</v>
          </cell>
          <cell r="AE36">
            <v>9.7480000000000015E-3</v>
          </cell>
        </row>
        <row r="37">
          <cell r="AA37">
            <v>-365.33</v>
          </cell>
          <cell r="AB37">
            <v>289.31333333333333</v>
          </cell>
          <cell r="AC37">
            <v>388.23333333333335</v>
          </cell>
          <cell r="AD37">
            <v>4658.8</v>
          </cell>
          <cell r="AE37">
            <v>9.3176000000000005E-3</v>
          </cell>
        </row>
        <row r="39">
          <cell r="AA39">
            <v>-440.66</v>
          </cell>
          <cell r="AB39">
            <v>165.35599999999997</v>
          </cell>
          <cell r="AC39">
            <v>170.50399999999993</v>
          </cell>
          <cell r="AD39">
            <v>2046.0479999999993</v>
          </cell>
          <cell r="AE39">
            <v>8.5251999999999967E-2</v>
          </cell>
        </row>
        <row r="40">
          <cell r="AA40">
            <v>-440.66</v>
          </cell>
          <cell r="AB40">
            <v>165.8816666666666</v>
          </cell>
          <cell r="AC40">
            <v>171.2266666666666</v>
          </cell>
          <cell r="AD40">
            <v>2054.7199999999993</v>
          </cell>
          <cell r="AE40">
            <v>8.2188799999999965E-2</v>
          </cell>
        </row>
        <row r="41">
          <cell r="AA41">
            <v>-440.66</v>
          </cell>
          <cell r="AB41">
            <v>173.76666666666662</v>
          </cell>
          <cell r="AC41">
            <v>182.06666666666661</v>
          </cell>
          <cell r="AD41">
            <v>2184.7999999999993</v>
          </cell>
          <cell r="AE41">
            <v>5.4619999999999981E-2</v>
          </cell>
        </row>
        <row r="42">
          <cell r="AA42">
            <v>-440.66</v>
          </cell>
          <cell r="AB42">
            <v>184.27999999999994</v>
          </cell>
          <cell r="AC42">
            <v>196.51999999999992</v>
          </cell>
          <cell r="AD42">
            <v>2358.2399999999989</v>
          </cell>
          <cell r="AE42">
            <v>3.9303999999999985E-2</v>
          </cell>
        </row>
        <row r="43">
          <cell r="AA43">
            <v>-440.66</v>
          </cell>
          <cell r="AB43">
            <v>194.79333333333329</v>
          </cell>
          <cell r="AC43">
            <v>210.9733333333333</v>
          </cell>
          <cell r="AD43">
            <v>2531.6799999999994</v>
          </cell>
          <cell r="AE43">
            <v>3.1645999999999994E-2</v>
          </cell>
        </row>
        <row r="44">
          <cell r="AA44">
            <v>-440.66</v>
          </cell>
          <cell r="AB44">
            <v>205.30666666666662</v>
          </cell>
          <cell r="AC44">
            <v>225.42666666666662</v>
          </cell>
          <cell r="AD44">
            <v>2705.1199999999994</v>
          </cell>
          <cell r="AE44">
            <v>2.7051199999999994E-2</v>
          </cell>
        </row>
        <row r="45">
          <cell r="AA45">
            <v>-440.66</v>
          </cell>
          <cell r="AB45">
            <v>231.58999999999995</v>
          </cell>
          <cell r="AC45">
            <v>261.55999999999995</v>
          </cell>
          <cell r="AD45">
            <v>3138.7199999999993</v>
          </cell>
          <cell r="AE45">
            <v>2.0924799999999997E-2</v>
          </cell>
        </row>
        <row r="46">
          <cell r="AA46">
            <v>-440.66</v>
          </cell>
          <cell r="AB46">
            <v>257.87333333333333</v>
          </cell>
          <cell r="AC46">
            <v>297.69333333333327</v>
          </cell>
          <cell r="AD46">
            <v>3572.3199999999993</v>
          </cell>
          <cell r="AE46">
            <v>1.7861599999999995E-2</v>
          </cell>
        </row>
        <row r="47">
          <cell r="AA47">
            <v>-440.66</v>
          </cell>
          <cell r="AB47">
            <v>310.43999999999994</v>
          </cell>
          <cell r="AC47">
            <v>369.95999999999992</v>
          </cell>
          <cell r="AD47">
            <v>4439.5199999999986</v>
          </cell>
          <cell r="AE47">
            <v>1.4798399999999996E-2</v>
          </cell>
        </row>
        <row r="48">
          <cell r="AA48">
            <v>-440.66</v>
          </cell>
          <cell r="AB48">
            <v>415.57333333333327</v>
          </cell>
          <cell r="AC48">
            <v>514.49333333333323</v>
          </cell>
          <cell r="AD48">
            <v>6173.9199999999983</v>
          </cell>
          <cell r="AE48">
            <v>1.2347839999999999E-2</v>
          </cell>
        </row>
      </sheetData>
      <sheetData sheetId="6">
        <row r="5">
          <cell r="Y5" t="str">
            <v>Monthly</v>
          </cell>
          <cell r="Z5" t="str">
            <v>Monthly</v>
          </cell>
        </row>
        <row r="6">
          <cell r="Y6">
            <v>68.616</v>
          </cell>
          <cell r="Z6">
            <v>70.2</v>
          </cell>
          <cell r="AA6">
            <v>842.40000000000009</v>
          </cell>
          <cell r="AB6">
            <v>3.5099999999999999E-2</v>
          </cell>
        </row>
        <row r="7">
          <cell r="Y7">
            <v>76</v>
          </cell>
          <cell r="Z7">
            <v>77.615000000000009</v>
          </cell>
          <cell r="AA7">
            <v>931.38000000000011</v>
          </cell>
          <cell r="AB7">
            <v>3.7255200000000002E-2</v>
          </cell>
        </row>
        <row r="8">
          <cell r="Y8">
            <v>92.76</v>
          </cell>
          <cell r="Z8">
            <v>94.84</v>
          </cell>
          <cell r="AA8">
            <v>1138.08</v>
          </cell>
          <cell r="AB8">
            <v>2.8451999999999998E-2</v>
          </cell>
        </row>
        <row r="9">
          <cell r="Y9">
            <v>119.94000000000001</v>
          </cell>
          <cell r="Z9">
            <v>122.64000000000001</v>
          </cell>
          <cell r="AA9">
            <v>1471.6800000000003</v>
          </cell>
          <cell r="AB9">
            <v>2.4528000000000005E-2</v>
          </cell>
        </row>
        <row r="10">
          <cell r="Y10">
            <v>143.12</v>
          </cell>
          <cell r="Z10">
            <v>146.44</v>
          </cell>
          <cell r="AA10">
            <v>1757.28</v>
          </cell>
          <cell r="AB10">
            <v>2.1965999999999999E-2</v>
          </cell>
        </row>
        <row r="11">
          <cell r="Y11">
            <v>169.3</v>
          </cell>
          <cell r="Z11">
            <v>173.24</v>
          </cell>
          <cell r="AA11">
            <v>2078.88</v>
          </cell>
          <cell r="AB11">
            <v>2.07888E-2</v>
          </cell>
        </row>
        <row r="12">
          <cell r="Y12">
            <v>262.25</v>
          </cell>
          <cell r="Z12">
            <v>267.74</v>
          </cell>
          <cell r="AA12">
            <v>3212.88</v>
          </cell>
          <cell r="AB12">
            <v>2.1419199999999999E-2</v>
          </cell>
        </row>
        <row r="13">
          <cell r="Y13">
            <v>310.20000000000005</v>
          </cell>
          <cell r="Z13">
            <v>317.24</v>
          </cell>
          <cell r="AA13">
            <v>3806.88</v>
          </cell>
          <cell r="AB13">
            <v>1.90344E-2</v>
          </cell>
        </row>
        <row r="14">
          <cell r="Y14">
            <v>418.1</v>
          </cell>
          <cell r="Z14">
            <v>428.24</v>
          </cell>
          <cell r="AA14">
            <v>5138.88</v>
          </cell>
          <cell r="AB14">
            <v>1.7129600000000002E-2</v>
          </cell>
        </row>
        <row r="15">
          <cell r="Y15">
            <v>592.56666666666672</v>
          </cell>
          <cell r="Z15">
            <v>608.90666666666675</v>
          </cell>
          <cell r="AA15">
            <v>7306.880000000001</v>
          </cell>
          <cell r="AB15">
            <v>1.4613760000000003E-2</v>
          </cell>
        </row>
        <row r="17">
          <cell r="Y17">
            <v>122.93599999999999</v>
          </cell>
          <cell r="Z17">
            <v>124.52</v>
          </cell>
          <cell r="AA17">
            <v>1494.24</v>
          </cell>
          <cell r="AB17">
            <v>6.2259999999999996E-2</v>
          </cell>
        </row>
        <row r="18">
          <cell r="Y18">
            <v>141.32</v>
          </cell>
          <cell r="Z18">
            <v>142.935</v>
          </cell>
          <cell r="AA18">
            <v>1715.22</v>
          </cell>
          <cell r="AB18">
            <v>6.8608799999999998E-2</v>
          </cell>
        </row>
        <row r="19">
          <cell r="Y19">
            <v>164.08</v>
          </cell>
          <cell r="Z19">
            <v>166.16</v>
          </cell>
          <cell r="AA19">
            <v>1993.92</v>
          </cell>
          <cell r="AB19">
            <v>4.9847999999999996E-2</v>
          </cell>
        </row>
        <row r="20">
          <cell r="Y20">
            <v>208.26</v>
          </cell>
          <cell r="Z20">
            <v>210.96</v>
          </cell>
          <cell r="AA20">
            <v>2531.52</v>
          </cell>
          <cell r="AB20">
            <v>4.2192E-2</v>
          </cell>
        </row>
        <row r="21">
          <cell r="Y21">
            <v>246.44</v>
          </cell>
          <cell r="Z21">
            <v>249.76</v>
          </cell>
          <cell r="AA21">
            <v>2997.12</v>
          </cell>
          <cell r="AB21">
            <v>3.7463999999999997E-2</v>
          </cell>
        </row>
        <row r="22">
          <cell r="Y22">
            <v>286.62</v>
          </cell>
          <cell r="Z22">
            <v>290.56</v>
          </cell>
          <cell r="AA22">
            <v>3486.7200000000003</v>
          </cell>
          <cell r="AB22">
            <v>3.4867200000000001E-2</v>
          </cell>
        </row>
        <row r="23">
          <cell r="Y23">
            <v>401.57000000000005</v>
          </cell>
          <cell r="Z23">
            <v>407.06</v>
          </cell>
          <cell r="AA23">
            <v>4884.72</v>
          </cell>
          <cell r="AB23">
            <v>3.2564799999999998E-2</v>
          </cell>
        </row>
        <row r="24">
          <cell r="Y24">
            <v>477.52000000000004</v>
          </cell>
          <cell r="Z24">
            <v>484.56</v>
          </cell>
          <cell r="AA24">
            <v>5814.72</v>
          </cell>
          <cell r="AB24">
            <v>2.9073599999999998E-2</v>
          </cell>
        </row>
        <row r="25">
          <cell r="Y25">
            <v>572.42000000000007</v>
          </cell>
          <cell r="Z25">
            <v>582.55999999999995</v>
          </cell>
          <cell r="AA25">
            <v>6990.7199999999993</v>
          </cell>
          <cell r="AB25">
            <v>2.3302399999999997E-2</v>
          </cell>
        </row>
        <row r="26">
          <cell r="Y26">
            <v>753.88666666666677</v>
          </cell>
          <cell r="Z26">
            <v>770.22666666666669</v>
          </cell>
          <cell r="AA26">
            <v>9242.7200000000012</v>
          </cell>
          <cell r="AB26">
            <v>1.8485440000000002E-2</v>
          </cell>
        </row>
        <row r="28">
          <cell r="Y28">
            <v>114.93599999999999</v>
          </cell>
          <cell r="Z28">
            <v>116.52</v>
          </cell>
          <cell r="AA28">
            <v>1398.24</v>
          </cell>
          <cell r="AB28">
            <v>5.8259999999999999E-2</v>
          </cell>
        </row>
        <row r="29">
          <cell r="Y29">
            <v>130.32</v>
          </cell>
          <cell r="Z29">
            <v>131.935</v>
          </cell>
          <cell r="AA29">
            <v>1583.22</v>
          </cell>
          <cell r="AB29">
            <v>6.3328799999999991E-2</v>
          </cell>
        </row>
        <row r="30">
          <cell r="Y30">
            <v>155.08000000000001</v>
          </cell>
          <cell r="Z30">
            <v>157.16</v>
          </cell>
          <cell r="AA30">
            <v>1885.92</v>
          </cell>
          <cell r="AB30">
            <v>4.7147999999999995E-2</v>
          </cell>
        </row>
        <row r="31">
          <cell r="Y31">
            <v>192.26</v>
          </cell>
          <cell r="Z31">
            <v>194.96</v>
          </cell>
          <cell r="AA31">
            <v>2339.52</v>
          </cell>
          <cell r="AB31">
            <v>3.8991999999999999E-2</v>
          </cell>
        </row>
        <row r="32">
          <cell r="Y32">
            <v>225.44</v>
          </cell>
          <cell r="Z32">
            <v>228.76</v>
          </cell>
          <cell r="AA32">
            <v>2745.12</v>
          </cell>
          <cell r="AB32">
            <v>3.4313999999999997E-2</v>
          </cell>
        </row>
        <row r="33">
          <cell r="Y33">
            <v>264.62</v>
          </cell>
          <cell r="Z33">
            <v>268.56</v>
          </cell>
          <cell r="AA33">
            <v>3222.7200000000003</v>
          </cell>
          <cell r="AB33">
            <v>3.2227199999999998E-2</v>
          </cell>
        </row>
        <row r="34">
          <cell r="Y34">
            <v>381.57000000000005</v>
          </cell>
          <cell r="Z34">
            <v>387.06</v>
          </cell>
          <cell r="AA34">
            <v>4644.72</v>
          </cell>
          <cell r="AB34">
            <v>3.0964800000000001E-2</v>
          </cell>
        </row>
        <row r="35">
          <cell r="Y35">
            <v>437.52000000000004</v>
          </cell>
          <cell r="Z35">
            <v>444.56</v>
          </cell>
          <cell r="AA35">
            <v>5334.72</v>
          </cell>
          <cell r="AB35">
            <v>2.6673599999999999E-2</v>
          </cell>
        </row>
        <row r="36">
          <cell r="Y36">
            <v>551.42000000000007</v>
          </cell>
          <cell r="Z36">
            <v>561.55999999999995</v>
          </cell>
          <cell r="AA36">
            <v>6738.7199999999993</v>
          </cell>
          <cell r="AB36">
            <v>2.2462399999999997E-2</v>
          </cell>
        </row>
        <row r="37">
          <cell r="Y37">
            <v>730.88666666666677</v>
          </cell>
          <cell r="Z37">
            <v>747.22666666666669</v>
          </cell>
          <cell r="AA37">
            <v>8966.7200000000012</v>
          </cell>
          <cell r="AB37">
            <v>1.7933440000000002E-2</v>
          </cell>
        </row>
        <row r="39">
          <cell r="Y39">
            <v>173.816</v>
          </cell>
          <cell r="Z39">
            <v>175.4</v>
          </cell>
          <cell r="AA39">
            <v>2104.8000000000002</v>
          </cell>
          <cell r="AB39">
            <v>8.77E-2</v>
          </cell>
        </row>
        <row r="40">
          <cell r="Y40">
            <v>194.2</v>
          </cell>
          <cell r="Z40">
            <v>195.815</v>
          </cell>
          <cell r="AA40">
            <v>2349.7799999999997</v>
          </cell>
          <cell r="AB40">
            <v>9.3991199999999997E-2</v>
          </cell>
        </row>
        <row r="41">
          <cell r="Y41">
            <v>225.96</v>
          </cell>
          <cell r="Z41">
            <v>228.04</v>
          </cell>
          <cell r="AA41">
            <v>2736.48</v>
          </cell>
          <cell r="AB41">
            <v>6.8412000000000001E-2</v>
          </cell>
        </row>
        <row r="42">
          <cell r="Y42">
            <v>277.14</v>
          </cell>
          <cell r="Z42">
            <v>279.84000000000003</v>
          </cell>
          <cell r="AA42">
            <v>3358.0800000000004</v>
          </cell>
          <cell r="AB42">
            <v>5.5968000000000004E-2</v>
          </cell>
        </row>
        <row r="43">
          <cell r="Y43">
            <v>323.32000000000005</v>
          </cell>
          <cell r="Z43">
            <v>326.64</v>
          </cell>
          <cell r="AA43">
            <v>3919.68</v>
          </cell>
          <cell r="AB43">
            <v>4.8995999999999998E-2</v>
          </cell>
        </row>
        <row r="44">
          <cell r="Y44">
            <v>370.5</v>
          </cell>
          <cell r="Z44">
            <v>374.44</v>
          </cell>
          <cell r="AA44">
            <v>4493.28</v>
          </cell>
          <cell r="AB44">
            <v>4.4932799999999995E-2</v>
          </cell>
        </row>
        <row r="45">
          <cell r="Y45">
            <v>501.45000000000005</v>
          </cell>
          <cell r="Z45">
            <v>506.94</v>
          </cell>
          <cell r="AA45">
            <v>6083.28</v>
          </cell>
          <cell r="AB45">
            <v>4.05552E-2</v>
          </cell>
        </row>
        <row r="46">
          <cell r="Y46">
            <v>565.40000000000009</v>
          </cell>
          <cell r="Z46">
            <v>572.44000000000005</v>
          </cell>
          <cell r="AA46">
            <v>6869.2800000000007</v>
          </cell>
          <cell r="AB46">
            <v>3.4346399999999999E-2</v>
          </cell>
        </row>
        <row r="47">
          <cell r="Y47">
            <v>682.3</v>
          </cell>
          <cell r="Z47">
            <v>692.44</v>
          </cell>
          <cell r="AA47">
            <v>8309.2800000000007</v>
          </cell>
          <cell r="AB47">
            <v>2.7697600000000003E-2</v>
          </cell>
        </row>
        <row r="48">
          <cell r="Y48">
            <v>866.76666666666665</v>
          </cell>
          <cell r="Z48">
            <v>883.10666666666668</v>
          </cell>
          <cell r="AA48">
            <v>10597.28</v>
          </cell>
          <cell r="AB48">
            <v>2.1194560000000001E-2</v>
          </cell>
        </row>
        <row r="49">
          <cell r="AA49" t="str">
            <v>AVG</v>
          </cell>
          <cell r="AB49">
            <v>3.8376279999999999E-2</v>
          </cell>
        </row>
      </sheetData>
      <sheetData sheetId="7">
        <row r="5">
          <cell r="Y5" t="str">
            <v>Monthly</v>
          </cell>
          <cell r="Z5" t="str">
            <v>Monthly</v>
          </cell>
        </row>
        <row r="6">
          <cell r="Y6">
            <v>77.760000000000005</v>
          </cell>
          <cell r="Z6">
            <v>82.800000000000011</v>
          </cell>
          <cell r="AA6">
            <v>993.60000000000014</v>
          </cell>
          <cell r="AB6">
            <v>4.1400000000000006E-2</v>
          </cell>
        </row>
        <row r="7">
          <cell r="Y7">
            <v>85.525000000000006</v>
          </cell>
          <cell r="Z7">
            <v>90.740000000000009</v>
          </cell>
          <cell r="AA7">
            <v>1088.8800000000001</v>
          </cell>
          <cell r="AB7">
            <v>4.3555200000000002E-2</v>
          </cell>
        </row>
        <row r="8">
          <cell r="Y8">
            <v>108</v>
          </cell>
          <cell r="Z8">
            <v>115.84</v>
          </cell>
          <cell r="AA8">
            <v>1390.08</v>
          </cell>
          <cell r="AB8">
            <v>3.4751999999999998E-2</v>
          </cell>
        </row>
        <row r="9">
          <cell r="Y9">
            <v>142.80000000000001</v>
          </cell>
          <cell r="Z9">
            <v>154.14000000000001</v>
          </cell>
          <cell r="AA9">
            <v>1849.6800000000003</v>
          </cell>
          <cell r="AB9">
            <v>3.0828000000000001E-2</v>
          </cell>
        </row>
        <row r="10">
          <cell r="Y10">
            <v>173.60000000000002</v>
          </cell>
          <cell r="Z10">
            <v>188.44000000000003</v>
          </cell>
          <cell r="AA10">
            <v>2261.2800000000002</v>
          </cell>
          <cell r="AB10">
            <v>2.8266000000000003E-2</v>
          </cell>
        </row>
        <row r="11">
          <cell r="Y11">
            <v>207.4</v>
          </cell>
          <cell r="Z11">
            <v>225.74</v>
          </cell>
          <cell r="AA11">
            <v>2708.88</v>
          </cell>
          <cell r="AB11">
            <v>2.70888E-2</v>
          </cell>
        </row>
        <row r="12">
          <cell r="Y12">
            <v>319.39999999999998</v>
          </cell>
          <cell r="Z12">
            <v>346.49</v>
          </cell>
          <cell r="AA12">
            <v>4157.88</v>
          </cell>
          <cell r="AB12">
            <v>2.7719199999999999E-2</v>
          </cell>
        </row>
        <row r="13">
          <cell r="Y13">
            <v>381.9</v>
          </cell>
          <cell r="Z13">
            <v>417.73999999999995</v>
          </cell>
          <cell r="AA13">
            <v>5012.8799999999992</v>
          </cell>
          <cell r="AB13">
            <v>2.5064399999999994E-2</v>
          </cell>
        </row>
        <row r="14">
          <cell r="Y14">
            <v>518.9</v>
          </cell>
          <cell r="Z14">
            <v>572.24</v>
          </cell>
          <cell r="AA14">
            <v>6866.88</v>
          </cell>
          <cell r="AB14">
            <v>2.28896E-2</v>
          </cell>
        </row>
        <row r="15">
          <cell r="Y15">
            <v>751.56666666666661</v>
          </cell>
          <cell r="Z15">
            <v>839.90666666666664</v>
          </cell>
          <cell r="AA15">
            <v>10078.879999999999</v>
          </cell>
          <cell r="AB15">
            <v>2.015776E-2</v>
          </cell>
        </row>
        <row r="17">
          <cell r="Y17">
            <v>132.08000000000001</v>
          </cell>
          <cell r="Z17">
            <v>137.12</v>
          </cell>
          <cell r="AA17">
            <v>1645.44</v>
          </cell>
          <cell r="AB17">
            <v>6.8559999999999996E-2</v>
          </cell>
        </row>
        <row r="18">
          <cell r="Y18">
            <v>150.845</v>
          </cell>
          <cell r="Z18">
            <v>156.06</v>
          </cell>
          <cell r="AA18">
            <v>1872.72</v>
          </cell>
          <cell r="AB18">
            <v>7.4908799999999998E-2</v>
          </cell>
        </row>
        <row r="19">
          <cell r="Y19">
            <v>179.32</v>
          </cell>
          <cell r="Z19">
            <v>187.16</v>
          </cell>
          <cell r="AA19">
            <v>2245.92</v>
          </cell>
          <cell r="AB19">
            <v>5.6147999999999997E-2</v>
          </cell>
        </row>
        <row r="20">
          <cell r="Y20">
            <v>231.12</v>
          </cell>
          <cell r="Z20">
            <v>242.46</v>
          </cell>
          <cell r="AA20">
            <v>2909.52</v>
          </cell>
          <cell r="AB20">
            <v>4.8492E-2</v>
          </cell>
        </row>
        <row r="21">
          <cell r="Y21">
            <v>276.91999999999996</v>
          </cell>
          <cell r="Z21">
            <v>291.76</v>
          </cell>
          <cell r="AA21">
            <v>3501.12</v>
          </cell>
          <cell r="AB21">
            <v>4.3763999999999997E-2</v>
          </cell>
        </row>
        <row r="22">
          <cell r="Y22">
            <v>324.72000000000003</v>
          </cell>
          <cell r="Z22">
            <v>343.06</v>
          </cell>
          <cell r="AA22">
            <v>4116.72</v>
          </cell>
          <cell r="AB22">
            <v>4.1167199999999994E-2</v>
          </cell>
        </row>
        <row r="23">
          <cell r="Y23">
            <v>458.72</v>
          </cell>
          <cell r="Z23">
            <v>485.81</v>
          </cell>
          <cell r="AA23">
            <v>5829.72</v>
          </cell>
          <cell r="AB23">
            <v>3.8864799999999998E-2</v>
          </cell>
        </row>
        <row r="24">
          <cell r="Y24">
            <v>549.22</v>
          </cell>
          <cell r="Z24">
            <v>585.05999999999995</v>
          </cell>
          <cell r="AA24">
            <v>7020.7199999999993</v>
          </cell>
          <cell r="AB24">
            <v>3.5103599999999992E-2</v>
          </cell>
        </row>
        <row r="25">
          <cell r="Y25">
            <v>673.22</v>
          </cell>
          <cell r="Z25">
            <v>726.56</v>
          </cell>
          <cell r="AA25">
            <v>8718.7199999999993</v>
          </cell>
          <cell r="AB25">
            <v>2.9062399999999999E-2</v>
          </cell>
        </row>
        <row r="26">
          <cell r="Y26">
            <v>912.88666666666677</v>
          </cell>
          <cell r="Z26">
            <v>1001.2266666666667</v>
          </cell>
          <cell r="AA26">
            <v>12014.720000000001</v>
          </cell>
          <cell r="AB26">
            <v>2.4029440000000003E-2</v>
          </cell>
        </row>
        <row r="28">
          <cell r="Y28">
            <v>124.08</v>
          </cell>
          <cell r="Z28">
            <v>129.12</v>
          </cell>
          <cell r="AA28">
            <v>1549.44</v>
          </cell>
          <cell r="AB28">
            <v>6.4560000000000006E-2</v>
          </cell>
        </row>
        <row r="29">
          <cell r="Y29">
            <v>139.845</v>
          </cell>
          <cell r="Z29">
            <v>145.06</v>
          </cell>
          <cell r="AA29">
            <v>1740.72</v>
          </cell>
          <cell r="AB29">
            <v>6.9628799999999991E-2</v>
          </cell>
        </row>
        <row r="30">
          <cell r="Y30">
            <v>170.32</v>
          </cell>
          <cell r="Z30">
            <v>178.16</v>
          </cell>
          <cell r="AA30">
            <v>2137.92</v>
          </cell>
          <cell r="AB30">
            <v>5.3447999999999996E-2</v>
          </cell>
        </row>
        <row r="31">
          <cell r="Y31">
            <v>215.12</v>
          </cell>
          <cell r="Z31">
            <v>226.46</v>
          </cell>
          <cell r="AA31">
            <v>2717.52</v>
          </cell>
          <cell r="AB31">
            <v>4.5291999999999999E-2</v>
          </cell>
        </row>
        <row r="32">
          <cell r="Y32">
            <v>255.92</v>
          </cell>
          <cell r="Z32">
            <v>270.76</v>
          </cell>
          <cell r="AA32">
            <v>3249.12</v>
          </cell>
          <cell r="AB32">
            <v>4.0613999999999997E-2</v>
          </cell>
        </row>
        <row r="33">
          <cell r="Y33">
            <v>302.72000000000003</v>
          </cell>
          <cell r="Z33">
            <v>321.06</v>
          </cell>
          <cell r="AA33">
            <v>3852.7200000000003</v>
          </cell>
          <cell r="AB33">
            <v>3.8527199999999998E-2</v>
          </cell>
        </row>
        <row r="34">
          <cell r="Y34">
            <v>438.72</v>
          </cell>
          <cell r="Z34">
            <v>465.81</v>
          </cell>
          <cell r="AA34">
            <v>5589.72</v>
          </cell>
          <cell r="AB34">
            <v>3.7264800000000001E-2</v>
          </cell>
        </row>
        <row r="35">
          <cell r="Y35">
            <v>509.22</v>
          </cell>
          <cell r="Z35">
            <v>545.05999999999995</v>
          </cell>
          <cell r="AA35">
            <v>6540.7199999999993</v>
          </cell>
          <cell r="AB35">
            <v>3.2703599999999992E-2</v>
          </cell>
        </row>
        <row r="36">
          <cell r="Y36">
            <v>652.22</v>
          </cell>
          <cell r="Z36">
            <v>705.56</v>
          </cell>
          <cell r="AA36">
            <v>8466.7199999999993</v>
          </cell>
          <cell r="AB36">
            <v>2.8222399999999998E-2</v>
          </cell>
        </row>
        <row r="37">
          <cell r="Y37">
            <v>889.88666666666677</v>
          </cell>
          <cell r="Z37">
            <v>978.22666666666669</v>
          </cell>
          <cell r="AA37">
            <v>11738.720000000001</v>
          </cell>
          <cell r="AB37">
            <v>2.3477440000000002E-2</v>
          </cell>
        </row>
        <row r="39">
          <cell r="Y39">
            <v>182.96</v>
          </cell>
          <cell r="Z39">
            <v>188</v>
          </cell>
          <cell r="AA39">
            <v>2256</v>
          </cell>
          <cell r="AB39">
            <v>9.4E-2</v>
          </cell>
        </row>
        <row r="40">
          <cell r="Y40">
            <v>203.72499999999999</v>
          </cell>
          <cell r="Z40">
            <v>208.94</v>
          </cell>
          <cell r="AA40">
            <v>2507.2799999999997</v>
          </cell>
          <cell r="AB40">
            <v>0.1002912</v>
          </cell>
        </row>
        <row r="41">
          <cell r="Y41">
            <v>241.2</v>
          </cell>
          <cell r="Z41">
            <v>249.04</v>
          </cell>
          <cell r="AA41">
            <v>2988.48</v>
          </cell>
          <cell r="AB41">
            <v>7.4712000000000001E-2</v>
          </cell>
        </row>
        <row r="42">
          <cell r="Y42">
            <v>300</v>
          </cell>
          <cell r="Z42">
            <v>311.33999999999997</v>
          </cell>
          <cell r="AA42">
            <v>3736.08</v>
          </cell>
          <cell r="AB42">
            <v>6.2267999999999997E-2</v>
          </cell>
        </row>
        <row r="43">
          <cell r="Y43">
            <v>353.8</v>
          </cell>
          <cell r="Z43">
            <v>368.64</v>
          </cell>
          <cell r="AA43">
            <v>4423.68</v>
          </cell>
          <cell r="AB43">
            <v>5.5295999999999998E-2</v>
          </cell>
        </row>
        <row r="44">
          <cell r="Y44">
            <v>408.6</v>
          </cell>
          <cell r="Z44">
            <v>426.94</v>
          </cell>
          <cell r="AA44">
            <v>5123.28</v>
          </cell>
          <cell r="AB44">
            <v>5.1232799999999995E-2</v>
          </cell>
        </row>
        <row r="45">
          <cell r="Y45">
            <v>558.6</v>
          </cell>
          <cell r="Z45">
            <v>585.69000000000005</v>
          </cell>
          <cell r="AA45">
            <v>7028.2800000000007</v>
          </cell>
          <cell r="AB45">
            <v>4.6855200000000007E-2</v>
          </cell>
        </row>
        <row r="46">
          <cell r="Y46">
            <v>637.1</v>
          </cell>
          <cell r="Z46">
            <v>672.94</v>
          </cell>
          <cell r="AA46">
            <v>8075.2800000000007</v>
          </cell>
          <cell r="AB46">
            <v>4.03764E-2</v>
          </cell>
        </row>
        <row r="47">
          <cell r="Y47">
            <v>783.1</v>
          </cell>
          <cell r="Z47">
            <v>836.44</v>
          </cell>
          <cell r="AA47">
            <v>10037.280000000001</v>
          </cell>
          <cell r="AB47">
            <v>3.3457600000000004E-2</v>
          </cell>
        </row>
        <row r="48">
          <cell r="Y48">
            <v>1025.7666666666667</v>
          </cell>
          <cell r="Z48">
            <v>1114.1066666666668</v>
          </cell>
          <cell r="AA48">
            <v>13369.280000000002</v>
          </cell>
          <cell r="AB48">
            <v>2.6738560000000005E-2</v>
          </cell>
        </row>
        <row r="49">
          <cell r="AA49" t="str">
            <v>AVG</v>
          </cell>
          <cell r="AB49">
            <v>4.4519680000000013E-2</v>
          </cell>
        </row>
      </sheetData>
      <sheetData sheetId="8"/>
      <sheetData sheetId="9"/>
      <sheetData sheetId="10">
        <row r="16">
          <cell r="B16">
            <v>1.4E-2</v>
          </cell>
        </row>
        <row r="17">
          <cell r="B17">
            <v>2.5999999999999999E-2</v>
          </cell>
        </row>
        <row r="27">
          <cell r="B27">
            <v>0.15</v>
          </cell>
        </row>
        <row r="28">
          <cell r="B28">
            <v>0.26</v>
          </cell>
        </row>
        <row r="29">
          <cell r="B29">
            <v>0.53</v>
          </cell>
        </row>
        <row r="30">
          <cell r="B30">
            <v>0.71</v>
          </cell>
        </row>
      </sheetData>
      <sheetData sheetId="11">
        <row r="27">
          <cell r="B27">
            <v>0.09</v>
          </cell>
        </row>
        <row r="28">
          <cell r="B28">
            <v>0.15</v>
          </cell>
        </row>
        <row r="39">
          <cell r="B39">
            <v>3.9</v>
          </cell>
        </row>
        <row r="40">
          <cell r="B40">
            <v>5.4</v>
          </cell>
        </row>
        <row r="41">
          <cell r="B41">
            <v>8.4</v>
          </cell>
        </row>
        <row r="42">
          <cell r="B42">
            <v>9.4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justed Conservative Estimates"/>
      <sheetName val="Adjusted Maximum Est."/>
      <sheetName val="Adjusted Maximum Est. (2)"/>
      <sheetName val="Estimates"/>
      <sheetName val="Estimates (2)"/>
      <sheetName val="Count By Coverage Tier"/>
      <sheetName val="US Ranges Count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J2">
            <v>22507.800000000003</v>
          </cell>
        </row>
        <row r="3">
          <cell r="H3">
            <v>25047.773999999998</v>
          </cell>
          <cell r="J3">
            <v>25195.874400000001</v>
          </cell>
        </row>
        <row r="4">
          <cell r="H4">
            <v>29850.800000000003</v>
          </cell>
          <cell r="J4">
            <v>30027.200000000001</v>
          </cell>
        </row>
        <row r="5">
          <cell r="H5">
            <v>30362.528000000002</v>
          </cell>
          <cell r="J5">
            <v>30541.952000000001</v>
          </cell>
        </row>
        <row r="6">
          <cell r="H6">
            <v>30383.850000000002</v>
          </cell>
          <cell r="J6">
            <v>30563.4</v>
          </cell>
        </row>
        <row r="7">
          <cell r="H7">
            <v>30597.07</v>
          </cell>
          <cell r="J7">
            <v>30777.88</v>
          </cell>
        </row>
        <row r="8">
          <cell r="H8">
            <v>34648.207355999999</v>
          </cell>
          <cell r="J8">
            <v>34852.957104000001</v>
          </cell>
        </row>
        <row r="9">
          <cell r="H9">
            <v>35661.044999999998</v>
          </cell>
          <cell r="J9">
            <v>35871.78</v>
          </cell>
        </row>
        <row r="10">
          <cell r="H10">
            <v>35980.875</v>
          </cell>
          <cell r="J10">
            <v>36193.5</v>
          </cell>
        </row>
        <row r="11">
          <cell r="H11">
            <v>38102.499288000006</v>
          </cell>
          <cell r="J11">
            <v>38327.661791999999</v>
          </cell>
        </row>
        <row r="12">
          <cell r="H12">
            <v>38379.599999999999</v>
          </cell>
          <cell r="J12">
            <v>38606.400000000001</v>
          </cell>
        </row>
        <row r="13">
          <cell r="H13">
            <v>38379.599999999999</v>
          </cell>
          <cell r="J13">
            <v>38606.400000000001</v>
          </cell>
        </row>
        <row r="14">
          <cell r="H14">
            <v>38379.599999999999</v>
          </cell>
          <cell r="J14">
            <v>38606.400000000001</v>
          </cell>
        </row>
        <row r="15">
          <cell r="H15">
            <v>38379.599999999999</v>
          </cell>
          <cell r="J15">
            <v>38606.400000000001</v>
          </cell>
        </row>
        <row r="16">
          <cell r="H16">
            <v>39445.657356000003</v>
          </cell>
          <cell r="J16">
            <v>39678.757103999997</v>
          </cell>
        </row>
        <row r="17">
          <cell r="H17">
            <v>39605.615000000005</v>
          </cell>
          <cell r="J17">
            <v>39839.660000000003</v>
          </cell>
        </row>
        <row r="18">
          <cell r="H18">
            <v>39667.448799999998</v>
          </cell>
          <cell r="J18">
            <v>39901.859199999999</v>
          </cell>
        </row>
        <row r="19">
          <cell r="H19">
            <v>40511.800000000003</v>
          </cell>
          <cell r="J19">
            <v>40751.200000000004</v>
          </cell>
        </row>
        <row r="20">
          <cell r="H20">
            <v>40511.800000000003</v>
          </cell>
          <cell r="J20">
            <v>40751.200000000004</v>
          </cell>
        </row>
        <row r="21">
          <cell r="H21">
            <v>42643.957355999999</v>
          </cell>
          <cell r="J21">
            <v>42895.957104000001</v>
          </cell>
        </row>
        <row r="22">
          <cell r="H22">
            <v>41727.999999999993</v>
          </cell>
          <cell r="J22">
            <v>41980.000000000007</v>
          </cell>
        </row>
        <row r="23">
          <cell r="H23">
            <v>41727.999999999993</v>
          </cell>
          <cell r="J23">
            <v>41980.000000000007</v>
          </cell>
        </row>
        <row r="24">
          <cell r="H24">
            <v>41727.999999999993</v>
          </cell>
          <cell r="J24">
            <v>41980.000000000007</v>
          </cell>
        </row>
        <row r="25">
          <cell r="H25">
            <v>41727.999999999993</v>
          </cell>
          <cell r="J25">
            <v>41980.000000000007</v>
          </cell>
        </row>
        <row r="26">
          <cell r="H26">
            <v>41728.083456</v>
          </cell>
          <cell r="J26">
            <v>41980.083960000004</v>
          </cell>
        </row>
        <row r="27">
          <cell r="H27">
            <v>41736.345599999993</v>
          </cell>
          <cell r="J27">
            <v>41988.396000000001</v>
          </cell>
        </row>
        <row r="28">
          <cell r="H28">
            <v>41736.345599999993</v>
          </cell>
          <cell r="J28">
            <v>41988.396000000001</v>
          </cell>
        </row>
        <row r="29">
          <cell r="H29">
            <v>41736.345599999993</v>
          </cell>
          <cell r="J29">
            <v>41988.396000000001</v>
          </cell>
        </row>
        <row r="30">
          <cell r="H30">
            <v>41736.345599999993</v>
          </cell>
          <cell r="J30">
            <v>41988.396000000001</v>
          </cell>
        </row>
        <row r="31">
          <cell r="H31">
            <v>41736.345599999993</v>
          </cell>
          <cell r="J31">
            <v>41988.396000000001</v>
          </cell>
        </row>
        <row r="32">
          <cell r="H32">
            <v>41736.345599999993</v>
          </cell>
          <cell r="J32">
            <v>41988.396000000001</v>
          </cell>
        </row>
        <row r="33">
          <cell r="H33">
            <v>41736.345599999993</v>
          </cell>
          <cell r="J33">
            <v>41988.396000000001</v>
          </cell>
        </row>
        <row r="34">
          <cell r="H34">
            <v>41736.345599999993</v>
          </cell>
          <cell r="J34">
            <v>41988.396000000001</v>
          </cell>
        </row>
        <row r="35">
          <cell r="H35">
            <v>41736.345599999993</v>
          </cell>
          <cell r="J35">
            <v>41988.396000000001</v>
          </cell>
        </row>
        <row r="36">
          <cell r="H36">
            <v>41736.345599999993</v>
          </cell>
          <cell r="J36">
            <v>41988.396000000001</v>
          </cell>
        </row>
        <row r="37">
          <cell r="H37">
            <v>41736.345599999993</v>
          </cell>
          <cell r="J37">
            <v>41988.396000000001</v>
          </cell>
        </row>
        <row r="38">
          <cell r="H38">
            <v>41736.345599999993</v>
          </cell>
          <cell r="J38">
            <v>41988.396000000001</v>
          </cell>
        </row>
        <row r="39">
          <cell r="H39">
            <v>41736.345599999993</v>
          </cell>
          <cell r="J39">
            <v>41988.396000000001</v>
          </cell>
        </row>
        <row r="40">
          <cell r="H40">
            <v>41736.345599999993</v>
          </cell>
          <cell r="J40">
            <v>41988.396000000001</v>
          </cell>
        </row>
        <row r="41">
          <cell r="H41">
            <v>41736.345599999993</v>
          </cell>
          <cell r="J41">
            <v>41988.396000000001</v>
          </cell>
        </row>
        <row r="42">
          <cell r="H42">
            <v>41736.345599999993</v>
          </cell>
          <cell r="J42">
            <v>41988.396000000001</v>
          </cell>
        </row>
        <row r="43">
          <cell r="H43">
            <v>41936.639999999999</v>
          </cell>
          <cell r="J43">
            <v>42189.9</v>
          </cell>
        </row>
        <row r="44">
          <cell r="H44">
            <v>42237.123327999994</v>
          </cell>
          <cell r="J44">
            <v>42492.197980000004</v>
          </cell>
        </row>
        <row r="45">
          <cell r="H45">
            <v>42470.758399999999</v>
          </cell>
          <cell r="J45">
            <v>42727.244000000006</v>
          </cell>
        </row>
        <row r="46">
          <cell r="H46">
            <v>42601.158399999993</v>
          </cell>
          <cell r="J46">
            <v>42858.431500000006</v>
          </cell>
        </row>
        <row r="47">
          <cell r="H47">
            <v>42771.199999999997</v>
          </cell>
          <cell r="J47">
            <v>43029.500000000007</v>
          </cell>
        </row>
        <row r="48">
          <cell r="H48">
            <v>43292.799999999996</v>
          </cell>
          <cell r="J48">
            <v>43554.250000000007</v>
          </cell>
        </row>
        <row r="49">
          <cell r="H49">
            <v>43397.119999999995</v>
          </cell>
          <cell r="J49">
            <v>43659.200000000004</v>
          </cell>
        </row>
        <row r="50">
          <cell r="H50">
            <v>43814.399999999994</v>
          </cell>
          <cell r="J50">
            <v>44079.000000000007</v>
          </cell>
        </row>
        <row r="51">
          <cell r="H51">
            <v>43814.399999999994</v>
          </cell>
          <cell r="J51">
            <v>44079.000000000007</v>
          </cell>
        </row>
        <row r="52">
          <cell r="H52">
            <v>44336.041727999997</v>
          </cell>
          <cell r="J52">
            <v>44603.791980000002</v>
          </cell>
        </row>
        <row r="53">
          <cell r="H53">
            <v>44336.041727999997</v>
          </cell>
          <cell r="J53">
            <v>44603.791980000002</v>
          </cell>
        </row>
        <row r="54">
          <cell r="H54">
            <v>44336.041727999997</v>
          </cell>
          <cell r="J54">
            <v>44603.791980000002</v>
          </cell>
        </row>
        <row r="55">
          <cell r="H55">
            <v>44857.599999999999</v>
          </cell>
          <cell r="J55">
            <v>45128.500000000007</v>
          </cell>
        </row>
        <row r="56">
          <cell r="H56">
            <v>45367.265791999991</v>
          </cell>
          <cell r="J56">
            <v>45641.243719999999</v>
          </cell>
        </row>
        <row r="57">
          <cell r="H57">
            <v>45904.972799999996</v>
          </cell>
          <cell r="J57">
            <v>46182.198000000004</v>
          </cell>
        </row>
        <row r="58">
          <cell r="H58">
            <v>45904.972799999996</v>
          </cell>
          <cell r="J58">
            <v>46182.198000000004</v>
          </cell>
        </row>
        <row r="59">
          <cell r="H59">
            <v>45904.972799999996</v>
          </cell>
          <cell r="J59">
            <v>46182.198000000004</v>
          </cell>
        </row>
        <row r="60">
          <cell r="H60">
            <v>45904.972799999996</v>
          </cell>
          <cell r="J60">
            <v>46182.198000000004</v>
          </cell>
        </row>
        <row r="61">
          <cell r="H61">
            <v>45904.972799999996</v>
          </cell>
          <cell r="J61">
            <v>46182.198000000004</v>
          </cell>
        </row>
        <row r="62">
          <cell r="H62">
            <v>45904.972799999996</v>
          </cell>
          <cell r="J62">
            <v>46182.198000000004</v>
          </cell>
        </row>
        <row r="63">
          <cell r="H63">
            <v>45904.972799999996</v>
          </cell>
          <cell r="J63">
            <v>46182.198000000004</v>
          </cell>
        </row>
        <row r="64">
          <cell r="H64">
            <v>45909.145599999996</v>
          </cell>
          <cell r="J64">
            <v>46186.396000000008</v>
          </cell>
        </row>
        <row r="65">
          <cell r="H65">
            <v>46740.575999999994</v>
          </cell>
          <cell r="J65">
            <v>47022.847500000003</v>
          </cell>
        </row>
        <row r="66">
          <cell r="H66">
            <v>46943.999999999993</v>
          </cell>
          <cell r="J66">
            <v>47227.500000000007</v>
          </cell>
        </row>
        <row r="67">
          <cell r="H67">
            <v>46943.999999999993</v>
          </cell>
          <cell r="J67">
            <v>47227.500000000007</v>
          </cell>
        </row>
        <row r="68">
          <cell r="H68">
            <v>46943.999999999993</v>
          </cell>
          <cell r="J68">
            <v>47227.500000000007</v>
          </cell>
        </row>
        <row r="69">
          <cell r="H69">
            <v>47361.279999999999</v>
          </cell>
          <cell r="J69">
            <v>47647.3</v>
          </cell>
        </row>
        <row r="70">
          <cell r="H70">
            <v>47493.787263999991</v>
          </cell>
          <cell r="J70">
            <v>47780.607490000002</v>
          </cell>
        </row>
        <row r="71">
          <cell r="H71">
            <v>47987.199999999997</v>
          </cell>
          <cell r="J71">
            <v>48277.000000000007</v>
          </cell>
        </row>
        <row r="72">
          <cell r="H72">
            <v>48508.799999999996</v>
          </cell>
          <cell r="J72">
            <v>48801.750000000007</v>
          </cell>
        </row>
        <row r="73">
          <cell r="H73">
            <v>49030.399999999994</v>
          </cell>
          <cell r="J73">
            <v>49326.500000000007</v>
          </cell>
        </row>
        <row r="74">
          <cell r="H74">
            <v>49030.399999999994</v>
          </cell>
          <cell r="J74">
            <v>49326.500000000007</v>
          </cell>
        </row>
        <row r="75">
          <cell r="H75">
            <v>49030.441727999998</v>
          </cell>
          <cell r="J75">
            <v>49326.541980000009</v>
          </cell>
        </row>
        <row r="76">
          <cell r="H76">
            <v>49070.083327999993</v>
          </cell>
          <cell r="J76">
            <v>49366.422980000003</v>
          </cell>
        </row>
        <row r="77">
          <cell r="H77">
            <v>49551.999999999993</v>
          </cell>
          <cell r="J77">
            <v>49851.250000000007</v>
          </cell>
        </row>
        <row r="78">
          <cell r="H78">
            <v>49551.999999999993</v>
          </cell>
          <cell r="J78">
            <v>49851.250000000007</v>
          </cell>
        </row>
        <row r="79">
          <cell r="H79">
            <v>49917.119999999995</v>
          </cell>
          <cell r="J79">
            <v>50218.575000000004</v>
          </cell>
        </row>
        <row r="80">
          <cell r="H80">
            <v>50073.599999999999</v>
          </cell>
          <cell r="J80">
            <v>50376.000000000007</v>
          </cell>
        </row>
        <row r="81">
          <cell r="H81">
            <v>50073.599999999999</v>
          </cell>
          <cell r="J81">
            <v>50376.000000000007</v>
          </cell>
        </row>
        <row r="82">
          <cell r="H82">
            <v>50595.199999999997</v>
          </cell>
          <cell r="J82">
            <v>50900.750000000007</v>
          </cell>
        </row>
        <row r="83">
          <cell r="H83">
            <v>50595.199999999997</v>
          </cell>
          <cell r="J83">
            <v>50900.750000000007</v>
          </cell>
        </row>
        <row r="84">
          <cell r="H84">
            <v>50960.319999999992</v>
          </cell>
          <cell r="J84">
            <v>51268.075000000004</v>
          </cell>
        </row>
        <row r="85">
          <cell r="H85">
            <v>51125.145599999996</v>
          </cell>
          <cell r="J85">
            <v>51433.896000000008</v>
          </cell>
        </row>
        <row r="86">
          <cell r="H86">
            <v>52159.999999999993</v>
          </cell>
          <cell r="J86">
            <v>52475.000000000007</v>
          </cell>
        </row>
        <row r="87">
          <cell r="H87">
            <v>52159.999999999993</v>
          </cell>
          <cell r="J87">
            <v>52475.000000000007</v>
          </cell>
        </row>
        <row r="88">
          <cell r="H88">
            <v>52159.999999999993</v>
          </cell>
          <cell r="J88">
            <v>52475.000000000007</v>
          </cell>
        </row>
        <row r="89">
          <cell r="H89">
            <v>52159.999999999993</v>
          </cell>
          <cell r="J89">
            <v>52475.000000000007</v>
          </cell>
        </row>
        <row r="90">
          <cell r="H90">
            <v>52159.999999999993</v>
          </cell>
          <cell r="J90">
            <v>52475.000000000007</v>
          </cell>
        </row>
        <row r="91">
          <cell r="H91">
            <v>52159.999999999993</v>
          </cell>
          <cell r="J91">
            <v>52475.000000000007</v>
          </cell>
        </row>
        <row r="92">
          <cell r="H92">
            <v>52159.999999999993</v>
          </cell>
          <cell r="J92">
            <v>52475.000000000007</v>
          </cell>
        </row>
        <row r="93">
          <cell r="H93">
            <v>52159.999999999993</v>
          </cell>
          <cell r="J93">
            <v>52475.000000000007</v>
          </cell>
        </row>
        <row r="94">
          <cell r="H94">
            <v>52159.999999999993</v>
          </cell>
          <cell r="J94">
            <v>52475.000000000007</v>
          </cell>
        </row>
        <row r="95">
          <cell r="H95">
            <v>52159.999999999993</v>
          </cell>
          <cell r="J95">
            <v>52475.000000000007</v>
          </cell>
        </row>
        <row r="96">
          <cell r="H96">
            <v>52159.999999999993</v>
          </cell>
          <cell r="J96">
            <v>52475.000000000007</v>
          </cell>
        </row>
        <row r="97">
          <cell r="H97">
            <v>52159.999999999993</v>
          </cell>
          <cell r="J97">
            <v>52475.000000000007</v>
          </cell>
        </row>
        <row r="98">
          <cell r="H98">
            <v>52159.999999999993</v>
          </cell>
          <cell r="J98">
            <v>52475.000000000007</v>
          </cell>
        </row>
        <row r="99">
          <cell r="H99">
            <v>52159.999999999993</v>
          </cell>
          <cell r="J99">
            <v>52475.000000000007</v>
          </cell>
        </row>
        <row r="100">
          <cell r="H100">
            <v>52160.041727999997</v>
          </cell>
          <cell r="J100">
            <v>52475.041980000009</v>
          </cell>
        </row>
        <row r="101">
          <cell r="H101">
            <v>52164.172799999993</v>
          </cell>
          <cell r="J101">
            <v>52479.198000000004</v>
          </cell>
        </row>
        <row r="102">
          <cell r="H102">
            <v>53203.199999999997</v>
          </cell>
          <cell r="J102">
            <v>53524.500000000007</v>
          </cell>
        </row>
        <row r="103">
          <cell r="H103">
            <v>53359.596543999993</v>
          </cell>
          <cell r="J103">
            <v>53681.841040000007</v>
          </cell>
        </row>
        <row r="104">
          <cell r="H104">
            <v>53985.599999999999</v>
          </cell>
          <cell r="J104">
            <v>54311.625000000007</v>
          </cell>
        </row>
        <row r="105">
          <cell r="H105">
            <v>54246.859007999999</v>
          </cell>
          <cell r="J105">
            <v>54574.461780000005</v>
          </cell>
        </row>
        <row r="106">
          <cell r="H106">
            <v>54767.999999999993</v>
          </cell>
          <cell r="J106">
            <v>55098.750000000007</v>
          </cell>
        </row>
        <row r="107">
          <cell r="H107">
            <v>55237.439999999995</v>
          </cell>
          <cell r="J107">
            <v>55571.025000000009</v>
          </cell>
        </row>
        <row r="108">
          <cell r="H108">
            <v>55289.599999999999</v>
          </cell>
          <cell r="J108">
            <v>55623.500000000007</v>
          </cell>
        </row>
        <row r="109">
          <cell r="H109">
            <v>55289.641727999995</v>
          </cell>
          <cell r="J109">
            <v>55623.541980000009</v>
          </cell>
        </row>
        <row r="110">
          <cell r="H110">
            <v>56332.799999999996</v>
          </cell>
          <cell r="J110">
            <v>56673.000000000007</v>
          </cell>
        </row>
        <row r="111">
          <cell r="H111">
            <v>56332.799999999996</v>
          </cell>
          <cell r="J111">
            <v>56673.000000000007</v>
          </cell>
        </row>
        <row r="112">
          <cell r="H112">
            <v>56332.799999999996</v>
          </cell>
          <cell r="J112">
            <v>56673.000000000007</v>
          </cell>
        </row>
        <row r="113">
          <cell r="H113">
            <v>56437.119999999995</v>
          </cell>
          <cell r="J113">
            <v>56777.950000000004</v>
          </cell>
        </row>
        <row r="114">
          <cell r="H114">
            <v>57375.958271999996</v>
          </cell>
          <cell r="J114">
            <v>57722.458020000005</v>
          </cell>
        </row>
        <row r="115">
          <cell r="H115">
            <v>57375.999999999993</v>
          </cell>
          <cell r="J115">
            <v>57722.500000000007</v>
          </cell>
        </row>
        <row r="116">
          <cell r="H116">
            <v>57375.999999999993</v>
          </cell>
          <cell r="J116">
            <v>57722.500000000007</v>
          </cell>
        </row>
        <row r="117">
          <cell r="H117">
            <v>57375.999999999993</v>
          </cell>
          <cell r="J117">
            <v>57722.500000000007</v>
          </cell>
        </row>
        <row r="118">
          <cell r="H118">
            <v>57376.083455999993</v>
          </cell>
          <cell r="J118">
            <v>57722.583960000011</v>
          </cell>
        </row>
        <row r="119">
          <cell r="H119">
            <v>57384.345599999993</v>
          </cell>
          <cell r="J119">
            <v>57730.896000000008</v>
          </cell>
        </row>
        <row r="120">
          <cell r="H120">
            <v>59462.399999999994</v>
          </cell>
          <cell r="J120">
            <v>59821.500000000007</v>
          </cell>
        </row>
        <row r="121">
          <cell r="H121">
            <v>59462.399999999994</v>
          </cell>
          <cell r="J121">
            <v>59821.500000000007</v>
          </cell>
        </row>
        <row r="122">
          <cell r="H122">
            <v>59462.399999999994</v>
          </cell>
          <cell r="J122">
            <v>59821.500000000007</v>
          </cell>
        </row>
        <row r="123">
          <cell r="H123">
            <v>59462.399999999994</v>
          </cell>
          <cell r="J123">
            <v>59821.500000000007</v>
          </cell>
        </row>
        <row r="124">
          <cell r="H124">
            <v>59462.399999999994</v>
          </cell>
          <cell r="J124">
            <v>59821.500000000007</v>
          </cell>
        </row>
        <row r="125">
          <cell r="H125">
            <v>59466.572799999994</v>
          </cell>
          <cell r="J125">
            <v>59825.698000000004</v>
          </cell>
        </row>
        <row r="126">
          <cell r="H126">
            <v>59983.999999999993</v>
          </cell>
          <cell r="J126">
            <v>60346.250000000007</v>
          </cell>
        </row>
        <row r="127">
          <cell r="H127">
            <v>59988.172799999993</v>
          </cell>
          <cell r="J127">
            <v>60350.448000000004</v>
          </cell>
        </row>
        <row r="128">
          <cell r="H128">
            <v>60505.599999999991</v>
          </cell>
          <cell r="J128">
            <v>60871.000000000007</v>
          </cell>
        </row>
        <row r="129">
          <cell r="H129">
            <v>60505.599999999991</v>
          </cell>
          <cell r="J129">
            <v>60871.000000000007</v>
          </cell>
        </row>
        <row r="130">
          <cell r="H130">
            <v>60505.599999999991</v>
          </cell>
          <cell r="J130">
            <v>60871.000000000007</v>
          </cell>
        </row>
        <row r="131">
          <cell r="H131">
            <v>60505.599999999991</v>
          </cell>
          <cell r="J131">
            <v>60871.000000000007</v>
          </cell>
        </row>
        <row r="132">
          <cell r="H132">
            <v>60513.945599999992</v>
          </cell>
          <cell r="J132">
            <v>60879.396000000008</v>
          </cell>
        </row>
        <row r="133">
          <cell r="H133">
            <v>60526.463999999993</v>
          </cell>
          <cell r="J133">
            <v>60891.990000000005</v>
          </cell>
        </row>
        <row r="134">
          <cell r="H134">
            <v>61548.799999999996</v>
          </cell>
          <cell r="J134">
            <v>61920.500000000007</v>
          </cell>
        </row>
        <row r="135">
          <cell r="H135">
            <v>61593.615871999995</v>
          </cell>
          <cell r="J135">
            <v>61965.586520000004</v>
          </cell>
        </row>
        <row r="136">
          <cell r="H136">
            <v>61890.000000000007</v>
          </cell>
          <cell r="J136">
            <v>62268</v>
          </cell>
        </row>
        <row r="137">
          <cell r="H137">
            <v>61890.000000000007</v>
          </cell>
          <cell r="J137">
            <v>62268</v>
          </cell>
        </row>
        <row r="138">
          <cell r="H138">
            <v>61890.000000000007</v>
          </cell>
          <cell r="J138">
            <v>62268</v>
          </cell>
        </row>
        <row r="139">
          <cell r="H139">
            <v>61890.000000000007</v>
          </cell>
          <cell r="J139">
            <v>62268</v>
          </cell>
        </row>
        <row r="140">
          <cell r="H140">
            <v>61890.000000000007</v>
          </cell>
          <cell r="J140">
            <v>62268</v>
          </cell>
        </row>
        <row r="141">
          <cell r="H141">
            <v>61890.000000000007</v>
          </cell>
          <cell r="J141">
            <v>62268</v>
          </cell>
        </row>
        <row r="142">
          <cell r="H142">
            <v>61890.000000000007</v>
          </cell>
          <cell r="J142">
            <v>62268</v>
          </cell>
        </row>
        <row r="143">
          <cell r="H143">
            <v>61890.000000000007</v>
          </cell>
          <cell r="J143">
            <v>62268</v>
          </cell>
        </row>
        <row r="144">
          <cell r="H144">
            <v>61890.000000000007</v>
          </cell>
          <cell r="J144">
            <v>62268</v>
          </cell>
        </row>
        <row r="145">
          <cell r="H145">
            <v>61890.000000000007</v>
          </cell>
          <cell r="J145">
            <v>62268</v>
          </cell>
        </row>
        <row r="146">
          <cell r="H146">
            <v>61890.000000000007</v>
          </cell>
          <cell r="J146">
            <v>62268</v>
          </cell>
        </row>
        <row r="147">
          <cell r="H147">
            <v>61890.000000000007</v>
          </cell>
          <cell r="J147">
            <v>62268</v>
          </cell>
        </row>
        <row r="148">
          <cell r="H148">
            <v>62921.500000000007</v>
          </cell>
          <cell r="J148">
            <v>63305.8</v>
          </cell>
        </row>
        <row r="149">
          <cell r="H149">
            <v>62921.500000000007</v>
          </cell>
          <cell r="J149">
            <v>63305.8</v>
          </cell>
        </row>
        <row r="150">
          <cell r="H150">
            <v>62921.500000000007</v>
          </cell>
          <cell r="J150">
            <v>63305.8</v>
          </cell>
        </row>
        <row r="151">
          <cell r="H151">
            <v>62921.500000000007</v>
          </cell>
          <cell r="J151">
            <v>63305.8</v>
          </cell>
        </row>
        <row r="152">
          <cell r="H152">
            <v>63179.375000000007</v>
          </cell>
          <cell r="J152">
            <v>63565.25</v>
          </cell>
        </row>
        <row r="153">
          <cell r="H153">
            <v>63206.194000000003</v>
          </cell>
          <cell r="J153">
            <v>63592.232800000005</v>
          </cell>
        </row>
        <row r="154">
          <cell r="H154">
            <v>63499.140000000007</v>
          </cell>
          <cell r="J154">
            <v>63886.968000000001</v>
          </cell>
        </row>
        <row r="155">
          <cell r="H155">
            <v>63953.000000000007</v>
          </cell>
          <cell r="J155">
            <v>64343.600000000006</v>
          </cell>
        </row>
        <row r="156">
          <cell r="H156">
            <v>63953.000000000007</v>
          </cell>
          <cell r="J156">
            <v>64343.600000000006</v>
          </cell>
        </row>
        <row r="157">
          <cell r="H157">
            <v>63953.000000000007</v>
          </cell>
          <cell r="J157">
            <v>64343.600000000006</v>
          </cell>
        </row>
        <row r="158">
          <cell r="H158">
            <v>63953.000000000007</v>
          </cell>
          <cell r="J158">
            <v>64343.600000000006</v>
          </cell>
        </row>
        <row r="159">
          <cell r="H159">
            <v>63953.000000000007</v>
          </cell>
          <cell r="J159">
            <v>64343.600000000006</v>
          </cell>
        </row>
        <row r="160">
          <cell r="H160">
            <v>64029.289740000007</v>
          </cell>
          <cell r="J160">
            <v>64420.355688000003</v>
          </cell>
        </row>
        <row r="161">
          <cell r="H161">
            <v>64526.514000000003</v>
          </cell>
          <cell r="J161">
            <v>64920.616800000003</v>
          </cell>
        </row>
        <row r="162">
          <cell r="H162">
            <v>64984.500000000007</v>
          </cell>
          <cell r="J162">
            <v>65381.4</v>
          </cell>
        </row>
        <row r="163">
          <cell r="H163">
            <v>65875.716</v>
          </cell>
          <cell r="J163">
            <v>66278.059200000003</v>
          </cell>
        </row>
        <row r="164">
          <cell r="H164">
            <v>66300.694000000003</v>
          </cell>
          <cell r="J164">
            <v>66705.632800000007</v>
          </cell>
        </row>
        <row r="165">
          <cell r="H165">
            <v>67047.5</v>
          </cell>
          <cell r="J165">
            <v>67457</v>
          </cell>
        </row>
        <row r="166">
          <cell r="H166">
            <v>67047.5</v>
          </cell>
          <cell r="J166">
            <v>67457</v>
          </cell>
        </row>
        <row r="167">
          <cell r="H167">
            <v>67047.5</v>
          </cell>
          <cell r="J167">
            <v>67457</v>
          </cell>
        </row>
        <row r="168">
          <cell r="H168">
            <v>67047.5</v>
          </cell>
          <cell r="J168">
            <v>67457</v>
          </cell>
        </row>
        <row r="169">
          <cell r="H169">
            <v>67047.5</v>
          </cell>
          <cell r="J169">
            <v>67457</v>
          </cell>
        </row>
        <row r="170">
          <cell r="H170">
            <v>67047.5</v>
          </cell>
          <cell r="J170">
            <v>67457</v>
          </cell>
        </row>
        <row r="171">
          <cell r="H171">
            <v>67047.5</v>
          </cell>
          <cell r="J171">
            <v>67457</v>
          </cell>
        </row>
        <row r="172">
          <cell r="H172">
            <v>67051.626000000004</v>
          </cell>
          <cell r="J172">
            <v>67461.151200000008</v>
          </cell>
        </row>
        <row r="173">
          <cell r="H173">
            <v>67051.626000000004</v>
          </cell>
          <cell r="J173">
            <v>67461.151200000008</v>
          </cell>
        </row>
        <row r="174">
          <cell r="H174">
            <v>67377.58</v>
          </cell>
          <cell r="J174">
            <v>67789.096000000005</v>
          </cell>
        </row>
        <row r="175">
          <cell r="H175">
            <v>68729.711460000006</v>
          </cell>
          <cell r="J175">
            <v>69149.485751999993</v>
          </cell>
        </row>
        <row r="176">
          <cell r="H176">
            <v>68758.799759999994</v>
          </cell>
          <cell r="J176">
            <v>69178.751711999997</v>
          </cell>
        </row>
        <row r="177">
          <cell r="H177">
            <v>69118.752000000008</v>
          </cell>
          <cell r="J177">
            <v>69540.902400000006</v>
          </cell>
        </row>
        <row r="178">
          <cell r="H178">
            <v>69866.589500000002</v>
          </cell>
          <cell r="J178">
            <v>70293.307400000005</v>
          </cell>
        </row>
        <row r="179">
          <cell r="H179">
            <v>70142</v>
          </cell>
          <cell r="J179">
            <v>70570.400000000009</v>
          </cell>
        </row>
        <row r="180">
          <cell r="H180">
            <v>70142</v>
          </cell>
          <cell r="J180">
            <v>70570.400000000009</v>
          </cell>
        </row>
        <row r="181">
          <cell r="H181">
            <v>70142</v>
          </cell>
          <cell r="J181">
            <v>70570.400000000009</v>
          </cell>
        </row>
        <row r="182">
          <cell r="H182">
            <v>71173.5</v>
          </cell>
          <cell r="J182">
            <v>71608.2</v>
          </cell>
        </row>
        <row r="183">
          <cell r="H183">
            <v>71689.25</v>
          </cell>
          <cell r="J183">
            <v>72127.100000000006</v>
          </cell>
        </row>
        <row r="184">
          <cell r="H184">
            <v>72205</v>
          </cell>
          <cell r="J184">
            <v>72646</v>
          </cell>
        </row>
        <row r="185">
          <cell r="H185">
            <v>72205</v>
          </cell>
          <cell r="J185">
            <v>72646</v>
          </cell>
        </row>
        <row r="186">
          <cell r="H186">
            <v>72205</v>
          </cell>
          <cell r="J186">
            <v>72646</v>
          </cell>
        </row>
        <row r="187">
          <cell r="H187">
            <v>72205</v>
          </cell>
          <cell r="J187">
            <v>72646</v>
          </cell>
        </row>
        <row r="188">
          <cell r="H188">
            <v>72205</v>
          </cell>
          <cell r="J188">
            <v>72646</v>
          </cell>
        </row>
        <row r="189">
          <cell r="H189">
            <v>72205</v>
          </cell>
          <cell r="J189">
            <v>72646</v>
          </cell>
        </row>
        <row r="190">
          <cell r="H190">
            <v>72213.252000000008</v>
          </cell>
          <cell r="J190">
            <v>72654.3024</v>
          </cell>
        </row>
        <row r="191">
          <cell r="H191">
            <v>72213.252000000008</v>
          </cell>
          <cell r="J191">
            <v>72654.3024</v>
          </cell>
        </row>
        <row r="192">
          <cell r="H192">
            <v>72213.252000000008</v>
          </cell>
          <cell r="J192">
            <v>72654.3024</v>
          </cell>
        </row>
        <row r="193">
          <cell r="H193">
            <v>72574.277000000002</v>
          </cell>
          <cell r="J193">
            <v>73017.532400000011</v>
          </cell>
        </row>
        <row r="194">
          <cell r="H194">
            <v>73244.752000000008</v>
          </cell>
          <cell r="J194">
            <v>73692.102400000003</v>
          </cell>
        </row>
        <row r="195">
          <cell r="H195">
            <v>73752.25</v>
          </cell>
          <cell r="J195">
            <v>74202.7</v>
          </cell>
        </row>
        <row r="196">
          <cell r="H196">
            <v>73885.354760000002</v>
          </cell>
          <cell r="J196">
            <v>74336.617711999992</v>
          </cell>
        </row>
        <row r="197">
          <cell r="H197">
            <v>74268</v>
          </cell>
          <cell r="J197">
            <v>74721.600000000006</v>
          </cell>
        </row>
        <row r="198">
          <cell r="H198">
            <v>74268</v>
          </cell>
          <cell r="J198">
            <v>74721.600000000006</v>
          </cell>
        </row>
        <row r="199">
          <cell r="H199">
            <v>74269.031500000012</v>
          </cell>
          <cell r="J199">
            <v>74722.637799999997</v>
          </cell>
        </row>
        <row r="200">
          <cell r="H200">
            <v>74783.75</v>
          </cell>
          <cell r="J200">
            <v>75240.5</v>
          </cell>
        </row>
        <row r="201">
          <cell r="H201">
            <v>76331</v>
          </cell>
          <cell r="J201">
            <v>76797.2</v>
          </cell>
        </row>
        <row r="202">
          <cell r="H202">
            <v>76331</v>
          </cell>
          <cell r="J202">
            <v>76797.2</v>
          </cell>
        </row>
        <row r="203">
          <cell r="H203">
            <v>76331</v>
          </cell>
          <cell r="J203">
            <v>76797.2</v>
          </cell>
        </row>
        <row r="204">
          <cell r="H204">
            <v>77362.5</v>
          </cell>
          <cell r="J204">
            <v>77835</v>
          </cell>
        </row>
        <row r="205">
          <cell r="H205">
            <v>77362.5</v>
          </cell>
          <cell r="J205">
            <v>77835</v>
          </cell>
        </row>
        <row r="206">
          <cell r="H206">
            <v>77362.5</v>
          </cell>
          <cell r="J206">
            <v>77835</v>
          </cell>
        </row>
        <row r="207">
          <cell r="H207">
            <v>77362.5</v>
          </cell>
          <cell r="J207">
            <v>77835</v>
          </cell>
        </row>
        <row r="208">
          <cell r="H208">
            <v>77362.5</v>
          </cell>
          <cell r="J208">
            <v>77835</v>
          </cell>
        </row>
        <row r="209">
          <cell r="H209">
            <v>77362.5</v>
          </cell>
          <cell r="J209">
            <v>77835</v>
          </cell>
        </row>
        <row r="210">
          <cell r="H210">
            <v>77362.5</v>
          </cell>
          <cell r="J210">
            <v>77835</v>
          </cell>
        </row>
        <row r="211">
          <cell r="H211">
            <v>77362.5</v>
          </cell>
          <cell r="J211">
            <v>77835</v>
          </cell>
        </row>
        <row r="212">
          <cell r="H212">
            <v>77362.5</v>
          </cell>
          <cell r="J212">
            <v>77835</v>
          </cell>
        </row>
        <row r="213">
          <cell r="H213">
            <v>77362.5</v>
          </cell>
          <cell r="J213">
            <v>77835</v>
          </cell>
        </row>
        <row r="214">
          <cell r="H214">
            <v>77362.5</v>
          </cell>
          <cell r="J214">
            <v>77835</v>
          </cell>
        </row>
        <row r="215">
          <cell r="H215">
            <v>77362.5</v>
          </cell>
          <cell r="J215">
            <v>77835</v>
          </cell>
        </row>
        <row r="216">
          <cell r="H216">
            <v>77362.5</v>
          </cell>
          <cell r="J216">
            <v>77835</v>
          </cell>
        </row>
        <row r="217">
          <cell r="H217">
            <v>77362.5</v>
          </cell>
          <cell r="J217">
            <v>77835</v>
          </cell>
        </row>
        <row r="218">
          <cell r="H218">
            <v>77465.650000000009</v>
          </cell>
          <cell r="J218">
            <v>77938.78</v>
          </cell>
        </row>
        <row r="219">
          <cell r="H219">
            <v>78394</v>
          </cell>
          <cell r="J219">
            <v>78872.800000000003</v>
          </cell>
        </row>
        <row r="220">
          <cell r="H220">
            <v>78402.252000000008</v>
          </cell>
          <cell r="J220">
            <v>78881.102400000003</v>
          </cell>
        </row>
        <row r="221">
          <cell r="H221">
            <v>78402.252000000008</v>
          </cell>
          <cell r="J221">
            <v>78881.102400000003</v>
          </cell>
        </row>
        <row r="222">
          <cell r="H222">
            <v>78402.252000000008</v>
          </cell>
          <cell r="J222">
            <v>78881.102400000003</v>
          </cell>
        </row>
        <row r="223">
          <cell r="H223">
            <v>78402.252000000008</v>
          </cell>
          <cell r="J223">
            <v>78881.102400000003</v>
          </cell>
        </row>
        <row r="224">
          <cell r="H224">
            <v>78402.252000000008</v>
          </cell>
          <cell r="J224">
            <v>78881.102400000003</v>
          </cell>
        </row>
        <row r="225">
          <cell r="H225">
            <v>78402.252000000008</v>
          </cell>
          <cell r="J225">
            <v>78881.102400000003</v>
          </cell>
        </row>
        <row r="226">
          <cell r="H226">
            <v>78402.252000000008</v>
          </cell>
          <cell r="J226">
            <v>78881.102400000003</v>
          </cell>
        </row>
        <row r="227">
          <cell r="H227">
            <v>78402.252000000008</v>
          </cell>
          <cell r="J227">
            <v>78881.102400000003</v>
          </cell>
        </row>
        <row r="228">
          <cell r="H228">
            <v>79425.5</v>
          </cell>
          <cell r="J228">
            <v>79910.600000000006</v>
          </cell>
        </row>
        <row r="229">
          <cell r="H229">
            <v>79425.5</v>
          </cell>
          <cell r="J229">
            <v>79910.600000000006</v>
          </cell>
        </row>
        <row r="230">
          <cell r="H230">
            <v>79425.5</v>
          </cell>
          <cell r="J230">
            <v>79910.600000000006</v>
          </cell>
        </row>
        <row r="231">
          <cell r="H231">
            <v>79429.626000000004</v>
          </cell>
          <cell r="J231">
            <v>79914.751199999999</v>
          </cell>
        </row>
        <row r="232">
          <cell r="H232">
            <v>80457</v>
          </cell>
          <cell r="J232">
            <v>80948.400000000009</v>
          </cell>
        </row>
        <row r="233">
          <cell r="H233">
            <v>80457</v>
          </cell>
          <cell r="J233">
            <v>80948.400000000009</v>
          </cell>
        </row>
        <row r="234">
          <cell r="H234">
            <v>80457.041259999998</v>
          </cell>
          <cell r="J234">
            <v>80948.441512000005</v>
          </cell>
        </row>
        <row r="235">
          <cell r="H235">
            <v>82519.958740000016</v>
          </cell>
          <cell r="J235">
            <v>83023.958488000004</v>
          </cell>
        </row>
        <row r="236">
          <cell r="H236">
            <v>82000</v>
          </cell>
          <cell r="J236">
            <v>82504.000000000015</v>
          </cell>
        </row>
        <row r="237">
          <cell r="H237">
            <v>82000</v>
          </cell>
          <cell r="J237">
            <v>82504.000000000015</v>
          </cell>
        </row>
        <row r="238">
          <cell r="H238">
            <v>82000</v>
          </cell>
          <cell r="J238">
            <v>82504.000000000015</v>
          </cell>
        </row>
        <row r="239">
          <cell r="H239">
            <v>82000</v>
          </cell>
          <cell r="J239">
            <v>82504.000000000015</v>
          </cell>
        </row>
        <row r="240">
          <cell r="H240">
            <v>82004.099999999991</v>
          </cell>
          <cell r="J240">
            <v>82508.125200000009</v>
          </cell>
        </row>
        <row r="241">
          <cell r="H241">
            <v>82004.099999999991</v>
          </cell>
          <cell r="J241">
            <v>82508.125200000009</v>
          </cell>
        </row>
        <row r="242">
          <cell r="H242">
            <v>82004.099999999991</v>
          </cell>
          <cell r="J242">
            <v>82508.125200000009</v>
          </cell>
        </row>
        <row r="243">
          <cell r="H243">
            <v>83025</v>
          </cell>
          <cell r="J243">
            <v>83535.3</v>
          </cell>
        </row>
        <row r="244">
          <cell r="H244">
            <v>83025</v>
          </cell>
          <cell r="J244">
            <v>83535.3</v>
          </cell>
        </row>
        <row r="245">
          <cell r="H245">
            <v>83025</v>
          </cell>
          <cell r="J245">
            <v>83535.3</v>
          </cell>
        </row>
        <row r="246">
          <cell r="H246">
            <v>83025</v>
          </cell>
          <cell r="J246">
            <v>83535.3</v>
          </cell>
        </row>
        <row r="247">
          <cell r="H247">
            <v>83025</v>
          </cell>
          <cell r="J247">
            <v>83535.3</v>
          </cell>
        </row>
        <row r="248">
          <cell r="H248">
            <v>83025</v>
          </cell>
          <cell r="J248">
            <v>83535.3</v>
          </cell>
        </row>
        <row r="249">
          <cell r="H249">
            <v>83025</v>
          </cell>
          <cell r="J249">
            <v>83535.3</v>
          </cell>
        </row>
        <row r="250">
          <cell r="H250">
            <v>83025</v>
          </cell>
          <cell r="J250">
            <v>83535.3</v>
          </cell>
        </row>
        <row r="251">
          <cell r="H251">
            <v>83845.040999999983</v>
          </cell>
          <cell r="J251">
            <v>84360.381252000006</v>
          </cell>
        </row>
        <row r="252">
          <cell r="H252">
            <v>84049.999999999985</v>
          </cell>
          <cell r="J252">
            <v>84566.6</v>
          </cell>
        </row>
        <row r="253">
          <cell r="H253">
            <v>84049.999999999985</v>
          </cell>
          <cell r="J253">
            <v>84566.6</v>
          </cell>
        </row>
        <row r="254">
          <cell r="H254">
            <v>85074.999999999985</v>
          </cell>
          <cell r="J254">
            <v>85597.900000000009</v>
          </cell>
        </row>
        <row r="255">
          <cell r="H255">
            <v>85079.099999999991</v>
          </cell>
          <cell r="J255">
            <v>85602.025200000004</v>
          </cell>
        </row>
        <row r="256">
          <cell r="H256">
            <v>85792.499999999985</v>
          </cell>
          <cell r="J256">
            <v>86319.810000000012</v>
          </cell>
        </row>
        <row r="257">
          <cell r="H257">
            <v>86099.999999999985</v>
          </cell>
          <cell r="J257">
            <v>86629.200000000012</v>
          </cell>
        </row>
        <row r="258">
          <cell r="H258">
            <v>87124.999999999985</v>
          </cell>
          <cell r="J258">
            <v>87660.500000000015</v>
          </cell>
        </row>
        <row r="259">
          <cell r="H259">
            <v>87124.999999999985</v>
          </cell>
          <cell r="J259">
            <v>87660.500000000015</v>
          </cell>
        </row>
        <row r="260">
          <cell r="H260">
            <v>87124.999999999985</v>
          </cell>
          <cell r="J260">
            <v>87660.500000000015</v>
          </cell>
        </row>
        <row r="261">
          <cell r="H261">
            <v>87124.999999999985</v>
          </cell>
          <cell r="J261">
            <v>87660.500000000015</v>
          </cell>
        </row>
        <row r="262">
          <cell r="H262">
            <v>87124.999999999985</v>
          </cell>
          <cell r="J262">
            <v>87660.500000000015</v>
          </cell>
        </row>
        <row r="263">
          <cell r="H263">
            <v>87124.999999999985</v>
          </cell>
          <cell r="J263">
            <v>87660.500000000015</v>
          </cell>
        </row>
        <row r="264">
          <cell r="H264">
            <v>87129.099999999991</v>
          </cell>
          <cell r="J264">
            <v>87664.625200000009</v>
          </cell>
        </row>
        <row r="265">
          <cell r="H265">
            <v>87133.2</v>
          </cell>
          <cell r="J265">
            <v>87668.750400000004</v>
          </cell>
        </row>
        <row r="266">
          <cell r="H266">
            <v>87133.2</v>
          </cell>
          <cell r="J266">
            <v>87668.750400000004</v>
          </cell>
        </row>
        <row r="267">
          <cell r="H267">
            <v>87133.2</v>
          </cell>
          <cell r="J267">
            <v>87668.750400000004</v>
          </cell>
        </row>
        <row r="268">
          <cell r="H268">
            <v>89691.599999999991</v>
          </cell>
          <cell r="J268">
            <v>90242.875200000009</v>
          </cell>
        </row>
        <row r="269">
          <cell r="H269">
            <v>90199.999999999985</v>
          </cell>
          <cell r="J269">
            <v>90754.400000000009</v>
          </cell>
        </row>
        <row r="270">
          <cell r="H270">
            <v>90208.2</v>
          </cell>
          <cell r="J270">
            <v>90762.650400000013</v>
          </cell>
        </row>
        <row r="271">
          <cell r="H271">
            <v>91229.099999999991</v>
          </cell>
          <cell r="J271">
            <v>91789.825200000007</v>
          </cell>
        </row>
        <row r="272">
          <cell r="H272">
            <v>92249.999999999985</v>
          </cell>
          <cell r="J272">
            <v>92817.000000000015</v>
          </cell>
        </row>
        <row r="273">
          <cell r="H273">
            <v>92249.999999999985</v>
          </cell>
          <cell r="J273">
            <v>92817.000000000015</v>
          </cell>
        </row>
        <row r="274">
          <cell r="H274">
            <v>92249.999999999985</v>
          </cell>
          <cell r="J274">
            <v>92817.000000000015</v>
          </cell>
        </row>
        <row r="275">
          <cell r="H275">
            <v>92249.999999999985</v>
          </cell>
          <cell r="J275">
            <v>92817.000000000015</v>
          </cell>
        </row>
        <row r="276">
          <cell r="H276">
            <v>92249.999999999985</v>
          </cell>
          <cell r="J276">
            <v>92817.000000000015</v>
          </cell>
        </row>
        <row r="277">
          <cell r="H277">
            <v>92249.999999999985</v>
          </cell>
          <cell r="J277">
            <v>92817.000000000015</v>
          </cell>
        </row>
        <row r="278">
          <cell r="H278">
            <v>92249.999999999985</v>
          </cell>
          <cell r="J278">
            <v>92817.000000000015</v>
          </cell>
        </row>
        <row r="279">
          <cell r="H279">
            <v>92249.999999999985</v>
          </cell>
          <cell r="J279">
            <v>92817.000000000015</v>
          </cell>
        </row>
        <row r="280">
          <cell r="H280">
            <v>92249.999999999985</v>
          </cell>
          <cell r="J280">
            <v>92817.000000000015</v>
          </cell>
        </row>
        <row r="281">
          <cell r="H281">
            <v>92249.999999999985</v>
          </cell>
          <cell r="J281">
            <v>92817.000000000015</v>
          </cell>
        </row>
        <row r="282">
          <cell r="H282">
            <v>92249.999999999985</v>
          </cell>
          <cell r="J282">
            <v>92817.000000000015</v>
          </cell>
        </row>
        <row r="283">
          <cell r="H283">
            <v>92249.999999999985</v>
          </cell>
          <cell r="J283">
            <v>92817.000000000015</v>
          </cell>
        </row>
        <row r="284">
          <cell r="H284">
            <v>92249.999999999985</v>
          </cell>
          <cell r="J284">
            <v>92817.000000000015</v>
          </cell>
        </row>
        <row r="285">
          <cell r="H285">
            <v>92249.999999999985</v>
          </cell>
          <cell r="J285">
            <v>92817.000000000015</v>
          </cell>
        </row>
        <row r="286">
          <cell r="H286">
            <v>92258.2</v>
          </cell>
          <cell r="J286">
            <v>92825.250400000004</v>
          </cell>
        </row>
        <row r="287">
          <cell r="H287">
            <v>92673.734999999986</v>
          </cell>
          <cell r="J287">
            <v>93243.339420000004</v>
          </cell>
        </row>
        <row r="288">
          <cell r="H288">
            <v>93283.199999999997</v>
          </cell>
          <cell r="J288">
            <v>93856.550400000007</v>
          </cell>
        </row>
        <row r="289">
          <cell r="H289">
            <v>95021.599999999991</v>
          </cell>
          <cell r="J289">
            <v>95605.635200000004</v>
          </cell>
        </row>
        <row r="290">
          <cell r="H290">
            <v>95632.499999999985</v>
          </cell>
          <cell r="J290">
            <v>96220.290000000008</v>
          </cell>
        </row>
        <row r="291">
          <cell r="H291">
            <v>96349.999999999985</v>
          </cell>
          <cell r="J291">
            <v>96942.200000000012</v>
          </cell>
        </row>
        <row r="292">
          <cell r="H292">
            <v>96862.499999999985</v>
          </cell>
          <cell r="J292">
            <v>97457.85</v>
          </cell>
        </row>
        <row r="293">
          <cell r="H293">
            <v>97374.917999999991</v>
          </cell>
          <cell r="J293">
            <v>97973.417496000009</v>
          </cell>
        </row>
        <row r="294">
          <cell r="H294">
            <v>97374.999999999985</v>
          </cell>
          <cell r="J294">
            <v>97973.500000000015</v>
          </cell>
        </row>
        <row r="295">
          <cell r="H295">
            <v>97374.999999999985</v>
          </cell>
          <cell r="J295">
            <v>97973.500000000015</v>
          </cell>
        </row>
        <row r="296">
          <cell r="H296">
            <v>97379.099999999991</v>
          </cell>
          <cell r="J296">
            <v>97977.625200000009</v>
          </cell>
        </row>
        <row r="297">
          <cell r="H297">
            <v>100736.99999999999</v>
          </cell>
          <cell r="J297">
            <v>101356.164</v>
          </cell>
        </row>
        <row r="298">
          <cell r="H298">
            <v>102495.9</v>
          </cell>
          <cell r="J298">
            <v>103125.87480000001</v>
          </cell>
        </row>
        <row r="299">
          <cell r="H299">
            <v>102150.00000000001</v>
          </cell>
          <cell r="J299">
            <v>102780</v>
          </cell>
        </row>
        <row r="300">
          <cell r="H300">
            <v>102150.00000000001</v>
          </cell>
          <cell r="J300">
            <v>102780</v>
          </cell>
        </row>
        <row r="301">
          <cell r="H301">
            <v>102150.00000000001</v>
          </cell>
          <cell r="J301">
            <v>102780</v>
          </cell>
        </row>
        <row r="302">
          <cell r="H302">
            <v>102150.00000000001</v>
          </cell>
          <cell r="J302">
            <v>102780</v>
          </cell>
        </row>
        <row r="303">
          <cell r="H303">
            <v>102150.00000000001</v>
          </cell>
          <cell r="J303">
            <v>102780</v>
          </cell>
        </row>
        <row r="304">
          <cell r="H304">
            <v>102154.08600000001</v>
          </cell>
          <cell r="J304">
            <v>102784.1112</v>
          </cell>
        </row>
        <row r="305">
          <cell r="H305">
            <v>107257.50000000001</v>
          </cell>
          <cell r="J305">
            <v>107919</v>
          </cell>
        </row>
        <row r="306">
          <cell r="H306">
            <v>107257.50000000001</v>
          </cell>
          <cell r="J306">
            <v>107919</v>
          </cell>
        </row>
        <row r="307">
          <cell r="H307">
            <v>107257.50000000001</v>
          </cell>
          <cell r="J307">
            <v>107919</v>
          </cell>
        </row>
        <row r="308">
          <cell r="H308">
            <v>107265.67200000001</v>
          </cell>
          <cell r="J308">
            <v>107927.2224</v>
          </cell>
        </row>
        <row r="309">
          <cell r="H309">
            <v>112365.00000000001</v>
          </cell>
          <cell r="J309">
            <v>113058</v>
          </cell>
        </row>
        <row r="310">
          <cell r="H310">
            <v>112369.08600000001</v>
          </cell>
          <cell r="J310">
            <v>113062.1112</v>
          </cell>
        </row>
        <row r="311">
          <cell r="H311">
            <v>112369.08600000001</v>
          </cell>
          <cell r="J311">
            <v>113062.1112</v>
          </cell>
        </row>
        <row r="312">
          <cell r="H312">
            <v>112381.34400000001</v>
          </cell>
          <cell r="J312">
            <v>113074.44480000001</v>
          </cell>
        </row>
        <row r="313">
          <cell r="H313">
            <v>117472.50000000001</v>
          </cell>
          <cell r="J313">
            <v>118197</v>
          </cell>
        </row>
        <row r="314">
          <cell r="H314">
            <v>117472.50000000001</v>
          </cell>
          <cell r="J314">
            <v>118197</v>
          </cell>
        </row>
        <row r="315">
          <cell r="H315">
            <v>117472.50000000001</v>
          </cell>
          <cell r="J315">
            <v>118197</v>
          </cell>
        </row>
        <row r="316">
          <cell r="H316">
            <v>117472.50000000001</v>
          </cell>
          <cell r="J316">
            <v>118197</v>
          </cell>
        </row>
        <row r="317">
          <cell r="H317">
            <v>117472.50000000001</v>
          </cell>
          <cell r="J317">
            <v>118197</v>
          </cell>
        </row>
        <row r="318">
          <cell r="H318">
            <v>117472.50000000001</v>
          </cell>
          <cell r="J318">
            <v>118197</v>
          </cell>
        </row>
        <row r="319">
          <cell r="H319">
            <v>117472.50000000001</v>
          </cell>
          <cell r="J319">
            <v>118197</v>
          </cell>
        </row>
        <row r="320">
          <cell r="H320">
            <v>117472.50000000001</v>
          </cell>
          <cell r="J320">
            <v>118197</v>
          </cell>
        </row>
        <row r="321">
          <cell r="H321">
            <v>117472.50000000001</v>
          </cell>
          <cell r="J321">
            <v>118197</v>
          </cell>
        </row>
        <row r="322">
          <cell r="H322">
            <v>119515.50000000001</v>
          </cell>
          <cell r="J322">
            <v>120252.6</v>
          </cell>
        </row>
        <row r="323">
          <cell r="H323">
            <v>122580.00000000001</v>
          </cell>
          <cell r="J323">
            <v>123336</v>
          </cell>
        </row>
        <row r="324">
          <cell r="H324">
            <v>122580.00000000001</v>
          </cell>
          <cell r="J324">
            <v>123336</v>
          </cell>
        </row>
        <row r="325">
          <cell r="H325">
            <v>122580.00000000001</v>
          </cell>
          <cell r="J325">
            <v>123336</v>
          </cell>
        </row>
        <row r="326">
          <cell r="H326">
            <v>123601.54086000001</v>
          </cell>
          <cell r="J326">
            <v>124363.84111199999</v>
          </cell>
        </row>
        <row r="327">
          <cell r="H327">
            <v>127495.45800000001</v>
          </cell>
          <cell r="J327">
            <v>128281.7736</v>
          </cell>
        </row>
        <row r="328">
          <cell r="H328">
            <v>127687.50000000001</v>
          </cell>
          <cell r="J328">
            <v>128475</v>
          </cell>
        </row>
        <row r="329">
          <cell r="H329">
            <v>127687.54086000001</v>
          </cell>
          <cell r="J329">
            <v>128475.04111200001</v>
          </cell>
        </row>
        <row r="330">
          <cell r="H330">
            <v>132795</v>
          </cell>
          <cell r="J330">
            <v>133614</v>
          </cell>
        </row>
        <row r="331">
          <cell r="H331">
            <v>132795</v>
          </cell>
          <cell r="J331">
            <v>133614</v>
          </cell>
        </row>
        <row r="332">
          <cell r="H332">
            <v>135863.58600000001</v>
          </cell>
          <cell r="J332">
            <v>136701.51120000001</v>
          </cell>
        </row>
        <row r="333">
          <cell r="H333">
            <v>137902.5</v>
          </cell>
          <cell r="J333">
            <v>138753</v>
          </cell>
        </row>
        <row r="334">
          <cell r="H334">
            <v>139447.008</v>
          </cell>
          <cell r="J334">
            <v>140307.0336</v>
          </cell>
        </row>
        <row r="335">
          <cell r="H335">
            <v>139447.008</v>
          </cell>
          <cell r="J335">
            <v>140307.0336</v>
          </cell>
        </row>
        <row r="336">
          <cell r="H336">
            <v>140758.614</v>
          </cell>
          <cell r="J336">
            <v>141626.72880000001</v>
          </cell>
        </row>
        <row r="337">
          <cell r="H337">
            <v>148117.5</v>
          </cell>
          <cell r="J337">
            <v>149031</v>
          </cell>
        </row>
        <row r="338">
          <cell r="H338">
            <v>148117.5</v>
          </cell>
          <cell r="J338">
            <v>149031</v>
          </cell>
        </row>
        <row r="339">
          <cell r="H339">
            <v>152850</v>
          </cell>
          <cell r="J339">
            <v>153795.00000000003</v>
          </cell>
        </row>
        <row r="340">
          <cell r="H340">
            <v>152850</v>
          </cell>
          <cell r="J340">
            <v>153795.00000000003</v>
          </cell>
        </row>
        <row r="341">
          <cell r="H341">
            <v>152850</v>
          </cell>
          <cell r="J341">
            <v>153795.00000000003</v>
          </cell>
        </row>
        <row r="342">
          <cell r="H342">
            <v>152850</v>
          </cell>
          <cell r="J342">
            <v>153795.00000000003</v>
          </cell>
        </row>
        <row r="343">
          <cell r="H343">
            <v>152850</v>
          </cell>
          <cell r="J343">
            <v>153795.00000000003</v>
          </cell>
        </row>
        <row r="344">
          <cell r="H344">
            <v>157944.99999999997</v>
          </cell>
          <cell r="J344">
            <v>158921.50000000003</v>
          </cell>
        </row>
        <row r="345">
          <cell r="H345">
            <v>161813.12399999998</v>
          </cell>
          <cell r="J345">
            <v>162813.53880000001</v>
          </cell>
        </row>
        <row r="346">
          <cell r="H346">
            <v>163039.99999999997</v>
          </cell>
          <cell r="J346">
            <v>164048.00000000003</v>
          </cell>
        </row>
        <row r="347">
          <cell r="H347">
            <v>163039.99999999997</v>
          </cell>
          <cell r="J347">
            <v>164048.00000000003</v>
          </cell>
        </row>
        <row r="348">
          <cell r="H348">
            <v>163039.99999999997</v>
          </cell>
          <cell r="J348">
            <v>164048.00000000003</v>
          </cell>
        </row>
        <row r="349">
          <cell r="H349">
            <v>163039.99999999997</v>
          </cell>
          <cell r="J349">
            <v>164048.00000000003</v>
          </cell>
        </row>
        <row r="350">
          <cell r="H350">
            <v>168134.99999999997</v>
          </cell>
          <cell r="J350">
            <v>169174.50000000003</v>
          </cell>
        </row>
        <row r="351">
          <cell r="H351">
            <v>178324.99999999997</v>
          </cell>
          <cell r="J351">
            <v>179427.50000000003</v>
          </cell>
        </row>
        <row r="352">
          <cell r="H352">
            <v>178324.99999999997</v>
          </cell>
          <cell r="J352">
            <v>179427.50000000003</v>
          </cell>
        </row>
        <row r="353">
          <cell r="H353">
            <v>193609.99999999997</v>
          </cell>
          <cell r="J353">
            <v>194807.00000000003</v>
          </cell>
        </row>
        <row r="356">
          <cell r="H356">
            <v>32950.400000000001</v>
          </cell>
          <cell r="J356">
            <v>33152</v>
          </cell>
        </row>
        <row r="357">
          <cell r="H357">
            <v>36039.5</v>
          </cell>
          <cell r="J357">
            <v>36260</v>
          </cell>
        </row>
        <row r="358">
          <cell r="H358">
            <v>39128.600000000006</v>
          </cell>
          <cell r="J358">
            <v>39368</v>
          </cell>
        </row>
        <row r="359">
          <cell r="H359">
            <v>40892</v>
          </cell>
          <cell r="J359">
            <v>41144</v>
          </cell>
        </row>
        <row r="360">
          <cell r="H360">
            <v>40892</v>
          </cell>
          <cell r="J360">
            <v>41144</v>
          </cell>
        </row>
        <row r="361">
          <cell r="H361">
            <v>41154.771992000002</v>
          </cell>
          <cell r="J361">
            <v>41408.391343999996</v>
          </cell>
        </row>
        <row r="362">
          <cell r="H362">
            <v>44735.847999999998</v>
          </cell>
          <cell r="J362">
            <v>45011.536</v>
          </cell>
        </row>
        <row r="363">
          <cell r="H363">
            <v>44985.289199999999</v>
          </cell>
          <cell r="J363">
            <v>45262.5144</v>
          </cell>
        </row>
        <row r="364">
          <cell r="H364">
            <v>44985.289199999999</v>
          </cell>
          <cell r="J364">
            <v>45262.5144</v>
          </cell>
        </row>
        <row r="365">
          <cell r="H365">
            <v>46003.5</v>
          </cell>
          <cell r="J365">
            <v>46287</v>
          </cell>
        </row>
        <row r="366">
          <cell r="H366">
            <v>47025.8</v>
          </cell>
          <cell r="J366">
            <v>47315.6</v>
          </cell>
        </row>
        <row r="367">
          <cell r="H367">
            <v>47025.8</v>
          </cell>
          <cell r="J367">
            <v>47315.6</v>
          </cell>
        </row>
        <row r="368">
          <cell r="H368">
            <v>48559.25</v>
          </cell>
          <cell r="J368">
            <v>48858.5</v>
          </cell>
        </row>
        <row r="369">
          <cell r="H369">
            <v>49070.400000000001</v>
          </cell>
          <cell r="J369">
            <v>49372.799999999996</v>
          </cell>
        </row>
        <row r="370">
          <cell r="H370">
            <v>49705.248299999999</v>
          </cell>
          <cell r="J370">
            <v>50011.560599999997</v>
          </cell>
        </row>
        <row r="371">
          <cell r="H371">
            <v>50297.119107999999</v>
          </cell>
          <cell r="J371">
            <v>50607.078856</v>
          </cell>
        </row>
        <row r="372">
          <cell r="H372">
            <v>51115</v>
          </cell>
          <cell r="J372">
            <v>51430</v>
          </cell>
        </row>
        <row r="373">
          <cell r="H373">
            <v>51595.481</v>
          </cell>
          <cell r="J373">
            <v>51913.441999999995</v>
          </cell>
        </row>
        <row r="374">
          <cell r="H374">
            <v>52137.3</v>
          </cell>
          <cell r="J374">
            <v>52458.6</v>
          </cell>
        </row>
        <row r="375">
          <cell r="H375">
            <v>56226.5</v>
          </cell>
          <cell r="J375">
            <v>56573</v>
          </cell>
        </row>
        <row r="376">
          <cell r="H376">
            <v>58782.25</v>
          </cell>
          <cell r="J376">
            <v>59144.5</v>
          </cell>
        </row>
        <row r="377">
          <cell r="H377">
            <v>59301.578399999999</v>
          </cell>
          <cell r="J377">
            <v>59667.0288</v>
          </cell>
        </row>
        <row r="378">
          <cell r="H378">
            <v>60315.7</v>
          </cell>
          <cell r="J378">
            <v>60687.399999999994</v>
          </cell>
        </row>
        <row r="379">
          <cell r="H379">
            <v>60315.7</v>
          </cell>
          <cell r="J379">
            <v>60687.399999999994</v>
          </cell>
        </row>
        <row r="380">
          <cell r="H380">
            <v>60323.878400000001</v>
          </cell>
          <cell r="J380">
            <v>60695.628799999999</v>
          </cell>
        </row>
        <row r="381">
          <cell r="H381">
            <v>60622.39</v>
          </cell>
          <cell r="J381">
            <v>60995.979999999996</v>
          </cell>
        </row>
        <row r="382">
          <cell r="H382">
            <v>61253.999999999993</v>
          </cell>
          <cell r="J382">
            <v>61631.999999999993</v>
          </cell>
        </row>
        <row r="383">
          <cell r="H383">
            <v>61253.999999999993</v>
          </cell>
          <cell r="J383">
            <v>61631.999999999993</v>
          </cell>
        </row>
        <row r="384">
          <cell r="H384">
            <v>61253.999999999993</v>
          </cell>
          <cell r="J384">
            <v>61631.999999999993</v>
          </cell>
        </row>
        <row r="385">
          <cell r="H385">
            <v>63040.574999999997</v>
          </cell>
          <cell r="J385">
            <v>63429.599999999991</v>
          </cell>
        </row>
        <row r="386">
          <cell r="H386">
            <v>63295.799999999996</v>
          </cell>
          <cell r="J386">
            <v>63686.399999999994</v>
          </cell>
        </row>
        <row r="387">
          <cell r="H387">
            <v>63295.799999999996</v>
          </cell>
          <cell r="J387">
            <v>63686.399999999994</v>
          </cell>
        </row>
        <row r="388">
          <cell r="H388">
            <v>65345.767199999995</v>
          </cell>
          <cell r="J388">
            <v>65749.017599999992</v>
          </cell>
        </row>
        <row r="389">
          <cell r="H389">
            <v>65345.767199999995</v>
          </cell>
          <cell r="J389">
            <v>65749.017599999992</v>
          </cell>
        </row>
        <row r="390">
          <cell r="H390">
            <v>66358.459164</v>
          </cell>
          <cell r="J390">
            <v>66767.958911999987</v>
          </cell>
        </row>
        <row r="391">
          <cell r="H391">
            <v>66358.5</v>
          </cell>
          <cell r="J391">
            <v>66768</v>
          </cell>
        </row>
        <row r="392">
          <cell r="H392">
            <v>66358.5</v>
          </cell>
          <cell r="J392">
            <v>66768</v>
          </cell>
        </row>
        <row r="393">
          <cell r="H393">
            <v>67379.399999999994</v>
          </cell>
          <cell r="J393">
            <v>67795.199999999997</v>
          </cell>
        </row>
        <row r="394">
          <cell r="H394">
            <v>67689.753599999996</v>
          </cell>
          <cell r="J394">
            <v>68107.468799999988</v>
          </cell>
        </row>
        <row r="395">
          <cell r="H395">
            <v>69421.2</v>
          </cell>
          <cell r="J395">
            <v>69849.599999999991</v>
          </cell>
        </row>
        <row r="396">
          <cell r="H396">
            <v>70442.099999999991</v>
          </cell>
          <cell r="J396">
            <v>70876.799999999988</v>
          </cell>
        </row>
        <row r="397">
          <cell r="H397">
            <v>71463</v>
          </cell>
          <cell r="J397">
            <v>71903.999999999985</v>
          </cell>
        </row>
        <row r="398">
          <cell r="H398">
            <v>71463</v>
          </cell>
          <cell r="J398">
            <v>71903.999999999985</v>
          </cell>
        </row>
        <row r="399">
          <cell r="H399">
            <v>71471.167199999996</v>
          </cell>
          <cell r="J399">
            <v>71912.217599999989</v>
          </cell>
        </row>
        <row r="400">
          <cell r="H400">
            <v>72303.241535999987</v>
          </cell>
          <cell r="J400">
            <v>72749.426687999992</v>
          </cell>
        </row>
        <row r="401">
          <cell r="H401">
            <v>73504.799999999988</v>
          </cell>
          <cell r="J401">
            <v>73958.399999999994</v>
          </cell>
        </row>
        <row r="402">
          <cell r="H402">
            <v>74533.867199999993</v>
          </cell>
          <cell r="J402">
            <v>74993.817599999995</v>
          </cell>
        </row>
        <row r="403">
          <cell r="H403">
            <v>74533.867199999993</v>
          </cell>
          <cell r="J403">
            <v>74993.817599999995</v>
          </cell>
        </row>
        <row r="404">
          <cell r="H404">
            <v>74849.325299999997</v>
          </cell>
          <cell r="J404">
            <v>75311.222399999999</v>
          </cell>
        </row>
        <row r="405">
          <cell r="H405">
            <v>75546.599999999991</v>
          </cell>
          <cell r="J405">
            <v>76012.799999999988</v>
          </cell>
        </row>
        <row r="406">
          <cell r="H406">
            <v>76567.5</v>
          </cell>
          <cell r="J406">
            <v>77039.999999999985</v>
          </cell>
        </row>
        <row r="407">
          <cell r="H407">
            <v>76567.5</v>
          </cell>
          <cell r="J407">
            <v>77039.999999999985</v>
          </cell>
        </row>
        <row r="408">
          <cell r="H408">
            <v>76567.5</v>
          </cell>
          <cell r="J408">
            <v>77039.999999999985</v>
          </cell>
        </row>
        <row r="409">
          <cell r="H409">
            <v>76567.5</v>
          </cell>
          <cell r="J409">
            <v>77039.999999999985</v>
          </cell>
        </row>
        <row r="410">
          <cell r="H410">
            <v>77588.399999999994</v>
          </cell>
          <cell r="J410">
            <v>78067.199999999997</v>
          </cell>
        </row>
        <row r="411">
          <cell r="H411">
            <v>77596.56719999999</v>
          </cell>
          <cell r="J411">
            <v>78075.417599999986</v>
          </cell>
        </row>
        <row r="412">
          <cell r="H412">
            <v>77596.56719999999</v>
          </cell>
          <cell r="J412">
            <v>78075.417599999986</v>
          </cell>
        </row>
        <row r="413">
          <cell r="H413">
            <v>78609.299999999988</v>
          </cell>
          <cell r="J413">
            <v>79094.399999999994</v>
          </cell>
        </row>
        <row r="414">
          <cell r="H414">
            <v>79119.75</v>
          </cell>
          <cell r="J414">
            <v>79607.999999999985</v>
          </cell>
        </row>
        <row r="415">
          <cell r="H415">
            <v>79630.2</v>
          </cell>
          <cell r="J415">
            <v>80121.599999999991</v>
          </cell>
        </row>
        <row r="416">
          <cell r="H416">
            <v>80865.529835999987</v>
          </cell>
          <cell r="J416">
            <v>81364.553087999986</v>
          </cell>
        </row>
        <row r="417">
          <cell r="H417">
            <v>81544.000000000015</v>
          </cell>
          <cell r="J417">
            <v>82048</v>
          </cell>
        </row>
        <row r="418">
          <cell r="H418">
            <v>81544.000000000015</v>
          </cell>
          <cell r="J418">
            <v>82048</v>
          </cell>
        </row>
        <row r="419">
          <cell r="H419">
            <v>81544.000000000015</v>
          </cell>
          <cell r="J419">
            <v>82048</v>
          </cell>
        </row>
        <row r="420">
          <cell r="H420">
            <v>81548.077200000014</v>
          </cell>
          <cell r="J420">
            <v>82052.102400000003</v>
          </cell>
        </row>
        <row r="421">
          <cell r="H421">
            <v>82563.3</v>
          </cell>
          <cell r="J421">
            <v>83073.600000000006</v>
          </cell>
        </row>
        <row r="422">
          <cell r="H422">
            <v>82563.3</v>
          </cell>
          <cell r="J422">
            <v>83073.600000000006</v>
          </cell>
        </row>
        <row r="423">
          <cell r="H423">
            <v>82563.3</v>
          </cell>
          <cell r="J423">
            <v>83073.600000000006</v>
          </cell>
        </row>
        <row r="424">
          <cell r="H424">
            <v>82563.3</v>
          </cell>
          <cell r="J424">
            <v>83073.600000000006</v>
          </cell>
        </row>
        <row r="425">
          <cell r="H425">
            <v>86640.500000000015</v>
          </cell>
          <cell r="J425">
            <v>87176</v>
          </cell>
        </row>
        <row r="426">
          <cell r="H426">
            <v>89698.400000000009</v>
          </cell>
          <cell r="J426">
            <v>90252.800000000003</v>
          </cell>
        </row>
        <row r="427">
          <cell r="H427">
            <v>91737.000000000015</v>
          </cell>
          <cell r="J427">
            <v>92304</v>
          </cell>
        </row>
        <row r="428">
          <cell r="H428">
            <v>91737.000000000015</v>
          </cell>
          <cell r="J428">
            <v>92304</v>
          </cell>
        </row>
        <row r="429">
          <cell r="H429">
            <v>91737.000000000015</v>
          </cell>
          <cell r="J429">
            <v>92304</v>
          </cell>
        </row>
        <row r="430">
          <cell r="H430">
            <v>91737.000000000015</v>
          </cell>
          <cell r="J430">
            <v>92304</v>
          </cell>
        </row>
        <row r="431">
          <cell r="H431">
            <v>91737.000000000015</v>
          </cell>
          <cell r="J431">
            <v>92304</v>
          </cell>
        </row>
        <row r="432">
          <cell r="H432">
            <v>91737.000000000015</v>
          </cell>
          <cell r="J432">
            <v>92304</v>
          </cell>
        </row>
        <row r="433">
          <cell r="H433">
            <v>93775.6</v>
          </cell>
          <cell r="J433">
            <v>94355.200000000012</v>
          </cell>
        </row>
        <row r="434">
          <cell r="H434">
            <v>96833.540772000008</v>
          </cell>
          <cell r="J434">
            <v>97432.041024000006</v>
          </cell>
        </row>
        <row r="435">
          <cell r="H435">
            <v>96833.540772000008</v>
          </cell>
          <cell r="J435">
            <v>97432.041024000006</v>
          </cell>
        </row>
        <row r="436">
          <cell r="H436">
            <v>96837.577200000014</v>
          </cell>
          <cell r="J436">
            <v>97436.102400000003</v>
          </cell>
        </row>
        <row r="437">
          <cell r="H437">
            <v>96837.577200000014</v>
          </cell>
          <cell r="J437">
            <v>97436.102400000003</v>
          </cell>
        </row>
        <row r="438">
          <cell r="H438">
            <v>97856.877200000003</v>
          </cell>
          <cell r="J438">
            <v>98461.702400000009</v>
          </cell>
        </row>
        <row r="439">
          <cell r="H439">
            <v>100910.70000000001</v>
          </cell>
          <cell r="J439">
            <v>101534.40000000001</v>
          </cell>
        </row>
        <row r="440">
          <cell r="H440">
            <v>101832.14720000001</v>
          </cell>
          <cell r="J440">
            <v>102461.54240000001</v>
          </cell>
        </row>
        <row r="441">
          <cell r="H441">
            <v>101860</v>
          </cell>
          <cell r="J441">
            <v>102489.99999999999</v>
          </cell>
        </row>
        <row r="442">
          <cell r="H442">
            <v>106952.91851199999</v>
          </cell>
          <cell r="J442">
            <v>107614.41800799999</v>
          </cell>
        </row>
        <row r="443">
          <cell r="H443">
            <v>114083.2</v>
          </cell>
          <cell r="J443">
            <v>114788.79999999999</v>
          </cell>
        </row>
        <row r="444">
          <cell r="H444">
            <v>117139</v>
          </cell>
          <cell r="J444">
            <v>117863.49999999999</v>
          </cell>
        </row>
        <row r="445">
          <cell r="H445">
            <v>117139</v>
          </cell>
          <cell r="J445">
            <v>117863.49999999999</v>
          </cell>
        </row>
        <row r="446">
          <cell r="H446">
            <v>117139</v>
          </cell>
          <cell r="J446">
            <v>117863.49999999999</v>
          </cell>
        </row>
        <row r="447">
          <cell r="H447">
            <v>117139</v>
          </cell>
          <cell r="J447">
            <v>117863.49999999999</v>
          </cell>
        </row>
        <row r="448">
          <cell r="H448">
            <v>117139</v>
          </cell>
          <cell r="J448">
            <v>117863.49999999999</v>
          </cell>
        </row>
        <row r="449">
          <cell r="H449">
            <v>117139</v>
          </cell>
          <cell r="J449">
            <v>117863.49999999999</v>
          </cell>
        </row>
        <row r="450">
          <cell r="H450">
            <v>117147.1488</v>
          </cell>
          <cell r="J450">
            <v>117871.69919999999</v>
          </cell>
        </row>
        <row r="451">
          <cell r="H451">
            <v>122232</v>
          </cell>
          <cell r="J451">
            <v>122987.99999999999</v>
          </cell>
        </row>
        <row r="452">
          <cell r="H452">
            <v>127325</v>
          </cell>
          <cell r="J452">
            <v>128112.49999999999</v>
          </cell>
        </row>
        <row r="453">
          <cell r="H453">
            <v>127325</v>
          </cell>
          <cell r="J453">
            <v>128112.49999999999</v>
          </cell>
        </row>
        <row r="454">
          <cell r="H454">
            <v>132418</v>
          </cell>
          <cell r="J454">
            <v>133237</v>
          </cell>
        </row>
        <row r="455">
          <cell r="H455">
            <v>134455.19999999998</v>
          </cell>
          <cell r="J455">
            <v>135286.79999999999</v>
          </cell>
        </row>
        <row r="456">
          <cell r="H456">
            <v>137511</v>
          </cell>
          <cell r="J456">
            <v>138361.5</v>
          </cell>
        </row>
        <row r="457">
          <cell r="H457">
            <v>152820</v>
          </cell>
          <cell r="J457">
            <v>153764.99999999997</v>
          </cell>
        </row>
        <row r="458">
          <cell r="H458">
            <v>157914</v>
          </cell>
          <cell r="J458">
            <v>158890.49999999997</v>
          </cell>
        </row>
        <row r="459">
          <cell r="H459">
            <v>163008</v>
          </cell>
          <cell r="J459">
            <v>164015.99999999997</v>
          </cell>
        </row>
        <row r="460">
          <cell r="H460">
            <v>183384</v>
          </cell>
          <cell r="J460">
            <v>184517.99999999997</v>
          </cell>
        </row>
        <row r="461">
          <cell r="H461">
            <v>183384</v>
          </cell>
          <cell r="J461">
            <v>184517.99999999997</v>
          </cell>
        </row>
        <row r="462">
          <cell r="H462">
            <v>188478</v>
          </cell>
          <cell r="J462">
            <v>189643.49999999997</v>
          </cell>
        </row>
        <row r="465">
          <cell r="H465">
            <v>27709.22</v>
          </cell>
          <cell r="J465">
            <v>27876.800000000003</v>
          </cell>
        </row>
        <row r="466">
          <cell r="H466">
            <v>32501.040000000001</v>
          </cell>
          <cell r="J466">
            <v>32697.600000000002</v>
          </cell>
        </row>
        <row r="467">
          <cell r="H467">
            <v>36459.458332000002</v>
          </cell>
          <cell r="J467">
            <v>36679.958080000004</v>
          </cell>
        </row>
        <row r="468">
          <cell r="H468">
            <v>38804.450036000002</v>
          </cell>
          <cell r="J468">
            <v>39039.131840000002</v>
          </cell>
        </row>
        <row r="469">
          <cell r="H469">
            <v>42627.606783999996</v>
          </cell>
          <cell r="J469">
            <v>42888.237531999999</v>
          </cell>
        </row>
        <row r="470">
          <cell r="H470">
            <v>43276.799999999996</v>
          </cell>
          <cell r="J470">
            <v>43541.4</v>
          </cell>
        </row>
        <row r="471">
          <cell r="H471">
            <v>46368</v>
          </cell>
          <cell r="J471">
            <v>46651.5</v>
          </cell>
        </row>
        <row r="472">
          <cell r="H472">
            <v>46368</v>
          </cell>
          <cell r="J472">
            <v>46651.5</v>
          </cell>
        </row>
        <row r="473">
          <cell r="H473">
            <v>47328.332799999996</v>
          </cell>
          <cell r="J473">
            <v>47617.704399999995</v>
          </cell>
        </row>
        <row r="474">
          <cell r="H474">
            <v>49021.321215999997</v>
          </cell>
          <cell r="J474">
            <v>49321.043967999998</v>
          </cell>
        </row>
        <row r="475">
          <cell r="H475">
            <v>49459.199999999997</v>
          </cell>
          <cell r="J475">
            <v>49761.599999999999</v>
          </cell>
        </row>
        <row r="476">
          <cell r="H476">
            <v>49459.199999999997</v>
          </cell>
          <cell r="J476">
            <v>49761.599999999999</v>
          </cell>
        </row>
        <row r="477">
          <cell r="H477">
            <v>52036.2304</v>
          </cell>
          <cell r="J477">
            <v>52354.386699999995</v>
          </cell>
        </row>
        <row r="478">
          <cell r="H478">
            <v>53478.213376</v>
          </cell>
          <cell r="J478">
            <v>53805.186148000001</v>
          </cell>
        </row>
        <row r="479">
          <cell r="H479">
            <v>53580.799999999996</v>
          </cell>
          <cell r="J479">
            <v>53908.399999999994</v>
          </cell>
        </row>
        <row r="480">
          <cell r="H480">
            <v>57702.400000000001</v>
          </cell>
          <cell r="J480">
            <v>58055.199999999997</v>
          </cell>
        </row>
        <row r="481">
          <cell r="H481">
            <v>58732.799999999996</v>
          </cell>
          <cell r="J481">
            <v>59091.899999999994</v>
          </cell>
        </row>
        <row r="482">
          <cell r="H482">
            <v>59763.199999999997</v>
          </cell>
          <cell r="J482">
            <v>60128.6</v>
          </cell>
        </row>
        <row r="483">
          <cell r="H483">
            <v>59763.199999999997</v>
          </cell>
          <cell r="J483">
            <v>60128.6</v>
          </cell>
        </row>
        <row r="484">
          <cell r="J484">
            <v>61169.446799999998</v>
          </cell>
        </row>
        <row r="485">
          <cell r="J485">
            <v>61871.999999999993</v>
          </cell>
        </row>
        <row r="486">
          <cell r="J486">
            <v>61871.999999999993</v>
          </cell>
        </row>
        <row r="487">
          <cell r="J487">
            <v>61871.999999999993</v>
          </cell>
        </row>
        <row r="488">
          <cell r="J488">
            <v>63934.399999999994</v>
          </cell>
        </row>
        <row r="489">
          <cell r="J489">
            <v>67032.124799999991</v>
          </cell>
        </row>
        <row r="490">
          <cell r="J490">
            <v>68059.199999999997</v>
          </cell>
        </row>
        <row r="491">
          <cell r="J491">
            <v>72183.999999999985</v>
          </cell>
        </row>
        <row r="492">
          <cell r="J492">
            <v>74246.399999999994</v>
          </cell>
        </row>
        <row r="493">
          <cell r="J493">
            <v>76308.799999999988</v>
          </cell>
        </row>
        <row r="494">
          <cell r="J494">
            <v>77339.999999999985</v>
          </cell>
        </row>
        <row r="495">
          <cell r="J495">
            <v>77339.999999999985</v>
          </cell>
        </row>
        <row r="496">
          <cell r="J496">
            <v>77339.999999999985</v>
          </cell>
        </row>
        <row r="497">
          <cell r="J497">
            <v>78371.199999999997</v>
          </cell>
        </row>
        <row r="498">
          <cell r="H498">
            <v>80936.352999999988</v>
          </cell>
          <cell r="J498">
            <v>81433.863999999987</v>
          </cell>
        </row>
        <row r="499">
          <cell r="H499">
            <v>80967.099999999991</v>
          </cell>
          <cell r="J499">
            <v>81464.799999999988</v>
          </cell>
        </row>
        <row r="500">
          <cell r="H500">
            <v>80967.099999999991</v>
          </cell>
          <cell r="J500">
            <v>81464.799999999988</v>
          </cell>
        </row>
        <row r="501">
          <cell r="H501">
            <v>81728</v>
          </cell>
          <cell r="J501">
            <v>82232</v>
          </cell>
        </row>
        <row r="502">
          <cell r="H502">
            <v>86844.1728</v>
          </cell>
          <cell r="J502">
            <v>87379.723200000008</v>
          </cell>
        </row>
        <row r="503">
          <cell r="H503">
            <v>87346.759136000008</v>
          </cell>
          <cell r="J503">
            <v>87885.408884000004</v>
          </cell>
        </row>
        <row r="504">
          <cell r="H504">
            <v>88879.200000000012</v>
          </cell>
          <cell r="J504">
            <v>89427.3</v>
          </cell>
        </row>
        <row r="505">
          <cell r="H505">
            <v>89900.800000000003</v>
          </cell>
          <cell r="J505">
            <v>90455.2</v>
          </cell>
        </row>
        <row r="506">
          <cell r="H506">
            <v>91944</v>
          </cell>
          <cell r="J506">
            <v>92511</v>
          </cell>
        </row>
        <row r="507">
          <cell r="H507">
            <v>91944</v>
          </cell>
          <cell r="J507">
            <v>92511</v>
          </cell>
        </row>
        <row r="508">
          <cell r="H508">
            <v>97052</v>
          </cell>
          <cell r="J508">
            <v>97650.5</v>
          </cell>
        </row>
        <row r="509">
          <cell r="H509">
            <v>101649.20000000001</v>
          </cell>
          <cell r="J509">
            <v>102276.05</v>
          </cell>
        </row>
        <row r="510">
          <cell r="H510">
            <v>102030</v>
          </cell>
          <cell r="J510">
            <v>102660</v>
          </cell>
        </row>
        <row r="511">
          <cell r="H511">
            <v>102030</v>
          </cell>
          <cell r="J511">
            <v>102660</v>
          </cell>
        </row>
        <row r="512">
          <cell r="H512">
            <v>109172.09999999999</v>
          </cell>
          <cell r="J512">
            <v>109846.2</v>
          </cell>
        </row>
        <row r="513">
          <cell r="H513">
            <v>132639</v>
          </cell>
          <cell r="J513">
            <v>133458</v>
          </cell>
        </row>
        <row r="514">
          <cell r="H514">
            <v>145392.75</v>
          </cell>
          <cell r="J514">
            <v>146290.5</v>
          </cell>
        </row>
        <row r="515">
          <cell r="H515">
            <v>153015</v>
          </cell>
          <cell r="J515">
            <v>153960</v>
          </cell>
        </row>
        <row r="516">
          <cell r="H516">
            <v>153015</v>
          </cell>
          <cell r="J516">
            <v>153960</v>
          </cell>
        </row>
        <row r="517">
          <cell r="H517">
            <v>163216</v>
          </cell>
          <cell r="J517">
            <v>164224</v>
          </cell>
        </row>
        <row r="518">
          <cell r="H518">
            <v>163216</v>
          </cell>
          <cell r="J518">
            <v>164224</v>
          </cell>
        </row>
        <row r="519">
          <cell r="H519">
            <v>163216</v>
          </cell>
          <cell r="J519">
            <v>164224</v>
          </cell>
        </row>
        <row r="520">
          <cell r="H520">
            <v>178517.45919599998</v>
          </cell>
          <cell r="J520">
            <v>179619.95894399998</v>
          </cell>
        </row>
        <row r="521">
          <cell r="J521">
            <v>214704</v>
          </cell>
        </row>
        <row r="524">
          <cell r="H524">
            <v>23033.147199999999</v>
          </cell>
          <cell r="J524">
            <v>23177.908599999999</v>
          </cell>
        </row>
        <row r="525">
          <cell r="H525">
            <v>26306.840472000004</v>
          </cell>
          <cell r="J525">
            <v>26470.640724000001</v>
          </cell>
        </row>
        <row r="526">
          <cell r="H526">
            <v>26310.8472</v>
          </cell>
          <cell r="J526">
            <v>26474.672399999999</v>
          </cell>
        </row>
        <row r="527">
          <cell r="H527">
            <v>30515.847527999998</v>
          </cell>
          <cell r="J527">
            <v>30705.855275999998</v>
          </cell>
        </row>
        <row r="528">
          <cell r="H528">
            <v>33389.440472000002</v>
          </cell>
          <cell r="J528">
            <v>33597.340724000002</v>
          </cell>
        </row>
        <row r="529">
          <cell r="H529">
            <v>38448.400000000001</v>
          </cell>
          <cell r="J529">
            <v>38687.800000000003</v>
          </cell>
        </row>
        <row r="530">
          <cell r="H530">
            <v>38452.447200000002</v>
          </cell>
          <cell r="J530">
            <v>38691.8724</v>
          </cell>
        </row>
        <row r="531">
          <cell r="H531">
            <v>39087.938544000004</v>
          </cell>
          <cell r="J531">
            <v>39331.320648000001</v>
          </cell>
        </row>
        <row r="532">
          <cell r="H532">
            <v>40552</v>
          </cell>
          <cell r="J532">
            <v>40804</v>
          </cell>
        </row>
        <row r="533">
          <cell r="H533">
            <v>40560.110399999998</v>
          </cell>
          <cell r="J533">
            <v>40812.160799999998</v>
          </cell>
        </row>
        <row r="534">
          <cell r="H534">
            <v>42579.6</v>
          </cell>
          <cell r="J534">
            <v>42844.2</v>
          </cell>
        </row>
        <row r="535">
          <cell r="H535">
            <v>43086.5</v>
          </cell>
          <cell r="J535">
            <v>43354.25</v>
          </cell>
        </row>
        <row r="536">
          <cell r="H536">
            <v>43086.5</v>
          </cell>
          <cell r="J536">
            <v>43354.25</v>
          </cell>
        </row>
        <row r="537">
          <cell r="H537">
            <v>43840.767200000002</v>
          </cell>
          <cell r="J537">
            <v>44113.204400000002</v>
          </cell>
        </row>
        <row r="538">
          <cell r="H538">
            <v>43846.931104000003</v>
          </cell>
          <cell r="J538">
            <v>44119.406608000005</v>
          </cell>
        </row>
        <row r="539">
          <cell r="H539">
            <v>45621</v>
          </cell>
          <cell r="J539">
            <v>45904.5</v>
          </cell>
        </row>
        <row r="540">
          <cell r="H540">
            <v>46440.150399999999</v>
          </cell>
          <cell r="J540">
            <v>46728.7408</v>
          </cell>
        </row>
        <row r="541">
          <cell r="H541">
            <v>46939.021104000007</v>
          </cell>
          <cell r="J541">
            <v>47230.711608000005</v>
          </cell>
        </row>
        <row r="542">
          <cell r="H542">
            <v>47648.6</v>
          </cell>
          <cell r="J542">
            <v>47944.7</v>
          </cell>
        </row>
        <row r="543">
          <cell r="H543">
            <v>48969.459744</v>
          </cell>
          <cell r="J543">
            <v>49273.767887999995</v>
          </cell>
        </row>
        <row r="544">
          <cell r="H544">
            <v>49676.200000000004</v>
          </cell>
          <cell r="J544">
            <v>49984.9</v>
          </cell>
        </row>
        <row r="545">
          <cell r="H545">
            <v>49678.227599999998</v>
          </cell>
          <cell r="J545">
            <v>49986.940199999997</v>
          </cell>
        </row>
        <row r="546">
          <cell r="H546">
            <v>50690</v>
          </cell>
          <cell r="J546">
            <v>51005</v>
          </cell>
        </row>
        <row r="547">
          <cell r="H547">
            <v>50690</v>
          </cell>
          <cell r="J547">
            <v>51005</v>
          </cell>
        </row>
        <row r="548">
          <cell r="H548">
            <v>50690.040552000006</v>
          </cell>
          <cell r="J548">
            <v>51005.040804000004</v>
          </cell>
        </row>
        <row r="549">
          <cell r="H549">
            <v>50791.380000000005</v>
          </cell>
          <cell r="J549">
            <v>51107.01</v>
          </cell>
        </row>
        <row r="550">
          <cell r="H550">
            <v>52717.599999999999</v>
          </cell>
          <cell r="J550">
            <v>53045.2</v>
          </cell>
        </row>
        <row r="551">
          <cell r="H551">
            <v>52718.613799999999</v>
          </cell>
          <cell r="J551">
            <v>53046.220099999999</v>
          </cell>
        </row>
        <row r="552">
          <cell r="H552">
            <v>53782.090000000004</v>
          </cell>
          <cell r="J552">
            <v>54116.305</v>
          </cell>
        </row>
        <row r="553">
          <cell r="H553">
            <v>55505.590552000001</v>
          </cell>
          <cell r="J553">
            <v>55850.515804000002</v>
          </cell>
        </row>
        <row r="554">
          <cell r="H554">
            <v>55759</v>
          </cell>
          <cell r="J554">
            <v>56105.5</v>
          </cell>
        </row>
        <row r="555">
          <cell r="H555">
            <v>55759</v>
          </cell>
          <cell r="J555">
            <v>56105.5</v>
          </cell>
        </row>
        <row r="556">
          <cell r="H556">
            <v>55767.110400000005</v>
          </cell>
          <cell r="J556">
            <v>56113.660799999998</v>
          </cell>
        </row>
        <row r="557">
          <cell r="H557">
            <v>56265.9</v>
          </cell>
          <cell r="J557">
            <v>56615.55</v>
          </cell>
        </row>
        <row r="558">
          <cell r="H558">
            <v>56295.300200000005</v>
          </cell>
          <cell r="J558">
            <v>56645.132899999997</v>
          </cell>
        </row>
        <row r="559">
          <cell r="H559">
            <v>57786.6</v>
          </cell>
          <cell r="J559">
            <v>58145.7</v>
          </cell>
        </row>
        <row r="560">
          <cell r="H560">
            <v>58273.183448000003</v>
          </cell>
          <cell r="J560">
            <v>58635.307196000002</v>
          </cell>
        </row>
        <row r="561">
          <cell r="H561">
            <v>60098.063999999998</v>
          </cell>
          <cell r="J561">
            <v>60471.527999999998</v>
          </cell>
        </row>
        <row r="562">
          <cell r="H562">
            <v>61001.999999999993</v>
          </cell>
          <cell r="J562">
            <v>61379.999999999993</v>
          </cell>
        </row>
        <row r="563">
          <cell r="H563">
            <v>61001.999999999993</v>
          </cell>
          <cell r="J563">
            <v>61379.999999999993</v>
          </cell>
        </row>
        <row r="564">
          <cell r="H564">
            <v>61001.999999999993</v>
          </cell>
          <cell r="J564">
            <v>61379.999999999993</v>
          </cell>
        </row>
        <row r="565">
          <cell r="H565">
            <v>61001.999999999993</v>
          </cell>
          <cell r="J565">
            <v>61379.999999999993</v>
          </cell>
        </row>
        <row r="566">
          <cell r="H566">
            <v>61010.133599999994</v>
          </cell>
          <cell r="J566">
            <v>61388.183999999994</v>
          </cell>
        </row>
        <row r="567">
          <cell r="H567">
            <v>63019.132799999999</v>
          </cell>
          <cell r="J567">
            <v>63409.631999999998</v>
          </cell>
        </row>
        <row r="568">
          <cell r="H568">
            <v>63543.709331999999</v>
          </cell>
          <cell r="J568">
            <v>63937.459079999993</v>
          </cell>
        </row>
        <row r="569">
          <cell r="H569">
            <v>63706.421999999999</v>
          </cell>
          <cell r="J569">
            <v>64101.179999999993</v>
          </cell>
        </row>
        <row r="570">
          <cell r="H570">
            <v>64052.1</v>
          </cell>
          <cell r="J570">
            <v>64448.999999999993</v>
          </cell>
        </row>
        <row r="571">
          <cell r="H571">
            <v>64300.256135999996</v>
          </cell>
          <cell r="J571">
            <v>64698.693839999993</v>
          </cell>
        </row>
        <row r="572">
          <cell r="H572">
            <v>66085.5</v>
          </cell>
          <cell r="J572">
            <v>66495</v>
          </cell>
        </row>
        <row r="573">
          <cell r="H573">
            <v>66085.5</v>
          </cell>
          <cell r="J573">
            <v>66495</v>
          </cell>
        </row>
        <row r="574">
          <cell r="H574">
            <v>66085.540668000001</v>
          </cell>
          <cell r="J574">
            <v>66495.040919999999</v>
          </cell>
        </row>
        <row r="575">
          <cell r="H575">
            <v>66089.566800000001</v>
          </cell>
          <cell r="J575">
            <v>66499.09199999999</v>
          </cell>
        </row>
        <row r="576">
          <cell r="H576">
            <v>66089.566800000001</v>
          </cell>
          <cell r="J576">
            <v>66499.09199999999</v>
          </cell>
        </row>
        <row r="577">
          <cell r="H577">
            <v>67191.669599999994</v>
          </cell>
          <cell r="J577">
            <v>67608.02399999999</v>
          </cell>
        </row>
        <row r="578">
          <cell r="H578">
            <v>67610.55</v>
          </cell>
          <cell r="J578">
            <v>68029.5</v>
          </cell>
        </row>
        <row r="579">
          <cell r="H579">
            <v>67610.55</v>
          </cell>
          <cell r="J579">
            <v>68029.5</v>
          </cell>
        </row>
        <row r="580">
          <cell r="H580">
            <v>67614.616799999989</v>
          </cell>
          <cell r="J580">
            <v>68033.59199999999</v>
          </cell>
        </row>
        <row r="581">
          <cell r="H581">
            <v>68127.033599999995</v>
          </cell>
          <cell r="J581">
            <v>68549.183999999994</v>
          </cell>
        </row>
        <row r="582">
          <cell r="H582">
            <v>69084.764999999999</v>
          </cell>
          <cell r="J582">
            <v>69512.849999999991</v>
          </cell>
        </row>
        <row r="583">
          <cell r="H583">
            <v>69135.599999999991</v>
          </cell>
          <cell r="J583">
            <v>69564</v>
          </cell>
        </row>
        <row r="584">
          <cell r="H584">
            <v>69643.95</v>
          </cell>
          <cell r="J584">
            <v>70075.5</v>
          </cell>
        </row>
        <row r="585">
          <cell r="H585">
            <v>71169</v>
          </cell>
          <cell r="J585">
            <v>71610</v>
          </cell>
        </row>
        <row r="586">
          <cell r="H586">
            <v>71169</v>
          </cell>
          <cell r="J586">
            <v>71610</v>
          </cell>
        </row>
        <row r="587">
          <cell r="H587">
            <v>71169</v>
          </cell>
          <cell r="J587">
            <v>71610</v>
          </cell>
        </row>
        <row r="588">
          <cell r="H588">
            <v>71169</v>
          </cell>
          <cell r="J588">
            <v>71610</v>
          </cell>
        </row>
        <row r="589">
          <cell r="H589">
            <v>71169</v>
          </cell>
          <cell r="J589">
            <v>71610</v>
          </cell>
        </row>
        <row r="590">
          <cell r="H590">
            <v>71173.066800000001</v>
          </cell>
          <cell r="J590">
            <v>71614.09199999999</v>
          </cell>
        </row>
        <row r="591">
          <cell r="H591">
            <v>73202.399999999994</v>
          </cell>
          <cell r="J591">
            <v>73656</v>
          </cell>
        </row>
        <row r="592">
          <cell r="H592">
            <v>73202.399999999994</v>
          </cell>
          <cell r="J592">
            <v>73656</v>
          </cell>
        </row>
        <row r="593">
          <cell r="H593">
            <v>75235.799999999988</v>
          </cell>
          <cell r="J593">
            <v>75702</v>
          </cell>
        </row>
        <row r="594">
          <cell r="H594">
            <v>75235.799999999988</v>
          </cell>
          <cell r="J594">
            <v>75702</v>
          </cell>
        </row>
        <row r="595">
          <cell r="H595">
            <v>76150.83</v>
          </cell>
          <cell r="J595">
            <v>76622.7</v>
          </cell>
        </row>
        <row r="596">
          <cell r="H596">
            <v>76252.5</v>
          </cell>
          <cell r="J596">
            <v>76725</v>
          </cell>
        </row>
        <row r="597">
          <cell r="H597">
            <v>76252.5</v>
          </cell>
          <cell r="J597">
            <v>76725</v>
          </cell>
        </row>
        <row r="598">
          <cell r="H598">
            <v>76252.5</v>
          </cell>
          <cell r="J598">
            <v>76725</v>
          </cell>
        </row>
        <row r="599">
          <cell r="H599">
            <v>76252.5</v>
          </cell>
          <cell r="J599">
            <v>76725</v>
          </cell>
        </row>
        <row r="600">
          <cell r="H600">
            <v>76252.5</v>
          </cell>
          <cell r="J600">
            <v>76725</v>
          </cell>
        </row>
        <row r="601">
          <cell r="H601">
            <v>77116.735667999994</v>
          </cell>
          <cell r="J601">
            <v>77594.590919999988</v>
          </cell>
        </row>
        <row r="602">
          <cell r="H602">
            <v>77269.2</v>
          </cell>
          <cell r="J602">
            <v>77748</v>
          </cell>
        </row>
        <row r="603">
          <cell r="H603">
            <v>77269.2</v>
          </cell>
          <cell r="J603">
            <v>77748</v>
          </cell>
        </row>
        <row r="604">
          <cell r="H604">
            <v>77269.2</v>
          </cell>
          <cell r="J604">
            <v>77748</v>
          </cell>
        </row>
        <row r="605">
          <cell r="H605">
            <v>77277.333599999998</v>
          </cell>
          <cell r="J605">
            <v>77756.183999999994</v>
          </cell>
        </row>
        <row r="606">
          <cell r="H606">
            <v>77277.333599999998</v>
          </cell>
          <cell r="J606">
            <v>77756.183999999994</v>
          </cell>
        </row>
        <row r="607">
          <cell r="H607">
            <v>77277.333599999998</v>
          </cell>
          <cell r="J607">
            <v>77756.183999999994</v>
          </cell>
        </row>
        <row r="608">
          <cell r="H608">
            <v>77670.857501999999</v>
          </cell>
          <cell r="J608">
            <v>78152.146379999991</v>
          </cell>
        </row>
        <row r="609">
          <cell r="H609">
            <v>78289.966799999995</v>
          </cell>
          <cell r="J609">
            <v>78775.09199999999</v>
          </cell>
        </row>
        <row r="610">
          <cell r="H610">
            <v>79302.599999999991</v>
          </cell>
          <cell r="J610">
            <v>79794</v>
          </cell>
        </row>
        <row r="611">
          <cell r="H611">
            <v>79302.640667999993</v>
          </cell>
          <cell r="J611">
            <v>79794.040919999985</v>
          </cell>
        </row>
        <row r="612">
          <cell r="H612">
            <v>79810.95</v>
          </cell>
          <cell r="J612">
            <v>80305.5</v>
          </cell>
        </row>
        <row r="613">
          <cell r="H613">
            <v>79819.083599999998</v>
          </cell>
          <cell r="J613">
            <v>80313.683999999994</v>
          </cell>
        </row>
        <row r="614">
          <cell r="H614">
            <v>80653.794299999994</v>
          </cell>
          <cell r="J614">
            <v>81153.566999999995</v>
          </cell>
        </row>
        <row r="615">
          <cell r="H615">
            <v>81392</v>
          </cell>
          <cell r="J615">
            <v>81896</v>
          </cell>
        </row>
        <row r="616">
          <cell r="H616">
            <v>81392</v>
          </cell>
          <cell r="J616">
            <v>81896</v>
          </cell>
        </row>
        <row r="617">
          <cell r="H617">
            <v>81392</v>
          </cell>
          <cell r="J617">
            <v>81896</v>
          </cell>
        </row>
        <row r="618">
          <cell r="H618">
            <v>81392.040695999996</v>
          </cell>
          <cell r="J618">
            <v>81896.040947999994</v>
          </cell>
        </row>
        <row r="619">
          <cell r="H619">
            <v>81392.040695999996</v>
          </cell>
          <cell r="J619">
            <v>81896.040947999994</v>
          </cell>
        </row>
        <row r="620">
          <cell r="H620">
            <v>81396.069600000003</v>
          </cell>
          <cell r="J620">
            <v>81900.094800000006</v>
          </cell>
        </row>
        <row r="621">
          <cell r="H621">
            <v>81396.069600000003</v>
          </cell>
          <cell r="J621">
            <v>81900.094800000006</v>
          </cell>
        </row>
        <row r="622">
          <cell r="H622">
            <v>81900.700000000012</v>
          </cell>
          <cell r="J622">
            <v>82407.850000000006</v>
          </cell>
        </row>
        <row r="623">
          <cell r="H623">
            <v>82409.400000000009</v>
          </cell>
          <cell r="J623">
            <v>82919.700000000012</v>
          </cell>
        </row>
        <row r="624">
          <cell r="H624">
            <v>82409.400000000009</v>
          </cell>
          <cell r="J624">
            <v>82919.700000000012</v>
          </cell>
        </row>
        <row r="625">
          <cell r="H625">
            <v>82409.400000000009</v>
          </cell>
          <cell r="J625">
            <v>82919.700000000012</v>
          </cell>
        </row>
        <row r="626">
          <cell r="H626">
            <v>82409.400000000009</v>
          </cell>
          <cell r="J626">
            <v>82919.700000000012</v>
          </cell>
        </row>
        <row r="627">
          <cell r="H627">
            <v>82413.469600000011</v>
          </cell>
          <cell r="J627">
            <v>82923.794800000003</v>
          </cell>
        </row>
        <row r="628">
          <cell r="H628">
            <v>83426.8</v>
          </cell>
          <cell r="J628">
            <v>83943.400000000009</v>
          </cell>
        </row>
        <row r="629">
          <cell r="H629">
            <v>83426.8</v>
          </cell>
          <cell r="J629">
            <v>83943.400000000009</v>
          </cell>
        </row>
        <row r="630">
          <cell r="H630">
            <v>83426.8</v>
          </cell>
          <cell r="J630">
            <v>83943.400000000009</v>
          </cell>
        </row>
        <row r="631">
          <cell r="H631">
            <v>84444.200000000012</v>
          </cell>
          <cell r="J631">
            <v>84967.1</v>
          </cell>
        </row>
        <row r="632">
          <cell r="H632">
            <v>84942.72600000001</v>
          </cell>
          <cell r="J632">
            <v>85468.713000000003</v>
          </cell>
        </row>
        <row r="633">
          <cell r="H633">
            <v>85461.640696000002</v>
          </cell>
          <cell r="J633">
            <v>85990.840947999997</v>
          </cell>
        </row>
        <row r="634">
          <cell r="H634">
            <v>86479</v>
          </cell>
          <cell r="J634">
            <v>87014.5</v>
          </cell>
        </row>
        <row r="635">
          <cell r="H635">
            <v>86479</v>
          </cell>
          <cell r="J635">
            <v>87014.5</v>
          </cell>
        </row>
        <row r="636">
          <cell r="H636">
            <v>86479</v>
          </cell>
          <cell r="J636">
            <v>87014.5</v>
          </cell>
        </row>
        <row r="637">
          <cell r="H637">
            <v>86479</v>
          </cell>
          <cell r="J637">
            <v>87014.5</v>
          </cell>
        </row>
        <row r="638">
          <cell r="H638">
            <v>86479</v>
          </cell>
          <cell r="J638">
            <v>87014.5</v>
          </cell>
        </row>
        <row r="639">
          <cell r="H639">
            <v>86487.139200000005</v>
          </cell>
          <cell r="J639">
            <v>87022.689599999998</v>
          </cell>
        </row>
        <row r="640">
          <cell r="H640">
            <v>86957.178</v>
          </cell>
          <cell r="J640">
            <v>87495.63900000001</v>
          </cell>
        </row>
        <row r="641">
          <cell r="H641">
            <v>86991.769600000014</v>
          </cell>
          <cell r="J641">
            <v>87530.444799999997</v>
          </cell>
        </row>
        <row r="642">
          <cell r="H642">
            <v>87500.469600000011</v>
          </cell>
          <cell r="J642">
            <v>88042.294800000003</v>
          </cell>
        </row>
        <row r="643">
          <cell r="H643">
            <v>89022.5</v>
          </cell>
          <cell r="J643">
            <v>89573.75</v>
          </cell>
        </row>
        <row r="644">
          <cell r="H644">
            <v>89531.240695999993</v>
          </cell>
          <cell r="J644">
            <v>90085.640948</v>
          </cell>
        </row>
        <row r="645">
          <cell r="H645">
            <v>89531.281392000004</v>
          </cell>
          <cell r="J645">
            <v>90085.681896000009</v>
          </cell>
        </row>
        <row r="646">
          <cell r="H646">
            <v>90345.160696000006</v>
          </cell>
          <cell r="J646">
            <v>90904.600947999992</v>
          </cell>
        </row>
        <row r="647">
          <cell r="H647">
            <v>90802.909304000015</v>
          </cell>
          <cell r="J647">
            <v>91365.184052000011</v>
          </cell>
        </row>
        <row r="648">
          <cell r="H648">
            <v>91566.000000000015</v>
          </cell>
          <cell r="J648">
            <v>92133</v>
          </cell>
        </row>
        <row r="649">
          <cell r="H649">
            <v>91566.000000000015</v>
          </cell>
          <cell r="J649">
            <v>92133</v>
          </cell>
        </row>
        <row r="650">
          <cell r="H650">
            <v>91566.000000000015</v>
          </cell>
          <cell r="J650">
            <v>92133</v>
          </cell>
        </row>
        <row r="651">
          <cell r="H651">
            <v>91566.000000000015</v>
          </cell>
          <cell r="J651">
            <v>92133</v>
          </cell>
        </row>
        <row r="652">
          <cell r="H652">
            <v>91566.000000000015</v>
          </cell>
          <cell r="J652">
            <v>92133</v>
          </cell>
        </row>
        <row r="653">
          <cell r="H653">
            <v>91566.000000000015</v>
          </cell>
          <cell r="J653">
            <v>92133</v>
          </cell>
        </row>
        <row r="654">
          <cell r="H654">
            <v>91566.000000000015</v>
          </cell>
          <cell r="J654">
            <v>92133</v>
          </cell>
        </row>
        <row r="655">
          <cell r="H655">
            <v>93092.1</v>
          </cell>
          <cell r="J655">
            <v>93668.55</v>
          </cell>
        </row>
        <row r="656">
          <cell r="H656">
            <v>93600.8</v>
          </cell>
          <cell r="J656">
            <v>94180.400000000009</v>
          </cell>
        </row>
        <row r="657">
          <cell r="H657">
            <v>93600.8</v>
          </cell>
          <cell r="J657">
            <v>94180.400000000009</v>
          </cell>
        </row>
        <row r="658">
          <cell r="H658">
            <v>93604.869600000005</v>
          </cell>
          <cell r="J658">
            <v>94184.4948</v>
          </cell>
        </row>
        <row r="659">
          <cell r="H659">
            <v>95635.6</v>
          </cell>
          <cell r="J659">
            <v>96227.8</v>
          </cell>
        </row>
        <row r="660">
          <cell r="H660">
            <v>96653.000000000015</v>
          </cell>
          <cell r="J660">
            <v>97251.5</v>
          </cell>
        </row>
        <row r="661">
          <cell r="H661">
            <v>96657.069600000003</v>
          </cell>
          <cell r="J661">
            <v>97255.594800000006</v>
          </cell>
        </row>
        <row r="662">
          <cell r="H662">
            <v>97212.57</v>
          </cell>
          <cell r="J662">
            <v>97814.535000000003</v>
          </cell>
        </row>
        <row r="663">
          <cell r="H663">
            <v>100722.6</v>
          </cell>
          <cell r="J663">
            <v>101346.3</v>
          </cell>
        </row>
        <row r="664">
          <cell r="H664">
            <v>101790</v>
          </cell>
          <cell r="J664">
            <v>102420</v>
          </cell>
        </row>
        <row r="665">
          <cell r="H665">
            <v>101790</v>
          </cell>
          <cell r="J665">
            <v>102420</v>
          </cell>
        </row>
        <row r="666">
          <cell r="H666">
            <v>101790</v>
          </cell>
          <cell r="J666">
            <v>102420</v>
          </cell>
        </row>
        <row r="667">
          <cell r="H667">
            <v>101790</v>
          </cell>
          <cell r="J667">
            <v>102420</v>
          </cell>
        </row>
        <row r="668">
          <cell r="H668">
            <v>101790</v>
          </cell>
          <cell r="J668">
            <v>102420</v>
          </cell>
        </row>
        <row r="669">
          <cell r="H669">
            <v>101790</v>
          </cell>
          <cell r="J669">
            <v>102420</v>
          </cell>
        </row>
        <row r="670">
          <cell r="H670">
            <v>101790</v>
          </cell>
          <cell r="J670">
            <v>102420</v>
          </cell>
        </row>
        <row r="671">
          <cell r="H671">
            <v>101790</v>
          </cell>
          <cell r="J671">
            <v>102420</v>
          </cell>
        </row>
        <row r="672">
          <cell r="H672">
            <v>101798.14320000001</v>
          </cell>
          <cell r="J672">
            <v>102428.1936</v>
          </cell>
        </row>
        <row r="673">
          <cell r="H673">
            <v>101798.14320000001</v>
          </cell>
          <cell r="J673">
            <v>102428.1936</v>
          </cell>
        </row>
        <row r="674">
          <cell r="H674">
            <v>101798.14320000001</v>
          </cell>
          <cell r="J674">
            <v>102428.1936</v>
          </cell>
        </row>
        <row r="675">
          <cell r="H675">
            <v>101798.14320000001</v>
          </cell>
          <cell r="J675">
            <v>102428.1936</v>
          </cell>
        </row>
        <row r="676">
          <cell r="H676">
            <v>101901.92828400001</v>
          </cell>
          <cell r="J676">
            <v>102532.62103200001</v>
          </cell>
        </row>
        <row r="677">
          <cell r="H677">
            <v>102807.90000000001</v>
          </cell>
          <cell r="J677">
            <v>103444.2</v>
          </cell>
        </row>
        <row r="678">
          <cell r="H678">
            <v>102807.940716</v>
          </cell>
          <cell r="J678">
            <v>103444.240968</v>
          </cell>
        </row>
        <row r="679">
          <cell r="H679">
            <v>104843.65928400001</v>
          </cell>
          <cell r="J679">
            <v>105492.559032</v>
          </cell>
        </row>
        <row r="680">
          <cell r="H680">
            <v>106879.5</v>
          </cell>
          <cell r="J680">
            <v>107541</v>
          </cell>
        </row>
        <row r="681">
          <cell r="H681">
            <v>106879.540716</v>
          </cell>
          <cell r="J681">
            <v>107541.04096799999</v>
          </cell>
        </row>
        <row r="682">
          <cell r="H682">
            <v>106883.5716</v>
          </cell>
          <cell r="J682">
            <v>107545.0968</v>
          </cell>
        </row>
        <row r="683">
          <cell r="H683">
            <v>106887.64320000001</v>
          </cell>
          <cell r="J683">
            <v>107549.1936</v>
          </cell>
        </row>
        <row r="684">
          <cell r="H684">
            <v>107897.40000000001</v>
          </cell>
          <cell r="J684">
            <v>108565.2</v>
          </cell>
        </row>
        <row r="685">
          <cell r="H685">
            <v>111969</v>
          </cell>
          <cell r="J685">
            <v>112662</v>
          </cell>
        </row>
        <row r="686">
          <cell r="H686">
            <v>111969</v>
          </cell>
          <cell r="J686">
            <v>112662</v>
          </cell>
        </row>
        <row r="687">
          <cell r="H687">
            <v>111969.040716</v>
          </cell>
          <cell r="J687">
            <v>112662.04096799999</v>
          </cell>
        </row>
        <row r="688">
          <cell r="H688">
            <v>111969.040716</v>
          </cell>
          <cell r="J688">
            <v>112662.04096799999</v>
          </cell>
        </row>
        <row r="689">
          <cell r="H689">
            <v>111973.07160000001</v>
          </cell>
          <cell r="J689">
            <v>112666.0968</v>
          </cell>
        </row>
        <row r="690">
          <cell r="H690">
            <v>111988.38081599999</v>
          </cell>
          <cell r="J690">
            <v>112681.500768</v>
          </cell>
        </row>
        <row r="691">
          <cell r="H691">
            <v>117058.5</v>
          </cell>
          <cell r="J691">
            <v>117783</v>
          </cell>
        </row>
        <row r="692">
          <cell r="H692">
            <v>117058.5</v>
          </cell>
          <cell r="J692">
            <v>117783</v>
          </cell>
        </row>
        <row r="693">
          <cell r="H693">
            <v>117058.5</v>
          </cell>
          <cell r="J693">
            <v>117783</v>
          </cell>
        </row>
        <row r="694">
          <cell r="H694">
            <v>117058.5</v>
          </cell>
          <cell r="J694">
            <v>117783</v>
          </cell>
        </row>
        <row r="695">
          <cell r="H695">
            <v>117058.5</v>
          </cell>
          <cell r="J695">
            <v>117783</v>
          </cell>
        </row>
        <row r="696">
          <cell r="H696">
            <v>117058.5</v>
          </cell>
          <cell r="J696">
            <v>117783</v>
          </cell>
        </row>
        <row r="697">
          <cell r="H697">
            <v>117058.5</v>
          </cell>
          <cell r="J697">
            <v>117783</v>
          </cell>
        </row>
        <row r="698">
          <cell r="H698">
            <v>117058.5</v>
          </cell>
          <cell r="J698">
            <v>117783</v>
          </cell>
        </row>
        <row r="699">
          <cell r="H699">
            <v>117058.5</v>
          </cell>
          <cell r="J699">
            <v>117783</v>
          </cell>
        </row>
        <row r="700">
          <cell r="H700">
            <v>117058.5</v>
          </cell>
          <cell r="J700">
            <v>117783</v>
          </cell>
        </row>
        <row r="701">
          <cell r="H701">
            <v>117058.5</v>
          </cell>
          <cell r="J701">
            <v>117783</v>
          </cell>
        </row>
        <row r="702">
          <cell r="H702">
            <v>117058.5</v>
          </cell>
          <cell r="J702">
            <v>117783</v>
          </cell>
        </row>
        <row r="703">
          <cell r="H703">
            <v>117058.5</v>
          </cell>
          <cell r="J703">
            <v>117783</v>
          </cell>
        </row>
        <row r="704">
          <cell r="H704">
            <v>117058.5</v>
          </cell>
          <cell r="J704">
            <v>117783</v>
          </cell>
        </row>
        <row r="705">
          <cell r="H705">
            <v>117058.5</v>
          </cell>
          <cell r="J705">
            <v>117783</v>
          </cell>
        </row>
        <row r="706">
          <cell r="H706">
            <v>117058.5</v>
          </cell>
          <cell r="J706">
            <v>117783</v>
          </cell>
        </row>
        <row r="707">
          <cell r="H707">
            <v>117058.5</v>
          </cell>
          <cell r="J707">
            <v>117783</v>
          </cell>
        </row>
        <row r="708">
          <cell r="H708">
            <v>117058.5</v>
          </cell>
          <cell r="J708">
            <v>117783</v>
          </cell>
        </row>
        <row r="709">
          <cell r="H709">
            <v>117062.57160000001</v>
          </cell>
          <cell r="J709">
            <v>117787.0968</v>
          </cell>
        </row>
        <row r="710">
          <cell r="H710">
            <v>117062.57160000001</v>
          </cell>
          <cell r="J710">
            <v>117787.0968</v>
          </cell>
        </row>
        <row r="711">
          <cell r="H711">
            <v>122148</v>
          </cell>
          <cell r="J711">
            <v>122904</v>
          </cell>
        </row>
        <row r="712">
          <cell r="H712">
            <v>122148</v>
          </cell>
          <cell r="J712">
            <v>122904</v>
          </cell>
        </row>
        <row r="713">
          <cell r="H713">
            <v>122148</v>
          </cell>
          <cell r="J713">
            <v>122904</v>
          </cell>
        </row>
        <row r="714">
          <cell r="H714">
            <v>122148</v>
          </cell>
          <cell r="J714">
            <v>122904</v>
          </cell>
        </row>
        <row r="715">
          <cell r="H715">
            <v>122148</v>
          </cell>
          <cell r="J715">
            <v>122904</v>
          </cell>
        </row>
        <row r="716">
          <cell r="H716">
            <v>122148</v>
          </cell>
          <cell r="J716">
            <v>122904</v>
          </cell>
        </row>
        <row r="717">
          <cell r="H717">
            <v>127237.41856800001</v>
          </cell>
          <cell r="J717">
            <v>128024.918064</v>
          </cell>
        </row>
        <row r="718">
          <cell r="H718">
            <v>127237.5</v>
          </cell>
          <cell r="J718">
            <v>128025</v>
          </cell>
        </row>
        <row r="719">
          <cell r="H719">
            <v>127237.5</v>
          </cell>
          <cell r="J719">
            <v>128025</v>
          </cell>
        </row>
        <row r="720">
          <cell r="H720">
            <v>127241.57160000001</v>
          </cell>
          <cell r="J720">
            <v>128029.0968</v>
          </cell>
        </row>
        <row r="721">
          <cell r="H721">
            <v>127241.57160000001</v>
          </cell>
          <cell r="J721">
            <v>128029.0968</v>
          </cell>
        </row>
        <row r="722">
          <cell r="H722">
            <v>127241.57160000001</v>
          </cell>
          <cell r="J722">
            <v>128029.0968</v>
          </cell>
        </row>
        <row r="723">
          <cell r="H723">
            <v>127241.57160000001</v>
          </cell>
          <cell r="J723">
            <v>128029.0968</v>
          </cell>
        </row>
        <row r="724">
          <cell r="H724">
            <v>127241.57160000001</v>
          </cell>
          <cell r="J724">
            <v>128029.0968</v>
          </cell>
        </row>
        <row r="725">
          <cell r="H725">
            <v>127241.57160000001</v>
          </cell>
          <cell r="J725">
            <v>128029.0968</v>
          </cell>
        </row>
        <row r="726">
          <cell r="H726">
            <v>128230.97040000001</v>
          </cell>
          <cell r="J726">
            <v>129024.6192</v>
          </cell>
        </row>
        <row r="727">
          <cell r="H727">
            <v>132327</v>
          </cell>
          <cell r="J727">
            <v>133146</v>
          </cell>
        </row>
        <row r="728">
          <cell r="H728">
            <v>132335.14319999999</v>
          </cell>
          <cell r="J728">
            <v>133154.1936</v>
          </cell>
        </row>
        <row r="729">
          <cell r="H729">
            <v>137416.5</v>
          </cell>
          <cell r="J729">
            <v>138267</v>
          </cell>
        </row>
        <row r="730">
          <cell r="H730">
            <v>137416.5</v>
          </cell>
          <cell r="J730">
            <v>138267</v>
          </cell>
        </row>
        <row r="731">
          <cell r="H731">
            <v>137416.5</v>
          </cell>
          <cell r="J731">
            <v>138267</v>
          </cell>
        </row>
        <row r="732">
          <cell r="H732">
            <v>140073.21900000001</v>
          </cell>
          <cell r="J732">
            <v>140940.16200000001</v>
          </cell>
        </row>
        <row r="733">
          <cell r="H733">
            <v>140168.942316</v>
          </cell>
          <cell r="J733">
            <v>141036.47776800001</v>
          </cell>
        </row>
        <row r="734">
          <cell r="H734">
            <v>142506</v>
          </cell>
          <cell r="J734">
            <v>143388</v>
          </cell>
        </row>
        <row r="735">
          <cell r="H735">
            <v>142506</v>
          </cell>
          <cell r="J735">
            <v>143388</v>
          </cell>
        </row>
        <row r="736">
          <cell r="H736">
            <v>142510.0716</v>
          </cell>
          <cell r="J736">
            <v>143392.0968</v>
          </cell>
        </row>
        <row r="737">
          <cell r="H737">
            <v>144541.80000000002</v>
          </cell>
          <cell r="J737">
            <v>145436.4</v>
          </cell>
        </row>
        <row r="738">
          <cell r="H738">
            <v>147595.5</v>
          </cell>
          <cell r="J738">
            <v>148509</v>
          </cell>
        </row>
        <row r="739">
          <cell r="H739">
            <v>147595.5</v>
          </cell>
          <cell r="J739">
            <v>148509</v>
          </cell>
        </row>
        <row r="740">
          <cell r="J740">
            <v>151581.6</v>
          </cell>
        </row>
        <row r="741">
          <cell r="H741">
            <v>152940</v>
          </cell>
          <cell r="J741">
            <v>153885</v>
          </cell>
        </row>
        <row r="742">
          <cell r="H742">
            <v>152940</v>
          </cell>
          <cell r="J742">
            <v>153885</v>
          </cell>
        </row>
        <row r="743">
          <cell r="H743">
            <v>152940</v>
          </cell>
          <cell r="J743">
            <v>153885</v>
          </cell>
        </row>
        <row r="744">
          <cell r="H744">
            <v>152940</v>
          </cell>
          <cell r="J744">
            <v>153885</v>
          </cell>
        </row>
        <row r="745">
          <cell r="H745">
            <v>152940</v>
          </cell>
          <cell r="J745">
            <v>153885</v>
          </cell>
        </row>
        <row r="746">
          <cell r="H746">
            <v>152940</v>
          </cell>
          <cell r="J746">
            <v>153885</v>
          </cell>
        </row>
        <row r="747">
          <cell r="H747">
            <v>152940</v>
          </cell>
          <cell r="J747">
            <v>153885</v>
          </cell>
        </row>
        <row r="748">
          <cell r="H748">
            <v>152940</v>
          </cell>
          <cell r="J748">
            <v>153885</v>
          </cell>
        </row>
        <row r="749">
          <cell r="H749">
            <v>152940</v>
          </cell>
          <cell r="J749">
            <v>153885</v>
          </cell>
        </row>
        <row r="750">
          <cell r="H750">
            <v>152940</v>
          </cell>
          <cell r="J750">
            <v>153885</v>
          </cell>
        </row>
        <row r="751">
          <cell r="H751">
            <v>158038</v>
          </cell>
          <cell r="J751">
            <v>159014.5</v>
          </cell>
        </row>
        <row r="752">
          <cell r="H752">
            <v>158038</v>
          </cell>
          <cell r="J752">
            <v>159014.5</v>
          </cell>
        </row>
        <row r="753">
          <cell r="H753">
            <v>158038.04078400001</v>
          </cell>
          <cell r="J753">
            <v>159014.54103600001</v>
          </cell>
        </row>
        <row r="754">
          <cell r="H754">
            <v>163136</v>
          </cell>
          <cell r="J754">
            <v>164144</v>
          </cell>
        </row>
        <row r="755">
          <cell r="H755">
            <v>163136</v>
          </cell>
          <cell r="J755">
            <v>164144</v>
          </cell>
        </row>
        <row r="756">
          <cell r="H756">
            <v>163136</v>
          </cell>
          <cell r="J756">
            <v>164144</v>
          </cell>
        </row>
        <row r="757">
          <cell r="H757">
            <v>163136</v>
          </cell>
          <cell r="J757">
            <v>164144</v>
          </cell>
        </row>
        <row r="758">
          <cell r="H758">
            <v>163136</v>
          </cell>
          <cell r="J758">
            <v>164144</v>
          </cell>
        </row>
        <row r="759">
          <cell r="H759">
            <v>168234</v>
          </cell>
          <cell r="J759">
            <v>169273.5</v>
          </cell>
        </row>
        <row r="760">
          <cell r="H760">
            <v>168234</v>
          </cell>
          <cell r="J760">
            <v>169273.5</v>
          </cell>
        </row>
        <row r="761">
          <cell r="H761">
            <v>173332</v>
          </cell>
          <cell r="J761">
            <v>174403</v>
          </cell>
        </row>
        <row r="762">
          <cell r="H762">
            <v>173332.04078400001</v>
          </cell>
          <cell r="J762">
            <v>174403.04103600001</v>
          </cell>
        </row>
        <row r="763">
          <cell r="H763">
            <v>178430</v>
          </cell>
          <cell r="J763">
            <v>179532.5</v>
          </cell>
        </row>
        <row r="764">
          <cell r="H764">
            <v>178430</v>
          </cell>
          <cell r="J764">
            <v>179532.5</v>
          </cell>
        </row>
        <row r="765">
          <cell r="H765">
            <v>178438.1568</v>
          </cell>
          <cell r="J765">
            <v>179540.7072</v>
          </cell>
        </row>
        <row r="766">
          <cell r="H766">
            <v>178438.1568</v>
          </cell>
          <cell r="J766">
            <v>179540.7072</v>
          </cell>
        </row>
        <row r="767">
          <cell r="H767">
            <v>183528</v>
          </cell>
          <cell r="J767">
            <v>184662</v>
          </cell>
        </row>
        <row r="768">
          <cell r="H768">
            <v>186459.30921599999</v>
          </cell>
          <cell r="J768">
            <v>187611.42146399998</v>
          </cell>
        </row>
        <row r="769">
          <cell r="H769">
            <v>187614.55680000002</v>
          </cell>
          <cell r="J769">
            <v>188773.80720000001</v>
          </cell>
        </row>
        <row r="770">
          <cell r="H770">
            <v>188630.0784</v>
          </cell>
          <cell r="J770">
            <v>189795.6036</v>
          </cell>
        </row>
        <row r="771">
          <cell r="H771">
            <v>193732.15680000003</v>
          </cell>
          <cell r="J771">
            <v>194929.2072</v>
          </cell>
        </row>
        <row r="772">
          <cell r="H772">
            <v>203919.30667200001</v>
          </cell>
          <cell r="J772">
            <v>205179.30238800001</v>
          </cell>
        </row>
        <row r="773">
          <cell r="H773">
            <v>203300</v>
          </cell>
          <cell r="J773">
            <v>204500</v>
          </cell>
        </row>
        <row r="774">
          <cell r="H774">
            <v>203300</v>
          </cell>
          <cell r="J774">
            <v>204500</v>
          </cell>
        </row>
        <row r="775">
          <cell r="H775">
            <v>203300</v>
          </cell>
          <cell r="J775">
            <v>204500</v>
          </cell>
        </row>
        <row r="776">
          <cell r="H776">
            <v>203300</v>
          </cell>
          <cell r="J776">
            <v>204500</v>
          </cell>
        </row>
        <row r="777">
          <cell r="H777">
            <v>203300.04066</v>
          </cell>
          <cell r="J777">
            <v>204500.04089999999</v>
          </cell>
        </row>
        <row r="778">
          <cell r="H778">
            <v>203300.04066</v>
          </cell>
          <cell r="J778">
            <v>204500.04089999999</v>
          </cell>
        </row>
        <row r="779">
          <cell r="H779">
            <v>203300.04066</v>
          </cell>
          <cell r="J779">
            <v>204500.04089999999</v>
          </cell>
        </row>
        <row r="780">
          <cell r="H780">
            <v>203304.06599999999</v>
          </cell>
          <cell r="J780">
            <v>204504.09</v>
          </cell>
        </row>
        <row r="781">
          <cell r="H781">
            <v>203312.198</v>
          </cell>
          <cell r="J781">
            <v>204512.27</v>
          </cell>
        </row>
        <row r="782">
          <cell r="H782">
            <v>279537.5</v>
          </cell>
          <cell r="J782">
            <v>281187.5</v>
          </cell>
        </row>
        <row r="783">
          <cell r="H783">
            <v>279541.56599999999</v>
          </cell>
          <cell r="J783">
            <v>281191.58999999997</v>
          </cell>
        </row>
        <row r="784">
          <cell r="H784">
            <v>329192.5</v>
          </cell>
          <cell r="J784">
            <v>331077.5</v>
          </cell>
        </row>
        <row r="785">
          <cell r="H785">
            <v>329192.5</v>
          </cell>
          <cell r="J785">
            <v>331077.5</v>
          </cell>
        </row>
        <row r="786">
          <cell r="H786">
            <v>364643.99999999994</v>
          </cell>
          <cell r="J786">
            <v>366732</v>
          </cell>
        </row>
        <row r="787">
          <cell r="H787">
            <v>405159.99999999994</v>
          </cell>
          <cell r="J787">
            <v>407480</v>
          </cell>
        </row>
        <row r="788">
          <cell r="H788">
            <v>756599.99999999988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zoomScaleNormal="100" workbookViewId="0">
      <selection activeCell="A9" sqref="A9:IV11"/>
    </sheetView>
  </sheetViews>
  <sheetFormatPr defaultColWidth="19.33203125" defaultRowHeight="13.2" x14ac:dyDescent="0.25"/>
  <cols>
    <col min="1" max="1" width="26.5546875" customWidth="1"/>
    <col min="2" max="2" width="26.5546875" style="3" customWidth="1"/>
    <col min="3" max="3" width="32" bestFit="1" customWidth="1"/>
    <col min="4" max="4" width="15.5546875" bestFit="1" customWidth="1"/>
    <col min="5" max="5" width="10.109375" customWidth="1"/>
    <col min="6" max="6" width="9" bestFit="1" customWidth="1"/>
    <col min="7" max="7" width="16.33203125" bestFit="1" customWidth="1"/>
    <col min="8" max="8" width="31.5546875" bestFit="1" customWidth="1"/>
  </cols>
  <sheetData>
    <row r="1" spans="1:8" x14ac:dyDescent="0.25">
      <c r="A1" t="s">
        <v>328</v>
      </c>
    </row>
    <row r="3" spans="1:8" s="25" customFormat="1" ht="55.5" customHeight="1" x14ac:dyDescent="0.25">
      <c r="A3" s="25" t="s">
        <v>329</v>
      </c>
      <c r="B3" s="25" t="s">
        <v>330</v>
      </c>
      <c r="C3" s="25" t="s">
        <v>331</v>
      </c>
      <c r="D3" s="25" t="s">
        <v>332</v>
      </c>
      <c r="E3" s="211" t="s">
        <v>333</v>
      </c>
      <c r="F3" s="211"/>
      <c r="G3" s="25" t="s">
        <v>334</v>
      </c>
      <c r="H3" s="25" t="s">
        <v>335</v>
      </c>
    </row>
    <row r="4" spans="1:8" x14ac:dyDescent="0.25">
      <c r="A4" s="26" t="s">
        <v>336</v>
      </c>
      <c r="B4" s="27">
        <f>COUNT('[3]Count By Coverage Tier'!$J$2)</f>
        <v>1</v>
      </c>
      <c r="C4" s="28">
        <v>22033</v>
      </c>
      <c r="D4" s="28">
        <f t="shared" ref="D4:D13" si="0">SUM(B4*C4)</f>
        <v>22033</v>
      </c>
      <c r="E4" s="29">
        <f>'[2]NETCO Adjustments (2)'!CC6</f>
        <v>7.1797999999999987E-2</v>
      </c>
      <c r="F4" s="30">
        <f t="shared" ref="F4:F13" si="1">SUM(E4+1)</f>
        <v>1.071798</v>
      </c>
      <c r="G4" s="31">
        <f t="shared" ref="G4:G13" si="2">SUM(D4*F4)</f>
        <v>23614.925334</v>
      </c>
      <c r="H4" s="32">
        <f t="shared" ref="H4:H14" si="3">SUM(G4-D4)</f>
        <v>1581.9253339999996</v>
      </c>
    </row>
    <row r="5" spans="1:8" x14ac:dyDescent="0.25">
      <c r="A5" s="26" t="s">
        <v>337</v>
      </c>
      <c r="B5" s="27">
        <f>COUNT('[3]Count By Coverage Tier'!$J$3:$J$18)</f>
        <v>16</v>
      </c>
      <c r="C5" s="28">
        <v>33318</v>
      </c>
      <c r="D5" s="28">
        <f t="shared" si="0"/>
        <v>533088</v>
      </c>
      <c r="E5" s="29">
        <f>'[2]NETCO Adjustments (2)'!CC7</f>
        <v>7.2390399999999994E-2</v>
      </c>
      <c r="F5" s="30">
        <f t="shared" si="1"/>
        <v>1.0723904</v>
      </c>
      <c r="G5" s="31">
        <f t="shared" si="2"/>
        <v>571678.45355520002</v>
      </c>
      <c r="H5" s="32">
        <f t="shared" si="3"/>
        <v>38590.453555200016</v>
      </c>
    </row>
    <row r="6" spans="1:8" x14ac:dyDescent="0.25">
      <c r="A6" s="26" t="s">
        <v>338</v>
      </c>
      <c r="B6" s="27">
        <f>COUNT('[3]Count By Coverage Tier'!$J$19:$J$125)</f>
        <v>107</v>
      </c>
      <c r="C6" s="28">
        <v>48312</v>
      </c>
      <c r="D6" s="28">
        <f t="shared" si="0"/>
        <v>5169384</v>
      </c>
      <c r="E6" s="29">
        <f>'[2]NETCO Adjustments (2)'!CC8</f>
        <v>4.952199999999999E-2</v>
      </c>
      <c r="F6" s="30">
        <f t="shared" si="1"/>
        <v>1.0495220000000001</v>
      </c>
      <c r="G6" s="31">
        <f t="shared" si="2"/>
        <v>5425382.2344480008</v>
      </c>
      <c r="H6" s="32">
        <f t="shared" si="3"/>
        <v>255998.23444800079</v>
      </c>
    </row>
    <row r="7" spans="1:8" x14ac:dyDescent="0.25">
      <c r="A7" s="26" t="s">
        <v>339</v>
      </c>
      <c r="B7" s="27">
        <f>COUNT('[3]Count By Coverage Tier'!$J$126:$J$231)</f>
        <v>106</v>
      </c>
      <c r="C7" s="28">
        <v>69487</v>
      </c>
      <c r="D7" s="28">
        <f t="shared" si="0"/>
        <v>7365622</v>
      </c>
      <c r="E7" s="29">
        <f>'[2]NETCO Adjustments (2)'!CC9</f>
        <v>3.7783999999999998E-2</v>
      </c>
      <c r="F7" s="30">
        <f t="shared" si="1"/>
        <v>1.037784</v>
      </c>
      <c r="G7" s="31">
        <f t="shared" si="2"/>
        <v>7643924.6616480006</v>
      </c>
      <c r="H7" s="32">
        <f t="shared" si="3"/>
        <v>278302.66164800059</v>
      </c>
    </row>
    <row r="8" spans="1:8" x14ac:dyDescent="0.25">
      <c r="A8" s="26" t="s">
        <v>340</v>
      </c>
      <c r="B8" s="27">
        <f>COUNT('[3]Count By Coverage Tier'!$J$232:$J$296)</f>
        <v>65</v>
      </c>
      <c r="C8" s="28">
        <v>87026</v>
      </c>
      <c r="D8" s="28">
        <f t="shared" si="0"/>
        <v>5656690</v>
      </c>
      <c r="E8" s="29">
        <f>'[2]NETCO Adjustments (2)'!CC10</f>
        <v>3.1315000000000003E-2</v>
      </c>
      <c r="F8" s="30">
        <f t="shared" si="1"/>
        <v>1.031315</v>
      </c>
      <c r="G8" s="31">
        <f t="shared" si="2"/>
        <v>5833829.2473499998</v>
      </c>
      <c r="H8" s="32">
        <f t="shared" si="3"/>
        <v>177139.24734999985</v>
      </c>
    </row>
    <row r="9" spans="1:8" x14ac:dyDescent="0.25">
      <c r="A9" s="26" t="s">
        <v>341</v>
      </c>
      <c r="B9" s="27">
        <f>COUNT('[3]Count By Coverage Tier'!$J$297:$J$338)</f>
        <v>42</v>
      </c>
      <c r="C9" s="28">
        <v>117576</v>
      </c>
      <c r="D9" s="28">
        <f t="shared" si="0"/>
        <v>4938192</v>
      </c>
      <c r="E9" s="29">
        <f>'[2]NETCO Adjustments (2)'!CC11</f>
        <v>2.7793600000000002E-2</v>
      </c>
      <c r="F9" s="30">
        <f t="shared" si="1"/>
        <v>1.0277936000000001</v>
      </c>
      <c r="G9" s="31">
        <f t="shared" si="2"/>
        <v>5075442.1331712008</v>
      </c>
      <c r="H9" s="32">
        <f t="shared" si="3"/>
        <v>137250.13317120075</v>
      </c>
    </row>
    <row r="10" spans="1:8" x14ac:dyDescent="0.25">
      <c r="A10" s="26" t="s">
        <v>342</v>
      </c>
      <c r="B10" s="27">
        <f>COUNT('[3]Count By Coverage Tier'!$J$339:$J$353)</f>
        <v>15</v>
      </c>
      <c r="C10" s="28">
        <v>163709</v>
      </c>
      <c r="D10" s="28">
        <f t="shared" si="0"/>
        <v>2455635</v>
      </c>
      <c r="E10" s="29">
        <f>'[2]NETCO Adjustments (2)'!CC12</f>
        <v>2.5298399999999999E-2</v>
      </c>
      <c r="F10" s="30">
        <f t="shared" si="1"/>
        <v>1.0252984000000001</v>
      </c>
      <c r="G10" s="31">
        <f t="shared" si="2"/>
        <v>2517758.6364839999</v>
      </c>
      <c r="H10" s="32">
        <f t="shared" si="3"/>
        <v>62123.636483999901</v>
      </c>
    </row>
    <row r="11" spans="1:8" x14ac:dyDescent="0.25">
      <c r="A11" s="26" t="s">
        <v>343</v>
      </c>
      <c r="B11" s="27">
        <v>0</v>
      </c>
      <c r="C11" s="28">
        <v>213335</v>
      </c>
      <c r="D11" s="28">
        <f t="shared" si="0"/>
        <v>0</v>
      </c>
      <c r="E11" s="29">
        <f>'[2]NETCO Adjustments (2)'!CC13</f>
        <v>2.1080799999999993E-2</v>
      </c>
      <c r="F11" s="30">
        <f t="shared" si="1"/>
        <v>1.0210808</v>
      </c>
      <c r="G11" s="31">
        <f t="shared" si="2"/>
        <v>0</v>
      </c>
      <c r="H11" s="32">
        <f t="shared" si="3"/>
        <v>0</v>
      </c>
    </row>
    <row r="12" spans="1:8" x14ac:dyDescent="0.25">
      <c r="A12" s="26" t="s">
        <v>344</v>
      </c>
      <c r="B12" s="27">
        <v>0</v>
      </c>
      <c r="C12" s="28">
        <v>352500</v>
      </c>
      <c r="D12" s="28">
        <f t="shared" si="0"/>
        <v>0</v>
      </c>
      <c r="E12" s="29">
        <f>'[2]NETCO Adjustments (2)'!CC14</f>
        <v>1.73432E-2</v>
      </c>
      <c r="F12" s="30">
        <f t="shared" si="1"/>
        <v>1.0173432</v>
      </c>
      <c r="G12" s="31">
        <f t="shared" si="2"/>
        <v>0</v>
      </c>
      <c r="H12" s="32">
        <f t="shared" si="3"/>
        <v>0</v>
      </c>
    </row>
    <row r="13" spans="1:8" x14ac:dyDescent="0.25">
      <c r="A13" s="26" t="s">
        <v>345</v>
      </c>
      <c r="B13" s="27">
        <v>0</v>
      </c>
      <c r="C13" s="28">
        <v>750000</v>
      </c>
      <c r="D13" s="28">
        <f t="shared" si="0"/>
        <v>0</v>
      </c>
      <c r="E13" s="29">
        <f>'[2]NETCO Adjustments (2)'!CC15</f>
        <v>1.3361119999999999E-2</v>
      </c>
      <c r="F13" s="30">
        <f t="shared" si="1"/>
        <v>1.0133611199999999</v>
      </c>
      <c r="G13" s="31">
        <f t="shared" si="2"/>
        <v>0</v>
      </c>
      <c r="H13" s="32">
        <f t="shared" si="3"/>
        <v>0</v>
      </c>
    </row>
    <row r="14" spans="1:8" ht="13.8" thickBot="1" x14ac:dyDescent="0.3">
      <c r="A14" s="39" t="s">
        <v>346</v>
      </c>
      <c r="B14" s="27">
        <f>SUM(B4:B13)</f>
        <v>352</v>
      </c>
      <c r="C14" s="26"/>
      <c r="D14" s="28">
        <f>SUM(D4:D13)</f>
        <v>26140644</v>
      </c>
      <c r="G14" s="33">
        <f>SUM(G4:G13)</f>
        <v>27091630.291990403</v>
      </c>
      <c r="H14" s="34">
        <f t="shared" si="3"/>
        <v>950986.29199040309</v>
      </c>
    </row>
    <row r="15" spans="1:8" ht="13.8" thickTop="1" x14ac:dyDescent="0.25"/>
    <row r="16" spans="1:8" s="25" customFormat="1" ht="55.5" customHeight="1" x14ac:dyDescent="0.25">
      <c r="A16" s="25" t="s">
        <v>329</v>
      </c>
      <c r="B16" s="25" t="s">
        <v>330</v>
      </c>
      <c r="C16" s="25" t="s">
        <v>331</v>
      </c>
      <c r="D16" s="25" t="s">
        <v>332</v>
      </c>
      <c r="E16" s="211" t="s">
        <v>353</v>
      </c>
      <c r="F16" s="211"/>
      <c r="G16" s="25" t="s">
        <v>334</v>
      </c>
      <c r="H16" s="25" t="s">
        <v>335</v>
      </c>
    </row>
    <row r="17" spans="1:8" x14ac:dyDescent="0.25">
      <c r="A17" s="26" t="s">
        <v>336</v>
      </c>
      <c r="B17" s="27">
        <v>0</v>
      </c>
      <c r="C17" s="28">
        <v>22033</v>
      </c>
      <c r="D17" s="28">
        <f t="shared" ref="D17:D26" si="4">SUM(B17*C17)</f>
        <v>0</v>
      </c>
      <c r="E17" s="29">
        <f>'[2]NETCO Adjustments (2)'!CC17</f>
        <v>2.8348000000000022E-2</v>
      </c>
      <c r="F17" s="30">
        <f t="shared" ref="F17:F26" si="5">SUM(E17+1)</f>
        <v>1.028348</v>
      </c>
      <c r="G17" s="31">
        <f t="shared" ref="G17:G26" si="6">SUM(D17*F17)</f>
        <v>0</v>
      </c>
      <c r="H17" s="32">
        <f t="shared" ref="H17:H27" si="7">SUM(G17-D17)</f>
        <v>0</v>
      </c>
    </row>
    <row r="18" spans="1:8" x14ac:dyDescent="0.25">
      <c r="A18" s="26" t="s">
        <v>337</v>
      </c>
      <c r="B18" s="27">
        <f>COUNT('[3]Count By Coverage Tier'!$J$356:$J$358)</f>
        <v>3</v>
      </c>
      <c r="C18" s="28">
        <v>33318</v>
      </c>
      <c r="D18" s="28">
        <f t="shared" si="4"/>
        <v>99954</v>
      </c>
      <c r="E18" s="29">
        <f>'[2]NETCO Adjustments (2)'!CC18</f>
        <v>3.5958400000000022E-2</v>
      </c>
      <c r="F18" s="30">
        <f t="shared" si="5"/>
        <v>1.0359583999999999</v>
      </c>
      <c r="G18" s="31">
        <f t="shared" si="6"/>
        <v>103548.1859136</v>
      </c>
      <c r="H18" s="32">
        <f t="shared" si="7"/>
        <v>3594.1859135999985</v>
      </c>
    </row>
    <row r="19" spans="1:8" x14ac:dyDescent="0.25">
      <c r="A19" s="26" t="s">
        <v>338</v>
      </c>
      <c r="B19" s="27">
        <f>COUNT('[3]Count By Coverage Tier'!$J$359:$J$377)</f>
        <v>19</v>
      </c>
      <c r="C19" s="28">
        <v>48312</v>
      </c>
      <c r="D19" s="28">
        <f t="shared" si="4"/>
        <v>917928</v>
      </c>
      <c r="E19" s="29">
        <f>'[2]NETCO Adjustments (2)'!CC19</f>
        <v>2.8552000000000015E-2</v>
      </c>
      <c r="F19" s="30">
        <f t="shared" si="5"/>
        <v>1.0285519999999999</v>
      </c>
      <c r="G19" s="31">
        <f t="shared" si="6"/>
        <v>944136.68025599991</v>
      </c>
      <c r="H19" s="32">
        <f t="shared" si="7"/>
        <v>26208.680255999905</v>
      </c>
    </row>
    <row r="20" spans="1:8" x14ac:dyDescent="0.25">
      <c r="A20" s="26" t="s">
        <v>339</v>
      </c>
      <c r="B20" s="27">
        <f>COUNT('[3]Count By Coverage Tier'!$J$378:$J$414)</f>
        <v>37</v>
      </c>
      <c r="C20" s="28">
        <v>69487</v>
      </c>
      <c r="D20" s="28">
        <f t="shared" si="4"/>
        <v>2571019</v>
      </c>
      <c r="E20" s="29">
        <f>'[2]NETCO Adjustments (2)'!CC20</f>
        <v>2.7204000000000013E-2</v>
      </c>
      <c r="F20" s="30">
        <f t="shared" si="5"/>
        <v>1.027204</v>
      </c>
      <c r="G20" s="31">
        <f t="shared" si="6"/>
        <v>2640961.0008760002</v>
      </c>
      <c r="H20" s="32">
        <f t="shared" si="7"/>
        <v>69942.000876000151</v>
      </c>
    </row>
    <row r="21" spans="1:8" x14ac:dyDescent="0.25">
      <c r="A21" s="26" t="s">
        <v>340</v>
      </c>
      <c r="B21" s="27">
        <f>COUNT('[3]Count By Coverage Tier'!$J$415:$J$438)</f>
        <v>24</v>
      </c>
      <c r="C21" s="28">
        <v>87026</v>
      </c>
      <c r="D21" s="28">
        <f t="shared" si="4"/>
        <v>2088624</v>
      </c>
      <c r="E21" s="29">
        <f>'[2]NETCO Adjustments (2)'!CC21</f>
        <v>2.5630000000000007E-2</v>
      </c>
      <c r="F21" s="30">
        <f t="shared" si="5"/>
        <v>1.02563</v>
      </c>
      <c r="G21" s="31">
        <f t="shared" si="6"/>
        <v>2142155.4331200002</v>
      </c>
      <c r="H21" s="32">
        <f t="shared" si="7"/>
        <v>53531.433120000176</v>
      </c>
    </row>
    <row r="22" spans="1:8" x14ac:dyDescent="0.25">
      <c r="A22" s="26" t="s">
        <v>341</v>
      </c>
      <c r="B22" s="27">
        <f>COUNT('[3]Count By Coverage Tier'!$J$439:$J$456)</f>
        <v>18</v>
      </c>
      <c r="C22" s="28">
        <v>117576</v>
      </c>
      <c r="D22" s="28">
        <f t="shared" si="4"/>
        <v>2116368</v>
      </c>
      <c r="E22" s="29">
        <f>'[2]NETCO Adjustments (2)'!CC22</f>
        <v>2.4925600000000003E-2</v>
      </c>
      <c r="F22" s="30">
        <f t="shared" si="5"/>
        <v>1.0249256</v>
      </c>
      <c r="G22" s="31">
        <f t="shared" si="6"/>
        <v>2169119.7422207999</v>
      </c>
      <c r="H22" s="32">
        <f t="shared" si="7"/>
        <v>52751.742220799904</v>
      </c>
    </row>
    <row r="23" spans="1:8" x14ac:dyDescent="0.25">
      <c r="A23" s="26" t="s">
        <v>342</v>
      </c>
      <c r="B23" s="27">
        <f>COUNT('[3]Count By Coverage Tier'!$J$457:$J$462)</f>
        <v>6</v>
      </c>
      <c r="C23" s="28">
        <v>163709</v>
      </c>
      <c r="D23" s="28">
        <f t="shared" si="4"/>
        <v>982254</v>
      </c>
      <c r="E23" s="29">
        <f>'[2]NETCO Adjustments (2)'!CC23</f>
        <v>2.5146400000000006E-2</v>
      </c>
      <c r="F23" s="30">
        <f t="shared" si="5"/>
        <v>1.0251463999999999</v>
      </c>
      <c r="G23" s="31">
        <f t="shared" si="6"/>
        <v>1006954.1519855999</v>
      </c>
      <c r="H23" s="32">
        <f t="shared" si="7"/>
        <v>24700.151985599892</v>
      </c>
    </row>
    <row r="24" spans="1:8" x14ac:dyDescent="0.25">
      <c r="A24" s="26" t="s">
        <v>343</v>
      </c>
      <c r="B24" s="27">
        <v>0</v>
      </c>
      <c r="C24" s="28">
        <v>213335</v>
      </c>
      <c r="D24" s="28">
        <f t="shared" si="4"/>
        <v>0</v>
      </c>
      <c r="E24" s="29">
        <f>'[2]NETCO Adjustments (2)'!CC24</f>
        <v>2.2646799999999998E-2</v>
      </c>
      <c r="F24" s="30">
        <f t="shared" si="5"/>
        <v>1.0226468</v>
      </c>
      <c r="G24" s="31">
        <f t="shared" si="6"/>
        <v>0</v>
      </c>
      <c r="H24" s="32">
        <f t="shared" si="7"/>
        <v>0</v>
      </c>
    </row>
    <row r="25" spans="1:8" x14ac:dyDescent="0.25">
      <c r="A25" s="26" t="s">
        <v>344</v>
      </c>
      <c r="B25" s="27">
        <v>0</v>
      </c>
      <c r="C25" s="28">
        <v>352500</v>
      </c>
      <c r="D25" s="28">
        <f t="shared" si="4"/>
        <v>0</v>
      </c>
      <c r="E25" s="29">
        <f>'[2]NETCO Adjustments (2)'!CC25</f>
        <v>1.78672E-2</v>
      </c>
      <c r="F25" s="30">
        <f t="shared" si="5"/>
        <v>1.0178672</v>
      </c>
      <c r="G25" s="31">
        <f t="shared" si="6"/>
        <v>0</v>
      </c>
      <c r="H25" s="32">
        <f t="shared" si="7"/>
        <v>0</v>
      </c>
    </row>
    <row r="26" spans="1:8" x14ac:dyDescent="0.25">
      <c r="A26" s="26" t="s">
        <v>345</v>
      </c>
      <c r="B26" s="27">
        <v>0</v>
      </c>
      <c r="C26" s="28">
        <v>750000</v>
      </c>
      <c r="D26" s="28">
        <f t="shared" si="4"/>
        <v>0</v>
      </c>
      <c r="E26" s="29">
        <f>'[2]NETCO Adjustments (2)'!CC26</f>
        <v>1.3843520000000003E-2</v>
      </c>
      <c r="F26" s="30">
        <f t="shared" si="5"/>
        <v>1.01384352</v>
      </c>
      <c r="G26" s="31">
        <f t="shared" si="6"/>
        <v>0</v>
      </c>
      <c r="H26" s="32">
        <f t="shared" si="7"/>
        <v>0</v>
      </c>
    </row>
    <row r="27" spans="1:8" ht="13.8" thickBot="1" x14ac:dyDescent="0.3">
      <c r="A27" s="39" t="s">
        <v>346</v>
      </c>
      <c r="B27" s="27">
        <f>SUM(B17:B26)</f>
        <v>107</v>
      </c>
      <c r="C27" s="26"/>
      <c r="D27" s="28">
        <f>SUM(D17:D26)</f>
        <v>8776147</v>
      </c>
      <c r="G27" s="33">
        <f>SUM(G17:G26)</f>
        <v>9006875.1943720002</v>
      </c>
      <c r="H27" s="34">
        <f t="shared" si="7"/>
        <v>230728.19437200017</v>
      </c>
    </row>
    <row r="28" spans="1:8" ht="13.8" thickTop="1" x14ac:dyDescent="0.25"/>
    <row r="29" spans="1:8" s="25" customFormat="1" ht="55.5" customHeight="1" x14ac:dyDescent="0.25">
      <c r="A29" s="25" t="s">
        <v>329</v>
      </c>
      <c r="B29" s="25" t="s">
        <v>330</v>
      </c>
      <c r="C29" s="25" t="s">
        <v>331</v>
      </c>
      <c r="D29" s="25" t="s">
        <v>332</v>
      </c>
      <c r="E29" s="211" t="s">
        <v>354</v>
      </c>
      <c r="F29" s="211"/>
      <c r="G29" s="25" t="s">
        <v>334</v>
      </c>
      <c r="H29" s="25" t="s">
        <v>335</v>
      </c>
    </row>
    <row r="30" spans="1:8" x14ac:dyDescent="0.25">
      <c r="A30" s="26" t="s">
        <v>336</v>
      </c>
      <c r="B30" s="27">
        <v>0</v>
      </c>
      <c r="C30" s="28">
        <v>22033</v>
      </c>
      <c r="D30" s="28">
        <f t="shared" ref="D30:D39" si="8">SUM(B30*C30)</f>
        <v>0</v>
      </c>
      <c r="E30" s="29">
        <f>'[2]NETCO Adjustments (2)'!CC28</f>
        <v>4.2437999999999997E-2</v>
      </c>
      <c r="F30" s="30">
        <f t="shared" ref="F30:F39" si="9">SUM(E30+1)</f>
        <v>1.042438</v>
      </c>
      <c r="G30" s="31">
        <f t="shared" ref="G30:G39" si="10">SUM(D30*F30)</f>
        <v>0</v>
      </c>
      <c r="H30" s="32">
        <f t="shared" ref="H30:H40" si="11">SUM(G30-D30)</f>
        <v>0</v>
      </c>
    </row>
    <row r="31" spans="1:8" x14ac:dyDescent="0.25">
      <c r="A31" s="26" t="s">
        <v>337</v>
      </c>
      <c r="B31" s="27">
        <f>COUNT('[3]Count By Coverage Tier'!$J$465:$J$468)</f>
        <v>4</v>
      </c>
      <c r="C31" s="28">
        <v>33318</v>
      </c>
      <c r="D31" s="28">
        <f t="shared" si="8"/>
        <v>133272</v>
      </c>
      <c r="E31" s="29">
        <f>'[2]NETCO Adjustments (2)'!CC29</f>
        <v>4.8044799999999999E-2</v>
      </c>
      <c r="F31" s="30">
        <f t="shared" si="9"/>
        <v>1.0480448</v>
      </c>
      <c r="G31" s="31">
        <f t="shared" si="10"/>
        <v>139675.02658559999</v>
      </c>
      <c r="H31" s="32">
        <f t="shared" si="11"/>
        <v>6403.0265855999896</v>
      </c>
    </row>
    <row r="32" spans="1:8" x14ac:dyDescent="0.25">
      <c r="A32" s="26" t="s">
        <v>338</v>
      </c>
      <c r="B32" s="27">
        <f>COUNT('[3]Count By Coverage Tier'!$J$469:$J$481)</f>
        <v>13</v>
      </c>
      <c r="C32" s="28">
        <v>48312</v>
      </c>
      <c r="D32" s="28">
        <f t="shared" si="8"/>
        <v>628056</v>
      </c>
      <c r="E32" s="29">
        <f>'[2]NETCO Adjustments (2)'!CC30</f>
        <v>3.6705999999999996E-2</v>
      </c>
      <c r="F32" s="30">
        <f t="shared" si="9"/>
        <v>1.0367059999999999</v>
      </c>
      <c r="G32" s="31">
        <f t="shared" si="10"/>
        <v>651109.42353599996</v>
      </c>
      <c r="H32" s="32">
        <f t="shared" si="11"/>
        <v>23053.423535999958</v>
      </c>
    </row>
    <row r="33" spans="1:8" x14ac:dyDescent="0.25">
      <c r="A33" s="26" t="s">
        <v>339</v>
      </c>
      <c r="B33" s="27">
        <f>COUNT('[3]Count By Coverage Tier'!$J$482:$J$497)</f>
        <v>16</v>
      </c>
      <c r="C33" s="28">
        <v>69487</v>
      </c>
      <c r="D33" s="28">
        <f t="shared" si="8"/>
        <v>1111792</v>
      </c>
      <c r="E33" s="29">
        <f>'[2]NETCO Adjustments (2)'!CC31</f>
        <v>3.1239999999999993E-2</v>
      </c>
      <c r="F33" s="30">
        <f t="shared" si="9"/>
        <v>1.0312399999999999</v>
      </c>
      <c r="G33" s="31">
        <f t="shared" si="10"/>
        <v>1146524.3820799999</v>
      </c>
      <c r="H33" s="32">
        <f t="shared" si="11"/>
        <v>34732.382079999894</v>
      </c>
    </row>
    <row r="34" spans="1:8" x14ac:dyDescent="0.25">
      <c r="A34" s="26" t="s">
        <v>340</v>
      </c>
      <c r="B34" s="27">
        <f>COUNT('[3]Count By Coverage Tier'!$J$498:$J$508)</f>
        <v>11</v>
      </c>
      <c r="C34" s="28">
        <v>87026</v>
      </c>
      <c r="D34" s="28">
        <f t="shared" si="8"/>
        <v>957286</v>
      </c>
      <c r="E34" s="29">
        <f>'[2]NETCO Adjustments (2)'!CC32</f>
        <v>2.7906999999999994E-2</v>
      </c>
      <c r="F34" s="30">
        <f t="shared" si="9"/>
        <v>1.0279069999999999</v>
      </c>
      <c r="G34" s="31">
        <f t="shared" si="10"/>
        <v>984000.9804019999</v>
      </c>
      <c r="H34" s="32">
        <f t="shared" si="11"/>
        <v>26714.980401999899</v>
      </c>
    </row>
    <row r="35" spans="1:8" x14ac:dyDescent="0.25">
      <c r="A35" s="26" t="s">
        <v>341</v>
      </c>
      <c r="B35" s="27">
        <f>COUNT('[3]Count By Coverage Tier'!$J$509:$J$514)</f>
        <v>6</v>
      </c>
      <c r="C35" s="28">
        <v>117576</v>
      </c>
      <c r="D35" s="28">
        <f t="shared" si="8"/>
        <v>705456</v>
      </c>
      <c r="E35" s="29">
        <f>'[2]NETCO Adjustments (2)'!CC33</f>
        <v>2.6627200000000004E-2</v>
      </c>
      <c r="F35" s="30">
        <f t="shared" si="9"/>
        <v>1.0266272000000001</v>
      </c>
      <c r="G35" s="31">
        <f t="shared" si="10"/>
        <v>724240.31800319999</v>
      </c>
      <c r="H35" s="32">
        <f t="shared" si="11"/>
        <v>18784.318003199995</v>
      </c>
    </row>
    <row r="36" spans="1:8" x14ac:dyDescent="0.25">
      <c r="A36" s="26" t="s">
        <v>342</v>
      </c>
      <c r="B36" s="27">
        <f>COUNT('[3]Count By Coverage Tier'!$J$515:$J$520)</f>
        <v>6</v>
      </c>
      <c r="C36" s="28">
        <v>163709</v>
      </c>
      <c r="D36" s="28">
        <f t="shared" si="8"/>
        <v>982254</v>
      </c>
      <c r="E36" s="29">
        <f>'[2]NETCO Adjustments (2)'!CC34</f>
        <v>2.64408E-2</v>
      </c>
      <c r="F36" s="30">
        <f t="shared" si="9"/>
        <v>1.0264408</v>
      </c>
      <c r="G36" s="31">
        <f t="shared" si="10"/>
        <v>1008225.5815632</v>
      </c>
      <c r="H36" s="32">
        <f t="shared" si="11"/>
        <v>25971.581563199987</v>
      </c>
    </row>
    <row r="37" spans="1:8" x14ac:dyDescent="0.25">
      <c r="A37" s="26" t="s">
        <v>343</v>
      </c>
      <c r="B37" s="27">
        <f>COUNT('[3]Count By Coverage Tier'!$J$521)</f>
        <v>1</v>
      </c>
      <c r="C37" s="28">
        <v>213335</v>
      </c>
      <c r="D37" s="28">
        <f t="shared" si="8"/>
        <v>213335</v>
      </c>
      <c r="E37" s="29">
        <f>'[2]NETCO Adjustments (2)'!CC35</f>
        <v>2.2417599999999992E-2</v>
      </c>
      <c r="F37" s="30">
        <f t="shared" si="9"/>
        <v>1.0224176</v>
      </c>
      <c r="G37" s="31">
        <f t="shared" si="10"/>
        <v>218117.45869600002</v>
      </c>
      <c r="H37" s="32">
        <f t="shared" si="11"/>
        <v>4782.4586960000161</v>
      </c>
    </row>
    <row r="38" spans="1:8" x14ac:dyDescent="0.25">
      <c r="A38" s="26" t="s">
        <v>344</v>
      </c>
      <c r="B38" s="27">
        <v>0</v>
      </c>
      <c r="C38" s="28">
        <v>352500</v>
      </c>
      <c r="D38" s="28">
        <f t="shared" si="8"/>
        <v>0</v>
      </c>
      <c r="E38" s="29">
        <f>'[2]NETCO Adjustments (2)'!CC36</f>
        <v>1.8474399999999998E-2</v>
      </c>
      <c r="F38" s="30">
        <f t="shared" si="9"/>
        <v>1.0184743999999999</v>
      </c>
      <c r="G38" s="31">
        <f t="shared" si="10"/>
        <v>0</v>
      </c>
      <c r="H38" s="32">
        <f t="shared" si="11"/>
        <v>0</v>
      </c>
    </row>
    <row r="39" spans="1:8" x14ac:dyDescent="0.25">
      <c r="A39" s="26" t="s">
        <v>345</v>
      </c>
      <c r="B39" s="27">
        <v>0</v>
      </c>
      <c r="C39" s="28">
        <v>750000</v>
      </c>
      <c r="D39" s="28">
        <f t="shared" si="8"/>
        <v>0</v>
      </c>
      <c r="E39" s="29">
        <f>'[2]NETCO Adjustments (2)'!CC37</f>
        <v>1.4159840000000002E-2</v>
      </c>
      <c r="F39" s="30">
        <f t="shared" si="9"/>
        <v>1.01415984</v>
      </c>
      <c r="G39" s="31">
        <f t="shared" si="10"/>
        <v>0</v>
      </c>
      <c r="H39" s="32">
        <f t="shared" si="11"/>
        <v>0</v>
      </c>
    </row>
    <row r="40" spans="1:8" ht="13.8" thickBot="1" x14ac:dyDescent="0.3">
      <c r="A40" s="39" t="s">
        <v>346</v>
      </c>
      <c r="B40" s="27">
        <f>SUM(B30:B39)</f>
        <v>57</v>
      </c>
      <c r="C40" s="26"/>
      <c r="D40" s="28">
        <f>SUM(D30:D39)</f>
        <v>4731451</v>
      </c>
      <c r="G40" s="33">
        <f>SUM(G30:G39)</f>
        <v>4871893.1708660005</v>
      </c>
      <c r="H40" s="34">
        <f t="shared" si="11"/>
        <v>140442.17086600047</v>
      </c>
    </row>
    <row r="41" spans="1:8" ht="13.8" thickTop="1" x14ac:dyDescent="0.25"/>
    <row r="42" spans="1:8" s="25" customFormat="1" ht="55.5" customHeight="1" x14ac:dyDescent="0.25">
      <c r="A42" s="25" t="s">
        <v>329</v>
      </c>
      <c r="B42" s="25" t="s">
        <v>330</v>
      </c>
      <c r="C42" s="25" t="s">
        <v>331</v>
      </c>
      <c r="D42" s="25" t="s">
        <v>332</v>
      </c>
      <c r="E42" s="211" t="s">
        <v>355</v>
      </c>
      <c r="F42" s="211"/>
      <c r="G42" s="25" t="s">
        <v>334</v>
      </c>
      <c r="H42" s="25" t="s">
        <v>335</v>
      </c>
    </row>
    <row r="43" spans="1:8" x14ac:dyDescent="0.25">
      <c r="A43" s="26" t="s">
        <v>336</v>
      </c>
      <c r="B43" s="27">
        <f>COUNT('[3]Count By Coverage Tier'!$J$524)</f>
        <v>1</v>
      </c>
      <c r="C43" s="28">
        <v>22033</v>
      </c>
      <c r="D43" s="28">
        <f t="shared" ref="D43:D52" si="12">SUM(B43*C43)</f>
        <v>22033</v>
      </c>
      <c r="E43" s="29">
        <f>'[2]NETCO Adjustments (2)'!CC39</f>
        <v>8.7480000000000283E-3</v>
      </c>
      <c r="F43" s="30">
        <f t="shared" ref="F43:F52" si="13">SUM(E43+1)</f>
        <v>1.008748</v>
      </c>
      <c r="G43" s="31">
        <f t="shared" ref="G43:G52" si="14">SUM(D43*F43)</f>
        <v>22225.744684000001</v>
      </c>
      <c r="H43" s="32">
        <f t="shared" ref="H43:H53" si="15">SUM(G43-D43)</f>
        <v>192.74468400000114</v>
      </c>
    </row>
    <row r="44" spans="1:8" x14ac:dyDescent="0.25">
      <c r="A44" s="26" t="s">
        <v>337</v>
      </c>
      <c r="B44" s="27">
        <f>COUNT('[3]Count By Coverage Tier'!$J$525:$J$531)</f>
        <v>7</v>
      </c>
      <c r="C44" s="28">
        <v>33318</v>
      </c>
      <c r="D44" s="28">
        <f t="shared" si="12"/>
        <v>233226</v>
      </c>
      <c r="E44" s="29">
        <f>'[2]NETCO Adjustments (2)'!CC40</f>
        <v>1.8102400000000015E-2</v>
      </c>
      <c r="F44" s="30">
        <f t="shared" si="13"/>
        <v>1.0181024000000001</v>
      </c>
      <c r="G44" s="31">
        <f t="shared" si="14"/>
        <v>237447.95034240003</v>
      </c>
      <c r="H44" s="32">
        <f t="shared" si="15"/>
        <v>4221.9503424000286</v>
      </c>
    </row>
    <row r="45" spans="1:8" x14ac:dyDescent="0.25">
      <c r="A45" s="26" t="s">
        <v>338</v>
      </c>
      <c r="B45" s="27">
        <f>COUNT('[3]Count By Coverage Tier'!$J$532:$J$560)</f>
        <v>29</v>
      </c>
      <c r="C45" s="28">
        <v>48312</v>
      </c>
      <c r="D45" s="28">
        <f t="shared" si="12"/>
        <v>1401048</v>
      </c>
      <c r="E45" s="29">
        <f>'[2]NETCO Adjustments (2)'!CC41</f>
        <v>2.009200000000002E-2</v>
      </c>
      <c r="F45" s="30">
        <f t="shared" si="13"/>
        <v>1.020092</v>
      </c>
      <c r="G45" s="31">
        <f t="shared" si="14"/>
        <v>1429197.8564160001</v>
      </c>
      <c r="H45" s="32">
        <f t="shared" si="15"/>
        <v>28149.856416000053</v>
      </c>
    </row>
    <row r="46" spans="1:8" x14ac:dyDescent="0.25">
      <c r="A46" s="26" t="s">
        <v>339</v>
      </c>
      <c r="B46" s="27">
        <f>COUNT('[3]Count By Coverage Tier'!$J$561:$J$611)</f>
        <v>51</v>
      </c>
      <c r="C46" s="28">
        <v>69487</v>
      </c>
      <c r="D46" s="28">
        <f t="shared" si="12"/>
        <v>3543837</v>
      </c>
      <c r="E46" s="29">
        <f>'[2]NETCO Adjustments (2)'!CC42</f>
        <v>2.2964000000000019E-2</v>
      </c>
      <c r="F46" s="30">
        <f t="shared" si="13"/>
        <v>1.022964</v>
      </c>
      <c r="G46" s="31">
        <f t="shared" si="14"/>
        <v>3625217.6728679999</v>
      </c>
      <c r="H46" s="32">
        <f t="shared" si="15"/>
        <v>81380.672867999878</v>
      </c>
    </row>
    <row r="47" spans="1:8" x14ac:dyDescent="0.25">
      <c r="A47" s="26" t="s">
        <v>340</v>
      </c>
      <c r="B47" s="27">
        <f>COUNT('[3]Count By Coverage Tier'!$J$612:$J$662)</f>
        <v>51</v>
      </c>
      <c r="C47" s="28">
        <v>87026</v>
      </c>
      <c r="D47" s="28">
        <f t="shared" si="12"/>
        <v>4438326</v>
      </c>
      <c r="E47" s="29">
        <f>'[2]NETCO Adjustments (2)'!CC43</f>
        <v>2.3650000000000011E-2</v>
      </c>
      <c r="F47" s="30">
        <f t="shared" si="13"/>
        <v>1.0236499999999999</v>
      </c>
      <c r="G47" s="31">
        <f t="shared" si="14"/>
        <v>4543292.4098999994</v>
      </c>
      <c r="H47" s="32">
        <f t="shared" si="15"/>
        <v>104966.40989999939</v>
      </c>
    </row>
    <row r="48" spans="1:8" x14ac:dyDescent="0.25">
      <c r="A48" s="26" t="s">
        <v>341</v>
      </c>
      <c r="B48" s="27">
        <f>COUNT('[3]Count By Coverage Tier'!$J$663:$J$739)</f>
        <v>77</v>
      </c>
      <c r="C48" s="28">
        <v>117576</v>
      </c>
      <c r="D48" s="28">
        <f t="shared" si="12"/>
        <v>9053352</v>
      </c>
      <c r="E48" s="29">
        <f>'[2]NETCO Adjustments (2)'!CC44</f>
        <v>2.4181600000000004E-2</v>
      </c>
      <c r="F48" s="30">
        <f t="shared" si="13"/>
        <v>1.0241815999999999</v>
      </c>
      <c r="G48" s="31">
        <f t="shared" si="14"/>
        <v>9272276.5367231984</v>
      </c>
      <c r="H48" s="32">
        <f t="shared" si="15"/>
        <v>218924.53672319837</v>
      </c>
    </row>
    <row r="49" spans="1:8" x14ac:dyDescent="0.25">
      <c r="A49" s="26" t="s">
        <v>342</v>
      </c>
      <c r="B49" s="27">
        <f>COUNT('[3]Count By Coverage Tier'!$J$740:$J$771)</f>
        <v>32</v>
      </c>
      <c r="C49" s="28">
        <v>163709</v>
      </c>
      <c r="D49" s="28">
        <f t="shared" si="12"/>
        <v>5238688</v>
      </c>
      <c r="E49" s="29">
        <f>'[2]NETCO Adjustments (2)'!CC45</f>
        <v>2.593040000000001E-2</v>
      </c>
      <c r="F49" s="30">
        <f t="shared" si="13"/>
        <v>1.0259304</v>
      </c>
      <c r="G49" s="31">
        <f t="shared" si="14"/>
        <v>5374529.2753152</v>
      </c>
      <c r="H49" s="32">
        <f t="shared" si="15"/>
        <v>135841.27531519998</v>
      </c>
    </row>
    <row r="50" spans="1:8" x14ac:dyDescent="0.25">
      <c r="A50" s="26" t="s">
        <v>343</v>
      </c>
      <c r="B50" s="27">
        <f>COUNT('[3]Count By Coverage Tier'!$J$772:$J$783)</f>
        <v>12</v>
      </c>
      <c r="C50" s="28">
        <v>213335</v>
      </c>
      <c r="D50" s="28">
        <f t="shared" si="12"/>
        <v>2560020</v>
      </c>
      <c r="E50" s="29">
        <f>'[2]NETCO Adjustments (2)'!CC46</f>
        <v>2.2514800000000005E-2</v>
      </c>
      <c r="F50" s="30">
        <f t="shared" si="13"/>
        <v>1.0225147999999999</v>
      </c>
      <c r="G50" s="31">
        <f t="shared" si="14"/>
        <v>2617658.3382959999</v>
      </c>
      <c r="H50" s="32">
        <f t="shared" si="15"/>
        <v>57638.338295999914</v>
      </c>
    </row>
    <row r="51" spans="1:8" x14ac:dyDescent="0.25">
      <c r="A51" s="26" t="s">
        <v>344</v>
      </c>
      <c r="B51" s="27">
        <f>COUNT('[3]Count By Coverage Tier'!$J$784:$J$787)</f>
        <v>4</v>
      </c>
      <c r="C51" s="28">
        <v>352500</v>
      </c>
      <c r="D51" s="28">
        <f t="shared" si="12"/>
        <v>1410000</v>
      </c>
      <c r="E51" s="29">
        <f>'[2]NETCO Adjustments (2)'!CC47</f>
        <v>1.8659200000000008E-2</v>
      </c>
      <c r="F51" s="30">
        <f t="shared" si="13"/>
        <v>1.0186592000000001</v>
      </c>
      <c r="G51" s="31">
        <f t="shared" si="14"/>
        <v>1436309.4720000001</v>
      </c>
      <c r="H51" s="32">
        <f t="shared" si="15"/>
        <v>26309.472000000067</v>
      </c>
    </row>
    <row r="52" spans="1:8" x14ac:dyDescent="0.25">
      <c r="A52" s="26" t="s">
        <v>345</v>
      </c>
      <c r="B52" s="27">
        <f>COUNT('[1]Count By Coverage Tier'!$J$788)</f>
        <v>1</v>
      </c>
      <c r="C52" s="28">
        <v>750000</v>
      </c>
      <c r="D52" s="28">
        <f t="shared" si="12"/>
        <v>750000</v>
      </c>
      <c r="E52" s="29">
        <f>'[2]NETCO Adjustments (2)'!CC48</f>
        <v>1.4390720000000008E-2</v>
      </c>
      <c r="F52" s="30">
        <f t="shared" si="13"/>
        <v>1.01439072</v>
      </c>
      <c r="G52" s="31">
        <f t="shared" si="14"/>
        <v>760793.03999999992</v>
      </c>
      <c r="H52" s="32">
        <f t="shared" si="15"/>
        <v>10793.039999999921</v>
      </c>
    </row>
    <row r="53" spans="1:8" x14ac:dyDescent="0.25">
      <c r="A53" s="39" t="s">
        <v>346</v>
      </c>
      <c r="B53" s="27">
        <f>SUM(B43:B52)</f>
        <v>265</v>
      </c>
      <c r="C53" s="26"/>
      <c r="D53" s="28">
        <f>SUM(D43:D52)</f>
        <v>28650530</v>
      </c>
      <c r="G53" s="33">
        <f>SUM(G43:G52)</f>
        <v>29318948.296544794</v>
      </c>
      <c r="H53" s="40">
        <f t="shared" si="15"/>
        <v>668418.29654479399</v>
      </c>
    </row>
    <row r="54" spans="1:8" s="42" customFormat="1" x14ac:dyDescent="0.25">
      <c r="A54" s="36"/>
      <c r="B54" s="20"/>
      <c r="D54" s="43"/>
      <c r="G54" s="43"/>
      <c r="H54" s="37"/>
    </row>
    <row r="55" spans="1:8" s="42" customFormat="1" ht="13.8" thickBot="1" x14ac:dyDescent="0.3">
      <c r="A55" s="36" t="s">
        <v>348</v>
      </c>
      <c r="B55" s="20">
        <f>SUM(B14+B27+B40+B53)</f>
        <v>781</v>
      </c>
      <c r="D55" s="43"/>
      <c r="G55" s="43"/>
      <c r="H55" s="41">
        <f>SUM(H14+H27+H40+H53)</f>
        <v>1990574.9537731977</v>
      </c>
    </row>
    <row r="56" spans="1:8" ht="13.8" thickTop="1" x14ac:dyDescent="0.25"/>
    <row r="57" spans="1:8" ht="13.8" thickBot="1" x14ac:dyDescent="0.3">
      <c r="A57" t="s">
        <v>347</v>
      </c>
      <c r="H57" s="35">
        <f>SUM((H14+H27+H40+H53)/4)</f>
        <v>497643.73844329943</v>
      </c>
    </row>
    <row r="58" spans="1:8" ht="13.8" thickTop="1" x14ac:dyDescent="0.25"/>
    <row r="60" spans="1:8" x14ac:dyDescent="0.25">
      <c r="A60" s="26" t="s">
        <v>336</v>
      </c>
      <c r="B60" s="38">
        <f t="shared" ref="B60:B69" si="16">SUM(B4+B17+B30+B43)</f>
        <v>2</v>
      </c>
    </row>
    <row r="61" spans="1:8" x14ac:dyDescent="0.25">
      <c r="A61" s="26" t="s">
        <v>337</v>
      </c>
      <c r="B61" s="38">
        <f t="shared" si="16"/>
        <v>30</v>
      </c>
    </row>
    <row r="62" spans="1:8" x14ac:dyDescent="0.25">
      <c r="A62" s="26" t="s">
        <v>338</v>
      </c>
      <c r="B62" s="38">
        <f t="shared" si="16"/>
        <v>168</v>
      </c>
    </row>
    <row r="63" spans="1:8" x14ac:dyDescent="0.25">
      <c r="A63" s="26" t="s">
        <v>339</v>
      </c>
      <c r="B63" s="38">
        <f t="shared" si="16"/>
        <v>210</v>
      </c>
    </row>
    <row r="64" spans="1:8" x14ac:dyDescent="0.25">
      <c r="A64" s="26" t="s">
        <v>340</v>
      </c>
      <c r="B64" s="38">
        <f t="shared" si="16"/>
        <v>151</v>
      </c>
    </row>
    <row r="65" spans="1:2" x14ac:dyDescent="0.25">
      <c r="A65" s="26" t="s">
        <v>341</v>
      </c>
      <c r="B65" s="38">
        <f t="shared" si="16"/>
        <v>143</v>
      </c>
    </row>
    <row r="66" spans="1:2" x14ac:dyDescent="0.25">
      <c r="A66" s="26" t="s">
        <v>342</v>
      </c>
      <c r="B66" s="38">
        <f t="shared" si="16"/>
        <v>59</v>
      </c>
    </row>
    <row r="67" spans="1:2" x14ac:dyDescent="0.25">
      <c r="A67" s="26" t="s">
        <v>343</v>
      </c>
      <c r="B67" s="38">
        <f t="shared" si="16"/>
        <v>13</v>
      </c>
    </row>
    <row r="68" spans="1:2" x14ac:dyDescent="0.25">
      <c r="A68" s="26" t="s">
        <v>344</v>
      </c>
      <c r="B68" s="38">
        <f t="shared" si="16"/>
        <v>4</v>
      </c>
    </row>
    <row r="69" spans="1:2" x14ac:dyDescent="0.25">
      <c r="A69" s="26" t="s">
        <v>345</v>
      </c>
      <c r="B69" s="38">
        <f t="shared" si="16"/>
        <v>1</v>
      </c>
    </row>
    <row r="70" spans="1:2" x14ac:dyDescent="0.25">
      <c r="B70" s="3">
        <f>SUM(B60:B69)</f>
        <v>781</v>
      </c>
    </row>
  </sheetData>
  <mergeCells count="4">
    <mergeCell ref="E3:F3"/>
    <mergeCell ref="E16:F16"/>
    <mergeCell ref="E29:F29"/>
    <mergeCell ref="E42:F42"/>
  </mergeCells>
  <phoneticPr fontId="0" type="noConversion"/>
  <printOptions horizontalCentered="1"/>
  <pageMargins left="0.75" right="0.75" top="1" bottom="1" header="0.5" footer="0.5"/>
  <pageSetup scale="52" orientation="landscape" r:id="rId1"/>
  <headerFooter alignWithMargins="0">
    <oddHeader>&amp;C&amp;"Arial,Bold"&amp;18NETCO SALARY RANGE ESTIMATED DOLLARS FOR BENEFITS</oddHeader>
    <oddFooter>&amp;L&amp;F, &amp;A
&amp;D, &amp;T&amp;RPage&amp;P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5"/>
  <sheetViews>
    <sheetView zoomScaleNormal="100" workbookViewId="0">
      <pane ySplit="1" topLeftCell="A2" activePane="bottomLeft" state="frozen"/>
      <selection pane="bottomLeft" activeCell="K762" sqref="K762"/>
    </sheetView>
  </sheetViews>
  <sheetFormatPr defaultColWidth="9.109375" defaultRowHeight="13.2" x14ac:dyDescent="0.25"/>
  <cols>
    <col min="1" max="1" width="5.109375" style="3" bestFit="1" customWidth="1"/>
    <col min="2" max="2" width="12.33203125" style="3" bestFit="1" customWidth="1"/>
    <col min="3" max="4" width="11.5546875" style="7" bestFit="1" customWidth="1"/>
    <col min="5" max="5" width="6.88671875" style="1" bestFit="1" customWidth="1"/>
    <col min="6" max="6" width="3.6640625" style="3" bestFit="1" customWidth="1"/>
    <col min="7" max="7" width="11.44140625" style="1" bestFit="1" customWidth="1"/>
    <col min="8" max="8" width="14.5546875" style="7" bestFit="1" customWidth="1"/>
    <col min="9" max="9" width="8.88671875" style="1" bestFit="1" customWidth="1"/>
    <col min="10" max="10" width="11.5546875" style="7" bestFit="1" customWidth="1"/>
    <col min="11" max="16384" width="9.109375" style="1"/>
  </cols>
  <sheetData>
    <row r="1" spans="1:10" s="44" customFormat="1" ht="33" customHeight="1" x14ac:dyDescent="0.25">
      <c r="A1" s="45" t="s">
        <v>322</v>
      </c>
      <c r="B1" s="45" t="s">
        <v>0</v>
      </c>
      <c r="C1" s="46" t="s">
        <v>1</v>
      </c>
      <c r="D1" s="46" t="s">
        <v>1</v>
      </c>
      <c r="E1" s="45" t="s">
        <v>2</v>
      </c>
      <c r="F1" s="45" t="s">
        <v>327</v>
      </c>
      <c r="G1" s="45" t="s">
        <v>350</v>
      </c>
      <c r="H1" s="46" t="s">
        <v>349</v>
      </c>
      <c r="I1" s="45" t="s">
        <v>351</v>
      </c>
      <c r="J1" s="46" t="s">
        <v>352</v>
      </c>
    </row>
    <row r="2" spans="1:10" x14ac:dyDescent="0.25">
      <c r="A2" s="27">
        <v>1</v>
      </c>
      <c r="B2" s="47" t="s">
        <v>30</v>
      </c>
      <c r="C2" s="48" t="s">
        <v>262</v>
      </c>
      <c r="D2" s="48">
        <f t="shared" ref="D2:D33" si="0">SUM(C2*1)</f>
        <v>21000</v>
      </c>
      <c r="E2" s="49">
        <v>164.29</v>
      </c>
      <c r="F2" s="27" t="s">
        <v>323</v>
      </c>
      <c r="G2" s="50">
        <v>1.0654999999999999</v>
      </c>
      <c r="H2" s="48">
        <f t="shared" ref="H2:H65" si="1">SUM(D2*G2)</f>
        <v>22375.499999999996</v>
      </c>
      <c r="I2" s="50">
        <v>1.0718000000000001</v>
      </c>
      <c r="J2" s="48">
        <f>SUM(D2*I2)</f>
        <v>22507.800000000003</v>
      </c>
    </row>
    <row r="3" spans="1:10" x14ac:dyDescent="0.25">
      <c r="A3" s="27">
        <v>2</v>
      </c>
      <c r="B3" s="47" t="s">
        <v>30</v>
      </c>
      <c r="C3" s="48" t="s">
        <v>217</v>
      </c>
      <c r="D3" s="48">
        <f t="shared" si="0"/>
        <v>23508</v>
      </c>
      <c r="E3" s="49">
        <v>164.29</v>
      </c>
      <c r="F3" s="27" t="s">
        <v>323</v>
      </c>
      <c r="G3" s="50">
        <v>1.0654999999999999</v>
      </c>
      <c r="H3" s="48">
        <f t="shared" si="1"/>
        <v>25047.773999999998</v>
      </c>
      <c r="I3" s="50">
        <v>1.0718000000000001</v>
      </c>
      <c r="J3" s="48">
        <f t="shared" ref="J3:J66" si="2">SUM(D3*I3)</f>
        <v>25195.874400000001</v>
      </c>
    </row>
    <row r="4" spans="1:10" x14ac:dyDescent="0.25">
      <c r="A4" s="27">
        <v>3</v>
      </c>
      <c r="B4" s="47" t="s">
        <v>30</v>
      </c>
      <c r="C4" s="48" t="s">
        <v>210</v>
      </c>
      <c r="D4" s="48">
        <f t="shared" si="0"/>
        <v>28000</v>
      </c>
      <c r="E4" s="49">
        <v>164.29</v>
      </c>
      <c r="F4" s="27" t="s">
        <v>323</v>
      </c>
      <c r="G4" s="50">
        <v>1.0661</v>
      </c>
      <c r="H4" s="48">
        <f t="shared" si="1"/>
        <v>29850.800000000003</v>
      </c>
      <c r="I4" s="50">
        <v>1.0724</v>
      </c>
      <c r="J4" s="48">
        <f t="shared" si="2"/>
        <v>30027.200000000001</v>
      </c>
    </row>
    <row r="5" spans="1:10" x14ac:dyDescent="0.25">
      <c r="A5" s="27">
        <v>4</v>
      </c>
      <c r="B5" s="47" t="s">
        <v>30</v>
      </c>
      <c r="C5" s="48" t="s">
        <v>245</v>
      </c>
      <c r="D5" s="48">
        <f t="shared" si="0"/>
        <v>28480</v>
      </c>
      <c r="E5" s="49">
        <v>140.51</v>
      </c>
      <c r="F5" s="51" t="s">
        <v>323</v>
      </c>
      <c r="G5" s="50">
        <v>1.0661</v>
      </c>
      <c r="H5" s="48">
        <f t="shared" si="1"/>
        <v>30362.528000000002</v>
      </c>
      <c r="I5" s="50">
        <v>1.0724</v>
      </c>
      <c r="J5" s="48">
        <f t="shared" si="2"/>
        <v>30541.952000000001</v>
      </c>
    </row>
    <row r="6" spans="1:10" x14ac:dyDescent="0.25">
      <c r="A6" s="27">
        <v>5</v>
      </c>
      <c r="B6" s="47" t="s">
        <v>30</v>
      </c>
      <c r="C6" s="48" t="s">
        <v>133</v>
      </c>
      <c r="D6" s="48">
        <f t="shared" si="0"/>
        <v>28500</v>
      </c>
      <c r="E6" s="49">
        <v>164.29</v>
      </c>
      <c r="F6" s="27" t="s">
        <v>323</v>
      </c>
      <c r="G6" s="50">
        <v>1.0661</v>
      </c>
      <c r="H6" s="48">
        <f t="shared" si="1"/>
        <v>30383.850000000002</v>
      </c>
      <c r="I6" s="50">
        <v>1.0724</v>
      </c>
      <c r="J6" s="48">
        <f t="shared" si="2"/>
        <v>30563.4</v>
      </c>
    </row>
    <row r="7" spans="1:10" x14ac:dyDescent="0.25">
      <c r="A7" s="27">
        <v>6</v>
      </c>
      <c r="B7" s="47" t="s">
        <v>30</v>
      </c>
      <c r="C7" s="48" t="s">
        <v>303</v>
      </c>
      <c r="D7" s="48">
        <f t="shared" si="0"/>
        <v>28700</v>
      </c>
      <c r="E7" s="49">
        <v>164.29</v>
      </c>
      <c r="F7" s="27" t="s">
        <v>323</v>
      </c>
      <c r="G7" s="50">
        <v>1.0661</v>
      </c>
      <c r="H7" s="48">
        <f t="shared" si="1"/>
        <v>30597.07</v>
      </c>
      <c r="I7" s="50">
        <v>1.0724</v>
      </c>
      <c r="J7" s="48">
        <f t="shared" si="2"/>
        <v>30777.88</v>
      </c>
    </row>
    <row r="8" spans="1:10" x14ac:dyDescent="0.25">
      <c r="A8" s="27">
        <v>7</v>
      </c>
      <c r="B8" s="47" t="s">
        <v>30</v>
      </c>
      <c r="C8" s="48" t="s">
        <v>29</v>
      </c>
      <c r="D8" s="48">
        <f t="shared" si="0"/>
        <v>32499.96</v>
      </c>
      <c r="E8" s="49">
        <v>164.29</v>
      </c>
      <c r="F8" s="27" t="s">
        <v>323</v>
      </c>
      <c r="G8" s="50">
        <v>1.0661</v>
      </c>
      <c r="H8" s="48">
        <f t="shared" si="1"/>
        <v>34648.207355999999</v>
      </c>
      <c r="I8" s="50">
        <v>1.0724</v>
      </c>
      <c r="J8" s="48">
        <f t="shared" si="2"/>
        <v>34852.957104000001</v>
      </c>
    </row>
    <row r="9" spans="1:10" x14ac:dyDescent="0.25">
      <c r="A9" s="27">
        <v>8</v>
      </c>
      <c r="B9" s="47" t="s">
        <v>30</v>
      </c>
      <c r="C9" s="48" t="s">
        <v>316</v>
      </c>
      <c r="D9" s="48">
        <f t="shared" si="0"/>
        <v>33450</v>
      </c>
      <c r="E9" s="49">
        <v>164.29</v>
      </c>
      <c r="F9" s="27" t="s">
        <v>323</v>
      </c>
      <c r="G9" s="50">
        <v>1.0661</v>
      </c>
      <c r="H9" s="48">
        <f t="shared" si="1"/>
        <v>35661.044999999998</v>
      </c>
      <c r="I9" s="50">
        <v>1.0724</v>
      </c>
      <c r="J9" s="48">
        <f t="shared" si="2"/>
        <v>35871.78</v>
      </c>
    </row>
    <row r="10" spans="1:10" x14ac:dyDescent="0.25">
      <c r="A10" s="27">
        <v>9</v>
      </c>
      <c r="B10" s="47" t="s">
        <v>30</v>
      </c>
      <c r="C10" s="48" t="s">
        <v>248</v>
      </c>
      <c r="D10" s="48">
        <f t="shared" si="0"/>
        <v>33750</v>
      </c>
      <c r="E10" s="49">
        <v>121.17</v>
      </c>
      <c r="F10" s="51" t="s">
        <v>323</v>
      </c>
      <c r="G10" s="50">
        <v>1.0661</v>
      </c>
      <c r="H10" s="48">
        <f t="shared" si="1"/>
        <v>35980.875</v>
      </c>
      <c r="I10" s="50">
        <v>1.0724</v>
      </c>
      <c r="J10" s="48">
        <f t="shared" si="2"/>
        <v>36193.5</v>
      </c>
    </row>
    <row r="11" spans="1:10" x14ac:dyDescent="0.25">
      <c r="A11" s="27">
        <v>10</v>
      </c>
      <c r="B11" s="47" t="s">
        <v>30</v>
      </c>
      <c r="C11" s="48" t="s">
        <v>150</v>
      </c>
      <c r="D11" s="48">
        <f t="shared" si="0"/>
        <v>35740.080000000002</v>
      </c>
      <c r="E11" s="49">
        <v>164.29</v>
      </c>
      <c r="F11" s="27" t="s">
        <v>323</v>
      </c>
      <c r="G11" s="50">
        <v>1.0661</v>
      </c>
      <c r="H11" s="48">
        <f t="shared" si="1"/>
        <v>38102.499288000006</v>
      </c>
      <c r="I11" s="50">
        <v>1.0724</v>
      </c>
      <c r="J11" s="48">
        <f t="shared" si="2"/>
        <v>38327.661791999999</v>
      </c>
    </row>
    <row r="12" spans="1:10" x14ac:dyDescent="0.25">
      <c r="A12" s="27">
        <v>11</v>
      </c>
      <c r="B12" s="47" t="s">
        <v>30</v>
      </c>
      <c r="C12" s="48" t="s">
        <v>145</v>
      </c>
      <c r="D12" s="48">
        <f t="shared" si="0"/>
        <v>36000</v>
      </c>
      <c r="E12" s="49">
        <v>144.03</v>
      </c>
      <c r="F12" s="51" t="s">
        <v>323</v>
      </c>
      <c r="G12" s="50">
        <v>1.0661</v>
      </c>
      <c r="H12" s="48">
        <f t="shared" si="1"/>
        <v>38379.599999999999</v>
      </c>
      <c r="I12" s="50">
        <v>1.0724</v>
      </c>
      <c r="J12" s="48">
        <f t="shared" si="2"/>
        <v>38606.400000000001</v>
      </c>
    </row>
    <row r="13" spans="1:10" x14ac:dyDescent="0.25">
      <c r="A13" s="27">
        <v>12</v>
      </c>
      <c r="B13" s="47" t="s">
        <v>30</v>
      </c>
      <c r="C13" s="48" t="s">
        <v>145</v>
      </c>
      <c r="D13" s="48">
        <f t="shared" si="0"/>
        <v>36000</v>
      </c>
      <c r="E13" s="49">
        <v>164.29</v>
      </c>
      <c r="F13" s="27" t="s">
        <v>323</v>
      </c>
      <c r="G13" s="50">
        <v>1.0661</v>
      </c>
      <c r="H13" s="48">
        <f t="shared" si="1"/>
        <v>38379.599999999999</v>
      </c>
      <c r="I13" s="50">
        <v>1.0724</v>
      </c>
      <c r="J13" s="48">
        <f t="shared" si="2"/>
        <v>38606.400000000001</v>
      </c>
    </row>
    <row r="14" spans="1:10" x14ac:dyDescent="0.25">
      <c r="A14" s="27">
        <v>13</v>
      </c>
      <c r="B14" s="47" t="s">
        <v>30</v>
      </c>
      <c r="C14" s="48" t="s">
        <v>145</v>
      </c>
      <c r="D14" s="48">
        <f t="shared" si="0"/>
        <v>36000</v>
      </c>
      <c r="E14" s="49">
        <v>164.29</v>
      </c>
      <c r="F14" s="27" t="s">
        <v>323</v>
      </c>
      <c r="G14" s="50">
        <v>1.0661</v>
      </c>
      <c r="H14" s="48">
        <f t="shared" si="1"/>
        <v>38379.599999999999</v>
      </c>
      <c r="I14" s="50">
        <v>1.0724</v>
      </c>
      <c r="J14" s="48">
        <f t="shared" si="2"/>
        <v>38606.400000000001</v>
      </c>
    </row>
    <row r="15" spans="1:10" x14ac:dyDescent="0.25">
      <c r="A15" s="27">
        <v>14</v>
      </c>
      <c r="B15" s="47" t="s">
        <v>30</v>
      </c>
      <c r="C15" s="48" t="s">
        <v>145</v>
      </c>
      <c r="D15" s="48">
        <f t="shared" si="0"/>
        <v>36000</v>
      </c>
      <c r="E15" s="49">
        <v>164.29</v>
      </c>
      <c r="F15" s="27" t="s">
        <v>323</v>
      </c>
      <c r="G15" s="50">
        <v>1.0661</v>
      </c>
      <c r="H15" s="48">
        <f t="shared" si="1"/>
        <v>38379.599999999999</v>
      </c>
      <c r="I15" s="50">
        <v>1.0724</v>
      </c>
      <c r="J15" s="48">
        <f t="shared" si="2"/>
        <v>38606.400000000001</v>
      </c>
    </row>
    <row r="16" spans="1:10" x14ac:dyDescent="0.25">
      <c r="A16" s="27">
        <v>15</v>
      </c>
      <c r="B16" s="47" t="s">
        <v>30</v>
      </c>
      <c r="C16" s="48" t="s">
        <v>221</v>
      </c>
      <c r="D16" s="48">
        <f t="shared" si="0"/>
        <v>36999.96</v>
      </c>
      <c r="E16" s="49">
        <v>164.29</v>
      </c>
      <c r="F16" s="27" t="s">
        <v>323</v>
      </c>
      <c r="G16" s="50">
        <v>1.0661</v>
      </c>
      <c r="H16" s="48">
        <f t="shared" si="1"/>
        <v>39445.657356000003</v>
      </c>
      <c r="I16" s="50">
        <v>1.0724</v>
      </c>
      <c r="J16" s="48">
        <f t="shared" si="2"/>
        <v>39678.757103999997</v>
      </c>
    </row>
    <row r="17" spans="1:10" x14ac:dyDescent="0.25">
      <c r="A17" s="27">
        <v>16</v>
      </c>
      <c r="B17" s="47" t="s">
        <v>30</v>
      </c>
      <c r="C17" s="48" t="s">
        <v>120</v>
      </c>
      <c r="D17" s="48">
        <f t="shared" si="0"/>
        <v>37150</v>
      </c>
      <c r="E17" s="49">
        <v>164.29</v>
      </c>
      <c r="F17" s="27" t="s">
        <v>323</v>
      </c>
      <c r="G17" s="50">
        <v>1.0661</v>
      </c>
      <c r="H17" s="48">
        <f t="shared" si="1"/>
        <v>39605.615000000005</v>
      </c>
      <c r="I17" s="50">
        <v>1.0724</v>
      </c>
      <c r="J17" s="48">
        <f t="shared" si="2"/>
        <v>39839.660000000003</v>
      </c>
    </row>
    <row r="18" spans="1:10" x14ac:dyDescent="0.25">
      <c r="A18" s="27">
        <v>17</v>
      </c>
      <c r="B18" s="47" t="s">
        <v>30</v>
      </c>
      <c r="C18" s="48" t="s">
        <v>308</v>
      </c>
      <c r="D18" s="48">
        <f t="shared" si="0"/>
        <v>37208</v>
      </c>
      <c r="E18" s="49">
        <v>100.13</v>
      </c>
      <c r="F18" s="51" t="s">
        <v>323</v>
      </c>
      <c r="G18" s="50">
        <v>1.0661</v>
      </c>
      <c r="H18" s="48">
        <f t="shared" si="1"/>
        <v>39667.448799999998</v>
      </c>
      <c r="I18" s="50">
        <v>1.0724</v>
      </c>
      <c r="J18" s="48">
        <f t="shared" si="2"/>
        <v>39901.859199999999</v>
      </c>
    </row>
    <row r="19" spans="1:10" x14ac:dyDescent="0.25">
      <c r="A19" s="27">
        <v>18</v>
      </c>
      <c r="B19" s="47" t="s">
        <v>30</v>
      </c>
      <c r="C19" s="48" t="s">
        <v>143</v>
      </c>
      <c r="D19" s="48">
        <f t="shared" si="0"/>
        <v>38000</v>
      </c>
      <c r="E19" s="49">
        <v>164.29</v>
      </c>
      <c r="F19" s="27" t="s">
        <v>323</v>
      </c>
      <c r="G19" s="50">
        <v>1.0661</v>
      </c>
      <c r="H19" s="48">
        <f t="shared" si="1"/>
        <v>40511.800000000003</v>
      </c>
      <c r="I19" s="50">
        <v>1.0724</v>
      </c>
      <c r="J19" s="48">
        <f t="shared" si="2"/>
        <v>40751.200000000004</v>
      </c>
    </row>
    <row r="20" spans="1:10" x14ac:dyDescent="0.25">
      <c r="A20" s="27">
        <v>19</v>
      </c>
      <c r="B20" s="47" t="s">
        <v>30</v>
      </c>
      <c r="C20" s="48" t="s">
        <v>143</v>
      </c>
      <c r="D20" s="48">
        <f t="shared" si="0"/>
        <v>38000</v>
      </c>
      <c r="E20" s="49">
        <v>164.29</v>
      </c>
      <c r="F20" s="27" t="s">
        <v>323</v>
      </c>
      <c r="G20" s="50">
        <v>1.0661</v>
      </c>
      <c r="H20" s="48">
        <f t="shared" si="1"/>
        <v>40511.800000000003</v>
      </c>
      <c r="I20" s="50">
        <v>1.0724</v>
      </c>
      <c r="J20" s="48">
        <f t="shared" si="2"/>
        <v>40751.200000000004</v>
      </c>
    </row>
    <row r="21" spans="1:10" x14ac:dyDescent="0.25">
      <c r="A21" s="27">
        <v>20</v>
      </c>
      <c r="B21" s="47" t="s">
        <v>30</v>
      </c>
      <c r="C21" s="48" t="s">
        <v>256</v>
      </c>
      <c r="D21" s="48">
        <f t="shared" si="0"/>
        <v>39999.96</v>
      </c>
      <c r="E21" s="49">
        <v>164.29</v>
      </c>
      <c r="F21" s="27" t="s">
        <v>323</v>
      </c>
      <c r="G21" s="50">
        <v>1.0661</v>
      </c>
      <c r="H21" s="48">
        <f t="shared" si="1"/>
        <v>42643.957355999999</v>
      </c>
      <c r="I21" s="50">
        <v>1.0724</v>
      </c>
      <c r="J21" s="48">
        <f t="shared" si="2"/>
        <v>42895.957104000001</v>
      </c>
    </row>
    <row r="22" spans="1:10" x14ac:dyDescent="0.25">
      <c r="A22" s="27">
        <v>21</v>
      </c>
      <c r="B22" s="47" t="s">
        <v>30</v>
      </c>
      <c r="C22" s="48" t="s">
        <v>93</v>
      </c>
      <c r="D22" s="48">
        <f t="shared" si="0"/>
        <v>40000</v>
      </c>
      <c r="E22" s="49">
        <v>88.32</v>
      </c>
      <c r="F22" s="51" t="s">
        <v>323</v>
      </c>
      <c r="G22" s="50">
        <v>1.0431999999999999</v>
      </c>
      <c r="H22" s="48">
        <f t="shared" si="1"/>
        <v>41727.999999999993</v>
      </c>
      <c r="I22" s="50">
        <v>1.0495000000000001</v>
      </c>
      <c r="J22" s="48">
        <f t="shared" si="2"/>
        <v>41980.000000000007</v>
      </c>
    </row>
    <row r="23" spans="1:10" x14ac:dyDescent="0.25">
      <c r="A23" s="27">
        <v>22</v>
      </c>
      <c r="B23" s="47" t="s">
        <v>30</v>
      </c>
      <c r="C23" s="48" t="s">
        <v>93</v>
      </c>
      <c r="D23" s="48">
        <f t="shared" si="0"/>
        <v>40000</v>
      </c>
      <c r="E23" s="49">
        <v>164.29</v>
      </c>
      <c r="F23" s="27" t="s">
        <v>323</v>
      </c>
      <c r="G23" s="50">
        <v>1.0431999999999999</v>
      </c>
      <c r="H23" s="48">
        <f t="shared" si="1"/>
        <v>41727.999999999993</v>
      </c>
      <c r="I23" s="50">
        <v>1.0495000000000001</v>
      </c>
      <c r="J23" s="48">
        <f t="shared" si="2"/>
        <v>41980.000000000007</v>
      </c>
    </row>
    <row r="24" spans="1:10" x14ac:dyDescent="0.25">
      <c r="A24" s="27">
        <v>23</v>
      </c>
      <c r="B24" s="47" t="s">
        <v>30</v>
      </c>
      <c r="C24" s="48" t="s">
        <v>93</v>
      </c>
      <c r="D24" s="48">
        <f t="shared" si="0"/>
        <v>40000</v>
      </c>
      <c r="E24" s="49">
        <v>164.29</v>
      </c>
      <c r="F24" s="27" t="s">
        <v>323</v>
      </c>
      <c r="G24" s="50">
        <v>1.0431999999999999</v>
      </c>
      <c r="H24" s="48">
        <f t="shared" si="1"/>
        <v>41727.999999999993</v>
      </c>
      <c r="I24" s="50">
        <v>1.0495000000000001</v>
      </c>
      <c r="J24" s="48">
        <f t="shared" si="2"/>
        <v>41980.000000000007</v>
      </c>
    </row>
    <row r="25" spans="1:10" x14ac:dyDescent="0.25">
      <c r="A25" s="27">
        <v>24</v>
      </c>
      <c r="B25" s="47" t="s">
        <v>30</v>
      </c>
      <c r="C25" s="48" t="s">
        <v>93</v>
      </c>
      <c r="D25" s="48">
        <f t="shared" si="0"/>
        <v>40000</v>
      </c>
      <c r="E25" s="49">
        <v>164.29</v>
      </c>
      <c r="F25" s="27" t="s">
        <v>323</v>
      </c>
      <c r="G25" s="50">
        <v>1.0431999999999999</v>
      </c>
      <c r="H25" s="48">
        <f t="shared" si="1"/>
        <v>41727.999999999993</v>
      </c>
      <c r="I25" s="50">
        <v>1.0495000000000001</v>
      </c>
      <c r="J25" s="48">
        <f t="shared" si="2"/>
        <v>41980.000000000007</v>
      </c>
    </row>
    <row r="26" spans="1:10" x14ac:dyDescent="0.25">
      <c r="A26" s="27">
        <v>25</v>
      </c>
      <c r="B26" s="47" t="s">
        <v>30</v>
      </c>
      <c r="C26" s="48" t="s">
        <v>218</v>
      </c>
      <c r="D26" s="48">
        <f t="shared" si="0"/>
        <v>40000.080000000002</v>
      </c>
      <c r="E26" s="49">
        <v>164.29</v>
      </c>
      <c r="F26" s="27" t="s">
        <v>323</v>
      </c>
      <c r="G26" s="50">
        <v>1.0431999999999999</v>
      </c>
      <c r="H26" s="48">
        <f t="shared" si="1"/>
        <v>41728.083456</v>
      </c>
      <c r="I26" s="50">
        <v>1.0495000000000001</v>
      </c>
      <c r="J26" s="48">
        <f t="shared" si="2"/>
        <v>41980.083960000004</v>
      </c>
    </row>
    <row r="27" spans="1:10" x14ac:dyDescent="0.25">
      <c r="A27" s="27">
        <v>26</v>
      </c>
      <c r="B27" s="47" t="s">
        <v>30</v>
      </c>
      <c r="C27" s="48" t="s">
        <v>250</v>
      </c>
      <c r="D27" s="48">
        <f t="shared" si="0"/>
        <v>40008</v>
      </c>
      <c r="E27" s="49">
        <v>139.77000000000001</v>
      </c>
      <c r="F27" s="51" t="s">
        <v>323</v>
      </c>
      <c r="G27" s="50">
        <v>1.0431999999999999</v>
      </c>
      <c r="H27" s="48">
        <f t="shared" si="1"/>
        <v>41736.345599999993</v>
      </c>
      <c r="I27" s="50">
        <v>1.0495000000000001</v>
      </c>
      <c r="J27" s="48">
        <f t="shared" si="2"/>
        <v>41988.396000000001</v>
      </c>
    </row>
    <row r="28" spans="1:10" x14ac:dyDescent="0.25">
      <c r="A28" s="27">
        <v>27</v>
      </c>
      <c r="B28" s="47" t="s">
        <v>30</v>
      </c>
      <c r="C28" s="48" t="s">
        <v>250</v>
      </c>
      <c r="D28" s="48">
        <f t="shared" si="0"/>
        <v>40008</v>
      </c>
      <c r="E28" s="49">
        <v>163.34</v>
      </c>
      <c r="F28" s="51" t="s">
        <v>323</v>
      </c>
      <c r="G28" s="50">
        <v>1.0431999999999999</v>
      </c>
      <c r="H28" s="48">
        <f t="shared" si="1"/>
        <v>41736.345599999993</v>
      </c>
      <c r="I28" s="50">
        <v>1.0495000000000001</v>
      </c>
      <c r="J28" s="48">
        <f t="shared" si="2"/>
        <v>41988.396000000001</v>
      </c>
    </row>
    <row r="29" spans="1:10" x14ac:dyDescent="0.25">
      <c r="A29" s="27">
        <v>28</v>
      </c>
      <c r="B29" s="47" t="s">
        <v>30</v>
      </c>
      <c r="C29" s="48" t="s">
        <v>250</v>
      </c>
      <c r="D29" s="48">
        <f t="shared" si="0"/>
        <v>40008</v>
      </c>
      <c r="E29" s="49">
        <v>164.29</v>
      </c>
      <c r="F29" s="27" t="s">
        <v>323</v>
      </c>
      <c r="G29" s="50">
        <v>1.0431999999999999</v>
      </c>
      <c r="H29" s="48">
        <f t="shared" si="1"/>
        <v>41736.345599999993</v>
      </c>
      <c r="I29" s="50">
        <v>1.0495000000000001</v>
      </c>
      <c r="J29" s="48">
        <f t="shared" si="2"/>
        <v>41988.396000000001</v>
      </c>
    </row>
    <row r="30" spans="1:10" x14ac:dyDescent="0.25">
      <c r="A30" s="27">
        <v>29</v>
      </c>
      <c r="B30" s="47" t="s">
        <v>30</v>
      </c>
      <c r="C30" s="48" t="s">
        <v>250</v>
      </c>
      <c r="D30" s="48">
        <f t="shared" si="0"/>
        <v>40008</v>
      </c>
      <c r="E30" s="49">
        <v>164.29</v>
      </c>
      <c r="F30" s="27" t="s">
        <v>323</v>
      </c>
      <c r="G30" s="50">
        <v>1.0431999999999999</v>
      </c>
      <c r="H30" s="48">
        <f t="shared" si="1"/>
        <v>41736.345599999993</v>
      </c>
      <c r="I30" s="50">
        <v>1.0495000000000001</v>
      </c>
      <c r="J30" s="48">
        <f t="shared" si="2"/>
        <v>41988.396000000001</v>
      </c>
    </row>
    <row r="31" spans="1:10" x14ac:dyDescent="0.25">
      <c r="A31" s="27">
        <v>30</v>
      </c>
      <c r="B31" s="47" t="s">
        <v>30</v>
      </c>
      <c r="C31" s="48" t="s">
        <v>250</v>
      </c>
      <c r="D31" s="48">
        <f t="shared" si="0"/>
        <v>40008</v>
      </c>
      <c r="E31" s="49">
        <v>164.29</v>
      </c>
      <c r="F31" s="27" t="s">
        <v>323</v>
      </c>
      <c r="G31" s="50">
        <v>1.0431999999999999</v>
      </c>
      <c r="H31" s="48">
        <f t="shared" si="1"/>
        <v>41736.345599999993</v>
      </c>
      <c r="I31" s="50">
        <v>1.0495000000000001</v>
      </c>
      <c r="J31" s="48">
        <f t="shared" si="2"/>
        <v>41988.396000000001</v>
      </c>
    </row>
    <row r="32" spans="1:10" x14ac:dyDescent="0.25">
      <c r="A32" s="27">
        <v>31</v>
      </c>
      <c r="B32" s="47" t="s">
        <v>30</v>
      </c>
      <c r="C32" s="48" t="s">
        <v>250</v>
      </c>
      <c r="D32" s="48">
        <f t="shared" si="0"/>
        <v>40008</v>
      </c>
      <c r="E32" s="49">
        <v>164.29</v>
      </c>
      <c r="F32" s="27" t="s">
        <v>323</v>
      </c>
      <c r="G32" s="50">
        <v>1.0431999999999999</v>
      </c>
      <c r="H32" s="48">
        <f t="shared" si="1"/>
        <v>41736.345599999993</v>
      </c>
      <c r="I32" s="50">
        <v>1.0495000000000001</v>
      </c>
      <c r="J32" s="48">
        <f t="shared" si="2"/>
        <v>41988.396000000001</v>
      </c>
    </row>
    <row r="33" spans="1:10" x14ac:dyDescent="0.25">
      <c r="A33" s="27">
        <v>32</v>
      </c>
      <c r="B33" s="47" t="s">
        <v>30</v>
      </c>
      <c r="C33" s="48" t="s">
        <v>250</v>
      </c>
      <c r="D33" s="48">
        <f t="shared" si="0"/>
        <v>40008</v>
      </c>
      <c r="E33" s="49">
        <v>164.29</v>
      </c>
      <c r="F33" s="27" t="s">
        <v>323</v>
      </c>
      <c r="G33" s="50">
        <v>1.0431999999999999</v>
      </c>
      <c r="H33" s="48">
        <f t="shared" si="1"/>
        <v>41736.345599999993</v>
      </c>
      <c r="I33" s="50">
        <v>1.0495000000000001</v>
      </c>
      <c r="J33" s="48">
        <f t="shared" si="2"/>
        <v>41988.396000000001</v>
      </c>
    </row>
    <row r="34" spans="1:10" x14ac:dyDescent="0.25">
      <c r="A34" s="27">
        <v>33</v>
      </c>
      <c r="B34" s="47" t="s">
        <v>30</v>
      </c>
      <c r="C34" s="48" t="s">
        <v>250</v>
      </c>
      <c r="D34" s="48">
        <f t="shared" ref="D34:D97" si="3">SUM(C34*1)</f>
        <v>40008</v>
      </c>
      <c r="E34" s="49">
        <v>164.29</v>
      </c>
      <c r="F34" s="27" t="s">
        <v>323</v>
      </c>
      <c r="G34" s="50">
        <v>1.0431999999999999</v>
      </c>
      <c r="H34" s="48">
        <f t="shared" si="1"/>
        <v>41736.345599999993</v>
      </c>
      <c r="I34" s="50">
        <v>1.0495000000000001</v>
      </c>
      <c r="J34" s="48">
        <f t="shared" si="2"/>
        <v>41988.396000000001</v>
      </c>
    </row>
    <row r="35" spans="1:10" x14ac:dyDescent="0.25">
      <c r="A35" s="27">
        <v>34</v>
      </c>
      <c r="B35" s="47" t="s">
        <v>30</v>
      </c>
      <c r="C35" s="48" t="s">
        <v>250</v>
      </c>
      <c r="D35" s="48">
        <f t="shared" si="3"/>
        <v>40008</v>
      </c>
      <c r="E35" s="49">
        <v>164.29</v>
      </c>
      <c r="F35" s="27" t="s">
        <v>323</v>
      </c>
      <c r="G35" s="50">
        <v>1.0431999999999999</v>
      </c>
      <c r="H35" s="48">
        <f t="shared" si="1"/>
        <v>41736.345599999993</v>
      </c>
      <c r="I35" s="50">
        <v>1.0495000000000001</v>
      </c>
      <c r="J35" s="48">
        <f t="shared" si="2"/>
        <v>41988.396000000001</v>
      </c>
    </row>
    <row r="36" spans="1:10" x14ac:dyDescent="0.25">
      <c r="A36" s="27">
        <v>35</v>
      </c>
      <c r="B36" s="47" t="s">
        <v>30</v>
      </c>
      <c r="C36" s="48" t="s">
        <v>250</v>
      </c>
      <c r="D36" s="48">
        <f t="shared" si="3"/>
        <v>40008</v>
      </c>
      <c r="E36" s="49">
        <v>164.29</v>
      </c>
      <c r="F36" s="27" t="s">
        <v>323</v>
      </c>
      <c r="G36" s="50">
        <v>1.0431999999999999</v>
      </c>
      <c r="H36" s="48">
        <f t="shared" si="1"/>
        <v>41736.345599999993</v>
      </c>
      <c r="I36" s="50">
        <v>1.0495000000000001</v>
      </c>
      <c r="J36" s="48">
        <f t="shared" si="2"/>
        <v>41988.396000000001</v>
      </c>
    </row>
    <row r="37" spans="1:10" x14ac:dyDescent="0.25">
      <c r="A37" s="27">
        <v>36</v>
      </c>
      <c r="B37" s="47" t="s">
        <v>30</v>
      </c>
      <c r="C37" s="48" t="s">
        <v>250</v>
      </c>
      <c r="D37" s="48">
        <f t="shared" si="3"/>
        <v>40008</v>
      </c>
      <c r="E37" s="49">
        <v>164.29</v>
      </c>
      <c r="F37" s="27" t="s">
        <v>323</v>
      </c>
      <c r="G37" s="50">
        <v>1.0431999999999999</v>
      </c>
      <c r="H37" s="48">
        <f t="shared" si="1"/>
        <v>41736.345599999993</v>
      </c>
      <c r="I37" s="50">
        <v>1.0495000000000001</v>
      </c>
      <c r="J37" s="48">
        <f t="shared" si="2"/>
        <v>41988.396000000001</v>
      </c>
    </row>
    <row r="38" spans="1:10" x14ac:dyDescent="0.25">
      <c r="A38" s="27">
        <v>37</v>
      </c>
      <c r="B38" s="47" t="s">
        <v>30</v>
      </c>
      <c r="C38" s="48" t="s">
        <v>250</v>
      </c>
      <c r="D38" s="48">
        <f t="shared" si="3"/>
        <v>40008</v>
      </c>
      <c r="E38" s="49">
        <v>164.29</v>
      </c>
      <c r="F38" s="27" t="s">
        <v>323</v>
      </c>
      <c r="G38" s="50">
        <v>1.0431999999999999</v>
      </c>
      <c r="H38" s="48">
        <f t="shared" si="1"/>
        <v>41736.345599999993</v>
      </c>
      <c r="I38" s="50">
        <v>1.0495000000000001</v>
      </c>
      <c r="J38" s="48">
        <f t="shared" si="2"/>
        <v>41988.396000000001</v>
      </c>
    </row>
    <row r="39" spans="1:10" x14ac:dyDescent="0.25">
      <c r="A39" s="27">
        <v>38</v>
      </c>
      <c r="B39" s="47" t="s">
        <v>30</v>
      </c>
      <c r="C39" s="48" t="s">
        <v>250</v>
      </c>
      <c r="D39" s="48">
        <f t="shared" si="3"/>
        <v>40008</v>
      </c>
      <c r="E39" s="49">
        <v>164.29</v>
      </c>
      <c r="F39" s="27" t="s">
        <v>323</v>
      </c>
      <c r="G39" s="50">
        <v>1.0431999999999999</v>
      </c>
      <c r="H39" s="48">
        <f t="shared" si="1"/>
        <v>41736.345599999993</v>
      </c>
      <c r="I39" s="50">
        <v>1.0495000000000001</v>
      </c>
      <c r="J39" s="48">
        <f t="shared" si="2"/>
        <v>41988.396000000001</v>
      </c>
    </row>
    <row r="40" spans="1:10" x14ac:dyDescent="0.25">
      <c r="A40" s="27">
        <v>39</v>
      </c>
      <c r="B40" s="47" t="s">
        <v>30</v>
      </c>
      <c r="C40" s="48" t="s">
        <v>250</v>
      </c>
      <c r="D40" s="48">
        <f t="shared" si="3"/>
        <v>40008</v>
      </c>
      <c r="E40" s="49">
        <v>164.29</v>
      </c>
      <c r="F40" s="27" t="s">
        <v>323</v>
      </c>
      <c r="G40" s="50">
        <v>1.0431999999999999</v>
      </c>
      <c r="H40" s="48">
        <f t="shared" si="1"/>
        <v>41736.345599999993</v>
      </c>
      <c r="I40" s="50">
        <v>1.0495000000000001</v>
      </c>
      <c r="J40" s="48">
        <f t="shared" si="2"/>
        <v>41988.396000000001</v>
      </c>
    </row>
    <row r="41" spans="1:10" x14ac:dyDescent="0.25">
      <c r="A41" s="27">
        <v>40</v>
      </c>
      <c r="B41" s="47" t="s">
        <v>30</v>
      </c>
      <c r="C41" s="48" t="s">
        <v>250</v>
      </c>
      <c r="D41" s="48">
        <f t="shared" si="3"/>
        <v>40008</v>
      </c>
      <c r="E41" s="49">
        <v>164.29</v>
      </c>
      <c r="F41" s="27" t="s">
        <v>323</v>
      </c>
      <c r="G41" s="50">
        <v>1.0431999999999999</v>
      </c>
      <c r="H41" s="48">
        <f t="shared" si="1"/>
        <v>41736.345599999993</v>
      </c>
      <c r="I41" s="50">
        <v>1.0495000000000001</v>
      </c>
      <c r="J41" s="48">
        <f t="shared" si="2"/>
        <v>41988.396000000001</v>
      </c>
    </row>
    <row r="42" spans="1:10" x14ac:dyDescent="0.25">
      <c r="A42" s="27">
        <v>41</v>
      </c>
      <c r="B42" s="47" t="s">
        <v>30</v>
      </c>
      <c r="C42" s="48" t="s">
        <v>250</v>
      </c>
      <c r="D42" s="48">
        <f t="shared" si="3"/>
        <v>40008</v>
      </c>
      <c r="E42" s="49">
        <v>164.29</v>
      </c>
      <c r="F42" s="27" t="s">
        <v>323</v>
      </c>
      <c r="G42" s="50">
        <v>1.0431999999999999</v>
      </c>
      <c r="H42" s="48">
        <f t="shared" si="1"/>
        <v>41736.345599999993</v>
      </c>
      <c r="I42" s="50">
        <v>1.0495000000000001</v>
      </c>
      <c r="J42" s="48">
        <f t="shared" si="2"/>
        <v>41988.396000000001</v>
      </c>
    </row>
    <row r="43" spans="1:10" x14ac:dyDescent="0.25">
      <c r="A43" s="27">
        <v>42</v>
      </c>
      <c r="B43" s="47" t="s">
        <v>30</v>
      </c>
      <c r="C43" s="48" t="s">
        <v>122</v>
      </c>
      <c r="D43" s="48">
        <f t="shared" si="3"/>
        <v>40200</v>
      </c>
      <c r="E43" s="49">
        <v>129.57</v>
      </c>
      <c r="F43" s="51" t="s">
        <v>323</v>
      </c>
      <c r="G43" s="50">
        <v>1.0431999999999999</v>
      </c>
      <c r="H43" s="48">
        <f t="shared" si="1"/>
        <v>41936.639999999999</v>
      </c>
      <c r="I43" s="50">
        <v>1.0495000000000001</v>
      </c>
      <c r="J43" s="48">
        <f t="shared" si="2"/>
        <v>42189.9</v>
      </c>
    </row>
    <row r="44" spans="1:10" x14ac:dyDescent="0.25">
      <c r="A44" s="27">
        <v>43</v>
      </c>
      <c r="B44" s="47" t="s">
        <v>30</v>
      </c>
      <c r="C44" s="48" t="s">
        <v>148</v>
      </c>
      <c r="D44" s="48">
        <f t="shared" si="3"/>
        <v>40488.04</v>
      </c>
      <c r="E44" s="49">
        <v>164.29</v>
      </c>
      <c r="F44" s="27" t="s">
        <v>323</v>
      </c>
      <c r="G44" s="50">
        <v>1.0431999999999999</v>
      </c>
      <c r="H44" s="48">
        <f t="shared" si="1"/>
        <v>42237.123327999994</v>
      </c>
      <c r="I44" s="50">
        <v>1.0495000000000001</v>
      </c>
      <c r="J44" s="48">
        <f t="shared" si="2"/>
        <v>42492.197980000004</v>
      </c>
    </row>
    <row r="45" spans="1:10" x14ac:dyDescent="0.25">
      <c r="A45" s="27">
        <v>44</v>
      </c>
      <c r="B45" s="47" t="s">
        <v>30</v>
      </c>
      <c r="C45" s="48" t="s">
        <v>228</v>
      </c>
      <c r="D45" s="48">
        <f t="shared" si="3"/>
        <v>40712</v>
      </c>
      <c r="E45" s="49">
        <v>164.29</v>
      </c>
      <c r="F45" s="27" t="s">
        <v>323</v>
      </c>
      <c r="G45" s="50">
        <v>1.0431999999999999</v>
      </c>
      <c r="H45" s="48">
        <f t="shared" si="1"/>
        <v>42470.758399999999</v>
      </c>
      <c r="I45" s="50">
        <v>1.0495000000000001</v>
      </c>
      <c r="J45" s="48">
        <f t="shared" si="2"/>
        <v>42727.244000000006</v>
      </c>
    </row>
    <row r="46" spans="1:10" x14ac:dyDescent="0.25">
      <c r="A46" s="27">
        <v>45</v>
      </c>
      <c r="B46" s="47" t="s">
        <v>30</v>
      </c>
      <c r="C46" s="48" t="s">
        <v>231</v>
      </c>
      <c r="D46" s="48">
        <f t="shared" si="3"/>
        <v>40837</v>
      </c>
      <c r="E46" s="49" t="s">
        <v>3</v>
      </c>
      <c r="F46" s="52" t="s">
        <v>323</v>
      </c>
      <c r="G46" s="50">
        <v>1.0431999999999999</v>
      </c>
      <c r="H46" s="48">
        <f t="shared" si="1"/>
        <v>42601.158399999993</v>
      </c>
      <c r="I46" s="50">
        <v>1.0495000000000001</v>
      </c>
      <c r="J46" s="48">
        <f t="shared" si="2"/>
        <v>42858.431500000006</v>
      </c>
    </row>
    <row r="47" spans="1:10" x14ac:dyDescent="0.25">
      <c r="A47" s="27">
        <v>46</v>
      </c>
      <c r="B47" s="47" t="s">
        <v>30</v>
      </c>
      <c r="C47" s="48" t="s">
        <v>157</v>
      </c>
      <c r="D47" s="48">
        <f t="shared" si="3"/>
        <v>41000</v>
      </c>
      <c r="E47" s="49">
        <v>164.29</v>
      </c>
      <c r="F47" s="27" t="s">
        <v>323</v>
      </c>
      <c r="G47" s="50">
        <v>1.0431999999999999</v>
      </c>
      <c r="H47" s="48">
        <f t="shared" si="1"/>
        <v>42771.199999999997</v>
      </c>
      <c r="I47" s="50">
        <v>1.0495000000000001</v>
      </c>
      <c r="J47" s="48">
        <f t="shared" si="2"/>
        <v>43029.500000000007</v>
      </c>
    </row>
    <row r="48" spans="1:10" x14ac:dyDescent="0.25">
      <c r="A48" s="27">
        <v>47</v>
      </c>
      <c r="B48" s="47" t="s">
        <v>30</v>
      </c>
      <c r="C48" s="48" t="s">
        <v>247</v>
      </c>
      <c r="D48" s="48">
        <f t="shared" si="3"/>
        <v>41500</v>
      </c>
      <c r="E48" s="49">
        <v>164.29</v>
      </c>
      <c r="F48" s="27" t="s">
        <v>323</v>
      </c>
      <c r="G48" s="50">
        <v>1.0431999999999999</v>
      </c>
      <c r="H48" s="48">
        <f t="shared" si="1"/>
        <v>43292.799999999996</v>
      </c>
      <c r="I48" s="50">
        <v>1.0495000000000001</v>
      </c>
      <c r="J48" s="48">
        <f t="shared" si="2"/>
        <v>43554.250000000007</v>
      </c>
    </row>
    <row r="49" spans="1:10" x14ac:dyDescent="0.25">
      <c r="A49" s="27">
        <v>48</v>
      </c>
      <c r="B49" s="47" t="s">
        <v>30</v>
      </c>
      <c r="C49" s="48" t="s">
        <v>312</v>
      </c>
      <c r="D49" s="48">
        <f t="shared" si="3"/>
        <v>41600</v>
      </c>
      <c r="E49" s="49">
        <v>164.29</v>
      </c>
      <c r="F49" s="27" t="s">
        <v>323</v>
      </c>
      <c r="G49" s="50">
        <v>1.0431999999999999</v>
      </c>
      <c r="H49" s="48">
        <f t="shared" si="1"/>
        <v>43397.119999999995</v>
      </c>
      <c r="I49" s="50">
        <v>1.0495000000000001</v>
      </c>
      <c r="J49" s="48">
        <f t="shared" si="2"/>
        <v>43659.200000000004</v>
      </c>
    </row>
    <row r="50" spans="1:10" x14ac:dyDescent="0.25">
      <c r="A50" s="27">
        <v>49</v>
      </c>
      <c r="B50" s="47" t="s">
        <v>30</v>
      </c>
      <c r="C50" s="48" t="s">
        <v>5</v>
      </c>
      <c r="D50" s="48">
        <f t="shared" si="3"/>
        <v>42000</v>
      </c>
      <c r="E50" s="49">
        <v>164.29</v>
      </c>
      <c r="F50" s="27" t="s">
        <v>323</v>
      </c>
      <c r="G50" s="50">
        <v>1.0431999999999999</v>
      </c>
      <c r="H50" s="48">
        <f t="shared" si="1"/>
        <v>43814.399999999994</v>
      </c>
      <c r="I50" s="50">
        <v>1.0495000000000001</v>
      </c>
      <c r="J50" s="48">
        <f t="shared" si="2"/>
        <v>44079.000000000007</v>
      </c>
    </row>
    <row r="51" spans="1:10" x14ac:dyDescent="0.25">
      <c r="A51" s="27">
        <v>50</v>
      </c>
      <c r="B51" s="47" t="s">
        <v>30</v>
      </c>
      <c r="C51" s="48" t="s">
        <v>5</v>
      </c>
      <c r="D51" s="48">
        <f t="shared" si="3"/>
        <v>42000</v>
      </c>
      <c r="E51" s="49">
        <v>164.29</v>
      </c>
      <c r="F51" s="27" t="s">
        <v>323</v>
      </c>
      <c r="G51" s="50">
        <v>1.0431999999999999</v>
      </c>
      <c r="H51" s="48">
        <f t="shared" si="1"/>
        <v>43814.399999999994</v>
      </c>
      <c r="I51" s="50">
        <v>1.0495000000000001</v>
      </c>
      <c r="J51" s="48">
        <f t="shared" si="2"/>
        <v>44079.000000000007</v>
      </c>
    </row>
    <row r="52" spans="1:10" x14ac:dyDescent="0.25">
      <c r="A52" s="27">
        <v>51</v>
      </c>
      <c r="B52" s="47" t="s">
        <v>30</v>
      </c>
      <c r="C52" s="48" t="s">
        <v>127</v>
      </c>
      <c r="D52" s="48">
        <f t="shared" si="3"/>
        <v>42500.04</v>
      </c>
      <c r="E52" s="49">
        <v>164.29</v>
      </c>
      <c r="F52" s="27" t="s">
        <v>323</v>
      </c>
      <c r="G52" s="50">
        <v>1.0431999999999999</v>
      </c>
      <c r="H52" s="48">
        <f t="shared" si="1"/>
        <v>44336.041727999997</v>
      </c>
      <c r="I52" s="50">
        <v>1.0495000000000001</v>
      </c>
      <c r="J52" s="48">
        <f t="shared" si="2"/>
        <v>44603.791980000002</v>
      </c>
    </row>
    <row r="53" spans="1:10" x14ac:dyDescent="0.25">
      <c r="A53" s="27">
        <v>52</v>
      </c>
      <c r="B53" s="47" t="s">
        <v>30</v>
      </c>
      <c r="C53" s="48" t="s">
        <v>127</v>
      </c>
      <c r="D53" s="48">
        <f t="shared" si="3"/>
        <v>42500.04</v>
      </c>
      <c r="E53" s="49">
        <v>164.29</v>
      </c>
      <c r="F53" s="27" t="s">
        <v>323</v>
      </c>
      <c r="G53" s="50">
        <v>1.0431999999999999</v>
      </c>
      <c r="H53" s="48">
        <f t="shared" si="1"/>
        <v>44336.041727999997</v>
      </c>
      <c r="I53" s="50">
        <v>1.0495000000000001</v>
      </c>
      <c r="J53" s="48">
        <f t="shared" si="2"/>
        <v>44603.791980000002</v>
      </c>
    </row>
    <row r="54" spans="1:10" x14ac:dyDescent="0.25">
      <c r="A54" s="27">
        <v>53</v>
      </c>
      <c r="B54" s="47" t="s">
        <v>30</v>
      </c>
      <c r="C54" s="48" t="s">
        <v>127</v>
      </c>
      <c r="D54" s="48">
        <f t="shared" si="3"/>
        <v>42500.04</v>
      </c>
      <c r="E54" s="49">
        <v>164.29</v>
      </c>
      <c r="F54" s="27" t="s">
        <v>323</v>
      </c>
      <c r="G54" s="50">
        <v>1.0431999999999999</v>
      </c>
      <c r="H54" s="48">
        <f t="shared" si="1"/>
        <v>44336.041727999997</v>
      </c>
      <c r="I54" s="50">
        <v>1.0495000000000001</v>
      </c>
      <c r="J54" s="48">
        <f t="shared" si="2"/>
        <v>44603.791980000002</v>
      </c>
    </row>
    <row r="55" spans="1:10" x14ac:dyDescent="0.25">
      <c r="A55" s="27">
        <v>54</v>
      </c>
      <c r="B55" s="47" t="s">
        <v>30</v>
      </c>
      <c r="C55" s="48" t="s">
        <v>14</v>
      </c>
      <c r="D55" s="48">
        <f t="shared" si="3"/>
        <v>43000</v>
      </c>
      <c r="E55" s="49">
        <v>164.29</v>
      </c>
      <c r="F55" s="27" t="s">
        <v>323</v>
      </c>
      <c r="G55" s="50">
        <v>1.0431999999999999</v>
      </c>
      <c r="H55" s="48">
        <f t="shared" si="1"/>
        <v>44857.599999999999</v>
      </c>
      <c r="I55" s="50">
        <v>1.0495000000000001</v>
      </c>
      <c r="J55" s="48">
        <f t="shared" si="2"/>
        <v>45128.500000000007</v>
      </c>
    </row>
    <row r="56" spans="1:10" x14ac:dyDescent="0.25">
      <c r="A56" s="27">
        <v>55</v>
      </c>
      <c r="B56" s="47" t="s">
        <v>30</v>
      </c>
      <c r="C56" s="48" t="s">
        <v>121</v>
      </c>
      <c r="D56" s="48">
        <f t="shared" si="3"/>
        <v>43488.56</v>
      </c>
      <c r="E56" s="49">
        <v>164.29</v>
      </c>
      <c r="F56" s="27" t="s">
        <v>323</v>
      </c>
      <c r="G56" s="50">
        <v>1.0431999999999999</v>
      </c>
      <c r="H56" s="48">
        <f t="shared" si="1"/>
        <v>45367.265791999991</v>
      </c>
      <c r="I56" s="50">
        <v>1.0495000000000001</v>
      </c>
      <c r="J56" s="48">
        <f t="shared" si="2"/>
        <v>45641.243719999999</v>
      </c>
    </row>
    <row r="57" spans="1:10" x14ac:dyDescent="0.25">
      <c r="A57" s="27">
        <v>56</v>
      </c>
      <c r="B57" s="47" t="s">
        <v>30</v>
      </c>
      <c r="C57" s="48" t="s">
        <v>235</v>
      </c>
      <c r="D57" s="48">
        <f t="shared" si="3"/>
        <v>44004</v>
      </c>
      <c r="E57" s="49">
        <v>164.29</v>
      </c>
      <c r="F57" s="27" t="s">
        <v>323</v>
      </c>
      <c r="G57" s="50">
        <v>1.0431999999999999</v>
      </c>
      <c r="H57" s="48">
        <f t="shared" si="1"/>
        <v>45904.972799999996</v>
      </c>
      <c r="I57" s="50">
        <v>1.0495000000000001</v>
      </c>
      <c r="J57" s="48">
        <f t="shared" si="2"/>
        <v>46182.198000000004</v>
      </c>
    </row>
    <row r="58" spans="1:10" x14ac:dyDescent="0.25">
      <c r="A58" s="27">
        <v>57</v>
      </c>
      <c r="B58" s="47" t="s">
        <v>30</v>
      </c>
      <c r="C58" s="48" t="s">
        <v>235</v>
      </c>
      <c r="D58" s="48">
        <f t="shared" si="3"/>
        <v>44004</v>
      </c>
      <c r="E58" s="49">
        <v>164.29</v>
      </c>
      <c r="F58" s="27" t="s">
        <v>323</v>
      </c>
      <c r="G58" s="50">
        <v>1.0431999999999999</v>
      </c>
      <c r="H58" s="48">
        <f t="shared" si="1"/>
        <v>45904.972799999996</v>
      </c>
      <c r="I58" s="50">
        <v>1.0495000000000001</v>
      </c>
      <c r="J58" s="48">
        <f t="shared" si="2"/>
        <v>46182.198000000004</v>
      </c>
    </row>
    <row r="59" spans="1:10" x14ac:dyDescent="0.25">
      <c r="A59" s="27">
        <v>58</v>
      </c>
      <c r="B59" s="47" t="s">
        <v>30</v>
      </c>
      <c r="C59" s="48" t="s">
        <v>235</v>
      </c>
      <c r="D59" s="48">
        <f t="shared" si="3"/>
        <v>44004</v>
      </c>
      <c r="E59" s="49">
        <v>164.29</v>
      </c>
      <c r="F59" s="27" t="s">
        <v>323</v>
      </c>
      <c r="G59" s="50">
        <v>1.0431999999999999</v>
      </c>
      <c r="H59" s="48">
        <f t="shared" si="1"/>
        <v>45904.972799999996</v>
      </c>
      <c r="I59" s="50">
        <v>1.0495000000000001</v>
      </c>
      <c r="J59" s="48">
        <f t="shared" si="2"/>
        <v>46182.198000000004</v>
      </c>
    </row>
    <row r="60" spans="1:10" x14ac:dyDescent="0.25">
      <c r="A60" s="27">
        <v>59</v>
      </c>
      <c r="B60" s="47" t="s">
        <v>30</v>
      </c>
      <c r="C60" s="48" t="s">
        <v>235</v>
      </c>
      <c r="D60" s="48">
        <f t="shared" si="3"/>
        <v>44004</v>
      </c>
      <c r="E60" s="49">
        <v>164.29</v>
      </c>
      <c r="F60" s="27" t="s">
        <v>323</v>
      </c>
      <c r="G60" s="50">
        <v>1.0431999999999999</v>
      </c>
      <c r="H60" s="48">
        <f t="shared" si="1"/>
        <v>45904.972799999996</v>
      </c>
      <c r="I60" s="50">
        <v>1.0495000000000001</v>
      </c>
      <c r="J60" s="48">
        <f t="shared" si="2"/>
        <v>46182.198000000004</v>
      </c>
    </row>
    <row r="61" spans="1:10" x14ac:dyDescent="0.25">
      <c r="A61" s="27">
        <v>60</v>
      </c>
      <c r="B61" s="47" t="s">
        <v>30</v>
      </c>
      <c r="C61" s="48" t="s">
        <v>235</v>
      </c>
      <c r="D61" s="48">
        <f t="shared" si="3"/>
        <v>44004</v>
      </c>
      <c r="E61" s="49">
        <v>164.29</v>
      </c>
      <c r="F61" s="27" t="s">
        <v>323</v>
      </c>
      <c r="G61" s="50">
        <v>1.0431999999999999</v>
      </c>
      <c r="H61" s="48">
        <f t="shared" si="1"/>
        <v>45904.972799999996</v>
      </c>
      <c r="I61" s="50">
        <v>1.0495000000000001</v>
      </c>
      <c r="J61" s="48">
        <f t="shared" si="2"/>
        <v>46182.198000000004</v>
      </c>
    </row>
    <row r="62" spans="1:10" x14ac:dyDescent="0.25">
      <c r="A62" s="27">
        <v>61</v>
      </c>
      <c r="B62" s="47" t="s">
        <v>30</v>
      </c>
      <c r="C62" s="48" t="s">
        <v>235</v>
      </c>
      <c r="D62" s="48">
        <f t="shared" si="3"/>
        <v>44004</v>
      </c>
      <c r="E62" s="49">
        <v>164.29</v>
      </c>
      <c r="F62" s="27" t="s">
        <v>323</v>
      </c>
      <c r="G62" s="50">
        <v>1.0431999999999999</v>
      </c>
      <c r="H62" s="48">
        <f t="shared" si="1"/>
        <v>45904.972799999996</v>
      </c>
      <c r="I62" s="50">
        <v>1.0495000000000001</v>
      </c>
      <c r="J62" s="48">
        <f t="shared" si="2"/>
        <v>46182.198000000004</v>
      </c>
    </row>
    <row r="63" spans="1:10" x14ac:dyDescent="0.25">
      <c r="A63" s="27">
        <v>62</v>
      </c>
      <c r="B63" s="47" t="s">
        <v>30</v>
      </c>
      <c r="C63" s="48" t="s">
        <v>235</v>
      </c>
      <c r="D63" s="48">
        <f t="shared" si="3"/>
        <v>44004</v>
      </c>
      <c r="E63" s="49">
        <v>164.29</v>
      </c>
      <c r="F63" s="27" t="s">
        <v>323</v>
      </c>
      <c r="G63" s="50">
        <v>1.0431999999999999</v>
      </c>
      <c r="H63" s="48">
        <f t="shared" si="1"/>
        <v>45904.972799999996</v>
      </c>
      <c r="I63" s="50">
        <v>1.0495000000000001</v>
      </c>
      <c r="J63" s="48">
        <f t="shared" si="2"/>
        <v>46182.198000000004</v>
      </c>
    </row>
    <row r="64" spans="1:10" x14ac:dyDescent="0.25">
      <c r="A64" s="27">
        <v>63</v>
      </c>
      <c r="B64" s="47" t="s">
        <v>30</v>
      </c>
      <c r="C64" s="48" t="s">
        <v>138</v>
      </c>
      <c r="D64" s="48">
        <f t="shared" si="3"/>
        <v>44008</v>
      </c>
      <c r="E64" s="49">
        <v>164.29</v>
      </c>
      <c r="F64" s="27" t="s">
        <v>323</v>
      </c>
      <c r="G64" s="50">
        <v>1.0431999999999999</v>
      </c>
      <c r="H64" s="48">
        <f t="shared" si="1"/>
        <v>45909.145599999996</v>
      </c>
      <c r="I64" s="50">
        <v>1.0495000000000001</v>
      </c>
      <c r="J64" s="48">
        <f t="shared" si="2"/>
        <v>46186.396000000008</v>
      </c>
    </row>
    <row r="65" spans="1:10" x14ac:dyDescent="0.25">
      <c r="A65" s="27">
        <v>64</v>
      </c>
      <c r="B65" s="47" t="s">
        <v>30</v>
      </c>
      <c r="C65" s="48" t="s">
        <v>123</v>
      </c>
      <c r="D65" s="48">
        <f t="shared" si="3"/>
        <v>44805</v>
      </c>
      <c r="E65" s="49">
        <v>117.14</v>
      </c>
      <c r="F65" s="51" t="s">
        <v>323</v>
      </c>
      <c r="G65" s="50">
        <v>1.0431999999999999</v>
      </c>
      <c r="H65" s="48">
        <f t="shared" si="1"/>
        <v>46740.575999999994</v>
      </c>
      <c r="I65" s="50">
        <v>1.0495000000000001</v>
      </c>
      <c r="J65" s="48">
        <f t="shared" si="2"/>
        <v>47022.847500000003</v>
      </c>
    </row>
    <row r="66" spans="1:10" x14ac:dyDescent="0.25">
      <c r="A66" s="27">
        <v>65</v>
      </c>
      <c r="B66" s="47" t="s">
        <v>30</v>
      </c>
      <c r="C66" s="48" t="s">
        <v>128</v>
      </c>
      <c r="D66" s="48">
        <f t="shared" si="3"/>
        <v>45000</v>
      </c>
      <c r="E66" s="49">
        <v>164.29</v>
      </c>
      <c r="F66" s="27" t="s">
        <v>323</v>
      </c>
      <c r="G66" s="50">
        <v>1.0431999999999999</v>
      </c>
      <c r="H66" s="48">
        <f t="shared" ref="H66:H129" si="4">SUM(D66*G66)</f>
        <v>46943.999999999993</v>
      </c>
      <c r="I66" s="50">
        <v>1.0495000000000001</v>
      </c>
      <c r="J66" s="48">
        <f t="shared" si="2"/>
        <v>47227.500000000007</v>
      </c>
    </row>
    <row r="67" spans="1:10" x14ac:dyDescent="0.25">
      <c r="A67" s="27">
        <v>66</v>
      </c>
      <c r="B67" s="47" t="s">
        <v>30</v>
      </c>
      <c r="C67" s="48" t="s">
        <v>128</v>
      </c>
      <c r="D67" s="48">
        <f t="shared" si="3"/>
        <v>45000</v>
      </c>
      <c r="E67" s="49">
        <v>164.29</v>
      </c>
      <c r="F67" s="27" t="s">
        <v>323</v>
      </c>
      <c r="G67" s="50">
        <v>1.0431999999999999</v>
      </c>
      <c r="H67" s="48">
        <f t="shared" si="4"/>
        <v>46943.999999999993</v>
      </c>
      <c r="I67" s="50">
        <v>1.0495000000000001</v>
      </c>
      <c r="J67" s="48">
        <f t="shared" ref="J67:J130" si="5">SUM(D67*I67)</f>
        <v>47227.500000000007</v>
      </c>
    </row>
    <row r="68" spans="1:10" x14ac:dyDescent="0.25">
      <c r="A68" s="27">
        <v>67</v>
      </c>
      <c r="B68" s="47" t="s">
        <v>30</v>
      </c>
      <c r="C68" s="48" t="s">
        <v>128</v>
      </c>
      <c r="D68" s="48">
        <f t="shared" si="3"/>
        <v>45000</v>
      </c>
      <c r="E68" s="49">
        <v>164.29</v>
      </c>
      <c r="F68" s="27" t="s">
        <v>323</v>
      </c>
      <c r="G68" s="50">
        <v>1.0431999999999999</v>
      </c>
      <c r="H68" s="48">
        <f t="shared" si="4"/>
        <v>46943.999999999993</v>
      </c>
      <c r="I68" s="50">
        <v>1.0495000000000001</v>
      </c>
      <c r="J68" s="48">
        <f t="shared" si="5"/>
        <v>47227.500000000007</v>
      </c>
    </row>
    <row r="69" spans="1:10" x14ac:dyDescent="0.25">
      <c r="A69" s="27">
        <v>68</v>
      </c>
      <c r="B69" s="47" t="s">
        <v>30</v>
      </c>
      <c r="C69" s="48" t="s">
        <v>158</v>
      </c>
      <c r="D69" s="48">
        <f t="shared" si="3"/>
        <v>45400</v>
      </c>
      <c r="E69" s="49">
        <v>164.29</v>
      </c>
      <c r="F69" s="27" t="s">
        <v>323</v>
      </c>
      <c r="G69" s="50">
        <v>1.0431999999999999</v>
      </c>
      <c r="H69" s="48">
        <f t="shared" si="4"/>
        <v>47361.279999999999</v>
      </c>
      <c r="I69" s="50">
        <v>1.0495000000000001</v>
      </c>
      <c r="J69" s="48">
        <f t="shared" si="5"/>
        <v>47647.3</v>
      </c>
    </row>
    <row r="70" spans="1:10" x14ac:dyDescent="0.25">
      <c r="A70" s="27">
        <v>69</v>
      </c>
      <c r="B70" s="47" t="s">
        <v>30</v>
      </c>
      <c r="C70" s="48" t="s">
        <v>135</v>
      </c>
      <c r="D70" s="48">
        <f t="shared" si="3"/>
        <v>45527.02</v>
      </c>
      <c r="E70" s="49">
        <v>164.29</v>
      </c>
      <c r="F70" s="27" t="s">
        <v>323</v>
      </c>
      <c r="G70" s="50">
        <v>1.0431999999999999</v>
      </c>
      <c r="H70" s="48">
        <f t="shared" si="4"/>
        <v>47493.787263999991</v>
      </c>
      <c r="I70" s="50">
        <v>1.0495000000000001</v>
      </c>
      <c r="J70" s="48">
        <f t="shared" si="5"/>
        <v>47780.607490000002</v>
      </c>
    </row>
    <row r="71" spans="1:10" x14ac:dyDescent="0.25">
      <c r="A71" s="27">
        <v>70</v>
      </c>
      <c r="B71" s="47" t="s">
        <v>30</v>
      </c>
      <c r="C71" s="48" t="s">
        <v>144</v>
      </c>
      <c r="D71" s="48">
        <f t="shared" si="3"/>
        <v>46000</v>
      </c>
      <c r="E71" s="49">
        <v>164.29</v>
      </c>
      <c r="F71" s="27" t="s">
        <v>323</v>
      </c>
      <c r="G71" s="50">
        <v>1.0431999999999999</v>
      </c>
      <c r="H71" s="48">
        <f t="shared" si="4"/>
        <v>47987.199999999997</v>
      </c>
      <c r="I71" s="50">
        <v>1.0495000000000001</v>
      </c>
      <c r="J71" s="48">
        <f t="shared" si="5"/>
        <v>48277.000000000007</v>
      </c>
    </row>
    <row r="72" spans="1:10" x14ac:dyDescent="0.25">
      <c r="A72" s="27">
        <v>71</v>
      </c>
      <c r="B72" s="47" t="s">
        <v>30</v>
      </c>
      <c r="C72" s="48" t="s">
        <v>191</v>
      </c>
      <c r="D72" s="48">
        <f t="shared" si="3"/>
        <v>46500</v>
      </c>
      <c r="E72" s="49">
        <v>164.29</v>
      </c>
      <c r="F72" s="27" t="s">
        <v>323</v>
      </c>
      <c r="G72" s="50">
        <v>1.0431999999999999</v>
      </c>
      <c r="H72" s="48">
        <f t="shared" si="4"/>
        <v>48508.799999999996</v>
      </c>
      <c r="I72" s="50">
        <v>1.0495000000000001</v>
      </c>
      <c r="J72" s="48">
        <f t="shared" si="5"/>
        <v>48801.750000000007</v>
      </c>
    </row>
    <row r="73" spans="1:10" x14ac:dyDescent="0.25">
      <c r="A73" s="27">
        <v>72</v>
      </c>
      <c r="B73" s="47" t="s">
        <v>30</v>
      </c>
      <c r="C73" s="48" t="s">
        <v>139</v>
      </c>
      <c r="D73" s="48">
        <f t="shared" si="3"/>
        <v>47000</v>
      </c>
      <c r="E73" s="49">
        <v>164.29</v>
      </c>
      <c r="F73" s="27" t="s">
        <v>323</v>
      </c>
      <c r="G73" s="50">
        <v>1.0431999999999999</v>
      </c>
      <c r="H73" s="48">
        <f t="shared" si="4"/>
        <v>49030.399999999994</v>
      </c>
      <c r="I73" s="50">
        <v>1.0495000000000001</v>
      </c>
      <c r="J73" s="48">
        <f t="shared" si="5"/>
        <v>49326.500000000007</v>
      </c>
    </row>
    <row r="74" spans="1:10" x14ac:dyDescent="0.25">
      <c r="A74" s="27">
        <v>73</v>
      </c>
      <c r="B74" s="47" t="s">
        <v>30</v>
      </c>
      <c r="C74" s="48" t="s">
        <v>139</v>
      </c>
      <c r="D74" s="48">
        <f t="shared" si="3"/>
        <v>47000</v>
      </c>
      <c r="E74" s="49">
        <v>164.29</v>
      </c>
      <c r="F74" s="27" t="s">
        <v>323</v>
      </c>
      <c r="G74" s="50">
        <v>1.0431999999999999</v>
      </c>
      <c r="H74" s="48">
        <f t="shared" si="4"/>
        <v>49030.399999999994</v>
      </c>
      <c r="I74" s="50">
        <v>1.0495000000000001</v>
      </c>
      <c r="J74" s="48">
        <f t="shared" si="5"/>
        <v>49326.500000000007</v>
      </c>
    </row>
    <row r="75" spans="1:10" x14ac:dyDescent="0.25">
      <c r="A75" s="27">
        <v>74</v>
      </c>
      <c r="B75" s="47" t="s">
        <v>30</v>
      </c>
      <c r="C75" s="48" t="s">
        <v>220</v>
      </c>
      <c r="D75" s="48">
        <f t="shared" si="3"/>
        <v>47000.04</v>
      </c>
      <c r="E75" s="49">
        <v>66.5</v>
      </c>
      <c r="F75" s="51" t="s">
        <v>323</v>
      </c>
      <c r="G75" s="50">
        <v>1.0431999999999999</v>
      </c>
      <c r="H75" s="48">
        <f t="shared" si="4"/>
        <v>49030.441727999998</v>
      </c>
      <c r="I75" s="50">
        <v>1.0495000000000001</v>
      </c>
      <c r="J75" s="48">
        <f t="shared" si="5"/>
        <v>49326.541980000009</v>
      </c>
    </row>
    <row r="76" spans="1:10" x14ac:dyDescent="0.25">
      <c r="A76" s="27">
        <v>75</v>
      </c>
      <c r="B76" s="47" t="s">
        <v>30</v>
      </c>
      <c r="C76" s="48" t="s">
        <v>281</v>
      </c>
      <c r="D76" s="48">
        <f t="shared" si="3"/>
        <v>47038.04</v>
      </c>
      <c r="E76" s="49">
        <v>164.29</v>
      </c>
      <c r="F76" s="27" t="s">
        <v>323</v>
      </c>
      <c r="G76" s="50">
        <v>1.0431999999999999</v>
      </c>
      <c r="H76" s="48">
        <f t="shared" si="4"/>
        <v>49070.083327999993</v>
      </c>
      <c r="I76" s="50">
        <v>1.0495000000000001</v>
      </c>
      <c r="J76" s="48">
        <f t="shared" si="5"/>
        <v>49366.422980000003</v>
      </c>
    </row>
    <row r="77" spans="1:10" x14ac:dyDescent="0.25">
      <c r="A77" s="27">
        <v>76</v>
      </c>
      <c r="B77" s="47" t="s">
        <v>30</v>
      </c>
      <c r="C77" s="48" t="s">
        <v>86</v>
      </c>
      <c r="D77" s="48">
        <f t="shared" si="3"/>
        <v>47500</v>
      </c>
      <c r="E77" s="49">
        <v>164.29</v>
      </c>
      <c r="F77" s="27" t="s">
        <v>323</v>
      </c>
      <c r="G77" s="50">
        <v>1.0431999999999999</v>
      </c>
      <c r="H77" s="48">
        <f t="shared" si="4"/>
        <v>49551.999999999993</v>
      </c>
      <c r="I77" s="50">
        <v>1.0495000000000001</v>
      </c>
      <c r="J77" s="48">
        <f t="shared" si="5"/>
        <v>49851.250000000007</v>
      </c>
    </row>
    <row r="78" spans="1:10" x14ac:dyDescent="0.25">
      <c r="A78" s="27">
        <v>77</v>
      </c>
      <c r="B78" s="47" t="s">
        <v>30</v>
      </c>
      <c r="C78" s="48" t="s">
        <v>86</v>
      </c>
      <c r="D78" s="48">
        <f t="shared" si="3"/>
        <v>47500</v>
      </c>
      <c r="E78" s="49">
        <v>164.29</v>
      </c>
      <c r="F78" s="27" t="s">
        <v>323</v>
      </c>
      <c r="G78" s="50">
        <v>1.0431999999999999</v>
      </c>
      <c r="H78" s="48">
        <f t="shared" si="4"/>
        <v>49551.999999999993</v>
      </c>
      <c r="I78" s="50">
        <v>1.0495000000000001</v>
      </c>
      <c r="J78" s="48">
        <f t="shared" si="5"/>
        <v>49851.250000000007</v>
      </c>
    </row>
    <row r="79" spans="1:10" x14ac:dyDescent="0.25">
      <c r="A79" s="27">
        <v>78</v>
      </c>
      <c r="B79" s="47" t="s">
        <v>30</v>
      </c>
      <c r="C79" s="48" t="s">
        <v>83</v>
      </c>
      <c r="D79" s="48">
        <f t="shared" si="3"/>
        <v>47850</v>
      </c>
      <c r="E79" s="49">
        <v>164.29</v>
      </c>
      <c r="F79" s="27" t="s">
        <v>323</v>
      </c>
      <c r="G79" s="50">
        <v>1.0431999999999999</v>
      </c>
      <c r="H79" s="48">
        <f t="shared" si="4"/>
        <v>49917.119999999995</v>
      </c>
      <c r="I79" s="50">
        <v>1.0495000000000001</v>
      </c>
      <c r="J79" s="48">
        <f t="shared" si="5"/>
        <v>50218.575000000004</v>
      </c>
    </row>
    <row r="80" spans="1:10" x14ac:dyDescent="0.25">
      <c r="A80" s="27">
        <v>79</v>
      </c>
      <c r="B80" s="47" t="s">
        <v>30</v>
      </c>
      <c r="C80" s="48" t="s">
        <v>171</v>
      </c>
      <c r="D80" s="48">
        <f t="shared" si="3"/>
        <v>48000</v>
      </c>
      <c r="E80" s="49">
        <v>164.29</v>
      </c>
      <c r="F80" s="27" t="s">
        <v>323</v>
      </c>
      <c r="G80" s="50">
        <v>1.0431999999999999</v>
      </c>
      <c r="H80" s="48">
        <f t="shared" si="4"/>
        <v>50073.599999999999</v>
      </c>
      <c r="I80" s="50">
        <v>1.0495000000000001</v>
      </c>
      <c r="J80" s="48">
        <f t="shared" si="5"/>
        <v>50376.000000000007</v>
      </c>
    </row>
    <row r="81" spans="1:10" x14ac:dyDescent="0.25">
      <c r="A81" s="27">
        <v>80</v>
      </c>
      <c r="B81" s="47" t="s">
        <v>30</v>
      </c>
      <c r="C81" s="48" t="s">
        <v>171</v>
      </c>
      <c r="D81" s="48">
        <f t="shared" si="3"/>
        <v>48000</v>
      </c>
      <c r="E81" s="49">
        <v>164.29</v>
      </c>
      <c r="F81" s="27" t="s">
        <v>323</v>
      </c>
      <c r="G81" s="50">
        <v>1.0431999999999999</v>
      </c>
      <c r="H81" s="48">
        <f t="shared" si="4"/>
        <v>50073.599999999999</v>
      </c>
      <c r="I81" s="50">
        <v>1.0495000000000001</v>
      </c>
      <c r="J81" s="48">
        <f t="shared" si="5"/>
        <v>50376.000000000007</v>
      </c>
    </row>
    <row r="82" spans="1:10" x14ac:dyDescent="0.25">
      <c r="A82" s="27">
        <v>81</v>
      </c>
      <c r="B82" s="47" t="s">
        <v>30</v>
      </c>
      <c r="C82" s="48" t="s">
        <v>125</v>
      </c>
      <c r="D82" s="48">
        <f t="shared" si="3"/>
        <v>48500</v>
      </c>
      <c r="E82" s="49">
        <v>164.29</v>
      </c>
      <c r="F82" s="27" t="s">
        <v>323</v>
      </c>
      <c r="G82" s="50">
        <v>1.0431999999999999</v>
      </c>
      <c r="H82" s="48">
        <f t="shared" si="4"/>
        <v>50595.199999999997</v>
      </c>
      <c r="I82" s="50">
        <v>1.0495000000000001</v>
      </c>
      <c r="J82" s="48">
        <f t="shared" si="5"/>
        <v>50900.750000000007</v>
      </c>
    </row>
    <row r="83" spans="1:10" x14ac:dyDescent="0.25">
      <c r="A83" s="27">
        <v>82</v>
      </c>
      <c r="B83" s="47" t="s">
        <v>30</v>
      </c>
      <c r="C83" s="48" t="s">
        <v>125</v>
      </c>
      <c r="D83" s="48">
        <f t="shared" si="3"/>
        <v>48500</v>
      </c>
      <c r="E83" s="49">
        <v>164.29</v>
      </c>
      <c r="F83" s="27" t="s">
        <v>323</v>
      </c>
      <c r="G83" s="50">
        <v>1.0431999999999999</v>
      </c>
      <c r="H83" s="48">
        <f t="shared" si="4"/>
        <v>50595.199999999997</v>
      </c>
      <c r="I83" s="50">
        <v>1.0495000000000001</v>
      </c>
      <c r="J83" s="48">
        <f t="shared" si="5"/>
        <v>50900.750000000007</v>
      </c>
    </row>
    <row r="84" spans="1:10" x14ac:dyDescent="0.25">
      <c r="A84" s="27">
        <v>83</v>
      </c>
      <c r="B84" s="47" t="s">
        <v>30</v>
      </c>
      <c r="C84" s="48" t="s">
        <v>113</v>
      </c>
      <c r="D84" s="48">
        <f t="shared" si="3"/>
        <v>48850</v>
      </c>
      <c r="E84" s="49">
        <v>164.29</v>
      </c>
      <c r="F84" s="27" t="s">
        <v>323</v>
      </c>
      <c r="G84" s="50">
        <v>1.0431999999999999</v>
      </c>
      <c r="H84" s="48">
        <f t="shared" si="4"/>
        <v>50960.319999999992</v>
      </c>
      <c r="I84" s="50">
        <v>1.0495000000000001</v>
      </c>
      <c r="J84" s="48">
        <f t="shared" si="5"/>
        <v>51268.075000000004</v>
      </c>
    </row>
    <row r="85" spans="1:10" x14ac:dyDescent="0.25">
      <c r="A85" s="27">
        <v>84</v>
      </c>
      <c r="B85" s="47" t="s">
        <v>30</v>
      </c>
      <c r="C85" s="48" t="s">
        <v>284</v>
      </c>
      <c r="D85" s="48">
        <f t="shared" si="3"/>
        <v>49008</v>
      </c>
      <c r="E85" s="49">
        <v>164.29</v>
      </c>
      <c r="F85" s="27" t="s">
        <v>323</v>
      </c>
      <c r="G85" s="50">
        <v>1.0431999999999999</v>
      </c>
      <c r="H85" s="48">
        <f t="shared" si="4"/>
        <v>51125.145599999996</v>
      </c>
      <c r="I85" s="50">
        <v>1.0495000000000001</v>
      </c>
      <c r="J85" s="48">
        <f t="shared" si="5"/>
        <v>51433.896000000008</v>
      </c>
    </row>
    <row r="86" spans="1:10" x14ac:dyDescent="0.25">
      <c r="A86" s="27">
        <v>85</v>
      </c>
      <c r="B86" s="47" t="s">
        <v>30</v>
      </c>
      <c r="C86" s="48" t="s">
        <v>25</v>
      </c>
      <c r="D86" s="48">
        <f t="shared" si="3"/>
        <v>50000</v>
      </c>
      <c r="E86" s="49">
        <v>102.39</v>
      </c>
      <c r="F86" s="51" t="s">
        <v>323</v>
      </c>
      <c r="G86" s="50">
        <v>1.0431999999999999</v>
      </c>
      <c r="H86" s="48">
        <f t="shared" si="4"/>
        <v>52159.999999999993</v>
      </c>
      <c r="I86" s="50">
        <v>1.0495000000000001</v>
      </c>
      <c r="J86" s="48">
        <f t="shared" si="5"/>
        <v>52475.000000000007</v>
      </c>
    </row>
    <row r="87" spans="1:10" x14ac:dyDescent="0.25">
      <c r="A87" s="27">
        <v>86</v>
      </c>
      <c r="B87" s="47" t="s">
        <v>30</v>
      </c>
      <c r="C87" s="48" t="s">
        <v>25</v>
      </c>
      <c r="D87" s="48">
        <f t="shared" si="3"/>
        <v>50000</v>
      </c>
      <c r="E87" s="49">
        <v>141.29</v>
      </c>
      <c r="F87" s="51" t="s">
        <v>323</v>
      </c>
      <c r="G87" s="50">
        <v>1.0431999999999999</v>
      </c>
      <c r="H87" s="48">
        <f t="shared" si="4"/>
        <v>52159.999999999993</v>
      </c>
      <c r="I87" s="50">
        <v>1.0495000000000001</v>
      </c>
      <c r="J87" s="48">
        <f t="shared" si="5"/>
        <v>52475.000000000007</v>
      </c>
    </row>
    <row r="88" spans="1:10" x14ac:dyDescent="0.25">
      <c r="A88" s="27">
        <v>87</v>
      </c>
      <c r="B88" s="47" t="s">
        <v>30</v>
      </c>
      <c r="C88" s="48" t="s">
        <v>25</v>
      </c>
      <c r="D88" s="48">
        <f t="shared" si="3"/>
        <v>50000</v>
      </c>
      <c r="E88" s="49">
        <v>164.29</v>
      </c>
      <c r="F88" s="27" t="s">
        <v>323</v>
      </c>
      <c r="G88" s="50">
        <v>1.0431999999999999</v>
      </c>
      <c r="H88" s="48">
        <f t="shared" si="4"/>
        <v>52159.999999999993</v>
      </c>
      <c r="I88" s="50">
        <v>1.0495000000000001</v>
      </c>
      <c r="J88" s="48">
        <f t="shared" si="5"/>
        <v>52475.000000000007</v>
      </c>
    </row>
    <row r="89" spans="1:10" x14ac:dyDescent="0.25">
      <c r="A89" s="27">
        <v>88</v>
      </c>
      <c r="B89" s="47" t="s">
        <v>30</v>
      </c>
      <c r="C89" s="48" t="s">
        <v>25</v>
      </c>
      <c r="D89" s="48">
        <f t="shared" si="3"/>
        <v>50000</v>
      </c>
      <c r="E89" s="49">
        <v>164.29</v>
      </c>
      <c r="F89" s="27" t="s">
        <v>323</v>
      </c>
      <c r="G89" s="50">
        <v>1.0431999999999999</v>
      </c>
      <c r="H89" s="48">
        <f t="shared" si="4"/>
        <v>52159.999999999993</v>
      </c>
      <c r="I89" s="50">
        <v>1.0495000000000001</v>
      </c>
      <c r="J89" s="48">
        <f t="shared" si="5"/>
        <v>52475.000000000007</v>
      </c>
    </row>
    <row r="90" spans="1:10" x14ac:dyDescent="0.25">
      <c r="A90" s="27">
        <v>89</v>
      </c>
      <c r="B90" s="47" t="s">
        <v>30</v>
      </c>
      <c r="C90" s="48" t="s">
        <v>25</v>
      </c>
      <c r="D90" s="48">
        <f t="shared" si="3"/>
        <v>50000</v>
      </c>
      <c r="E90" s="49">
        <v>164.29</v>
      </c>
      <c r="F90" s="27" t="s">
        <v>323</v>
      </c>
      <c r="G90" s="50">
        <v>1.0431999999999999</v>
      </c>
      <c r="H90" s="48">
        <f t="shared" si="4"/>
        <v>52159.999999999993</v>
      </c>
      <c r="I90" s="50">
        <v>1.0495000000000001</v>
      </c>
      <c r="J90" s="48">
        <f t="shared" si="5"/>
        <v>52475.000000000007</v>
      </c>
    </row>
    <row r="91" spans="1:10" x14ac:dyDescent="0.25">
      <c r="A91" s="27">
        <v>90</v>
      </c>
      <c r="B91" s="47" t="s">
        <v>30</v>
      </c>
      <c r="C91" s="48" t="s">
        <v>25</v>
      </c>
      <c r="D91" s="48">
        <f t="shared" si="3"/>
        <v>50000</v>
      </c>
      <c r="E91" s="49">
        <v>164.29</v>
      </c>
      <c r="F91" s="27" t="s">
        <v>323</v>
      </c>
      <c r="G91" s="50">
        <v>1.0431999999999999</v>
      </c>
      <c r="H91" s="48">
        <f t="shared" si="4"/>
        <v>52159.999999999993</v>
      </c>
      <c r="I91" s="50">
        <v>1.0495000000000001</v>
      </c>
      <c r="J91" s="48">
        <f t="shared" si="5"/>
        <v>52475.000000000007</v>
      </c>
    </row>
    <row r="92" spans="1:10" x14ac:dyDescent="0.25">
      <c r="A92" s="27">
        <v>91</v>
      </c>
      <c r="B92" s="47" t="s">
        <v>30</v>
      </c>
      <c r="C92" s="48" t="s">
        <v>25</v>
      </c>
      <c r="D92" s="48">
        <f t="shared" si="3"/>
        <v>50000</v>
      </c>
      <c r="E92" s="49">
        <v>164.29</v>
      </c>
      <c r="F92" s="27" t="s">
        <v>323</v>
      </c>
      <c r="G92" s="50">
        <v>1.0431999999999999</v>
      </c>
      <c r="H92" s="48">
        <f t="shared" si="4"/>
        <v>52159.999999999993</v>
      </c>
      <c r="I92" s="50">
        <v>1.0495000000000001</v>
      </c>
      <c r="J92" s="48">
        <f t="shared" si="5"/>
        <v>52475.000000000007</v>
      </c>
    </row>
    <row r="93" spans="1:10" x14ac:dyDescent="0.25">
      <c r="A93" s="27">
        <v>92</v>
      </c>
      <c r="B93" s="47" t="s">
        <v>30</v>
      </c>
      <c r="C93" s="48" t="s">
        <v>25</v>
      </c>
      <c r="D93" s="48">
        <f t="shared" si="3"/>
        <v>50000</v>
      </c>
      <c r="E93" s="49">
        <v>164.29</v>
      </c>
      <c r="F93" s="27" t="s">
        <v>323</v>
      </c>
      <c r="G93" s="50">
        <v>1.0431999999999999</v>
      </c>
      <c r="H93" s="48">
        <f t="shared" si="4"/>
        <v>52159.999999999993</v>
      </c>
      <c r="I93" s="50">
        <v>1.0495000000000001</v>
      </c>
      <c r="J93" s="48">
        <f t="shared" si="5"/>
        <v>52475.000000000007</v>
      </c>
    </row>
    <row r="94" spans="1:10" x14ac:dyDescent="0.25">
      <c r="A94" s="27">
        <v>93</v>
      </c>
      <c r="B94" s="47" t="s">
        <v>30</v>
      </c>
      <c r="C94" s="48" t="s">
        <v>25</v>
      </c>
      <c r="D94" s="48">
        <f t="shared" si="3"/>
        <v>50000</v>
      </c>
      <c r="E94" s="49">
        <v>164.29</v>
      </c>
      <c r="F94" s="27" t="s">
        <v>323</v>
      </c>
      <c r="G94" s="50">
        <v>1.0431999999999999</v>
      </c>
      <c r="H94" s="48">
        <f t="shared" si="4"/>
        <v>52159.999999999993</v>
      </c>
      <c r="I94" s="50">
        <v>1.0495000000000001</v>
      </c>
      <c r="J94" s="48">
        <f t="shared" si="5"/>
        <v>52475.000000000007</v>
      </c>
    </row>
    <row r="95" spans="1:10" x14ac:dyDescent="0.25">
      <c r="A95" s="27">
        <v>94</v>
      </c>
      <c r="B95" s="47" t="s">
        <v>30</v>
      </c>
      <c r="C95" s="48" t="s">
        <v>25</v>
      </c>
      <c r="D95" s="48">
        <f t="shared" si="3"/>
        <v>50000</v>
      </c>
      <c r="E95" s="49">
        <v>164.29</v>
      </c>
      <c r="F95" s="27" t="s">
        <v>323</v>
      </c>
      <c r="G95" s="50">
        <v>1.0431999999999999</v>
      </c>
      <c r="H95" s="48">
        <f t="shared" si="4"/>
        <v>52159.999999999993</v>
      </c>
      <c r="I95" s="50">
        <v>1.0495000000000001</v>
      </c>
      <c r="J95" s="48">
        <f t="shared" si="5"/>
        <v>52475.000000000007</v>
      </c>
    </row>
    <row r="96" spans="1:10" x14ac:dyDescent="0.25">
      <c r="A96" s="27">
        <v>95</v>
      </c>
      <c r="B96" s="47" t="s">
        <v>30</v>
      </c>
      <c r="C96" s="48" t="s">
        <v>25</v>
      </c>
      <c r="D96" s="48">
        <f t="shared" si="3"/>
        <v>50000</v>
      </c>
      <c r="E96" s="49">
        <v>164.29</v>
      </c>
      <c r="F96" s="27" t="s">
        <v>323</v>
      </c>
      <c r="G96" s="50">
        <v>1.0431999999999999</v>
      </c>
      <c r="H96" s="48">
        <f t="shared" si="4"/>
        <v>52159.999999999993</v>
      </c>
      <c r="I96" s="50">
        <v>1.0495000000000001</v>
      </c>
      <c r="J96" s="48">
        <f t="shared" si="5"/>
        <v>52475.000000000007</v>
      </c>
    </row>
    <row r="97" spans="1:10" x14ac:dyDescent="0.25">
      <c r="A97" s="27">
        <v>96</v>
      </c>
      <c r="B97" s="47" t="s">
        <v>30</v>
      </c>
      <c r="C97" s="48" t="s">
        <v>25</v>
      </c>
      <c r="D97" s="48">
        <f t="shared" si="3"/>
        <v>50000</v>
      </c>
      <c r="E97" s="49">
        <v>164.29</v>
      </c>
      <c r="F97" s="27" t="s">
        <v>323</v>
      </c>
      <c r="G97" s="50">
        <v>1.0431999999999999</v>
      </c>
      <c r="H97" s="48">
        <f t="shared" si="4"/>
        <v>52159.999999999993</v>
      </c>
      <c r="I97" s="50">
        <v>1.0495000000000001</v>
      </c>
      <c r="J97" s="48">
        <f t="shared" si="5"/>
        <v>52475.000000000007</v>
      </c>
    </row>
    <row r="98" spans="1:10" x14ac:dyDescent="0.25">
      <c r="A98" s="27">
        <v>97</v>
      </c>
      <c r="B98" s="47" t="s">
        <v>30</v>
      </c>
      <c r="C98" s="48" t="s">
        <v>25</v>
      </c>
      <c r="D98" s="48">
        <f t="shared" ref="D98:D162" si="6">SUM(C98*1)</f>
        <v>50000</v>
      </c>
      <c r="E98" s="49">
        <v>164.29</v>
      </c>
      <c r="F98" s="27" t="s">
        <v>323</v>
      </c>
      <c r="G98" s="50">
        <v>1.0431999999999999</v>
      </c>
      <c r="H98" s="48">
        <f t="shared" si="4"/>
        <v>52159.999999999993</v>
      </c>
      <c r="I98" s="50">
        <v>1.0495000000000001</v>
      </c>
      <c r="J98" s="48">
        <f t="shared" si="5"/>
        <v>52475.000000000007</v>
      </c>
    </row>
    <row r="99" spans="1:10" x14ac:dyDescent="0.25">
      <c r="A99" s="27">
        <v>98</v>
      </c>
      <c r="B99" s="47" t="s">
        <v>30</v>
      </c>
      <c r="C99" s="48" t="s">
        <v>25</v>
      </c>
      <c r="D99" s="48">
        <f t="shared" si="6"/>
        <v>50000</v>
      </c>
      <c r="E99" s="49">
        <v>164.29</v>
      </c>
      <c r="F99" s="27" t="s">
        <v>323</v>
      </c>
      <c r="G99" s="50">
        <v>1.0431999999999999</v>
      </c>
      <c r="H99" s="48">
        <f t="shared" si="4"/>
        <v>52159.999999999993</v>
      </c>
      <c r="I99" s="50">
        <v>1.0495000000000001</v>
      </c>
      <c r="J99" s="48">
        <f t="shared" si="5"/>
        <v>52475.000000000007</v>
      </c>
    </row>
    <row r="100" spans="1:10" x14ac:dyDescent="0.25">
      <c r="A100" s="27">
        <v>99</v>
      </c>
      <c r="B100" s="47" t="s">
        <v>30</v>
      </c>
      <c r="C100" s="48" t="s">
        <v>197</v>
      </c>
      <c r="D100" s="48">
        <f t="shared" si="6"/>
        <v>50000.04</v>
      </c>
      <c r="E100" s="49">
        <v>164.29</v>
      </c>
      <c r="F100" s="27" t="s">
        <v>323</v>
      </c>
      <c r="G100" s="50">
        <v>1.0431999999999999</v>
      </c>
      <c r="H100" s="48">
        <f t="shared" si="4"/>
        <v>52160.041727999997</v>
      </c>
      <c r="I100" s="50">
        <v>1.0495000000000001</v>
      </c>
      <c r="J100" s="48">
        <f t="shared" si="5"/>
        <v>52475.041980000009</v>
      </c>
    </row>
    <row r="101" spans="1:10" x14ac:dyDescent="0.25">
      <c r="A101" s="27">
        <v>100</v>
      </c>
      <c r="B101" s="47" t="s">
        <v>30</v>
      </c>
      <c r="C101" s="48" t="s">
        <v>258</v>
      </c>
      <c r="D101" s="48">
        <f t="shared" si="6"/>
        <v>50004</v>
      </c>
      <c r="E101" s="49">
        <v>164.29</v>
      </c>
      <c r="F101" s="27" t="s">
        <v>323</v>
      </c>
      <c r="G101" s="50">
        <v>1.0431999999999999</v>
      </c>
      <c r="H101" s="48">
        <f t="shared" si="4"/>
        <v>52164.172799999993</v>
      </c>
      <c r="I101" s="50">
        <v>1.0495000000000001</v>
      </c>
      <c r="J101" s="48">
        <f t="shared" si="5"/>
        <v>52479.198000000004</v>
      </c>
    </row>
    <row r="102" spans="1:10" x14ac:dyDescent="0.25">
      <c r="A102" s="27">
        <v>101</v>
      </c>
      <c r="B102" s="47" t="s">
        <v>30</v>
      </c>
      <c r="C102" s="48" t="s">
        <v>249</v>
      </c>
      <c r="D102" s="48">
        <f t="shared" si="6"/>
        <v>51000</v>
      </c>
      <c r="E102" s="49">
        <v>119.37</v>
      </c>
      <c r="F102" s="51" t="s">
        <v>323</v>
      </c>
      <c r="G102" s="50">
        <v>1.0431999999999999</v>
      </c>
      <c r="H102" s="48">
        <f t="shared" si="4"/>
        <v>53203.199999999997</v>
      </c>
      <c r="I102" s="50">
        <v>1.0495000000000001</v>
      </c>
      <c r="J102" s="48">
        <f t="shared" si="5"/>
        <v>53524.500000000007</v>
      </c>
    </row>
    <row r="103" spans="1:10" x14ac:dyDescent="0.25">
      <c r="A103" s="27">
        <v>102</v>
      </c>
      <c r="B103" s="47" t="s">
        <v>30</v>
      </c>
      <c r="C103" s="48" t="s">
        <v>82</v>
      </c>
      <c r="D103" s="48">
        <f t="shared" si="6"/>
        <v>51149.919999999998</v>
      </c>
      <c r="E103" s="49">
        <v>164.29</v>
      </c>
      <c r="F103" s="27" t="s">
        <v>323</v>
      </c>
      <c r="G103" s="50">
        <v>1.0431999999999999</v>
      </c>
      <c r="H103" s="48">
        <f t="shared" si="4"/>
        <v>53359.596543999993</v>
      </c>
      <c r="I103" s="50">
        <v>1.0495000000000001</v>
      </c>
      <c r="J103" s="48">
        <f t="shared" si="5"/>
        <v>53681.841040000007</v>
      </c>
    </row>
    <row r="104" spans="1:10" x14ac:dyDescent="0.25">
      <c r="A104" s="27">
        <v>103</v>
      </c>
      <c r="B104" s="47" t="s">
        <v>30</v>
      </c>
      <c r="C104" s="48" t="s">
        <v>185</v>
      </c>
      <c r="D104" s="48">
        <f t="shared" si="6"/>
        <v>51750</v>
      </c>
      <c r="E104" s="49">
        <v>164.29</v>
      </c>
      <c r="F104" s="27" t="s">
        <v>323</v>
      </c>
      <c r="G104" s="50">
        <v>1.0431999999999999</v>
      </c>
      <c r="H104" s="48">
        <f t="shared" si="4"/>
        <v>53985.599999999999</v>
      </c>
      <c r="I104" s="50">
        <v>1.0495000000000001</v>
      </c>
      <c r="J104" s="48">
        <f t="shared" si="5"/>
        <v>54311.625000000007</v>
      </c>
    </row>
    <row r="105" spans="1:10" x14ac:dyDescent="0.25">
      <c r="A105" s="27">
        <v>104</v>
      </c>
      <c r="B105" s="47" t="s">
        <v>30</v>
      </c>
      <c r="C105" s="48" t="s">
        <v>206</v>
      </c>
      <c r="D105" s="48">
        <f t="shared" si="6"/>
        <v>52000.44</v>
      </c>
      <c r="E105" s="49">
        <v>164.29</v>
      </c>
      <c r="F105" s="27" t="s">
        <v>323</v>
      </c>
      <c r="G105" s="50">
        <v>1.0431999999999999</v>
      </c>
      <c r="H105" s="48">
        <f t="shared" si="4"/>
        <v>54246.859007999999</v>
      </c>
      <c r="I105" s="50">
        <v>1.0495000000000001</v>
      </c>
      <c r="J105" s="48">
        <f t="shared" si="5"/>
        <v>54574.461780000005</v>
      </c>
    </row>
    <row r="106" spans="1:10" x14ac:dyDescent="0.25">
      <c r="A106" s="27">
        <v>105</v>
      </c>
      <c r="B106" s="47" t="s">
        <v>30</v>
      </c>
      <c r="C106" s="48" t="s">
        <v>244</v>
      </c>
      <c r="D106" s="48">
        <f t="shared" si="6"/>
        <v>52500</v>
      </c>
      <c r="E106" s="49" t="s">
        <v>3</v>
      </c>
      <c r="F106" s="52" t="s">
        <v>323</v>
      </c>
      <c r="G106" s="50">
        <v>1.0431999999999999</v>
      </c>
      <c r="H106" s="48">
        <f t="shared" si="4"/>
        <v>54767.999999999993</v>
      </c>
      <c r="I106" s="50">
        <v>1.0495000000000001</v>
      </c>
      <c r="J106" s="48">
        <f t="shared" si="5"/>
        <v>55098.750000000007</v>
      </c>
    </row>
    <row r="107" spans="1:10" x14ac:dyDescent="0.25">
      <c r="A107" s="27">
        <v>106</v>
      </c>
      <c r="B107" s="47" t="s">
        <v>30</v>
      </c>
      <c r="C107" s="48" t="s">
        <v>305</v>
      </c>
      <c r="D107" s="48">
        <f t="shared" si="6"/>
        <v>52950</v>
      </c>
      <c r="E107" s="49">
        <v>164.29</v>
      </c>
      <c r="F107" s="27" t="s">
        <v>323</v>
      </c>
      <c r="G107" s="50">
        <v>1.0431999999999999</v>
      </c>
      <c r="H107" s="48">
        <f t="shared" si="4"/>
        <v>55237.439999999995</v>
      </c>
      <c r="I107" s="50">
        <v>1.0495000000000001</v>
      </c>
      <c r="J107" s="48">
        <f t="shared" si="5"/>
        <v>55571.025000000009</v>
      </c>
    </row>
    <row r="108" spans="1:10" x14ac:dyDescent="0.25">
      <c r="A108" s="27">
        <v>107</v>
      </c>
      <c r="B108" s="47" t="s">
        <v>30</v>
      </c>
      <c r="C108" s="48" t="s">
        <v>208</v>
      </c>
      <c r="D108" s="48">
        <f t="shared" si="6"/>
        <v>53000</v>
      </c>
      <c r="E108" s="49">
        <v>164.29</v>
      </c>
      <c r="F108" s="27" t="s">
        <v>323</v>
      </c>
      <c r="G108" s="50">
        <v>1.0431999999999999</v>
      </c>
      <c r="H108" s="48">
        <f t="shared" si="4"/>
        <v>55289.599999999999</v>
      </c>
      <c r="I108" s="50">
        <v>1.0495000000000001</v>
      </c>
      <c r="J108" s="48">
        <f t="shared" si="5"/>
        <v>55623.500000000007</v>
      </c>
    </row>
    <row r="109" spans="1:10" x14ac:dyDescent="0.25">
      <c r="A109" s="27">
        <v>108</v>
      </c>
      <c r="B109" s="47" t="s">
        <v>30</v>
      </c>
      <c r="C109" s="48" t="s">
        <v>184</v>
      </c>
      <c r="D109" s="48">
        <f t="shared" si="6"/>
        <v>53000.04</v>
      </c>
      <c r="E109" s="49">
        <v>164.29</v>
      </c>
      <c r="F109" s="27" t="s">
        <v>323</v>
      </c>
      <c r="G109" s="50">
        <v>1.0431999999999999</v>
      </c>
      <c r="H109" s="48">
        <f t="shared" si="4"/>
        <v>55289.641727999995</v>
      </c>
      <c r="I109" s="50">
        <v>1.0495000000000001</v>
      </c>
      <c r="J109" s="48">
        <f t="shared" si="5"/>
        <v>55623.541980000009</v>
      </c>
    </row>
    <row r="110" spans="1:10" x14ac:dyDescent="0.25">
      <c r="A110" s="27">
        <v>109</v>
      </c>
      <c r="B110" s="47" t="s">
        <v>30</v>
      </c>
      <c r="C110" s="48" t="s">
        <v>132</v>
      </c>
      <c r="D110" s="48">
        <f t="shared" si="6"/>
        <v>54000</v>
      </c>
      <c r="E110" s="49">
        <v>164.29</v>
      </c>
      <c r="F110" s="27" t="s">
        <v>323</v>
      </c>
      <c r="G110" s="50">
        <v>1.0431999999999999</v>
      </c>
      <c r="H110" s="48">
        <f t="shared" si="4"/>
        <v>56332.799999999996</v>
      </c>
      <c r="I110" s="50">
        <v>1.0495000000000001</v>
      </c>
      <c r="J110" s="48">
        <f t="shared" si="5"/>
        <v>56673.000000000007</v>
      </c>
    </row>
    <row r="111" spans="1:10" x14ac:dyDescent="0.25">
      <c r="A111" s="27">
        <v>110</v>
      </c>
      <c r="B111" s="47" t="s">
        <v>30</v>
      </c>
      <c r="C111" s="48" t="s">
        <v>132</v>
      </c>
      <c r="D111" s="48">
        <f t="shared" si="6"/>
        <v>54000</v>
      </c>
      <c r="E111" s="49">
        <v>164.29</v>
      </c>
      <c r="F111" s="27" t="s">
        <v>323</v>
      </c>
      <c r="G111" s="50">
        <v>1.0431999999999999</v>
      </c>
      <c r="H111" s="48">
        <f t="shared" si="4"/>
        <v>56332.799999999996</v>
      </c>
      <c r="I111" s="50">
        <v>1.0495000000000001</v>
      </c>
      <c r="J111" s="48">
        <f t="shared" si="5"/>
        <v>56673.000000000007</v>
      </c>
    </row>
    <row r="112" spans="1:10" x14ac:dyDescent="0.25">
      <c r="A112" s="27">
        <v>111</v>
      </c>
      <c r="B112" s="47" t="s">
        <v>30</v>
      </c>
      <c r="C112" s="48" t="s">
        <v>132</v>
      </c>
      <c r="D112" s="48">
        <f t="shared" si="6"/>
        <v>54000</v>
      </c>
      <c r="E112" s="49">
        <v>164.29</v>
      </c>
      <c r="F112" s="27" t="s">
        <v>323</v>
      </c>
      <c r="G112" s="50">
        <v>1.0431999999999999</v>
      </c>
      <c r="H112" s="48">
        <f t="shared" si="4"/>
        <v>56332.799999999996</v>
      </c>
      <c r="I112" s="50">
        <v>1.0495000000000001</v>
      </c>
      <c r="J112" s="48">
        <f t="shared" si="5"/>
        <v>56673.000000000007</v>
      </c>
    </row>
    <row r="113" spans="1:10" x14ac:dyDescent="0.25">
      <c r="A113" s="27">
        <v>112</v>
      </c>
      <c r="B113" s="47" t="s">
        <v>30</v>
      </c>
      <c r="C113" s="48" t="s">
        <v>278</v>
      </c>
      <c r="D113" s="48">
        <f t="shared" si="6"/>
        <v>54100</v>
      </c>
      <c r="E113" s="49">
        <v>164.29</v>
      </c>
      <c r="F113" s="27" t="s">
        <v>323</v>
      </c>
      <c r="G113" s="50">
        <v>1.0431999999999999</v>
      </c>
      <c r="H113" s="48">
        <f t="shared" si="4"/>
        <v>56437.119999999995</v>
      </c>
      <c r="I113" s="50">
        <v>1.0495000000000001</v>
      </c>
      <c r="J113" s="48">
        <f t="shared" si="5"/>
        <v>56777.950000000004</v>
      </c>
    </row>
    <row r="114" spans="1:10" x14ac:dyDescent="0.25">
      <c r="A114" s="27">
        <v>113</v>
      </c>
      <c r="B114" s="47" t="s">
        <v>30</v>
      </c>
      <c r="C114" s="48" t="s">
        <v>257</v>
      </c>
      <c r="D114" s="48">
        <f t="shared" si="6"/>
        <v>54999.96</v>
      </c>
      <c r="E114" s="49">
        <v>72.66</v>
      </c>
      <c r="F114" s="51" t="s">
        <v>323</v>
      </c>
      <c r="G114" s="50">
        <v>1.0431999999999999</v>
      </c>
      <c r="H114" s="48">
        <f t="shared" si="4"/>
        <v>57375.958271999996</v>
      </c>
      <c r="I114" s="50">
        <v>1.0495000000000001</v>
      </c>
      <c r="J114" s="48">
        <f t="shared" si="5"/>
        <v>57722.458020000005</v>
      </c>
    </row>
    <row r="115" spans="1:10" x14ac:dyDescent="0.25">
      <c r="A115" s="27">
        <v>114</v>
      </c>
      <c r="B115" s="47" t="s">
        <v>30</v>
      </c>
      <c r="C115" s="48" t="s">
        <v>17</v>
      </c>
      <c r="D115" s="48">
        <f t="shared" si="6"/>
        <v>55000</v>
      </c>
      <c r="E115" s="49">
        <v>164.29</v>
      </c>
      <c r="F115" s="27" t="s">
        <v>323</v>
      </c>
      <c r="G115" s="50">
        <v>1.0431999999999999</v>
      </c>
      <c r="H115" s="48">
        <f t="shared" si="4"/>
        <v>57375.999999999993</v>
      </c>
      <c r="I115" s="50">
        <v>1.0495000000000001</v>
      </c>
      <c r="J115" s="48">
        <f t="shared" si="5"/>
        <v>57722.500000000007</v>
      </c>
    </row>
    <row r="116" spans="1:10" x14ac:dyDescent="0.25">
      <c r="A116" s="27">
        <v>115</v>
      </c>
      <c r="B116" s="47" t="s">
        <v>30</v>
      </c>
      <c r="C116" s="48" t="s">
        <v>17</v>
      </c>
      <c r="D116" s="48">
        <f t="shared" si="6"/>
        <v>55000</v>
      </c>
      <c r="E116" s="49">
        <v>164.29</v>
      </c>
      <c r="F116" s="27" t="s">
        <v>323</v>
      </c>
      <c r="G116" s="50">
        <v>1.0431999999999999</v>
      </c>
      <c r="H116" s="48">
        <f t="shared" si="4"/>
        <v>57375.999999999993</v>
      </c>
      <c r="I116" s="50">
        <v>1.0495000000000001</v>
      </c>
      <c r="J116" s="48">
        <f t="shared" si="5"/>
        <v>57722.500000000007</v>
      </c>
    </row>
    <row r="117" spans="1:10" x14ac:dyDescent="0.25">
      <c r="A117" s="27">
        <v>116</v>
      </c>
      <c r="B117" s="47" t="s">
        <v>30</v>
      </c>
      <c r="C117" s="48" t="s">
        <v>17</v>
      </c>
      <c r="D117" s="48">
        <f t="shared" si="6"/>
        <v>55000</v>
      </c>
      <c r="E117" s="49">
        <v>164.29</v>
      </c>
      <c r="F117" s="27" t="s">
        <v>323</v>
      </c>
      <c r="G117" s="50">
        <v>1.0431999999999999</v>
      </c>
      <c r="H117" s="48">
        <f t="shared" si="4"/>
        <v>57375.999999999993</v>
      </c>
      <c r="I117" s="50">
        <v>1.0495000000000001</v>
      </c>
      <c r="J117" s="48">
        <f t="shared" si="5"/>
        <v>57722.500000000007</v>
      </c>
    </row>
    <row r="118" spans="1:10" x14ac:dyDescent="0.25">
      <c r="A118" s="27">
        <v>117</v>
      </c>
      <c r="B118" s="47" t="s">
        <v>30</v>
      </c>
      <c r="C118" s="48" t="s">
        <v>291</v>
      </c>
      <c r="D118" s="48">
        <f t="shared" si="6"/>
        <v>55000.08</v>
      </c>
      <c r="E118" s="49">
        <v>80.819999999999993</v>
      </c>
      <c r="F118" s="51" t="s">
        <v>323</v>
      </c>
      <c r="G118" s="50">
        <v>1.0431999999999999</v>
      </c>
      <c r="H118" s="48">
        <f t="shared" si="4"/>
        <v>57376.083455999993</v>
      </c>
      <c r="I118" s="50">
        <v>1.0495000000000001</v>
      </c>
      <c r="J118" s="48">
        <f t="shared" si="5"/>
        <v>57722.583960000011</v>
      </c>
    </row>
    <row r="119" spans="1:10" x14ac:dyDescent="0.25">
      <c r="A119" s="27">
        <v>118</v>
      </c>
      <c r="B119" s="47" t="s">
        <v>30</v>
      </c>
      <c r="C119" s="48" t="s">
        <v>254</v>
      </c>
      <c r="D119" s="48">
        <f t="shared" si="6"/>
        <v>55008</v>
      </c>
      <c r="E119" s="49">
        <v>164.29</v>
      </c>
      <c r="F119" s="27" t="s">
        <v>323</v>
      </c>
      <c r="G119" s="50">
        <v>1.0431999999999999</v>
      </c>
      <c r="H119" s="48">
        <f t="shared" si="4"/>
        <v>57384.345599999993</v>
      </c>
      <c r="I119" s="50">
        <v>1.0495000000000001</v>
      </c>
      <c r="J119" s="48">
        <f t="shared" si="5"/>
        <v>57730.896000000008</v>
      </c>
    </row>
    <row r="120" spans="1:10" x14ac:dyDescent="0.25">
      <c r="A120" s="27">
        <v>119</v>
      </c>
      <c r="B120" s="47" t="s">
        <v>30</v>
      </c>
      <c r="C120" s="48" t="s">
        <v>13</v>
      </c>
      <c r="D120" s="48">
        <f t="shared" si="6"/>
        <v>57000</v>
      </c>
      <c r="E120" s="49">
        <v>117.91</v>
      </c>
      <c r="F120" s="51" t="s">
        <v>323</v>
      </c>
      <c r="G120" s="50">
        <v>1.0431999999999999</v>
      </c>
      <c r="H120" s="48">
        <f t="shared" si="4"/>
        <v>59462.399999999994</v>
      </c>
      <c r="I120" s="50">
        <v>1.0495000000000001</v>
      </c>
      <c r="J120" s="48">
        <f t="shared" si="5"/>
        <v>59821.500000000007</v>
      </c>
    </row>
    <row r="121" spans="1:10" x14ac:dyDescent="0.25">
      <c r="A121" s="27">
        <v>120</v>
      </c>
      <c r="B121" s="47" t="s">
        <v>30</v>
      </c>
      <c r="C121" s="48" t="s">
        <v>13</v>
      </c>
      <c r="D121" s="48">
        <f t="shared" si="6"/>
        <v>57000</v>
      </c>
      <c r="E121" s="49">
        <v>164.29</v>
      </c>
      <c r="F121" s="27" t="s">
        <v>323</v>
      </c>
      <c r="G121" s="50">
        <v>1.0431999999999999</v>
      </c>
      <c r="H121" s="48">
        <f t="shared" si="4"/>
        <v>59462.399999999994</v>
      </c>
      <c r="I121" s="50">
        <v>1.0495000000000001</v>
      </c>
      <c r="J121" s="48">
        <f t="shared" si="5"/>
        <v>59821.500000000007</v>
      </c>
    </row>
    <row r="122" spans="1:10" x14ac:dyDescent="0.25">
      <c r="A122" s="27">
        <v>121</v>
      </c>
      <c r="B122" s="47" t="s">
        <v>30</v>
      </c>
      <c r="C122" s="48" t="s">
        <v>13</v>
      </c>
      <c r="D122" s="48">
        <f t="shared" si="6"/>
        <v>57000</v>
      </c>
      <c r="E122" s="49">
        <v>164.29</v>
      </c>
      <c r="F122" s="27" t="s">
        <v>323</v>
      </c>
      <c r="G122" s="50">
        <v>1.0431999999999999</v>
      </c>
      <c r="H122" s="48">
        <f t="shared" si="4"/>
        <v>59462.399999999994</v>
      </c>
      <c r="I122" s="50">
        <v>1.0495000000000001</v>
      </c>
      <c r="J122" s="48">
        <f t="shared" si="5"/>
        <v>59821.500000000007</v>
      </c>
    </row>
    <row r="123" spans="1:10" x14ac:dyDescent="0.25">
      <c r="A123" s="27">
        <v>122</v>
      </c>
      <c r="B123" s="47" t="s">
        <v>30</v>
      </c>
      <c r="C123" s="48" t="s">
        <v>13</v>
      </c>
      <c r="D123" s="48">
        <f t="shared" si="6"/>
        <v>57000</v>
      </c>
      <c r="E123" s="49">
        <v>164.29</v>
      </c>
      <c r="F123" s="27" t="s">
        <v>323</v>
      </c>
      <c r="G123" s="50">
        <v>1.0431999999999999</v>
      </c>
      <c r="H123" s="48">
        <f t="shared" si="4"/>
        <v>59462.399999999994</v>
      </c>
      <c r="I123" s="50">
        <v>1.0495000000000001</v>
      </c>
      <c r="J123" s="48">
        <f t="shared" si="5"/>
        <v>59821.500000000007</v>
      </c>
    </row>
    <row r="124" spans="1:10" x14ac:dyDescent="0.25">
      <c r="A124" s="27">
        <v>123</v>
      </c>
      <c r="B124" s="47" t="s">
        <v>30</v>
      </c>
      <c r="C124" s="48" t="s">
        <v>13</v>
      </c>
      <c r="D124" s="48">
        <f t="shared" si="6"/>
        <v>57000</v>
      </c>
      <c r="E124" s="49">
        <v>164.29</v>
      </c>
      <c r="F124" s="27" t="s">
        <v>323</v>
      </c>
      <c r="G124" s="50">
        <v>1.0431999999999999</v>
      </c>
      <c r="H124" s="48">
        <f t="shared" si="4"/>
        <v>59462.399999999994</v>
      </c>
      <c r="I124" s="50">
        <v>1.0495000000000001</v>
      </c>
      <c r="J124" s="48">
        <f t="shared" si="5"/>
        <v>59821.500000000007</v>
      </c>
    </row>
    <row r="125" spans="1:10" x14ac:dyDescent="0.25">
      <c r="A125" s="27">
        <v>124</v>
      </c>
      <c r="B125" s="47" t="s">
        <v>30</v>
      </c>
      <c r="C125" s="48" t="s">
        <v>314</v>
      </c>
      <c r="D125" s="48">
        <f t="shared" si="6"/>
        <v>57004</v>
      </c>
      <c r="E125" s="49">
        <v>164.29</v>
      </c>
      <c r="F125" s="27" t="s">
        <v>323</v>
      </c>
      <c r="G125" s="50">
        <v>1.0431999999999999</v>
      </c>
      <c r="H125" s="48">
        <f t="shared" si="4"/>
        <v>59466.572799999994</v>
      </c>
      <c r="I125" s="50">
        <v>1.0495000000000001</v>
      </c>
      <c r="J125" s="48">
        <f t="shared" si="5"/>
        <v>59825.698000000004</v>
      </c>
    </row>
    <row r="126" spans="1:10" x14ac:dyDescent="0.25">
      <c r="A126" s="27">
        <v>125</v>
      </c>
      <c r="B126" s="47" t="s">
        <v>30</v>
      </c>
      <c r="C126" s="48" t="s">
        <v>211</v>
      </c>
      <c r="D126" s="48">
        <f t="shared" si="6"/>
        <v>57500</v>
      </c>
      <c r="E126" s="49">
        <v>84.61</v>
      </c>
      <c r="F126" s="51" t="s">
        <v>323</v>
      </c>
      <c r="G126" s="50">
        <v>1.0431999999999999</v>
      </c>
      <c r="H126" s="48">
        <f t="shared" si="4"/>
        <v>59983.999999999993</v>
      </c>
      <c r="I126" s="50">
        <v>1.0495000000000001</v>
      </c>
      <c r="J126" s="48">
        <f t="shared" si="5"/>
        <v>60346.250000000007</v>
      </c>
    </row>
    <row r="127" spans="1:10" x14ac:dyDescent="0.25">
      <c r="A127" s="27">
        <v>126</v>
      </c>
      <c r="B127" s="47" t="s">
        <v>30</v>
      </c>
      <c r="C127" s="48" t="s">
        <v>106</v>
      </c>
      <c r="D127" s="48">
        <f t="shared" si="6"/>
        <v>57504</v>
      </c>
      <c r="E127" s="49">
        <v>164.29</v>
      </c>
      <c r="F127" s="27" t="s">
        <v>323</v>
      </c>
      <c r="G127" s="50">
        <v>1.0431999999999999</v>
      </c>
      <c r="H127" s="48">
        <f t="shared" si="4"/>
        <v>59988.172799999993</v>
      </c>
      <c r="I127" s="50">
        <v>1.0495000000000001</v>
      </c>
      <c r="J127" s="48">
        <f t="shared" si="5"/>
        <v>60350.448000000004</v>
      </c>
    </row>
    <row r="128" spans="1:10" x14ac:dyDescent="0.25">
      <c r="A128" s="27">
        <v>127</v>
      </c>
      <c r="B128" s="47" t="s">
        <v>30</v>
      </c>
      <c r="C128" s="48" t="s">
        <v>28</v>
      </c>
      <c r="D128" s="48">
        <f t="shared" si="6"/>
        <v>58000</v>
      </c>
      <c r="E128" s="49">
        <v>164.29</v>
      </c>
      <c r="F128" s="27" t="s">
        <v>323</v>
      </c>
      <c r="G128" s="50">
        <v>1.0431999999999999</v>
      </c>
      <c r="H128" s="48">
        <f t="shared" si="4"/>
        <v>60505.599999999991</v>
      </c>
      <c r="I128" s="50">
        <v>1.0495000000000001</v>
      </c>
      <c r="J128" s="48">
        <f t="shared" si="5"/>
        <v>60871.000000000007</v>
      </c>
    </row>
    <row r="129" spans="1:10" x14ac:dyDescent="0.25">
      <c r="A129" s="27">
        <v>128</v>
      </c>
      <c r="B129" s="47" t="s">
        <v>30</v>
      </c>
      <c r="C129" s="48" t="s">
        <v>28</v>
      </c>
      <c r="D129" s="48">
        <f t="shared" si="6"/>
        <v>58000</v>
      </c>
      <c r="E129" s="49">
        <v>164.29</v>
      </c>
      <c r="F129" s="27" t="s">
        <v>323</v>
      </c>
      <c r="G129" s="50">
        <v>1.0431999999999999</v>
      </c>
      <c r="H129" s="48">
        <f t="shared" si="4"/>
        <v>60505.599999999991</v>
      </c>
      <c r="I129" s="50">
        <v>1.0495000000000001</v>
      </c>
      <c r="J129" s="48">
        <f t="shared" si="5"/>
        <v>60871.000000000007</v>
      </c>
    </row>
    <row r="130" spans="1:10" x14ac:dyDescent="0.25">
      <c r="A130" s="27">
        <v>129</v>
      </c>
      <c r="B130" s="47" t="s">
        <v>30</v>
      </c>
      <c r="C130" s="48" t="s">
        <v>28</v>
      </c>
      <c r="D130" s="48">
        <f t="shared" si="6"/>
        <v>58000</v>
      </c>
      <c r="E130" s="49">
        <v>164.29</v>
      </c>
      <c r="F130" s="27" t="s">
        <v>323</v>
      </c>
      <c r="G130" s="50">
        <v>1.0431999999999999</v>
      </c>
      <c r="H130" s="48">
        <f t="shared" ref="H130:H193" si="7">SUM(D130*G130)</f>
        <v>60505.599999999991</v>
      </c>
      <c r="I130" s="50">
        <v>1.0495000000000001</v>
      </c>
      <c r="J130" s="48">
        <f t="shared" si="5"/>
        <v>60871.000000000007</v>
      </c>
    </row>
    <row r="131" spans="1:10" x14ac:dyDescent="0.25">
      <c r="A131" s="27">
        <v>130</v>
      </c>
      <c r="B131" s="47" t="s">
        <v>30</v>
      </c>
      <c r="C131" s="48" t="s">
        <v>28</v>
      </c>
      <c r="D131" s="48">
        <f t="shared" si="6"/>
        <v>58000</v>
      </c>
      <c r="E131" s="49">
        <v>164.29</v>
      </c>
      <c r="F131" s="27" t="s">
        <v>323</v>
      </c>
      <c r="G131" s="50">
        <v>1.0431999999999999</v>
      </c>
      <c r="H131" s="48">
        <f t="shared" si="7"/>
        <v>60505.599999999991</v>
      </c>
      <c r="I131" s="50">
        <v>1.0495000000000001</v>
      </c>
      <c r="J131" s="48">
        <f t="shared" ref="J131:J194" si="8">SUM(D131*I131)</f>
        <v>60871.000000000007</v>
      </c>
    </row>
    <row r="132" spans="1:10" x14ac:dyDescent="0.25">
      <c r="A132" s="27">
        <v>131</v>
      </c>
      <c r="B132" s="47" t="s">
        <v>30</v>
      </c>
      <c r="C132" s="48" t="s">
        <v>230</v>
      </c>
      <c r="D132" s="48">
        <f t="shared" si="6"/>
        <v>58008</v>
      </c>
      <c r="E132" s="49" t="s">
        <v>3</v>
      </c>
      <c r="F132" s="52" t="s">
        <v>323</v>
      </c>
      <c r="G132" s="50">
        <v>1.0431999999999999</v>
      </c>
      <c r="H132" s="48">
        <f t="shared" si="7"/>
        <v>60513.945599999992</v>
      </c>
      <c r="I132" s="50">
        <v>1.0495000000000001</v>
      </c>
      <c r="J132" s="48">
        <f t="shared" si="8"/>
        <v>60879.396000000008</v>
      </c>
    </row>
    <row r="133" spans="1:10" x14ac:dyDescent="0.25">
      <c r="A133" s="27">
        <v>132</v>
      </c>
      <c r="B133" s="47" t="s">
        <v>30</v>
      </c>
      <c r="C133" s="48" t="s">
        <v>156</v>
      </c>
      <c r="D133" s="48">
        <f t="shared" si="6"/>
        <v>58020</v>
      </c>
      <c r="E133" s="49">
        <v>164.29</v>
      </c>
      <c r="F133" s="27" t="s">
        <v>323</v>
      </c>
      <c r="G133" s="50">
        <v>1.0431999999999999</v>
      </c>
      <c r="H133" s="48">
        <f t="shared" si="7"/>
        <v>60526.463999999993</v>
      </c>
      <c r="I133" s="50">
        <v>1.0495000000000001</v>
      </c>
      <c r="J133" s="48">
        <f t="shared" si="8"/>
        <v>60891.990000000005</v>
      </c>
    </row>
    <row r="134" spans="1:10" x14ac:dyDescent="0.25">
      <c r="A134" s="27">
        <v>133</v>
      </c>
      <c r="B134" s="47" t="s">
        <v>30</v>
      </c>
      <c r="C134" s="48" t="s">
        <v>232</v>
      </c>
      <c r="D134" s="48">
        <f t="shared" si="6"/>
        <v>59000</v>
      </c>
      <c r="E134" s="49">
        <v>140.07</v>
      </c>
      <c r="F134" s="51" t="s">
        <v>323</v>
      </c>
      <c r="G134" s="50">
        <v>1.0431999999999999</v>
      </c>
      <c r="H134" s="48">
        <f t="shared" si="7"/>
        <v>61548.799999999996</v>
      </c>
      <c r="I134" s="50">
        <v>1.0495000000000001</v>
      </c>
      <c r="J134" s="48">
        <f t="shared" si="8"/>
        <v>61920.500000000007</v>
      </c>
    </row>
    <row r="135" spans="1:10" x14ac:dyDescent="0.25">
      <c r="A135" s="27">
        <v>134</v>
      </c>
      <c r="B135" s="47" t="s">
        <v>30</v>
      </c>
      <c r="C135" s="48" t="s">
        <v>164</v>
      </c>
      <c r="D135" s="48">
        <f t="shared" si="6"/>
        <v>59042.96</v>
      </c>
      <c r="E135" s="49">
        <v>164.29</v>
      </c>
      <c r="F135" s="27" t="s">
        <v>323</v>
      </c>
      <c r="G135" s="50">
        <v>1.0431999999999999</v>
      </c>
      <c r="H135" s="48">
        <f t="shared" si="7"/>
        <v>61593.615871999995</v>
      </c>
      <c r="I135" s="50">
        <v>1.0495000000000001</v>
      </c>
      <c r="J135" s="48">
        <f t="shared" si="8"/>
        <v>61965.586520000004</v>
      </c>
    </row>
    <row r="136" spans="1:10" x14ac:dyDescent="0.25">
      <c r="A136" s="27">
        <v>135</v>
      </c>
      <c r="B136" s="47" t="s">
        <v>30</v>
      </c>
      <c r="C136" s="48" t="s">
        <v>10</v>
      </c>
      <c r="D136" s="48">
        <f t="shared" si="6"/>
        <v>60000</v>
      </c>
      <c r="E136" s="49">
        <v>164.29</v>
      </c>
      <c r="F136" s="27" t="s">
        <v>323</v>
      </c>
      <c r="G136" s="50">
        <v>1.0315000000000001</v>
      </c>
      <c r="H136" s="48">
        <f t="shared" si="7"/>
        <v>61890.000000000007</v>
      </c>
      <c r="I136" s="50">
        <v>1.0378000000000001</v>
      </c>
      <c r="J136" s="48">
        <f t="shared" si="8"/>
        <v>62268</v>
      </c>
    </row>
    <row r="137" spans="1:10" x14ac:dyDescent="0.25">
      <c r="A137" s="27">
        <v>136</v>
      </c>
      <c r="B137" s="47" t="s">
        <v>30</v>
      </c>
      <c r="C137" s="48" t="s">
        <v>10</v>
      </c>
      <c r="D137" s="48">
        <f t="shared" si="6"/>
        <v>60000</v>
      </c>
      <c r="E137" s="49">
        <v>164.29</v>
      </c>
      <c r="F137" s="27" t="s">
        <v>323</v>
      </c>
      <c r="G137" s="50">
        <v>1.0315000000000001</v>
      </c>
      <c r="H137" s="48">
        <f t="shared" si="7"/>
        <v>61890.000000000007</v>
      </c>
      <c r="I137" s="50">
        <v>1.0378000000000001</v>
      </c>
      <c r="J137" s="48">
        <f t="shared" si="8"/>
        <v>62268</v>
      </c>
    </row>
    <row r="138" spans="1:10" x14ac:dyDescent="0.25">
      <c r="A138" s="27">
        <v>137</v>
      </c>
      <c r="B138" s="47" t="s">
        <v>30</v>
      </c>
      <c r="C138" s="48" t="s">
        <v>10</v>
      </c>
      <c r="D138" s="48">
        <f t="shared" si="6"/>
        <v>60000</v>
      </c>
      <c r="E138" s="49">
        <v>164.29</v>
      </c>
      <c r="F138" s="27" t="s">
        <v>323</v>
      </c>
      <c r="G138" s="50">
        <v>1.0315000000000001</v>
      </c>
      <c r="H138" s="48">
        <f t="shared" si="7"/>
        <v>61890.000000000007</v>
      </c>
      <c r="I138" s="50">
        <v>1.0378000000000001</v>
      </c>
      <c r="J138" s="48">
        <f t="shared" si="8"/>
        <v>62268</v>
      </c>
    </row>
    <row r="139" spans="1:10" x14ac:dyDescent="0.25">
      <c r="A139" s="27">
        <v>138</v>
      </c>
      <c r="B139" s="47" t="s">
        <v>30</v>
      </c>
      <c r="C139" s="48" t="s">
        <v>10</v>
      </c>
      <c r="D139" s="48">
        <f t="shared" si="6"/>
        <v>60000</v>
      </c>
      <c r="E139" s="49">
        <v>164.29</v>
      </c>
      <c r="F139" s="27" t="s">
        <v>323</v>
      </c>
      <c r="G139" s="50">
        <v>1.0315000000000001</v>
      </c>
      <c r="H139" s="48">
        <f t="shared" si="7"/>
        <v>61890.000000000007</v>
      </c>
      <c r="I139" s="50">
        <v>1.0378000000000001</v>
      </c>
      <c r="J139" s="48">
        <f t="shared" si="8"/>
        <v>62268</v>
      </c>
    </row>
    <row r="140" spans="1:10" s="24" customFormat="1" x14ac:dyDescent="0.25">
      <c r="A140" s="27">
        <v>139</v>
      </c>
      <c r="B140" s="47" t="s">
        <v>30</v>
      </c>
      <c r="C140" s="48" t="s">
        <v>10</v>
      </c>
      <c r="D140" s="48">
        <f t="shared" si="6"/>
        <v>60000</v>
      </c>
      <c r="E140" s="49">
        <v>164.29</v>
      </c>
      <c r="F140" s="27" t="s">
        <v>323</v>
      </c>
      <c r="G140" s="50">
        <v>1.0315000000000001</v>
      </c>
      <c r="H140" s="48">
        <f t="shared" si="7"/>
        <v>61890.000000000007</v>
      </c>
      <c r="I140" s="50">
        <v>1.0378000000000001</v>
      </c>
      <c r="J140" s="48">
        <f t="shared" si="8"/>
        <v>62268</v>
      </c>
    </row>
    <row r="141" spans="1:10" x14ac:dyDescent="0.25">
      <c r="A141" s="27">
        <v>140</v>
      </c>
      <c r="B141" s="47" t="s">
        <v>30</v>
      </c>
      <c r="C141" s="48" t="s">
        <v>10</v>
      </c>
      <c r="D141" s="48">
        <f>SUM(C141*1)</f>
        <v>60000</v>
      </c>
      <c r="E141" s="49">
        <v>164.29</v>
      </c>
      <c r="F141" s="27" t="s">
        <v>323</v>
      </c>
      <c r="G141" s="50">
        <v>1.0315000000000001</v>
      </c>
      <c r="H141" s="48">
        <f t="shared" si="7"/>
        <v>61890.000000000007</v>
      </c>
      <c r="I141" s="50">
        <v>1.0378000000000001</v>
      </c>
      <c r="J141" s="48">
        <f t="shared" si="8"/>
        <v>62268</v>
      </c>
    </row>
    <row r="142" spans="1:10" x14ac:dyDescent="0.25">
      <c r="A142" s="27">
        <v>141</v>
      </c>
      <c r="B142" s="47" t="s">
        <v>30</v>
      </c>
      <c r="C142" s="48" t="s">
        <v>10</v>
      </c>
      <c r="D142" s="48">
        <f>SUM(C142*1)</f>
        <v>60000</v>
      </c>
      <c r="E142" s="49">
        <v>164.29</v>
      </c>
      <c r="F142" s="27" t="s">
        <v>323</v>
      </c>
      <c r="G142" s="50">
        <v>1.0315000000000001</v>
      </c>
      <c r="H142" s="48">
        <f t="shared" si="7"/>
        <v>61890.000000000007</v>
      </c>
      <c r="I142" s="50">
        <v>1.0378000000000001</v>
      </c>
      <c r="J142" s="48">
        <f t="shared" si="8"/>
        <v>62268</v>
      </c>
    </row>
    <row r="143" spans="1:10" x14ac:dyDescent="0.25">
      <c r="A143" s="27">
        <v>142</v>
      </c>
      <c r="B143" s="47" t="s">
        <v>30</v>
      </c>
      <c r="C143" s="48" t="s">
        <v>10</v>
      </c>
      <c r="D143" s="48">
        <f t="shared" si="6"/>
        <v>60000</v>
      </c>
      <c r="E143" s="49">
        <v>164.29</v>
      </c>
      <c r="F143" s="27" t="s">
        <v>323</v>
      </c>
      <c r="G143" s="50">
        <v>1.0315000000000001</v>
      </c>
      <c r="H143" s="48">
        <f t="shared" si="7"/>
        <v>61890.000000000007</v>
      </c>
      <c r="I143" s="50">
        <v>1.0378000000000001</v>
      </c>
      <c r="J143" s="48">
        <f t="shared" si="8"/>
        <v>62268</v>
      </c>
    </row>
    <row r="144" spans="1:10" x14ac:dyDescent="0.25">
      <c r="A144" s="27">
        <v>143</v>
      </c>
      <c r="B144" s="47" t="s">
        <v>30</v>
      </c>
      <c r="C144" s="48" t="s">
        <v>10</v>
      </c>
      <c r="D144" s="48">
        <f t="shared" si="6"/>
        <v>60000</v>
      </c>
      <c r="E144" s="49">
        <v>164.29</v>
      </c>
      <c r="F144" s="27" t="s">
        <v>323</v>
      </c>
      <c r="G144" s="50">
        <v>1.0315000000000001</v>
      </c>
      <c r="H144" s="48">
        <f t="shared" si="7"/>
        <v>61890.000000000007</v>
      </c>
      <c r="I144" s="50">
        <v>1.0378000000000001</v>
      </c>
      <c r="J144" s="48">
        <f t="shared" si="8"/>
        <v>62268</v>
      </c>
    </row>
    <row r="145" spans="1:10" x14ac:dyDescent="0.25">
      <c r="A145" s="27">
        <v>144</v>
      </c>
      <c r="B145" s="47" t="s">
        <v>30</v>
      </c>
      <c r="C145" s="48" t="s">
        <v>10</v>
      </c>
      <c r="D145" s="48">
        <f t="shared" si="6"/>
        <v>60000</v>
      </c>
      <c r="E145" s="49">
        <v>164.29</v>
      </c>
      <c r="F145" s="27" t="s">
        <v>323</v>
      </c>
      <c r="G145" s="50">
        <v>1.0315000000000001</v>
      </c>
      <c r="H145" s="48">
        <f t="shared" si="7"/>
        <v>61890.000000000007</v>
      </c>
      <c r="I145" s="50">
        <v>1.0378000000000001</v>
      </c>
      <c r="J145" s="48">
        <f t="shared" si="8"/>
        <v>62268</v>
      </c>
    </row>
    <row r="146" spans="1:10" x14ac:dyDescent="0.25">
      <c r="A146" s="27">
        <v>145</v>
      </c>
      <c r="B146" s="47" t="s">
        <v>30</v>
      </c>
      <c r="C146" s="48" t="s">
        <v>10</v>
      </c>
      <c r="D146" s="48">
        <f t="shared" si="6"/>
        <v>60000</v>
      </c>
      <c r="E146" s="49">
        <v>164.29</v>
      </c>
      <c r="F146" s="27" t="s">
        <v>323</v>
      </c>
      <c r="G146" s="50">
        <v>1.0315000000000001</v>
      </c>
      <c r="H146" s="48">
        <f t="shared" si="7"/>
        <v>61890.000000000007</v>
      </c>
      <c r="I146" s="50">
        <v>1.0378000000000001</v>
      </c>
      <c r="J146" s="48">
        <f t="shared" si="8"/>
        <v>62268</v>
      </c>
    </row>
    <row r="147" spans="1:10" x14ac:dyDescent="0.25">
      <c r="A147" s="27">
        <v>146</v>
      </c>
      <c r="B147" s="47" t="s">
        <v>30</v>
      </c>
      <c r="C147" s="48" t="s">
        <v>10</v>
      </c>
      <c r="D147" s="48">
        <f t="shared" si="6"/>
        <v>60000</v>
      </c>
      <c r="E147" s="49">
        <v>328.58</v>
      </c>
      <c r="F147" s="52" t="s">
        <v>323</v>
      </c>
      <c r="G147" s="50">
        <v>1.0315000000000001</v>
      </c>
      <c r="H147" s="48">
        <f t="shared" si="7"/>
        <v>61890.000000000007</v>
      </c>
      <c r="I147" s="50">
        <v>1.0378000000000001</v>
      </c>
      <c r="J147" s="48">
        <f t="shared" si="8"/>
        <v>62268</v>
      </c>
    </row>
    <row r="148" spans="1:10" x14ac:dyDescent="0.25">
      <c r="A148" s="27">
        <v>147</v>
      </c>
      <c r="B148" s="47" t="s">
        <v>30</v>
      </c>
      <c r="C148" s="48" t="s">
        <v>110</v>
      </c>
      <c r="D148" s="48">
        <f t="shared" si="6"/>
        <v>61000</v>
      </c>
      <c r="E148" s="49">
        <v>164.29</v>
      </c>
      <c r="F148" s="27" t="s">
        <v>323</v>
      </c>
      <c r="G148" s="50">
        <v>1.0315000000000001</v>
      </c>
      <c r="H148" s="48">
        <f t="shared" si="7"/>
        <v>62921.500000000007</v>
      </c>
      <c r="I148" s="50">
        <v>1.0378000000000001</v>
      </c>
      <c r="J148" s="48">
        <f t="shared" si="8"/>
        <v>63305.8</v>
      </c>
    </row>
    <row r="149" spans="1:10" x14ac:dyDescent="0.25">
      <c r="A149" s="27">
        <v>148</v>
      </c>
      <c r="B149" s="47" t="s">
        <v>30</v>
      </c>
      <c r="C149" s="48" t="s">
        <v>110</v>
      </c>
      <c r="D149" s="48">
        <f t="shared" si="6"/>
        <v>61000</v>
      </c>
      <c r="E149" s="49">
        <v>164.29</v>
      </c>
      <c r="F149" s="27" t="s">
        <v>323</v>
      </c>
      <c r="G149" s="50">
        <v>1.0315000000000001</v>
      </c>
      <c r="H149" s="48">
        <f t="shared" si="7"/>
        <v>62921.500000000007</v>
      </c>
      <c r="I149" s="50">
        <v>1.0378000000000001</v>
      </c>
      <c r="J149" s="48">
        <f t="shared" si="8"/>
        <v>63305.8</v>
      </c>
    </row>
    <row r="150" spans="1:10" x14ac:dyDescent="0.25">
      <c r="A150" s="27">
        <v>149</v>
      </c>
      <c r="B150" s="47" t="s">
        <v>30</v>
      </c>
      <c r="C150" s="48" t="s">
        <v>110</v>
      </c>
      <c r="D150" s="48">
        <f t="shared" si="6"/>
        <v>61000</v>
      </c>
      <c r="E150" s="49">
        <v>164.29</v>
      </c>
      <c r="F150" s="27" t="s">
        <v>323</v>
      </c>
      <c r="G150" s="50">
        <v>1.0315000000000001</v>
      </c>
      <c r="H150" s="48">
        <f t="shared" si="7"/>
        <v>62921.500000000007</v>
      </c>
      <c r="I150" s="50">
        <v>1.0378000000000001</v>
      </c>
      <c r="J150" s="48">
        <f t="shared" si="8"/>
        <v>63305.8</v>
      </c>
    </row>
    <row r="151" spans="1:10" x14ac:dyDescent="0.25">
      <c r="A151" s="27">
        <v>150</v>
      </c>
      <c r="B151" s="47" t="s">
        <v>30</v>
      </c>
      <c r="C151" s="48" t="s">
        <v>110</v>
      </c>
      <c r="D151" s="48">
        <f t="shared" si="6"/>
        <v>61000</v>
      </c>
      <c r="E151" s="49">
        <v>164.29</v>
      </c>
      <c r="F151" s="27" t="s">
        <v>323</v>
      </c>
      <c r="G151" s="50">
        <v>1.0315000000000001</v>
      </c>
      <c r="H151" s="48">
        <f t="shared" si="7"/>
        <v>62921.500000000007</v>
      </c>
      <c r="I151" s="50">
        <v>1.0378000000000001</v>
      </c>
      <c r="J151" s="48">
        <f t="shared" si="8"/>
        <v>63305.8</v>
      </c>
    </row>
    <row r="152" spans="1:10" x14ac:dyDescent="0.25">
      <c r="A152" s="27">
        <v>151</v>
      </c>
      <c r="B152" s="47" t="s">
        <v>30</v>
      </c>
      <c r="C152" s="48" t="s">
        <v>301</v>
      </c>
      <c r="D152" s="48">
        <f t="shared" si="6"/>
        <v>61250</v>
      </c>
      <c r="E152" s="49">
        <v>164.29</v>
      </c>
      <c r="F152" s="27" t="s">
        <v>323</v>
      </c>
      <c r="G152" s="50">
        <v>1.0315000000000001</v>
      </c>
      <c r="H152" s="48">
        <f t="shared" si="7"/>
        <v>63179.375000000007</v>
      </c>
      <c r="I152" s="50">
        <v>1.0378000000000001</v>
      </c>
      <c r="J152" s="48">
        <f t="shared" si="8"/>
        <v>63565.25</v>
      </c>
    </row>
    <row r="153" spans="1:10" x14ac:dyDescent="0.25">
      <c r="A153" s="27">
        <v>152</v>
      </c>
      <c r="B153" s="47" t="s">
        <v>30</v>
      </c>
      <c r="C153" s="48" t="s">
        <v>43</v>
      </c>
      <c r="D153" s="48">
        <f t="shared" si="6"/>
        <v>61276</v>
      </c>
      <c r="E153" s="49">
        <v>164.29</v>
      </c>
      <c r="F153" s="27" t="s">
        <v>323</v>
      </c>
      <c r="G153" s="50">
        <v>1.0315000000000001</v>
      </c>
      <c r="H153" s="48">
        <f t="shared" si="7"/>
        <v>63206.194000000003</v>
      </c>
      <c r="I153" s="50">
        <v>1.0378000000000001</v>
      </c>
      <c r="J153" s="48">
        <f t="shared" si="8"/>
        <v>63592.232800000005</v>
      </c>
    </row>
    <row r="154" spans="1:10" x14ac:dyDescent="0.25">
      <c r="A154" s="27">
        <v>153</v>
      </c>
      <c r="B154" s="47" t="s">
        <v>30</v>
      </c>
      <c r="C154" s="48" t="s">
        <v>91</v>
      </c>
      <c r="D154" s="48">
        <f t="shared" si="6"/>
        <v>61560</v>
      </c>
      <c r="E154" s="49">
        <v>119.84</v>
      </c>
      <c r="F154" s="51" t="s">
        <v>323</v>
      </c>
      <c r="G154" s="50">
        <v>1.0315000000000001</v>
      </c>
      <c r="H154" s="48">
        <f t="shared" si="7"/>
        <v>63499.140000000007</v>
      </c>
      <c r="I154" s="50">
        <v>1.0378000000000001</v>
      </c>
      <c r="J154" s="48">
        <f t="shared" si="8"/>
        <v>63886.968000000001</v>
      </c>
    </row>
    <row r="155" spans="1:10" x14ac:dyDescent="0.25">
      <c r="A155" s="27">
        <v>154</v>
      </c>
      <c r="B155" s="47" t="s">
        <v>30</v>
      </c>
      <c r="C155" s="48" t="s">
        <v>84</v>
      </c>
      <c r="D155" s="48">
        <f t="shared" si="6"/>
        <v>62000</v>
      </c>
      <c r="E155" s="49">
        <v>164.29</v>
      </c>
      <c r="F155" s="27" t="s">
        <v>323</v>
      </c>
      <c r="G155" s="50">
        <v>1.0315000000000001</v>
      </c>
      <c r="H155" s="48">
        <f t="shared" si="7"/>
        <v>63953.000000000007</v>
      </c>
      <c r="I155" s="50">
        <v>1.0378000000000001</v>
      </c>
      <c r="J155" s="48">
        <f t="shared" si="8"/>
        <v>64343.600000000006</v>
      </c>
    </row>
    <row r="156" spans="1:10" x14ac:dyDescent="0.25">
      <c r="A156" s="27">
        <v>155</v>
      </c>
      <c r="B156" s="47" t="s">
        <v>30</v>
      </c>
      <c r="C156" s="48" t="s">
        <v>84</v>
      </c>
      <c r="D156" s="48">
        <f t="shared" si="6"/>
        <v>62000</v>
      </c>
      <c r="E156" s="49">
        <v>164.29</v>
      </c>
      <c r="F156" s="27" t="s">
        <v>323</v>
      </c>
      <c r="G156" s="50">
        <v>1.0315000000000001</v>
      </c>
      <c r="H156" s="48">
        <f t="shared" si="7"/>
        <v>63953.000000000007</v>
      </c>
      <c r="I156" s="50">
        <v>1.0378000000000001</v>
      </c>
      <c r="J156" s="48">
        <f t="shared" si="8"/>
        <v>64343.600000000006</v>
      </c>
    </row>
    <row r="157" spans="1:10" x14ac:dyDescent="0.25">
      <c r="A157" s="27">
        <v>156</v>
      </c>
      <c r="B157" s="47" t="s">
        <v>30</v>
      </c>
      <c r="C157" s="48" t="s">
        <v>84</v>
      </c>
      <c r="D157" s="48">
        <f t="shared" si="6"/>
        <v>62000</v>
      </c>
      <c r="E157" s="49">
        <v>164.29</v>
      </c>
      <c r="F157" s="27" t="s">
        <v>323</v>
      </c>
      <c r="G157" s="50">
        <v>1.0315000000000001</v>
      </c>
      <c r="H157" s="48">
        <f t="shared" si="7"/>
        <v>63953.000000000007</v>
      </c>
      <c r="I157" s="50">
        <v>1.0378000000000001</v>
      </c>
      <c r="J157" s="48">
        <f t="shared" si="8"/>
        <v>64343.600000000006</v>
      </c>
    </row>
    <row r="158" spans="1:10" x14ac:dyDescent="0.25">
      <c r="A158" s="27">
        <v>157</v>
      </c>
      <c r="B158" s="47" t="s">
        <v>30</v>
      </c>
      <c r="C158" s="48" t="s">
        <v>84</v>
      </c>
      <c r="D158" s="48">
        <f t="shared" si="6"/>
        <v>62000</v>
      </c>
      <c r="E158" s="49">
        <v>164.29</v>
      </c>
      <c r="F158" s="27" t="s">
        <v>323</v>
      </c>
      <c r="G158" s="50">
        <v>1.0315000000000001</v>
      </c>
      <c r="H158" s="48">
        <f t="shared" si="7"/>
        <v>63953.000000000007</v>
      </c>
      <c r="I158" s="50">
        <v>1.0378000000000001</v>
      </c>
      <c r="J158" s="48">
        <f t="shared" si="8"/>
        <v>64343.600000000006</v>
      </c>
    </row>
    <row r="159" spans="1:10" x14ac:dyDescent="0.25">
      <c r="A159" s="27">
        <v>158</v>
      </c>
      <c r="B159" s="47" t="s">
        <v>30</v>
      </c>
      <c r="C159" s="48" t="s">
        <v>84</v>
      </c>
      <c r="D159" s="48">
        <f t="shared" si="6"/>
        <v>62000</v>
      </c>
      <c r="E159" s="49">
        <v>164.29</v>
      </c>
      <c r="F159" s="27" t="s">
        <v>323</v>
      </c>
      <c r="G159" s="50">
        <v>1.0315000000000001</v>
      </c>
      <c r="H159" s="48">
        <f t="shared" si="7"/>
        <v>63953.000000000007</v>
      </c>
      <c r="I159" s="50">
        <v>1.0378000000000001</v>
      </c>
      <c r="J159" s="48">
        <f t="shared" si="8"/>
        <v>64343.600000000006</v>
      </c>
    </row>
    <row r="160" spans="1:10" x14ac:dyDescent="0.25">
      <c r="A160" s="27">
        <v>159</v>
      </c>
      <c r="B160" s="47" t="s">
        <v>30</v>
      </c>
      <c r="C160" s="48" t="s">
        <v>306</v>
      </c>
      <c r="D160" s="48">
        <f t="shared" si="6"/>
        <v>62073.96</v>
      </c>
      <c r="E160" s="49">
        <v>164.29</v>
      </c>
      <c r="F160" s="27" t="s">
        <v>323</v>
      </c>
      <c r="G160" s="50">
        <v>1.0315000000000001</v>
      </c>
      <c r="H160" s="48">
        <f t="shared" si="7"/>
        <v>64029.289740000007</v>
      </c>
      <c r="I160" s="50">
        <v>1.0378000000000001</v>
      </c>
      <c r="J160" s="48">
        <f t="shared" si="8"/>
        <v>64420.355688000003</v>
      </c>
    </row>
    <row r="161" spans="1:10" x14ac:dyDescent="0.25">
      <c r="A161" s="27">
        <v>160</v>
      </c>
      <c r="B161" s="47" t="s">
        <v>30</v>
      </c>
      <c r="C161" s="48" t="s">
        <v>277</v>
      </c>
      <c r="D161" s="48">
        <f t="shared" si="6"/>
        <v>62556</v>
      </c>
      <c r="E161" s="49">
        <v>164.29</v>
      </c>
      <c r="F161" s="27" t="s">
        <v>323</v>
      </c>
      <c r="G161" s="50">
        <v>1.0315000000000001</v>
      </c>
      <c r="H161" s="48">
        <f t="shared" si="7"/>
        <v>64526.514000000003</v>
      </c>
      <c r="I161" s="50">
        <v>1.0378000000000001</v>
      </c>
      <c r="J161" s="48">
        <f t="shared" si="8"/>
        <v>64920.616800000003</v>
      </c>
    </row>
    <row r="162" spans="1:10" x14ac:dyDescent="0.25">
      <c r="A162" s="27">
        <v>161</v>
      </c>
      <c r="B162" s="47" t="s">
        <v>30</v>
      </c>
      <c r="C162" s="48" t="s">
        <v>35</v>
      </c>
      <c r="D162" s="48">
        <f t="shared" si="6"/>
        <v>63000</v>
      </c>
      <c r="E162" s="49">
        <v>164.29</v>
      </c>
      <c r="F162" s="27" t="s">
        <v>323</v>
      </c>
      <c r="G162" s="50">
        <v>1.0315000000000001</v>
      </c>
      <c r="H162" s="48">
        <f t="shared" si="7"/>
        <v>64984.500000000007</v>
      </c>
      <c r="I162" s="50">
        <v>1.0378000000000001</v>
      </c>
      <c r="J162" s="48">
        <f t="shared" si="8"/>
        <v>65381.4</v>
      </c>
    </row>
    <row r="163" spans="1:10" x14ac:dyDescent="0.25">
      <c r="A163" s="27">
        <v>162</v>
      </c>
      <c r="B163" s="47" t="s">
        <v>30</v>
      </c>
      <c r="C163" s="48" t="s">
        <v>295</v>
      </c>
      <c r="D163" s="48">
        <f t="shared" ref="D163:D228" si="9">SUM(C163*1)</f>
        <v>63864</v>
      </c>
      <c r="E163" s="49">
        <v>164.29</v>
      </c>
      <c r="F163" s="27" t="s">
        <v>323</v>
      </c>
      <c r="G163" s="50">
        <v>1.0315000000000001</v>
      </c>
      <c r="H163" s="48">
        <f t="shared" si="7"/>
        <v>65875.716</v>
      </c>
      <c r="I163" s="50">
        <v>1.0378000000000001</v>
      </c>
      <c r="J163" s="48">
        <f t="shared" si="8"/>
        <v>66278.059200000003</v>
      </c>
    </row>
    <row r="164" spans="1:10" x14ac:dyDescent="0.25">
      <c r="A164" s="27">
        <v>163</v>
      </c>
      <c r="B164" s="47" t="s">
        <v>30</v>
      </c>
      <c r="C164" s="48" t="s">
        <v>36</v>
      </c>
      <c r="D164" s="48">
        <f t="shared" si="9"/>
        <v>64276</v>
      </c>
      <c r="E164" s="49">
        <v>164.29</v>
      </c>
      <c r="F164" s="27" t="s">
        <v>323</v>
      </c>
      <c r="G164" s="50">
        <v>1.0315000000000001</v>
      </c>
      <c r="H164" s="48">
        <f t="shared" si="7"/>
        <v>66300.694000000003</v>
      </c>
      <c r="I164" s="50">
        <v>1.0378000000000001</v>
      </c>
      <c r="J164" s="48">
        <f t="shared" si="8"/>
        <v>66705.632800000007</v>
      </c>
    </row>
    <row r="165" spans="1:10" x14ac:dyDescent="0.25">
      <c r="A165" s="27">
        <v>164</v>
      </c>
      <c r="B165" s="47" t="s">
        <v>30</v>
      </c>
      <c r="C165" s="48" t="s">
        <v>72</v>
      </c>
      <c r="D165" s="48">
        <f t="shared" si="9"/>
        <v>65000</v>
      </c>
      <c r="E165" s="49">
        <v>74.7</v>
      </c>
      <c r="F165" s="51" t="s">
        <v>323</v>
      </c>
      <c r="G165" s="50">
        <v>1.0315000000000001</v>
      </c>
      <c r="H165" s="48">
        <f t="shared" si="7"/>
        <v>67047.5</v>
      </c>
      <c r="I165" s="50">
        <v>1.0378000000000001</v>
      </c>
      <c r="J165" s="48">
        <f t="shared" si="8"/>
        <v>67457</v>
      </c>
    </row>
    <row r="166" spans="1:10" x14ac:dyDescent="0.25">
      <c r="A166" s="27">
        <v>165</v>
      </c>
      <c r="B166" s="47" t="s">
        <v>30</v>
      </c>
      <c r="C166" s="48" t="s">
        <v>72</v>
      </c>
      <c r="D166" s="48">
        <f t="shared" si="9"/>
        <v>65000</v>
      </c>
      <c r="E166" s="49">
        <v>164.29</v>
      </c>
      <c r="F166" s="27" t="s">
        <v>323</v>
      </c>
      <c r="G166" s="50">
        <v>1.0315000000000001</v>
      </c>
      <c r="H166" s="48">
        <f t="shared" si="7"/>
        <v>67047.5</v>
      </c>
      <c r="I166" s="50">
        <v>1.0378000000000001</v>
      </c>
      <c r="J166" s="48">
        <f t="shared" si="8"/>
        <v>67457</v>
      </c>
    </row>
    <row r="167" spans="1:10" x14ac:dyDescent="0.25">
      <c r="A167" s="27">
        <v>166</v>
      </c>
      <c r="B167" s="47" t="s">
        <v>30</v>
      </c>
      <c r="C167" s="48" t="s">
        <v>72</v>
      </c>
      <c r="D167" s="48">
        <f t="shared" si="9"/>
        <v>65000</v>
      </c>
      <c r="E167" s="49">
        <v>164.29</v>
      </c>
      <c r="F167" s="27" t="s">
        <v>323</v>
      </c>
      <c r="G167" s="50">
        <v>1.0315000000000001</v>
      </c>
      <c r="H167" s="48">
        <f t="shared" si="7"/>
        <v>67047.5</v>
      </c>
      <c r="I167" s="50">
        <v>1.0378000000000001</v>
      </c>
      <c r="J167" s="48">
        <f t="shared" si="8"/>
        <v>67457</v>
      </c>
    </row>
    <row r="168" spans="1:10" x14ac:dyDescent="0.25">
      <c r="A168" s="27">
        <v>167</v>
      </c>
      <c r="B168" s="47" t="s">
        <v>30</v>
      </c>
      <c r="C168" s="48" t="s">
        <v>72</v>
      </c>
      <c r="D168" s="48">
        <f t="shared" si="9"/>
        <v>65000</v>
      </c>
      <c r="E168" s="49">
        <v>164.29</v>
      </c>
      <c r="F168" s="27" t="s">
        <v>323</v>
      </c>
      <c r="G168" s="50">
        <v>1.0315000000000001</v>
      </c>
      <c r="H168" s="48">
        <f t="shared" si="7"/>
        <v>67047.5</v>
      </c>
      <c r="I168" s="50">
        <v>1.0378000000000001</v>
      </c>
      <c r="J168" s="48">
        <f t="shared" si="8"/>
        <v>67457</v>
      </c>
    </row>
    <row r="169" spans="1:10" x14ac:dyDescent="0.25">
      <c r="A169" s="27">
        <v>168</v>
      </c>
      <c r="B169" s="47" t="s">
        <v>30</v>
      </c>
      <c r="C169" s="48" t="s">
        <v>72</v>
      </c>
      <c r="D169" s="48">
        <f t="shared" si="9"/>
        <v>65000</v>
      </c>
      <c r="E169" s="49">
        <v>164.29</v>
      </c>
      <c r="F169" s="27" t="s">
        <v>323</v>
      </c>
      <c r="G169" s="50">
        <v>1.0315000000000001</v>
      </c>
      <c r="H169" s="48">
        <f t="shared" si="7"/>
        <v>67047.5</v>
      </c>
      <c r="I169" s="50">
        <v>1.0378000000000001</v>
      </c>
      <c r="J169" s="48">
        <f t="shared" si="8"/>
        <v>67457</v>
      </c>
    </row>
    <row r="170" spans="1:10" x14ac:dyDescent="0.25">
      <c r="A170" s="27">
        <v>169</v>
      </c>
      <c r="B170" s="47" t="s">
        <v>30</v>
      </c>
      <c r="C170" s="48" t="s">
        <v>72</v>
      </c>
      <c r="D170" s="48">
        <f t="shared" si="9"/>
        <v>65000</v>
      </c>
      <c r="E170" s="49">
        <v>164.29</v>
      </c>
      <c r="F170" s="27" t="s">
        <v>323</v>
      </c>
      <c r="G170" s="50">
        <v>1.0315000000000001</v>
      </c>
      <c r="H170" s="48">
        <f t="shared" si="7"/>
        <v>67047.5</v>
      </c>
      <c r="I170" s="50">
        <v>1.0378000000000001</v>
      </c>
      <c r="J170" s="48">
        <f t="shared" si="8"/>
        <v>67457</v>
      </c>
    </row>
    <row r="171" spans="1:10" x14ac:dyDescent="0.25">
      <c r="A171" s="27">
        <v>170</v>
      </c>
      <c r="B171" s="47" t="s">
        <v>30</v>
      </c>
      <c r="C171" s="48" t="s">
        <v>72</v>
      </c>
      <c r="D171" s="48">
        <f t="shared" si="9"/>
        <v>65000</v>
      </c>
      <c r="E171" s="49">
        <v>164.29</v>
      </c>
      <c r="F171" s="27" t="s">
        <v>323</v>
      </c>
      <c r="G171" s="50">
        <v>1.0315000000000001</v>
      </c>
      <c r="H171" s="48">
        <f t="shared" si="7"/>
        <v>67047.5</v>
      </c>
      <c r="I171" s="50">
        <v>1.0378000000000001</v>
      </c>
      <c r="J171" s="48">
        <f t="shared" si="8"/>
        <v>67457</v>
      </c>
    </row>
    <row r="172" spans="1:10" x14ac:dyDescent="0.25">
      <c r="A172" s="27">
        <v>171</v>
      </c>
      <c r="B172" s="47" t="s">
        <v>30</v>
      </c>
      <c r="C172" s="48" t="s">
        <v>89</v>
      </c>
      <c r="D172" s="48">
        <f t="shared" si="9"/>
        <v>65004</v>
      </c>
      <c r="E172" s="49">
        <v>113.2</v>
      </c>
      <c r="F172" s="51" t="s">
        <v>323</v>
      </c>
      <c r="G172" s="50">
        <v>1.0315000000000001</v>
      </c>
      <c r="H172" s="48">
        <f t="shared" si="7"/>
        <v>67051.626000000004</v>
      </c>
      <c r="I172" s="50">
        <v>1.0378000000000001</v>
      </c>
      <c r="J172" s="48">
        <f t="shared" si="8"/>
        <v>67461.151200000008</v>
      </c>
    </row>
    <row r="173" spans="1:10" x14ac:dyDescent="0.25">
      <c r="A173" s="27">
        <v>172</v>
      </c>
      <c r="B173" s="47" t="s">
        <v>30</v>
      </c>
      <c r="C173" s="48" t="s">
        <v>89</v>
      </c>
      <c r="D173" s="48">
        <f t="shared" si="9"/>
        <v>65004</v>
      </c>
      <c r="E173" s="49">
        <v>164.29</v>
      </c>
      <c r="F173" s="27" t="s">
        <v>323</v>
      </c>
      <c r="G173" s="50">
        <v>1.0315000000000001</v>
      </c>
      <c r="H173" s="48">
        <f t="shared" si="7"/>
        <v>67051.626000000004</v>
      </c>
      <c r="I173" s="50">
        <v>1.0378000000000001</v>
      </c>
      <c r="J173" s="48">
        <f t="shared" si="8"/>
        <v>67461.151200000008</v>
      </c>
    </row>
    <row r="174" spans="1:10" x14ac:dyDescent="0.25">
      <c r="A174" s="27">
        <v>173</v>
      </c>
      <c r="B174" s="47" t="s">
        <v>30</v>
      </c>
      <c r="C174" s="48" t="s">
        <v>292</v>
      </c>
      <c r="D174" s="48">
        <f t="shared" si="9"/>
        <v>65320</v>
      </c>
      <c r="E174" s="49">
        <v>164.29</v>
      </c>
      <c r="F174" s="27" t="s">
        <v>323</v>
      </c>
      <c r="G174" s="50">
        <v>1.0315000000000001</v>
      </c>
      <c r="H174" s="48">
        <f t="shared" si="7"/>
        <v>67377.58</v>
      </c>
      <c r="I174" s="50">
        <v>1.0378000000000001</v>
      </c>
      <c r="J174" s="48">
        <f t="shared" si="8"/>
        <v>67789.096000000005</v>
      </c>
    </row>
    <row r="175" spans="1:10" x14ac:dyDescent="0.25">
      <c r="A175" s="27">
        <v>174</v>
      </c>
      <c r="B175" s="47" t="s">
        <v>30</v>
      </c>
      <c r="C175" s="48" t="s">
        <v>288</v>
      </c>
      <c r="D175" s="48">
        <f t="shared" si="9"/>
        <v>66630.84</v>
      </c>
      <c r="E175" s="49">
        <v>164.29</v>
      </c>
      <c r="F175" s="27" t="s">
        <v>323</v>
      </c>
      <c r="G175" s="50">
        <v>1.0315000000000001</v>
      </c>
      <c r="H175" s="48">
        <f t="shared" si="7"/>
        <v>68729.711460000006</v>
      </c>
      <c r="I175" s="50">
        <v>1.0378000000000001</v>
      </c>
      <c r="J175" s="48">
        <f t="shared" si="8"/>
        <v>69149.485751999993</v>
      </c>
    </row>
    <row r="176" spans="1:10" x14ac:dyDescent="0.25">
      <c r="A176" s="27">
        <v>175</v>
      </c>
      <c r="B176" s="47" t="s">
        <v>30</v>
      </c>
      <c r="C176" s="48" t="s">
        <v>92</v>
      </c>
      <c r="D176" s="48">
        <f t="shared" si="9"/>
        <v>66659.039999999994</v>
      </c>
      <c r="E176" s="49">
        <v>164.29</v>
      </c>
      <c r="F176" s="27" t="s">
        <v>323</v>
      </c>
      <c r="G176" s="50">
        <v>1.0315000000000001</v>
      </c>
      <c r="H176" s="48">
        <f t="shared" si="7"/>
        <v>68758.799759999994</v>
      </c>
      <c r="I176" s="50">
        <v>1.0378000000000001</v>
      </c>
      <c r="J176" s="48">
        <f t="shared" si="8"/>
        <v>69178.751711999997</v>
      </c>
    </row>
    <row r="177" spans="1:10" x14ac:dyDescent="0.25">
      <c r="A177" s="27">
        <v>176</v>
      </c>
      <c r="B177" s="47" t="s">
        <v>30</v>
      </c>
      <c r="C177" s="48" t="s">
        <v>205</v>
      </c>
      <c r="D177" s="48">
        <f t="shared" si="9"/>
        <v>67008</v>
      </c>
      <c r="E177" s="49">
        <v>164.29</v>
      </c>
      <c r="F177" s="27" t="s">
        <v>323</v>
      </c>
      <c r="G177" s="50">
        <v>1.0315000000000001</v>
      </c>
      <c r="H177" s="48">
        <f t="shared" si="7"/>
        <v>69118.752000000008</v>
      </c>
      <c r="I177" s="50">
        <v>1.0378000000000001</v>
      </c>
      <c r="J177" s="48">
        <f t="shared" si="8"/>
        <v>69540.902400000006</v>
      </c>
    </row>
    <row r="178" spans="1:10" x14ac:dyDescent="0.25">
      <c r="A178" s="27">
        <v>177</v>
      </c>
      <c r="B178" s="47" t="s">
        <v>30</v>
      </c>
      <c r="C178" s="48" t="s">
        <v>241</v>
      </c>
      <c r="D178" s="48">
        <f t="shared" si="9"/>
        <v>67733</v>
      </c>
      <c r="E178" s="49">
        <v>135.79</v>
      </c>
      <c r="F178" s="51" t="s">
        <v>323</v>
      </c>
      <c r="G178" s="50">
        <v>1.0315000000000001</v>
      </c>
      <c r="H178" s="48">
        <f t="shared" si="7"/>
        <v>69866.589500000002</v>
      </c>
      <c r="I178" s="50">
        <v>1.0378000000000001</v>
      </c>
      <c r="J178" s="48">
        <f t="shared" si="8"/>
        <v>70293.307400000005</v>
      </c>
    </row>
    <row r="179" spans="1:10" x14ac:dyDescent="0.25">
      <c r="A179" s="27">
        <v>178</v>
      </c>
      <c r="B179" s="47" t="s">
        <v>30</v>
      </c>
      <c r="C179" s="48" t="s">
        <v>15</v>
      </c>
      <c r="D179" s="48">
        <f t="shared" si="9"/>
        <v>68000</v>
      </c>
      <c r="E179" s="49">
        <v>164.29</v>
      </c>
      <c r="F179" s="27" t="s">
        <v>323</v>
      </c>
      <c r="G179" s="50">
        <v>1.0315000000000001</v>
      </c>
      <c r="H179" s="48">
        <f t="shared" si="7"/>
        <v>70142</v>
      </c>
      <c r="I179" s="50">
        <v>1.0378000000000001</v>
      </c>
      <c r="J179" s="48">
        <f t="shared" si="8"/>
        <v>70570.400000000009</v>
      </c>
    </row>
    <row r="180" spans="1:10" x14ac:dyDescent="0.25">
      <c r="A180" s="27">
        <v>179</v>
      </c>
      <c r="B180" s="47" t="s">
        <v>30</v>
      </c>
      <c r="C180" s="48" t="s">
        <v>15</v>
      </c>
      <c r="D180" s="48">
        <f t="shared" si="9"/>
        <v>68000</v>
      </c>
      <c r="E180" s="49">
        <v>164.29</v>
      </c>
      <c r="F180" s="27" t="s">
        <v>323</v>
      </c>
      <c r="G180" s="50">
        <v>1.0315000000000001</v>
      </c>
      <c r="H180" s="48">
        <f t="shared" si="7"/>
        <v>70142</v>
      </c>
      <c r="I180" s="50">
        <v>1.0378000000000001</v>
      </c>
      <c r="J180" s="48">
        <f t="shared" si="8"/>
        <v>70570.400000000009</v>
      </c>
    </row>
    <row r="181" spans="1:10" x14ac:dyDescent="0.25">
      <c r="A181" s="27">
        <v>180</v>
      </c>
      <c r="B181" s="47" t="s">
        <v>30</v>
      </c>
      <c r="C181" s="48" t="s">
        <v>15</v>
      </c>
      <c r="D181" s="48">
        <f t="shared" si="9"/>
        <v>68000</v>
      </c>
      <c r="E181" s="49">
        <v>164.29</v>
      </c>
      <c r="F181" s="27" t="s">
        <v>323</v>
      </c>
      <c r="G181" s="50">
        <v>1.0315000000000001</v>
      </c>
      <c r="H181" s="48">
        <f t="shared" si="7"/>
        <v>70142</v>
      </c>
      <c r="I181" s="50">
        <v>1.0378000000000001</v>
      </c>
      <c r="J181" s="48">
        <f t="shared" si="8"/>
        <v>70570.400000000009</v>
      </c>
    </row>
    <row r="182" spans="1:10" x14ac:dyDescent="0.25">
      <c r="A182" s="27">
        <v>181</v>
      </c>
      <c r="B182" s="47" t="s">
        <v>30</v>
      </c>
      <c r="C182" s="48" t="s">
        <v>8</v>
      </c>
      <c r="D182" s="48">
        <f t="shared" si="9"/>
        <v>69000</v>
      </c>
      <c r="E182" s="49">
        <v>124.19</v>
      </c>
      <c r="F182" s="51" t="s">
        <v>323</v>
      </c>
      <c r="G182" s="50">
        <v>1.0315000000000001</v>
      </c>
      <c r="H182" s="48">
        <f t="shared" si="7"/>
        <v>71173.5</v>
      </c>
      <c r="I182" s="50">
        <v>1.0378000000000001</v>
      </c>
      <c r="J182" s="48">
        <f t="shared" si="8"/>
        <v>71608.2</v>
      </c>
    </row>
    <row r="183" spans="1:10" x14ac:dyDescent="0.25">
      <c r="A183" s="27">
        <v>182</v>
      </c>
      <c r="B183" s="47" t="s">
        <v>30</v>
      </c>
      <c r="C183" s="48" t="s">
        <v>74</v>
      </c>
      <c r="D183" s="48">
        <f t="shared" si="9"/>
        <v>69500</v>
      </c>
      <c r="E183" s="49">
        <v>164.29</v>
      </c>
      <c r="F183" s="27" t="s">
        <v>323</v>
      </c>
      <c r="G183" s="50">
        <v>1.0315000000000001</v>
      </c>
      <c r="H183" s="48">
        <f t="shared" si="7"/>
        <v>71689.25</v>
      </c>
      <c r="I183" s="50">
        <v>1.0378000000000001</v>
      </c>
      <c r="J183" s="48">
        <f t="shared" si="8"/>
        <v>72127.100000000006</v>
      </c>
    </row>
    <row r="184" spans="1:10" x14ac:dyDescent="0.25">
      <c r="A184" s="27">
        <v>183</v>
      </c>
      <c r="B184" s="47" t="s">
        <v>30</v>
      </c>
      <c r="C184" s="48" t="s">
        <v>98</v>
      </c>
      <c r="D184" s="48">
        <f t="shared" si="9"/>
        <v>70000</v>
      </c>
      <c r="E184" s="49">
        <v>77.180000000000007</v>
      </c>
      <c r="F184" s="51" t="s">
        <v>323</v>
      </c>
      <c r="G184" s="50">
        <v>1.0315000000000001</v>
      </c>
      <c r="H184" s="48">
        <f t="shared" si="7"/>
        <v>72205</v>
      </c>
      <c r="I184" s="50">
        <v>1.0378000000000001</v>
      </c>
      <c r="J184" s="48">
        <f t="shared" si="8"/>
        <v>72646</v>
      </c>
    </row>
    <row r="185" spans="1:10" x14ac:dyDescent="0.25">
      <c r="A185" s="27">
        <v>184</v>
      </c>
      <c r="B185" s="47" t="s">
        <v>30</v>
      </c>
      <c r="C185" s="48" t="s">
        <v>98</v>
      </c>
      <c r="D185" s="48">
        <f t="shared" si="9"/>
        <v>70000</v>
      </c>
      <c r="E185" s="49">
        <v>94.57</v>
      </c>
      <c r="F185" s="51" t="s">
        <v>323</v>
      </c>
      <c r="G185" s="50">
        <v>1.0315000000000001</v>
      </c>
      <c r="H185" s="48">
        <f t="shared" si="7"/>
        <v>72205</v>
      </c>
      <c r="I185" s="50">
        <v>1.0378000000000001</v>
      </c>
      <c r="J185" s="48">
        <f t="shared" si="8"/>
        <v>72646</v>
      </c>
    </row>
    <row r="186" spans="1:10" x14ac:dyDescent="0.25">
      <c r="A186" s="27">
        <v>185</v>
      </c>
      <c r="B186" s="47" t="s">
        <v>30</v>
      </c>
      <c r="C186" s="48" t="s">
        <v>98</v>
      </c>
      <c r="D186" s="48">
        <f t="shared" si="9"/>
        <v>70000</v>
      </c>
      <c r="E186" s="49">
        <v>164.29</v>
      </c>
      <c r="F186" s="27" t="s">
        <v>323</v>
      </c>
      <c r="G186" s="50">
        <v>1.0315000000000001</v>
      </c>
      <c r="H186" s="48">
        <f t="shared" si="7"/>
        <v>72205</v>
      </c>
      <c r="I186" s="50">
        <v>1.0378000000000001</v>
      </c>
      <c r="J186" s="48">
        <f t="shared" si="8"/>
        <v>72646</v>
      </c>
    </row>
    <row r="187" spans="1:10" x14ac:dyDescent="0.25">
      <c r="A187" s="27">
        <v>186</v>
      </c>
      <c r="B187" s="47" t="s">
        <v>30</v>
      </c>
      <c r="C187" s="48" t="s">
        <v>98</v>
      </c>
      <c r="D187" s="48">
        <f t="shared" si="9"/>
        <v>70000</v>
      </c>
      <c r="E187" s="49">
        <v>164.29</v>
      </c>
      <c r="F187" s="27" t="s">
        <v>323</v>
      </c>
      <c r="G187" s="50">
        <v>1.0315000000000001</v>
      </c>
      <c r="H187" s="48">
        <f t="shared" si="7"/>
        <v>72205</v>
      </c>
      <c r="I187" s="50">
        <v>1.0378000000000001</v>
      </c>
      <c r="J187" s="48">
        <f t="shared" si="8"/>
        <v>72646</v>
      </c>
    </row>
    <row r="188" spans="1:10" x14ac:dyDescent="0.25">
      <c r="A188" s="27">
        <v>187</v>
      </c>
      <c r="B188" s="47" t="s">
        <v>30</v>
      </c>
      <c r="C188" s="48" t="s">
        <v>98</v>
      </c>
      <c r="D188" s="48">
        <f t="shared" si="9"/>
        <v>70000</v>
      </c>
      <c r="E188" s="49">
        <v>164.29</v>
      </c>
      <c r="F188" s="27" t="s">
        <v>323</v>
      </c>
      <c r="G188" s="50">
        <v>1.0315000000000001</v>
      </c>
      <c r="H188" s="48">
        <f t="shared" si="7"/>
        <v>72205</v>
      </c>
      <c r="I188" s="50">
        <v>1.0378000000000001</v>
      </c>
      <c r="J188" s="48">
        <f t="shared" si="8"/>
        <v>72646</v>
      </c>
    </row>
    <row r="189" spans="1:10" x14ac:dyDescent="0.25">
      <c r="A189" s="27">
        <v>188</v>
      </c>
      <c r="B189" s="47" t="s">
        <v>30</v>
      </c>
      <c r="C189" s="48" t="s">
        <v>98</v>
      </c>
      <c r="D189" s="48">
        <f t="shared" si="9"/>
        <v>70000</v>
      </c>
      <c r="E189" s="49">
        <v>164.29</v>
      </c>
      <c r="F189" s="27" t="s">
        <v>323</v>
      </c>
      <c r="G189" s="50">
        <v>1.0315000000000001</v>
      </c>
      <c r="H189" s="48">
        <f t="shared" si="7"/>
        <v>72205</v>
      </c>
      <c r="I189" s="50">
        <v>1.0378000000000001</v>
      </c>
      <c r="J189" s="48">
        <f t="shared" si="8"/>
        <v>72646</v>
      </c>
    </row>
    <row r="190" spans="1:10" x14ac:dyDescent="0.25">
      <c r="A190" s="27">
        <v>189</v>
      </c>
      <c r="B190" s="47" t="s">
        <v>30</v>
      </c>
      <c r="C190" s="48" t="s">
        <v>255</v>
      </c>
      <c r="D190" s="48">
        <f t="shared" si="9"/>
        <v>70008</v>
      </c>
      <c r="E190" s="49">
        <v>162.38</v>
      </c>
      <c r="F190" s="51" t="s">
        <v>323</v>
      </c>
      <c r="G190" s="50">
        <v>1.0315000000000001</v>
      </c>
      <c r="H190" s="48">
        <f t="shared" si="7"/>
        <v>72213.252000000008</v>
      </c>
      <c r="I190" s="50">
        <v>1.0378000000000001</v>
      </c>
      <c r="J190" s="48">
        <f t="shared" si="8"/>
        <v>72654.3024</v>
      </c>
    </row>
    <row r="191" spans="1:10" x14ac:dyDescent="0.25">
      <c r="A191" s="27">
        <v>190</v>
      </c>
      <c r="B191" s="47" t="s">
        <v>30</v>
      </c>
      <c r="C191" s="48" t="s">
        <v>255</v>
      </c>
      <c r="D191" s="48">
        <f t="shared" si="9"/>
        <v>70008</v>
      </c>
      <c r="E191" s="49">
        <v>164.29</v>
      </c>
      <c r="F191" s="27" t="s">
        <v>323</v>
      </c>
      <c r="G191" s="50">
        <v>1.0315000000000001</v>
      </c>
      <c r="H191" s="48">
        <f t="shared" si="7"/>
        <v>72213.252000000008</v>
      </c>
      <c r="I191" s="50">
        <v>1.0378000000000001</v>
      </c>
      <c r="J191" s="48">
        <f t="shared" si="8"/>
        <v>72654.3024</v>
      </c>
    </row>
    <row r="192" spans="1:10" x14ac:dyDescent="0.25">
      <c r="A192" s="27">
        <v>191</v>
      </c>
      <c r="B192" s="47" t="s">
        <v>30</v>
      </c>
      <c r="C192" s="48" t="s">
        <v>255</v>
      </c>
      <c r="D192" s="48">
        <f t="shared" si="9"/>
        <v>70008</v>
      </c>
      <c r="E192" s="49">
        <v>164.29</v>
      </c>
      <c r="F192" s="27" t="s">
        <v>323</v>
      </c>
      <c r="G192" s="50">
        <v>1.0315000000000001</v>
      </c>
      <c r="H192" s="48">
        <f t="shared" si="7"/>
        <v>72213.252000000008</v>
      </c>
      <c r="I192" s="50">
        <v>1.0378000000000001</v>
      </c>
      <c r="J192" s="48">
        <f t="shared" si="8"/>
        <v>72654.3024</v>
      </c>
    </row>
    <row r="193" spans="1:10" x14ac:dyDescent="0.25">
      <c r="A193" s="27">
        <v>192</v>
      </c>
      <c r="B193" s="47" t="s">
        <v>30</v>
      </c>
      <c r="C193" s="48" t="s">
        <v>289</v>
      </c>
      <c r="D193" s="48">
        <f t="shared" si="9"/>
        <v>70358</v>
      </c>
      <c r="E193" s="49">
        <v>164.29</v>
      </c>
      <c r="F193" s="27" t="s">
        <v>323</v>
      </c>
      <c r="G193" s="50">
        <v>1.0315000000000001</v>
      </c>
      <c r="H193" s="48">
        <f t="shared" si="7"/>
        <v>72574.277000000002</v>
      </c>
      <c r="I193" s="50">
        <v>1.0378000000000001</v>
      </c>
      <c r="J193" s="48">
        <f t="shared" si="8"/>
        <v>73017.532400000011</v>
      </c>
    </row>
    <row r="194" spans="1:10" x14ac:dyDescent="0.25">
      <c r="A194" s="27">
        <v>193</v>
      </c>
      <c r="B194" s="47" t="s">
        <v>30</v>
      </c>
      <c r="C194" s="48" t="s">
        <v>297</v>
      </c>
      <c r="D194" s="48">
        <f t="shared" si="9"/>
        <v>71008</v>
      </c>
      <c r="E194" s="49">
        <v>164.29</v>
      </c>
      <c r="F194" s="27" t="s">
        <v>323</v>
      </c>
      <c r="G194" s="50">
        <v>1.0315000000000001</v>
      </c>
      <c r="H194" s="48">
        <f t="shared" ref="H194:H257" si="10">SUM(D194*G194)</f>
        <v>73244.752000000008</v>
      </c>
      <c r="I194" s="50">
        <v>1.0378000000000001</v>
      </c>
      <c r="J194" s="48">
        <f t="shared" si="8"/>
        <v>73692.102400000003</v>
      </c>
    </row>
    <row r="195" spans="1:10" x14ac:dyDescent="0.25">
      <c r="A195" s="27">
        <v>194</v>
      </c>
      <c r="B195" s="47" t="s">
        <v>30</v>
      </c>
      <c r="C195" s="48" t="s">
        <v>226</v>
      </c>
      <c r="D195" s="48">
        <f t="shared" si="9"/>
        <v>71500</v>
      </c>
      <c r="E195" s="49">
        <v>164.29</v>
      </c>
      <c r="F195" s="27" t="s">
        <v>323</v>
      </c>
      <c r="G195" s="50">
        <v>1.0315000000000001</v>
      </c>
      <c r="H195" s="48">
        <f t="shared" si="10"/>
        <v>73752.25</v>
      </c>
      <c r="I195" s="50">
        <v>1.0378000000000001</v>
      </c>
      <c r="J195" s="48">
        <f t="shared" ref="J195:J258" si="11">SUM(D195*I195)</f>
        <v>74202.7</v>
      </c>
    </row>
    <row r="196" spans="1:10" x14ac:dyDescent="0.25">
      <c r="A196" s="27">
        <v>195</v>
      </c>
      <c r="B196" s="47" t="s">
        <v>30</v>
      </c>
      <c r="C196" s="48" t="s">
        <v>290</v>
      </c>
      <c r="D196" s="48">
        <f t="shared" si="9"/>
        <v>71629.039999999994</v>
      </c>
      <c r="E196" s="49">
        <v>164.29</v>
      </c>
      <c r="F196" s="27" t="s">
        <v>323</v>
      </c>
      <c r="G196" s="50">
        <v>1.0315000000000001</v>
      </c>
      <c r="H196" s="48">
        <f t="shared" si="10"/>
        <v>73885.354760000002</v>
      </c>
      <c r="I196" s="50">
        <v>1.0378000000000001</v>
      </c>
      <c r="J196" s="48">
        <f t="shared" si="11"/>
        <v>74336.617711999992</v>
      </c>
    </row>
    <row r="197" spans="1:10" x14ac:dyDescent="0.25">
      <c r="A197" s="27">
        <v>196</v>
      </c>
      <c r="B197" s="47" t="s">
        <v>30</v>
      </c>
      <c r="C197" s="48" t="s">
        <v>161</v>
      </c>
      <c r="D197" s="48">
        <f t="shared" si="9"/>
        <v>72000</v>
      </c>
      <c r="E197" s="49">
        <v>164.29</v>
      </c>
      <c r="F197" s="27" t="s">
        <v>323</v>
      </c>
      <c r="G197" s="50">
        <v>1.0315000000000001</v>
      </c>
      <c r="H197" s="48">
        <f t="shared" si="10"/>
        <v>74268</v>
      </c>
      <c r="I197" s="50">
        <v>1.0378000000000001</v>
      </c>
      <c r="J197" s="48">
        <f t="shared" si="11"/>
        <v>74721.600000000006</v>
      </c>
    </row>
    <row r="198" spans="1:10" x14ac:dyDescent="0.25">
      <c r="A198" s="27">
        <v>197</v>
      </c>
      <c r="B198" s="47" t="s">
        <v>30</v>
      </c>
      <c r="C198" s="48" t="s">
        <v>161</v>
      </c>
      <c r="D198" s="48">
        <f t="shared" si="9"/>
        <v>72000</v>
      </c>
      <c r="E198" s="49">
        <v>164.29</v>
      </c>
      <c r="F198" s="27" t="s">
        <v>323</v>
      </c>
      <c r="G198" s="50">
        <v>1.0315000000000001</v>
      </c>
      <c r="H198" s="48">
        <f t="shared" si="10"/>
        <v>74268</v>
      </c>
      <c r="I198" s="50">
        <v>1.0378000000000001</v>
      </c>
      <c r="J198" s="48">
        <f t="shared" si="11"/>
        <v>74721.600000000006</v>
      </c>
    </row>
    <row r="199" spans="1:10" s="24" customFormat="1" x14ac:dyDescent="0.25">
      <c r="A199" s="27">
        <v>198</v>
      </c>
      <c r="B199" s="47" t="s">
        <v>30</v>
      </c>
      <c r="C199" s="48" t="s">
        <v>181</v>
      </c>
      <c r="D199" s="48">
        <f t="shared" si="9"/>
        <v>72001</v>
      </c>
      <c r="E199" s="49">
        <v>164.29</v>
      </c>
      <c r="F199" s="27" t="s">
        <v>323</v>
      </c>
      <c r="G199" s="50">
        <v>1.0315000000000001</v>
      </c>
      <c r="H199" s="48">
        <f t="shared" si="10"/>
        <v>74269.031500000012</v>
      </c>
      <c r="I199" s="50">
        <v>1.0378000000000001</v>
      </c>
      <c r="J199" s="48">
        <f t="shared" si="11"/>
        <v>74722.637799999997</v>
      </c>
    </row>
    <row r="200" spans="1:10" x14ac:dyDescent="0.25">
      <c r="A200" s="27">
        <v>199</v>
      </c>
      <c r="B200" s="47" t="s">
        <v>30</v>
      </c>
      <c r="C200" s="48" t="s">
        <v>209</v>
      </c>
      <c r="D200" s="48">
        <f>SUM(C200*1)</f>
        <v>72500</v>
      </c>
      <c r="E200" s="49">
        <v>164.29</v>
      </c>
      <c r="F200" s="27" t="s">
        <v>323</v>
      </c>
      <c r="G200" s="50">
        <v>1.0315000000000001</v>
      </c>
      <c r="H200" s="48">
        <f t="shared" si="10"/>
        <v>74783.75</v>
      </c>
      <c r="I200" s="50">
        <v>1.0378000000000001</v>
      </c>
      <c r="J200" s="48">
        <f t="shared" si="11"/>
        <v>75240.5</v>
      </c>
    </row>
    <row r="201" spans="1:10" x14ac:dyDescent="0.25">
      <c r="A201" s="27">
        <v>200</v>
      </c>
      <c r="B201" s="47" t="s">
        <v>30</v>
      </c>
      <c r="C201" s="48" t="s">
        <v>152</v>
      </c>
      <c r="D201" s="48">
        <f>SUM(C201*1)</f>
        <v>74000</v>
      </c>
      <c r="E201" s="49">
        <v>-182.67</v>
      </c>
      <c r="F201" s="51" t="s">
        <v>323</v>
      </c>
      <c r="G201" s="50">
        <v>1.0315000000000001</v>
      </c>
      <c r="H201" s="48">
        <f t="shared" si="10"/>
        <v>76331</v>
      </c>
      <c r="I201" s="50">
        <v>1.0378000000000001</v>
      </c>
      <c r="J201" s="48">
        <f t="shared" si="11"/>
        <v>76797.2</v>
      </c>
    </row>
    <row r="202" spans="1:10" x14ac:dyDescent="0.25">
      <c r="A202" s="27">
        <v>201</v>
      </c>
      <c r="B202" s="47" t="s">
        <v>30</v>
      </c>
      <c r="C202" s="48" t="s">
        <v>152</v>
      </c>
      <c r="D202" s="48">
        <f t="shared" si="9"/>
        <v>74000</v>
      </c>
      <c r="E202" s="49">
        <v>164.29</v>
      </c>
      <c r="F202" s="27" t="s">
        <v>323</v>
      </c>
      <c r="G202" s="50">
        <v>1.0315000000000001</v>
      </c>
      <c r="H202" s="48">
        <f t="shared" si="10"/>
        <v>76331</v>
      </c>
      <c r="I202" s="50">
        <v>1.0378000000000001</v>
      </c>
      <c r="J202" s="48">
        <f t="shared" si="11"/>
        <v>76797.2</v>
      </c>
    </row>
    <row r="203" spans="1:10" x14ac:dyDescent="0.25">
      <c r="A203" s="27">
        <v>202</v>
      </c>
      <c r="B203" s="47" t="s">
        <v>30</v>
      </c>
      <c r="C203" s="48" t="s">
        <v>152</v>
      </c>
      <c r="D203" s="48">
        <f t="shared" si="9"/>
        <v>74000</v>
      </c>
      <c r="E203" s="49">
        <v>346.96</v>
      </c>
      <c r="F203" s="52" t="s">
        <v>323</v>
      </c>
      <c r="G203" s="50">
        <v>1.0315000000000001</v>
      </c>
      <c r="H203" s="48">
        <f t="shared" si="10"/>
        <v>76331</v>
      </c>
      <c r="I203" s="50">
        <v>1.0378000000000001</v>
      </c>
      <c r="J203" s="48">
        <f t="shared" si="11"/>
        <v>76797.2</v>
      </c>
    </row>
    <row r="204" spans="1:10" x14ac:dyDescent="0.25">
      <c r="A204" s="27">
        <v>203</v>
      </c>
      <c r="B204" s="47" t="s">
        <v>30</v>
      </c>
      <c r="C204" s="48" t="s">
        <v>21</v>
      </c>
      <c r="D204" s="48">
        <f t="shared" si="9"/>
        <v>75000</v>
      </c>
      <c r="E204" s="49">
        <v>164.29</v>
      </c>
      <c r="F204" s="27" t="s">
        <v>323</v>
      </c>
      <c r="G204" s="50">
        <v>1.0315000000000001</v>
      </c>
      <c r="H204" s="48">
        <f t="shared" si="10"/>
        <v>77362.5</v>
      </c>
      <c r="I204" s="50">
        <v>1.0378000000000001</v>
      </c>
      <c r="J204" s="48">
        <f t="shared" si="11"/>
        <v>77835</v>
      </c>
    </row>
    <row r="205" spans="1:10" x14ac:dyDescent="0.25">
      <c r="A205" s="27">
        <v>204</v>
      </c>
      <c r="B205" s="47" t="s">
        <v>30</v>
      </c>
      <c r="C205" s="48" t="s">
        <v>21</v>
      </c>
      <c r="D205" s="48">
        <f t="shared" si="9"/>
        <v>75000</v>
      </c>
      <c r="E205" s="49">
        <v>164.29</v>
      </c>
      <c r="F205" s="27" t="s">
        <v>323</v>
      </c>
      <c r="G205" s="50">
        <v>1.0315000000000001</v>
      </c>
      <c r="H205" s="48">
        <f t="shared" si="10"/>
        <v>77362.5</v>
      </c>
      <c r="I205" s="50">
        <v>1.0378000000000001</v>
      </c>
      <c r="J205" s="48">
        <f t="shared" si="11"/>
        <v>77835</v>
      </c>
    </row>
    <row r="206" spans="1:10" x14ac:dyDescent="0.25">
      <c r="A206" s="27">
        <v>205</v>
      </c>
      <c r="B206" s="47" t="s">
        <v>30</v>
      </c>
      <c r="C206" s="48" t="s">
        <v>21</v>
      </c>
      <c r="D206" s="48">
        <f t="shared" si="9"/>
        <v>75000</v>
      </c>
      <c r="E206" s="49">
        <v>164.29</v>
      </c>
      <c r="F206" s="27" t="s">
        <v>323</v>
      </c>
      <c r="G206" s="50">
        <v>1.0315000000000001</v>
      </c>
      <c r="H206" s="48">
        <f t="shared" si="10"/>
        <v>77362.5</v>
      </c>
      <c r="I206" s="50">
        <v>1.0378000000000001</v>
      </c>
      <c r="J206" s="48">
        <f t="shared" si="11"/>
        <v>77835</v>
      </c>
    </row>
    <row r="207" spans="1:10" x14ac:dyDescent="0.25">
      <c r="A207" s="27">
        <v>206</v>
      </c>
      <c r="B207" s="47" t="s">
        <v>30</v>
      </c>
      <c r="C207" s="48" t="s">
        <v>21</v>
      </c>
      <c r="D207" s="48">
        <f t="shared" si="9"/>
        <v>75000</v>
      </c>
      <c r="E207" s="49">
        <v>164.29</v>
      </c>
      <c r="F207" s="27" t="s">
        <v>323</v>
      </c>
      <c r="G207" s="50">
        <v>1.0315000000000001</v>
      </c>
      <c r="H207" s="48">
        <f t="shared" si="10"/>
        <v>77362.5</v>
      </c>
      <c r="I207" s="50">
        <v>1.0378000000000001</v>
      </c>
      <c r="J207" s="48">
        <f t="shared" si="11"/>
        <v>77835</v>
      </c>
    </row>
    <row r="208" spans="1:10" x14ac:dyDescent="0.25">
      <c r="A208" s="27">
        <v>207</v>
      </c>
      <c r="B208" s="47" t="s">
        <v>30</v>
      </c>
      <c r="C208" s="48" t="s">
        <v>21</v>
      </c>
      <c r="D208" s="48">
        <f t="shared" si="9"/>
        <v>75000</v>
      </c>
      <c r="E208" s="49">
        <v>164.29</v>
      </c>
      <c r="F208" s="27" t="s">
        <v>323</v>
      </c>
      <c r="G208" s="50">
        <v>1.0315000000000001</v>
      </c>
      <c r="H208" s="48">
        <f t="shared" si="10"/>
        <v>77362.5</v>
      </c>
      <c r="I208" s="50">
        <v>1.0378000000000001</v>
      </c>
      <c r="J208" s="48">
        <f t="shared" si="11"/>
        <v>77835</v>
      </c>
    </row>
    <row r="209" spans="1:10" x14ac:dyDescent="0.25">
      <c r="A209" s="27">
        <v>208</v>
      </c>
      <c r="B209" s="47" t="s">
        <v>30</v>
      </c>
      <c r="C209" s="48" t="s">
        <v>21</v>
      </c>
      <c r="D209" s="48">
        <f t="shared" si="9"/>
        <v>75000</v>
      </c>
      <c r="E209" s="49">
        <v>164.29</v>
      </c>
      <c r="F209" s="27" t="s">
        <v>323</v>
      </c>
      <c r="G209" s="50">
        <v>1.0315000000000001</v>
      </c>
      <c r="H209" s="48">
        <f t="shared" si="10"/>
        <v>77362.5</v>
      </c>
      <c r="I209" s="50">
        <v>1.0378000000000001</v>
      </c>
      <c r="J209" s="48">
        <f t="shared" si="11"/>
        <v>77835</v>
      </c>
    </row>
    <row r="210" spans="1:10" x14ac:dyDescent="0.25">
      <c r="A210" s="27">
        <v>209</v>
      </c>
      <c r="B210" s="47" t="s">
        <v>30</v>
      </c>
      <c r="C210" s="48" t="s">
        <v>21</v>
      </c>
      <c r="D210" s="48">
        <f t="shared" si="9"/>
        <v>75000</v>
      </c>
      <c r="E210" s="49">
        <v>164.29</v>
      </c>
      <c r="F210" s="27" t="s">
        <v>323</v>
      </c>
      <c r="G210" s="50">
        <v>1.0315000000000001</v>
      </c>
      <c r="H210" s="48">
        <f t="shared" si="10"/>
        <v>77362.5</v>
      </c>
      <c r="I210" s="50">
        <v>1.0378000000000001</v>
      </c>
      <c r="J210" s="48">
        <f t="shared" si="11"/>
        <v>77835</v>
      </c>
    </row>
    <row r="211" spans="1:10" x14ac:dyDescent="0.25">
      <c r="A211" s="27">
        <v>210</v>
      </c>
      <c r="B211" s="47" t="s">
        <v>30</v>
      </c>
      <c r="C211" s="48" t="s">
        <v>21</v>
      </c>
      <c r="D211" s="48">
        <f t="shared" si="9"/>
        <v>75000</v>
      </c>
      <c r="E211" s="49">
        <v>164.29</v>
      </c>
      <c r="F211" s="27" t="s">
        <v>323</v>
      </c>
      <c r="G211" s="50">
        <v>1.0315000000000001</v>
      </c>
      <c r="H211" s="48">
        <f t="shared" si="10"/>
        <v>77362.5</v>
      </c>
      <c r="I211" s="50">
        <v>1.0378000000000001</v>
      </c>
      <c r="J211" s="48">
        <f t="shared" si="11"/>
        <v>77835</v>
      </c>
    </row>
    <row r="212" spans="1:10" x14ac:dyDescent="0.25">
      <c r="A212" s="27">
        <v>211</v>
      </c>
      <c r="B212" s="47" t="s">
        <v>30</v>
      </c>
      <c r="C212" s="48" t="s">
        <v>21</v>
      </c>
      <c r="D212" s="48">
        <f t="shared" si="9"/>
        <v>75000</v>
      </c>
      <c r="E212" s="49">
        <v>164.29</v>
      </c>
      <c r="F212" s="27" t="s">
        <v>323</v>
      </c>
      <c r="G212" s="50">
        <v>1.0315000000000001</v>
      </c>
      <c r="H212" s="48">
        <f t="shared" si="10"/>
        <v>77362.5</v>
      </c>
      <c r="I212" s="50">
        <v>1.0378000000000001</v>
      </c>
      <c r="J212" s="48">
        <f t="shared" si="11"/>
        <v>77835</v>
      </c>
    </row>
    <row r="213" spans="1:10" x14ac:dyDescent="0.25">
      <c r="A213" s="27">
        <v>212</v>
      </c>
      <c r="B213" s="47" t="s">
        <v>30</v>
      </c>
      <c r="C213" s="48" t="s">
        <v>21</v>
      </c>
      <c r="D213" s="48">
        <f t="shared" si="9"/>
        <v>75000</v>
      </c>
      <c r="E213" s="49">
        <v>164.29</v>
      </c>
      <c r="F213" s="27" t="s">
        <v>323</v>
      </c>
      <c r="G213" s="50">
        <v>1.0315000000000001</v>
      </c>
      <c r="H213" s="48">
        <f t="shared" si="10"/>
        <v>77362.5</v>
      </c>
      <c r="I213" s="50">
        <v>1.0378000000000001</v>
      </c>
      <c r="J213" s="48">
        <f t="shared" si="11"/>
        <v>77835</v>
      </c>
    </row>
    <row r="214" spans="1:10" x14ac:dyDescent="0.25">
      <c r="A214" s="27">
        <v>213</v>
      </c>
      <c r="B214" s="47" t="s">
        <v>30</v>
      </c>
      <c r="C214" s="48" t="s">
        <v>21</v>
      </c>
      <c r="D214" s="48">
        <f t="shared" si="9"/>
        <v>75000</v>
      </c>
      <c r="E214" s="49">
        <v>164.29</v>
      </c>
      <c r="F214" s="27" t="s">
        <v>323</v>
      </c>
      <c r="G214" s="50">
        <v>1.0315000000000001</v>
      </c>
      <c r="H214" s="48">
        <f t="shared" si="10"/>
        <v>77362.5</v>
      </c>
      <c r="I214" s="50">
        <v>1.0378000000000001</v>
      </c>
      <c r="J214" s="48">
        <f t="shared" si="11"/>
        <v>77835</v>
      </c>
    </row>
    <row r="215" spans="1:10" x14ac:dyDescent="0.25">
      <c r="A215" s="27">
        <v>214</v>
      </c>
      <c r="B215" s="47" t="s">
        <v>30</v>
      </c>
      <c r="C215" s="48" t="s">
        <v>21</v>
      </c>
      <c r="D215" s="48">
        <f t="shared" si="9"/>
        <v>75000</v>
      </c>
      <c r="E215" s="49">
        <v>164.29</v>
      </c>
      <c r="F215" s="27" t="s">
        <v>323</v>
      </c>
      <c r="G215" s="50">
        <v>1.0315000000000001</v>
      </c>
      <c r="H215" s="48">
        <f t="shared" si="10"/>
        <v>77362.5</v>
      </c>
      <c r="I215" s="50">
        <v>1.0378000000000001</v>
      </c>
      <c r="J215" s="48">
        <f t="shared" si="11"/>
        <v>77835</v>
      </c>
    </row>
    <row r="216" spans="1:10" x14ac:dyDescent="0.25">
      <c r="A216" s="27">
        <v>215</v>
      </c>
      <c r="B216" s="47" t="s">
        <v>30</v>
      </c>
      <c r="C216" s="48" t="s">
        <v>21</v>
      </c>
      <c r="D216" s="48">
        <f t="shared" si="9"/>
        <v>75000</v>
      </c>
      <c r="E216" s="49">
        <v>164.29</v>
      </c>
      <c r="F216" s="27" t="s">
        <v>323</v>
      </c>
      <c r="G216" s="50">
        <v>1.0315000000000001</v>
      </c>
      <c r="H216" s="48">
        <f t="shared" si="10"/>
        <v>77362.5</v>
      </c>
      <c r="I216" s="50">
        <v>1.0378000000000001</v>
      </c>
      <c r="J216" s="48">
        <f t="shared" si="11"/>
        <v>77835</v>
      </c>
    </row>
    <row r="217" spans="1:10" x14ac:dyDescent="0.25">
      <c r="A217" s="27">
        <v>216</v>
      </c>
      <c r="B217" s="47" t="s">
        <v>30</v>
      </c>
      <c r="C217" s="48" t="s">
        <v>21</v>
      </c>
      <c r="D217" s="48">
        <f t="shared" si="9"/>
        <v>75000</v>
      </c>
      <c r="E217" s="49" t="s">
        <v>3</v>
      </c>
      <c r="F217" s="52" t="s">
        <v>323</v>
      </c>
      <c r="G217" s="50">
        <v>1.0315000000000001</v>
      </c>
      <c r="H217" s="48">
        <f t="shared" si="10"/>
        <v>77362.5</v>
      </c>
      <c r="I217" s="50">
        <v>1.0378000000000001</v>
      </c>
      <c r="J217" s="48">
        <f t="shared" si="11"/>
        <v>77835</v>
      </c>
    </row>
    <row r="218" spans="1:10" x14ac:dyDescent="0.25">
      <c r="A218" s="27">
        <v>217</v>
      </c>
      <c r="B218" s="47" t="s">
        <v>30</v>
      </c>
      <c r="C218" s="48" t="s">
        <v>107</v>
      </c>
      <c r="D218" s="48">
        <f t="shared" si="9"/>
        <v>75100</v>
      </c>
      <c r="E218" s="49">
        <v>365.34</v>
      </c>
      <c r="F218" s="52" t="s">
        <v>323</v>
      </c>
      <c r="G218" s="50">
        <v>1.0315000000000001</v>
      </c>
      <c r="H218" s="48">
        <f t="shared" si="10"/>
        <v>77465.650000000009</v>
      </c>
      <c r="I218" s="50">
        <v>1.0378000000000001</v>
      </c>
      <c r="J218" s="48">
        <f t="shared" si="11"/>
        <v>77938.78</v>
      </c>
    </row>
    <row r="219" spans="1:10" x14ac:dyDescent="0.25">
      <c r="A219" s="27">
        <v>218</v>
      </c>
      <c r="B219" s="47" t="s">
        <v>30</v>
      </c>
      <c r="C219" s="48" t="s">
        <v>75</v>
      </c>
      <c r="D219" s="48">
        <f t="shared" si="9"/>
        <v>76000</v>
      </c>
      <c r="E219" s="49">
        <v>164.29</v>
      </c>
      <c r="F219" s="27" t="s">
        <v>323</v>
      </c>
      <c r="G219" s="50">
        <v>1.0315000000000001</v>
      </c>
      <c r="H219" s="48">
        <f t="shared" si="10"/>
        <v>78394</v>
      </c>
      <c r="I219" s="50">
        <v>1.0378000000000001</v>
      </c>
      <c r="J219" s="48">
        <f t="shared" si="11"/>
        <v>78872.800000000003</v>
      </c>
    </row>
    <row r="220" spans="1:10" x14ac:dyDescent="0.25">
      <c r="A220" s="27">
        <v>219</v>
      </c>
      <c r="B220" s="47" t="s">
        <v>30</v>
      </c>
      <c r="C220" s="48" t="s">
        <v>62</v>
      </c>
      <c r="D220" s="48">
        <f t="shared" si="9"/>
        <v>76008</v>
      </c>
      <c r="E220" s="49">
        <v>164.29</v>
      </c>
      <c r="F220" s="27" t="s">
        <v>323</v>
      </c>
      <c r="G220" s="50">
        <v>1.0315000000000001</v>
      </c>
      <c r="H220" s="48">
        <f t="shared" si="10"/>
        <v>78402.252000000008</v>
      </c>
      <c r="I220" s="50">
        <v>1.0378000000000001</v>
      </c>
      <c r="J220" s="48">
        <f t="shared" si="11"/>
        <v>78881.102400000003</v>
      </c>
    </row>
    <row r="221" spans="1:10" x14ac:dyDescent="0.25">
      <c r="A221" s="27">
        <v>220</v>
      </c>
      <c r="B221" s="47" t="s">
        <v>30</v>
      </c>
      <c r="C221" s="48" t="s">
        <v>62</v>
      </c>
      <c r="D221" s="48">
        <f t="shared" si="9"/>
        <v>76008</v>
      </c>
      <c r="E221" s="49">
        <v>164.29</v>
      </c>
      <c r="F221" s="27" t="s">
        <v>323</v>
      </c>
      <c r="G221" s="50">
        <v>1.0315000000000001</v>
      </c>
      <c r="H221" s="48">
        <f t="shared" si="10"/>
        <v>78402.252000000008</v>
      </c>
      <c r="I221" s="50">
        <v>1.0378000000000001</v>
      </c>
      <c r="J221" s="48">
        <f t="shared" si="11"/>
        <v>78881.102400000003</v>
      </c>
    </row>
    <row r="222" spans="1:10" x14ac:dyDescent="0.25">
      <c r="A222" s="27">
        <v>221</v>
      </c>
      <c r="B222" s="47" t="s">
        <v>30</v>
      </c>
      <c r="C222" s="48" t="s">
        <v>62</v>
      </c>
      <c r="D222" s="48">
        <f t="shared" si="9"/>
        <v>76008</v>
      </c>
      <c r="E222" s="49">
        <v>164.29</v>
      </c>
      <c r="F222" s="27" t="s">
        <v>323</v>
      </c>
      <c r="G222" s="50">
        <v>1.0315000000000001</v>
      </c>
      <c r="H222" s="48">
        <f t="shared" si="10"/>
        <v>78402.252000000008</v>
      </c>
      <c r="I222" s="50">
        <v>1.0378000000000001</v>
      </c>
      <c r="J222" s="48">
        <f t="shared" si="11"/>
        <v>78881.102400000003</v>
      </c>
    </row>
    <row r="223" spans="1:10" x14ac:dyDescent="0.25">
      <c r="A223" s="27">
        <v>222</v>
      </c>
      <c r="B223" s="47" t="s">
        <v>30</v>
      </c>
      <c r="C223" s="48" t="s">
        <v>62</v>
      </c>
      <c r="D223" s="48">
        <f t="shared" si="9"/>
        <v>76008</v>
      </c>
      <c r="E223" s="49">
        <v>164.29</v>
      </c>
      <c r="F223" s="27" t="s">
        <v>323</v>
      </c>
      <c r="G223" s="50">
        <v>1.0315000000000001</v>
      </c>
      <c r="H223" s="48">
        <f t="shared" si="10"/>
        <v>78402.252000000008</v>
      </c>
      <c r="I223" s="50">
        <v>1.0378000000000001</v>
      </c>
      <c r="J223" s="48">
        <f t="shared" si="11"/>
        <v>78881.102400000003</v>
      </c>
    </row>
    <row r="224" spans="1:10" x14ac:dyDescent="0.25">
      <c r="A224" s="27">
        <v>223</v>
      </c>
      <c r="B224" s="47" t="s">
        <v>30</v>
      </c>
      <c r="C224" s="48" t="s">
        <v>62</v>
      </c>
      <c r="D224" s="48">
        <f t="shared" si="9"/>
        <v>76008</v>
      </c>
      <c r="E224" s="49">
        <v>164.29</v>
      </c>
      <c r="F224" s="27" t="s">
        <v>323</v>
      </c>
      <c r="G224" s="50">
        <v>1.0315000000000001</v>
      </c>
      <c r="H224" s="48">
        <f t="shared" si="10"/>
        <v>78402.252000000008</v>
      </c>
      <c r="I224" s="50">
        <v>1.0378000000000001</v>
      </c>
      <c r="J224" s="48">
        <f t="shared" si="11"/>
        <v>78881.102400000003</v>
      </c>
    </row>
    <row r="225" spans="1:10" x14ac:dyDescent="0.25">
      <c r="A225" s="27">
        <v>224</v>
      </c>
      <c r="B225" s="47" t="s">
        <v>30</v>
      </c>
      <c r="C225" s="48" t="s">
        <v>62</v>
      </c>
      <c r="D225" s="48">
        <f t="shared" si="9"/>
        <v>76008</v>
      </c>
      <c r="E225" s="49">
        <v>164.29</v>
      </c>
      <c r="F225" s="27" t="s">
        <v>323</v>
      </c>
      <c r="G225" s="50">
        <v>1.0315000000000001</v>
      </c>
      <c r="H225" s="48">
        <f t="shared" si="10"/>
        <v>78402.252000000008</v>
      </c>
      <c r="I225" s="50">
        <v>1.0378000000000001</v>
      </c>
      <c r="J225" s="48">
        <f t="shared" si="11"/>
        <v>78881.102400000003</v>
      </c>
    </row>
    <row r="226" spans="1:10" x14ac:dyDescent="0.25">
      <c r="A226" s="27">
        <v>225</v>
      </c>
      <c r="B226" s="47" t="s">
        <v>30</v>
      </c>
      <c r="C226" s="48" t="s">
        <v>62</v>
      </c>
      <c r="D226" s="48">
        <f t="shared" si="9"/>
        <v>76008</v>
      </c>
      <c r="E226" s="49">
        <v>164.29</v>
      </c>
      <c r="F226" s="27" t="s">
        <v>323</v>
      </c>
      <c r="G226" s="50">
        <v>1.0315000000000001</v>
      </c>
      <c r="H226" s="48">
        <f t="shared" si="10"/>
        <v>78402.252000000008</v>
      </c>
      <c r="I226" s="50">
        <v>1.0378000000000001</v>
      </c>
      <c r="J226" s="48">
        <f t="shared" si="11"/>
        <v>78881.102400000003</v>
      </c>
    </row>
    <row r="227" spans="1:10" x14ac:dyDescent="0.25">
      <c r="A227" s="27">
        <v>226</v>
      </c>
      <c r="B227" s="47" t="s">
        <v>30</v>
      </c>
      <c r="C227" s="48" t="s">
        <v>62</v>
      </c>
      <c r="D227" s="48">
        <f t="shared" si="9"/>
        <v>76008</v>
      </c>
      <c r="E227" s="49" t="s">
        <v>3</v>
      </c>
      <c r="F227" s="52" t="s">
        <v>323</v>
      </c>
      <c r="G227" s="50">
        <v>1.0315000000000001</v>
      </c>
      <c r="H227" s="48">
        <f t="shared" si="10"/>
        <v>78402.252000000008</v>
      </c>
      <c r="I227" s="50">
        <v>1.0378000000000001</v>
      </c>
      <c r="J227" s="48">
        <f t="shared" si="11"/>
        <v>78881.102400000003</v>
      </c>
    </row>
    <row r="228" spans="1:10" x14ac:dyDescent="0.25">
      <c r="A228" s="27">
        <v>227</v>
      </c>
      <c r="B228" s="47" t="s">
        <v>30</v>
      </c>
      <c r="C228" s="48" t="s">
        <v>26</v>
      </c>
      <c r="D228" s="48">
        <f t="shared" si="9"/>
        <v>77000</v>
      </c>
      <c r="E228" s="49">
        <v>116.26</v>
      </c>
      <c r="F228" s="51" t="s">
        <v>323</v>
      </c>
      <c r="G228" s="50">
        <v>1.0315000000000001</v>
      </c>
      <c r="H228" s="48">
        <f t="shared" si="10"/>
        <v>79425.5</v>
      </c>
      <c r="I228" s="50">
        <v>1.0378000000000001</v>
      </c>
      <c r="J228" s="48">
        <f t="shared" si="11"/>
        <v>79910.600000000006</v>
      </c>
    </row>
    <row r="229" spans="1:10" x14ac:dyDescent="0.25">
      <c r="A229" s="27">
        <v>228</v>
      </c>
      <c r="B229" s="47" t="s">
        <v>30</v>
      </c>
      <c r="C229" s="48" t="s">
        <v>26</v>
      </c>
      <c r="D229" s="48">
        <f t="shared" ref="D229:D292" si="12">SUM(C229*1)</f>
        <v>77000</v>
      </c>
      <c r="E229" s="49">
        <v>164.29</v>
      </c>
      <c r="F229" s="27" t="s">
        <v>323</v>
      </c>
      <c r="G229" s="50">
        <v>1.0315000000000001</v>
      </c>
      <c r="H229" s="48">
        <f t="shared" si="10"/>
        <v>79425.5</v>
      </c>
      <c r="I229" s="50">
        <v>1.0378000000000001</v>
      </c>
      <c r="J229" s="48">
        <f t="shared" si="11"/>
        <v>79910.600000000006</v>
      </c>
    </row>
    <row r="230" spans="1:10" x14ac:dyDescent="0.25">
      <c r="A230" s="27">
        <v>229</v>
      </c>
      <c r="B230" s="47" t="s">
        <v>30</v>
      </c>
      <c r="C230" s="48" t="s">
        <v>26</v>
      </c>
      <c r="D230" s="48">
        <f t="shared" si="12"/>
        <v>77000</v>
      </c>
      <c r="E230" s="49">
        <v>164.29</v>
      </c>
      <c r="F230" s="27" t="s">
        <v>323</v>
      </c>
      <c r="G230" s="50">
        <v>1.0315000000000001</v>
      </c>
      <c r="H230" s="48">
        <f t="shared" si="10"/>
        <v>79425.5</v>
      </c>
      <c r="I230" s="50">
        <v>1.0378000000000001</v>
      </c>
      <c r="J230" s="48">
        <f t="shared" si="11"/>
        <v>79910.600000000006</v>
      </c>
    </row>
    <row r="231" spans="1:10" x14ac:dyDescent="0.25">
      <c r="A231" s="27">
        <v>230</v>
      </c>
      <c r="B231" s="47" t="s">
        <v>30</v>
      </c>
      <c r="C231" s="48" t="s">
        <v>198</v>
      </c>
      <c r="D231" s="48">
        <f t="shared" si="12"/>
        <v>77004</v>
      </c>
      <c r="E231" s="49">
        <v>164.29</v>
      </c>
      <c r="F231" s="27" t="s">
        <v>323</v>
      </c>
      <c r="G231" s="50">
        <v>1.0315000000000001</v>
      </c>
      <c r="H231" s="48">
        <f t="shared" si="10"/>
        <v>79429.626000000004</v>
      </c>
      <c r="I231" s="50">
        <v>1.0378000000000001</v>
      </c>
      <c r="J231" s="48">
        <f t="shared" si="11"/>
        <v>79914.751199999999</v>
      </c>
    </row>
    <row r="232" spans="1:10" x14ac:dyDescent="0.25">
      <c r="A232" s="27">
        <v>231</v>
      </c>
      <c r="B232" s="47" t="s">
        <v>30</v>
      </c>
      <c r="C232" s="48" t="s">
        <v>69</v>
      </c>
      <c r="D232" s="48">
        <f t="shared" si="12"/>
        <v>78000</v>
      </c>
      <c r="E232" s="49">
        <v>164.29</v>
      </c>
      <c r="F232" s="27" t="s">
        <v>323</v>
      </c>
      <c r="G232" s="50">
        <v>1.0315000000000001</v>
      </c>
      <c r="H232" s="48">
        <f t="shared" si="10"/>
        <v>80457</v>
      </c>
      <c r="I232" s="50">
        <v>1.0378000000000001</v>
      </c>
      <c r="J232" s="48">
        <f t="shared" si="11"/>
        <v>80948.400000000009</v>
      </c>
    </row>
    <row r="233" spans="1:10" x14ac:dyDescent="0.25">
      <c r="A233" s="27">
        <v>232</v>
      </c>
      <c r="B233" s="47" t="s">
        <v>30</v>
      </c>
      <c r="C233" s="48" t="s">
        <v>69</v>
      </c>
      <c r="D233" s="48">
        <f t="shared" si="12"/>
        <v>78000</v>
      </c>
      <c r="E233" s="49">
        <v>164.29</v>
      </c>
      <c r="F233" s="27" t="s">
        <v>323</v>
      </c>
      <c r="G233" s="50">
        <v>1.0315000000000001</v>
      </c>
      <c r="H233" s="48">
        <f t="shared" si="10"/>
        <v>80457</v>
      </c>
      <c r="I233" s="50">
        <v>1.0378000000000001</v>
      </c>
      <c r="J233" s="48">
        <f t="shared" si="11"/>
        <v>80948.400000000009</v>
      </c>
    </row>
    <row r="234" spans="1:10" x14ac:dyDescent="0.25">
      <c r="A234" s="27">
        <v>233</v>
      </c>
      <c r="B234" s="47" t="s">
        <v>30</v>
      </c>
      <c r="C234" s="48" t="s">
        <v>199</v>
      </c>
      <c r="D234" s="48">
        <f t="shared" si="12"/>
        <v>78000.039999999994</v>
      </c>
      <c r="E234" s="49">
        <v>164.29</v>
      </c>
      <c r="F234" s="27" t="s">
        <v>323</v>
      </c>
      <c r="G234" s="50">
        <v>1.0315000000000001</v>
      </c>
      <c r="H234" s="48">
        <f t="shared" si="10"/>
        <v>80457.041259999998</v>
      </c>
      <c r="I234" s="50">
        <v>1.0378000000000001</v>
      </c>
      <c r="J234" s="48">
        <f t="shared" si="11"/>
        <v>80948.441512000005</v>
      </c>
    </row>
    <row r="235" spans="1:10" x14ac:dyDescent="0.25">
      <c r="A235" s="27">
        <v>234</v>
      </c>
      <c r="B235" s="47" t="s">
        <v>30</v>
      </c>
      <c r="C235" s="48" t="s">
        <v>172</v>
      </c>
      <c r="D235" s="48">
        <f t="shared" si="12"/>
        <v>79999.960000000006</v>
      </c>
      <c r="E235" s="49">
        <v>164.29</v>
      </c>
      <c r="F235" s="27" t="s">
        <v>323</v>
      </c>
      <c r="G235" s="50">
        <v>1.0315000000000001</v>
      </c>
      <c r="H235" s="48">
        <f t="shared" si="10"/>
        <v>82519.958740000016</v>
      </c>
      <c r="I235" s="50">
        <v>1.0378000000000001</v>
      </c>
      <c r="J235" s="48">
        <f t="shared" si="11"/>
        <v>83023.958488000004</v>
      </c>
    </row>
    <row r="236" spans="1:10" x14ac:dyDescent="0.25">
      <c r="A236" s="27">
        <v>235</v>
      </c>
      <c r="B236" s="47" t="s">
        <v>30</v>
      </c>
      <c r="C236" s="48" t="s">
        <v>81</v>
      </c>
      <c r="D236" s="48">
        <f t="shared" si="12"/>
        <v>80000</v>
      </c>
      <c r="E236" s="49">
        <v>164.29</v>
      </c>
      <c r="F236" s="27" t="s">
        <v>323</v>
      </c>
      <c r="G236" s="50">
        <v>1.0249999999999999</v>
      </c>
      <c r="H236" s="48">
        <f t="shared" si="10"/>
        <v>82000</v>
      </c>
      <c r="I236" s="50">
        <v>1.0313000000000001</v>
      </c>
      <c r="J236" s="48">
        <f t="shared" si="11"/>
        <v>82504.000000000015</v>
      </c>
    </row>
    <row r="237" spans="1:10" x14ac:dyDescent="0.25">
      <c r="A237" s="27">
        <v>236</v>
      </c>
      <c r="B237" s="47" t="s">
        <v>30</v>
      </c>
      <c r="C237" s="48" t="s">
        <v>81</v>
      </c>
      <c r="D237" s="48">
        <f t="shared" si="12"/>
        <v>80000</v>
      </c>
      <c r="E237" s="49">
        <v>164.29</v>
      </c>
      <c r="F237" s="27" t="s">
        <v>323</v>
      </c>
      <c r="G237" s="50">
        <v>1.0249999999999999</v>
      </c>
      <c r="H237" s="48">
        <f t="shared" si="10"/>
        <v>82000</v>
      </c>
      <c r="I237" s="50">
        <v>1.0313000000000001</v>
      </c>
      <c r="J237" s="48">
        <f t="shared" si="11"/>
        <v>82504.000000000015</v>
      </c>
    </row>
    <row r="238" spans="1:10" x14ac:dyDescent="0.25">
      <c r="A238" s="27">
        <v>237</v>
      </c>
      <c r="B238" s="47" t="s">
        <v>30</v>
      </c>
      <c r="C238" s="48" t="s">
        <v>81</v>
      </c>
      <c r="D238" s="48">
        <f t="shared" si="12"/>
        <v>80000</v>
      </c>
      <c r="E238" s="49">
        <v>164.29</v>
      </c>
      <c r="F238" s="27" t="s">
        <v>323</v>
      </c>
      <c r="G238" s="50">
        <v>1.0249999999999999</v>
      </c>
      <c r="H238" s="48">
        <f t="shared" si="10"/>
        <v>82000</v>
      </c>
      <c r="I238" s="50">
        <v>1.0313000000000001</v>
      </c>
      <c r="J238" s="48">
        <f t="shared" si="11"/>
        <v>82504.000000000015</v>
      </c>
    </row>
    <row r="239" spans="1:10" x14ac:dyDescent="0.25">
      <c r="A239" s="27">
        <v>238</v>
      </c>
      <c r="B239" s="47" t="s">
        <v>30</v>
      </c>
      <c r="C239" s="48" t="s">
        <v>81</v>
      </c>
      <c r="D239" s="48">
        <f t="shared" si="12"/>
        <v>80000</v>
      </c>
      <c r="E239" s="49">
        <v>164.29</v>
      </c>
      <c r="F239" s="27" t="s">
        <v>323</v>
      </c>
      <c r="G239" s="50">
        <v>1.0249999999999999</v>
      </c>
      <c r="H239" s="48">
        <f t="shared" si="10"/>
        <v>82000</v>
      </c>
      <c r="I239" s="50">
        <v>1.0313000000000001</v>
      </c>
      <c r="J239" s="48">
        <f t="shared" si="11"/>
        <v>82504.000000000015</v>
      </c>
    </row>
    <row r="240" spans="1:10" x14ac:dyDescent="0.25">
      <c r="A240" s="27">
        <v>239</v>
      </c>
      <c r="B240" s="47" t="s">
        <v>30</v>
      </c>
      <c r="C240" s="48" t="s">
        <v>37</v>
      </c>
      <c r="D240" s="48">
        <f t="shared" si="12"/>
        <v>80004</v>
      </c>
      <c r="E240" s="49">
        <v>164.29</v>
      </c>
      <c r="F240" s="27" t="s">
        <v>323</v>
      </c>
      <c r="G240" s="50">
        <v>1.0249999999999999</v>
      </c>
      <c r="H240" s="48">
        <f t="shared" si="10"/>
        <v>82004.099999999991</v>
      </c>
      <c r="I240" s="50">
        <v>1.0313000000000001</v>
      </c>
      <c r="J240" s="48">
        <f t="shared" si="11"/>
        <v>82508.125200000009</v>
      </c>
    </row>
    <row r="241" spans="1:10" x14ac:dyDescent="0.25">
      <c r="A241" s="27">
        <v>240</v>
      </c>
      <c r="B241" s="47" t="s">
        <v>30</v>
      </c>
      <c r="C241" s="48" t="s">
        <v>37</v>
      </c>
      <c r="D241" s="48">
        <f t="shared" si="12"/>
        <v>80004</v>
      </c>
      <c r="E241" s="49">
        <v>164.29</v>
      </c>
      <c r="F241" s="27" t="s">
        <v>323</v>
      </c>
      <c r="G241" s="50">
        <v>1.0249999999999999</v>
      </c>
      <c r="H241" s="48">
        <f t="shared" si="10"/>
        <v>82004.099999999991</v>
      </c>
      <c r="I241" s="50">
        <v>1.0313000000000001</v>
      </c>
      <c r="J241" s="48">
        <f t="shared" si="11"/>
        <v>82508.125200000009</v>
      </c>
    </row>
    <row r="242" spans="1:10" x14ac:dyDescent="0.25">
      <c r="A242" s="27">
        <v>241</v>
      </c>
      <c r="B242" s="47" t="s">
        <v>30</v>
      </c>
      <c r="C242" s="48" t="s">
        <v>37</v>
      </c>
      <c r="D242" s="48">
        <f t="shared" si="12"/>
        <v>80004</v>
      </c>
      <c r="E242" s="49">
        <v>164.29</v>
      </c>
      <c r="F242" s="27" t="s">
        <v>323</v>
      </c>
      <c r="G242" s="50">
        <v>1.0249999999999999</v>
      </c>
      <c r="H242" s="48">
        <f t="shared" si="10"/>
        <v>82004.099999999991</v>
      </c>
      <c r="I242" s="50">
        <v>1.0313000000000001</v>
      </c>
      <c r="J242" s="48">
        <f t="shared" si="11"/>
        <v>82508.125200000009</v>
      </c>
    </row>
    <row r="243" spans="1:10" x14ac:dyDescent="0.25">
      <c r="A243" s="27">
        <v>242</v>
      </c>
      <c r="B243" s="47" t="s">
        <v>30</v>
      </c>
      <c r="C243" s="48" t="s">
        <v>170</v>
      </c>
      <c r="D243" s="48">
        <f t="shared" si="12"/>
        <v>81000</v>
      </c>
      <c r="E243" s="49">
        <v>96.48</v>
      </c>
      <c r="F243" s="51" t="s">
        <v>323</v>
      </c>
      <c r="G243" s="50">
        <v>1.0249999999999999</v>
      </c>
      <c r="H243" s="48">
        <f t="shared" si="10"/>
        <v>83025</v>
      </c>
      <c r="I243" s="50">
        <v>1.0313000000000001</v>
      </c>
      <c r="J243" s="48">
        <f t="shared" si="11"/>
        <v>83535.3</v>
      </c>
    </row>
    <row r="244" spans="1:10" x14ac:dyDescent="0.25">
      <c r="A244" s="27">
        <v>243</v>
      </c>
      <c r="B244" s="47" t="s">
        <v>30</v>
      </c>
      <c r="C244" s="48" t="s">
        <v>170</v>
      </c>
      <c r="D244" s="48">
        <f t="shared" si="12"/>
        <v>81000</v>
      </c>
      <c r="E244" s="49">
        <v>119.77</v>
      </c>
      <c r="F244" s="51" t="s">
        <v>323</v>
      </c>
      <c r="G244" s="50">
        <v>1.0249999999999999</v>
      </c>
      <c r="H244" s="48">
        <f t="shared" si="10"/>
        <v>83025</v>
      </c>
      <c r="I244" s="50">
        <v>1.0313000000000001</v>
      </c>
      <c r="J244" s="48">
        <f t="shared" si="11"/>
        <v>83535.3</v>
      </c>
    </row>
    <row r="245" spans="1:10" x14ac:dyDescent="0.25">
      <c r="A245" s="27">
        <v>244</v>
      </c>
      <c r="B245" s="47" t="s">
        <v>30</v>
      </c>
      <c r="C245" s="48" t="s">
        <v>170</v>
      </c>
      <c r="D245" s="48">
        <f t="shared" si="12"/>
        <v>81000</v>
      </c>
      <c r="E245" s="49">
        <v>120.02</v>
      </c>
      <c r="F245" s="51" t="s">
        <v>323</v>
      </c>
      <c r="G245" s="50">
        <v>1.0249999999999999</v>
      </c>
      <c r="H245" s="48">
        <f t="shared" si="10"/>
        <v>83025</v>
      </c>
      <c r="I245" s="50">
        <v>1.0313000000000001</v>
      </c>
      <c r="J245" s="48">
        <f t="shared" si="11"/>
        <v>83535.3</v>
      </c>
    </row>
    <row r="246" spans="1:10" x14ac:dyDescent="0.25">
      <c r="A246" s="27">
        <v>245</v>
      </c>
      <c r="B246" s="47" t="s">
        <v>30</v>
      </c>
      <c r="C246" s="48" t="s">
        <v>170</v>
      </c>
      <c r="D246" s="48">
        <f t="shared" si="12"/>
        <v>81000</v>
      </c>
      <c r="E246" s="49">
        <v>164.29</v>
      </c>
      <c r="F246" s="27" t="s">
        <v>323</v>
      </c>
      <c r="G246" s="50">
        <v>1.0249999999999999</v>
      </c>
      <c r="H246" s="48">
        <f t="shared" si="10"/>
        <v>83025</v>
      </c>
      <c r="I246" s="50">
        <v>1.0313000000000001</v>
      </c>
      <c r="J246" s="48">
        <f t="shared" si="11"/>
        <v>83535.3</v>
      </c>
    </row>
    <row r="247" spans="1:10" x14ac:dyDescent="0.25">
      <c r="A247" s="27">
        <v>246</v>
      </c>
      <c r="B247" s="47" t="s">
        <v>30</v>
      </c>
      <c r="C247" s="48" t="s">
        <v>170</v>
      </c>
      <c r="D247" s="48">
        <f t="shared" si="12"/>
        <v>81000</v>
      </c>
      <c r="E247" s="49">
        <v>164.29</v>
      </c>
      <c r="F247" s="27" t="s">
        <v>323</v>
      </c>
      <c r="G247" s="50">
        <v>1.0249999999999999</v>
      </c>
      <c r="H247" s="48">
        <f t="shared" si="10"/>
        <v>83025</v>
      </c>
      <c r="I247" s="50">
        <v>1.0313000000000001</v>
      </c>
      <c r="J247" s="48">
        <f t="shared" si="11"/>
        <v>83535.3</v>
      </c>
    </row>
    <row r="248" spans="1:10" x14ac:dyDescent="0.25">
      <c r="A248" s="27">
        <v>247</v>
      </c>
      <c r="B248" s="47" t="s">
        <v>30</v>
      </c>
      <c r="C248" s="48" t="s">
        <v>170</v>
      </c>
      <c r="D248" s="48">
        <f t="shared" si="12"/>
        <v>81000</v>
      </c>
      <c r="E248" s="49">
        <v>164.29</v>
      </c>
      <c r="F248" s="27" t="s">
        <v>323</v>
      </c>
      <c r="G248" s="50">
        <v>1.0249999999999999</v>
      </c>
      <c r="H248" s="48">
        <f t="shared" si="10"/>
        <v>83025</v>
      </c>
      <c r="I248" s="50">
        <v>1.0313000000000001</v>
      </c>
      <c r="J248" s="48">
        <f t="shared" si="11"/>
        <v>83535.3</v>
      </c>
    </row>
    <row r="249" spans="1:10" x14ac:dyDescent="0.25">
      <c r="A249" s="27">
        <v>248</v>
      </c>
      <c r="B249" s="47" t="s">
        <v>30</v>
      </c>
      <c r="C249" s="48" t="s">
        <v>170</v>
      </c>
      <c r="D249" s="48">
        <f t="shared" si="12"/>
        <v>81000</v>
      </c>
      <c r="E249" s="49">
        <v>164.29</v>
      </c>
      <c r="F249" s="27" t="s">
        <v>323</v>
      </c>
      <c r="G249" s="50">
        <v>1.0249999999999999</v>
      </c>
      <c r="H249" s="48">
        <f t="shared" si="10"/>
        <v>83025</v>
      </c>
      <c r="I249" s="50">
        <v>1.0313000000000001</v>
      </c>
      <c r="J249" s="48">
        <f t="shared" si="11"/>
        <v>83535.3</v>
      </c>
    </row>
    <row r="250" spans="1:10" x14ac:dyDescent="0.25">
      <c r="A250" s="27">
        <v>249</v>
      </c>
      <c r="B250" s="47" t="s">
        <v>30</v>
      </c>
      <c r="C250" s="48" t="s">
        <v>170</v>
      </c>
      <c r="D250" s="48">
        <f t="shared" si="12"/>
        <v>81000</v>
      </c>
      <c r="E250" s="49">
        <v>164.29</v>
      </c>
      <c r="F250" s="27" t="s">
        <v>323</v>
      </c>
      <c r="G250" s="50">
        <v>1.0249999999999999</v>
      </c>
      <c r="H250" s="48">
        <f t="shared" si="10"/>
        <v>83025</v>
      </c>
      <c r="I250" s="50">
        <v>1.0313000000000001</v>
      </c>
      <c r="J250" s="48">
        <f t="shared" si="11"/>
        <v>83535.3</v>
      </c>
    </row>
    <row r="251" spans="1:10" x14ac:dyDescent="0.25">
      <c r="A251" s="27">
        <v>250</v>
      </c>
      <c r="B251" s="47" t="s">
        <v>30</v>
      </c>
      <c r="C251" s="48" t="s">
        <v>282</v>
      </c>
      <c r="D251" s="48">
        <f t="shared" si="12"/>
        <v>81800.039999999994</v>
      </c>
      <c r="E251" s="49">
        <v>164.29</v>
      </c>
      <c r="F251" s="27" t="s">
        <v>323</v>
      </c>
      <c r="G251" s="50">
        <v>1.0249999999999999</v>
      </c>
      <c r="H251" s="48">
        <f t="shared" si="10"/>
        <v>83845.040999999983</v>
      </c>
      <c r="I251" s="50">
        <v>1.0313000000000001</v>
      </c>
      <c r="J251" s="48">
        <f t="shared" si="11"/>
        <v>84360.381252000006</v>
      </c>
    </row>
    <row r="252" spans="1:10" x14ac:dyDescent="0.25">
      <c r="A252" s="27">
        <v>251</v>
      </c>
      <c r="B252" s="47" t="s">
        <v>30</v>
      </c>
      <c r="C252" s="48" t="s">
        <v>73</v>
      </c>
      <c r="D252" s="48">
        <f t="shared" si="12"/>
        <v>82000</v>
      </c>
      <c r="E252" s="49">
        <v>164.29</v>
      </c>
      <c r="F252" s="27" t="s">
        <v>323</v>
      </c>
      <c r="G252" s="50">
        <v>1.0249999999999999</v>
      </c>
      <c r="H252" s="48">
        <f t="shared" si="10"/>
        <v>84049.999999999985</v>
      </c>
      <c r="I252" s="50">
        <v>1.0313000000000001</v>
      </c>
      <c r="J252" s="48">
        <f t="shared" si="11"/>
        <v>84566.6</v>
      </c>
    </row>
    <row r="253" spans="1:10" x14ac:dyDescent="0.25">
      <c r="A253" s="27">
        <v>252</v>
      </c>
      <c r="B253" s="47" t="s">
        <v>30</v>
      </c>
      <c r="C253" s="48" t="s">
        <v>73</v>
      </c>
      <c r="D253" s="48">
        <f t="shared" si="12"/>
        <v>82000</v>
      </c>
      <c r="E253" s="49">
        <v>164.29</v>
      </c>
      <c r="F253" s="27" t="s">
        <v>323</v>
      </c>
      <c r="G253" s="50">
        <v>1.0249999999999999</v>
      </c>
      <c r="H253" s="48">
        <f t="shared" si="10"/>
        <v>84049.999999999985</v>
      </c>
      <c r="I253" s="50">
        <v>1.0313000000000001</v>
      </c>
      <c r="J253" s="48">
        <f t="shared" si="11"/>
        <v>84566.6</v>
      </c>
    </row>
    <row r="254" spans="1:10" x14ac:dyDescent="0.25">
      <c r="A254" s="27">
        <v>253</v>
      </c>
      <c r="B254" s="47" t="s">
        <v>30</v>
      </c>
      <c r="C254" s="48" t="s">
        <v>167</v>
      </c>
      <c r="D254" s="48">
        <f t="shared" si="12"/>
        <v>83000</v>
      </c>
      <c r="E254" s="49">
        <v>164.29</v>
      </c>
      <c r="F254" s="27" t="s">
        <v>323</v>
      </c>
      <c r="G254" s="50">
        <v>1.0249999999999999</v>
      </c>
      <c r="H254" s="48">
        <f t="shared" si="10"/>
        <v>85074.999999999985</v>
      </c>
      <c r="I254" s="50">
        <v>1.0313000000000001</v>
      </c>
      <c r="J254" s="48">
        <f t="shared" si="11"/>
        <v>85597.900000000009</v>
      </c>
    </row>
    <row r="255" spans="1:10" x14ac:dyDescent="0.25">
      <c r="A255" s="27">
        <v>254</v>
      </c>
      <c r="B255" s="47" t="s">
        <v>30</v>
      </c>
      <c r="C255" s="48" t="s">
        <v>215</v>
      </c>
      <c r="D255" s="48">
        <f t="shared" si="12"/>
        <v>83004</v>
      </c>
      <c r="E255" s="49">
        <v>164.29</v>
      </c>
      <c r="F255" s="27" t="s">
        <v>323</v>
      </c>
      <c r="G255" s="50">
        <v>1.0249999999999999</v>
      </c>
      <c r="H255" s="48">
        <f t="shared" si="10"/>
        <v>85079.099999999991</v>
      </c>
      <c r="I255" s="50">
        <v>1.0313000000000001</v>
      </c>
      <c r="J255" s="48">
        <f t="shared" si="11"/>
        <v>85602.025200000004</v>
      </c>
    </row>
    <row r="256" spans="1:10" x14ac:dyDescent="0.25">
      <c r="A256" s="27">
        <v>255</v>
      </c>
      <c r="B256" s="47" t="s">
        <v>30</v>
      </c>
      <c r="C256" s="48" t="s">
        <v>239</v>
      </c>
      <c r="D256" s="48">
        <f t="shared" si="12"/>
        <v>83700</v>
      </c>
      <c r="E256" s="49">
        <v>164.29</v>
      </c>
      <c r="F256" s="27" t="s">
        <v>323</v>
      </c>
      <c r="G256" s="50">
        <v>1.0249999999999999</v>
      </c>
      <c r="H256" s="48">
        <f t="shared" si="10"/>
        <v>85792.499999999985</v>
      </c>
      <c r="I256" s="50">
        <v>1.0313000000000001</v>
      </c>
      <c r="J256" s="48">
        <f t="shared" si="11"/>
        <v>86319.810000000012</v>
      </c>
    </row>
    <row r="257" spans="1:10" x14ac:dyDescent="0.25">
      <c r="A257" s="27">
        <v>256</v>
      </c>
      <c r="B257" s="47" t="s">
        <v>30</v>
      </c>
      <c r="C257" s="48" t="s">
        <v>315</v>
      </c>
      <c r="D257" s="48">
        <f t="shared" si="12"/>
        <v>84000</v>
      </c>
      <c r="E257" s="49">
        <v>164.29</v>
      </c>
      <c r="F257" s="27" t="s">
        <v>323</v>
      </c>
      <c r="G257" s="50">
        <v>1.0249999999999999</v>
      </c>
      <c r="H257" s="48">
        <f t="shared" si="10"/>
        <v>86099.999999999985</v>
      </c>
      <c r="I257" s="50">
        <v>1.0313000000000001</v>
      </c>
      <c r="J257" s="48">
        <f t="shared" si="11"/>
        <v>86629.200000000012</v>
      </c>
    </row>
    <row r="258" spans="1:10" x14ac:dyDescent="0.25">
      <c r="A258" s="27">
        <v>257</v>
      </c>
      <c r="B258" s="47" t="s">
        <v>30</v>
      </c>
      <c r="C258" s="48" t="s">
        <v>129</v>
      </c>
      <c r="D258" s="48">
        <f t="shared" si="12"/>
        <v>85000</v>
      </c>
      <c r="E258" s="49">
        <v>82.5</v>
      </c>
      <c r="F258" s="51" t="s">
        <v>323</v>
      </c>
      <c r="G258" s="50">
        <v>1.0249999999999999</v>
      </c>
      <c r="H258" s="48">
        <f t="shared" ref="H258:H321" si="13">SUM(D258*G258)</f>
        <v>87124.999999999985</v>
      </c>
      <c r="I258" s="50">
        <v>1.0313000000000001</v>
      </c>
      <c r="J258" s="48">
        <f t="shared" si="11"/>
        <v>87660.500000000015</v>
      </c>
    </row>
    <row r="259" spans="1:10" x14ac:dyDescent="0.25">
      <c r="A259" s="27">
        <v>258</v>
      </c>
      <c r="B259" s="47" t="s">
        <v>30</v>
      </c>
      <c r="C259" s="48" t="s">
        <v>129</v>
      </c>
      <c r="D259" s="48">
        <f t="shared" si="12"/>
        <v>85000</v>
      </c>
      <c r="E259" s="49">
        <v>108.84</v>
      </c>
      <c r="F259" s="51" t="s">
        <v>323</v>
      </c>
      <c r="G259" s="50">
        <v>1.0249999999999999</v>
      </c>
      <c r="H259" s="48">
        <f t="shared" si="13"/>
        <v>87124.999999999985</v>
      </c>
      <c r="I259" s="50">
        <v>1.0313000000000001</v>
      </c>
      <c r="J259" s="48">
        <f t="shared" ref="J259:J322" si="14">SUM(D259*I259)</f>
        <v>87660.500000000015</v>
      </c>
    </row>
    <row r="260" spans="1:10" x14ac:dyDescent="0.25">
      <c r="A260" s="27">
        <v>259</v>
      </c>
      <c r="B260" s="47" t="s">
        <v>30</v>
      </c>
      <c r="C260" s="48" t="s">
        <v>129</v>
      </c>
      <c r="D260" s="48">
        <f t="shared" si="12"/>
        <v>85000</v>
      </c>
      <c r="E260" s="49">
        <v>164.29</v>
      </c>
      <c r="F260" s="27" t="s">
        <v>323</v>
      </c>
      <c r="G260" s="50">
        <v>1.0249999999999999</v>
      </c>
      <c r="H260" s="48">
        <f t="shared" si="13"/>
        <v>87124.999999999985</v>
      </c>
      <c r="I260" s="50">
        <v>1.0313000000000001</v>
      </c>
      <c r="J260" s="48">
        <f t="shared" si="14"/>
        <v>87660.500000000015</v>
      </c>
    </row>
    <row r="261" spans="1:10" x14ac:dyDescent="0.25">
      <c r="A261" s="27">
        <v>260</v>
      </c>
      <c r="B261" s="47" t="s">
        <v>30</v>
      </c>
      <c r="C261" s="48" t="s">
        <v>129</v>
      </c>
      <c r="D261" s="48">
        <f t="shared" si="12"/>
        <v>85000</v>
      </c>
      <c r="E261" s="49">
        <v>164.29</v>
      </c>
      <c r="F261" s="27" t="s">
        <v>323</v>
      </c>
      <c r="G261" s="50">
        <v>1.0249999999999999</v>
      </c>
      <c r="H261" s="48">
        <f t="shared" si="13"/>
        <v>87124.999999999985</v>
      </c>
      <c r="I261" s="50">
        <v>1.0313000000000001</v>
      </c>
      <c r="J261" s="48">
        <f t="shared" si="14"/>
        <v>87660.500000000015</v>
      </c>
    </row>
    <row r="262" spans="1:10" x14ac:dyDescent="0.25">
      <c r="A262" s="27">
        <v>261</v>
      </c>
      <c r="B262" s="47" t="s">
        <v>30</v>
      </c>
      <c r="C262" s="48" t="s">
        <v>129</v>
      </c>
      <c r="D262" s="48">
        <f t="shared" si="12"/>
        <v>85000</v>
      </c>
      <c r="E262" s="49">
        <v>164.29</v>
      </c>
      <c r="F262" s="27" t="s">
        <v>323</v>
      </c>
      <c r="G262" s="50">
        <v>1.0249999999999999</v>
      </c>
      <c r="H262" s="48">
        <f t="shared" si="13"/>
        <v>87124.999999999985</v>
      </c>
      <c r="I262" s="50">
        <v>1.0313000000000001</v>
      </c>
      <c r="J262" s="48">
        <f t="shared" si="14"/>
        <v>87660.500000000015</v>
      </c>
    </row>
    <row r="263" spans="1:10" x14ac:dyDescent="0.25">
      <c r="A263" s="27">
        <v>262</v>
      </c>
      <c r="B263" s="47" t="s">
        <v>30</v>
      </c>
      <c r="C263" s="48" t="s">
        <v>129</v>
      </c>
      <c r="D263" s="48">
        <f t="shared" si="12"/>
        <v>85000</v>
      </c>
      <c r="E263" s="49">
        <v>164.29</v>
      </c>
      <c r="F263" s="27" t="s">
        <v>323</v>
      </c>
      <c r="G263" s="50">
        <v>1.0249999999999999</v>
      </c>
      <c r="H263" s="48">
        <f t="shared" si="13"/>
        <v>87124.999999999985</v>
      </c>
      <c r="I263" s="50">
        <v>1.0313000000000001</v>
      </c>
      <c r="J263" s="48">
        <f t="shared" si="14"/>
        <v>87660.500000000015</v>
      </c>
    </row>
    <row r="264" spans="1:10" x14ac:dyDescent="0.25">
      <c r="A264" s="27">
        <v>263</v>
      </c>
      <c r="B264" s="47" t="s">
        <v>30</v>
      </c>
      <c r="C264" s="48" t="s">
        <v>318</v>
      </c>
      <c r="D264" s="48">
        <f t="shared" si="12"/>
        <v>85004</v>
      </c>
      <c r="E264" s="49">
        <v>136.57</v>
      </c>
      <c r="F264" s="51" t="s">
        <v>323</v>
      </c>
      <c r="G264" s="50">
        <v>1.0249999999999999</v>
      </c>
      <c r="H264" s="48">
        <f t="shared" si="13"/>
        <v>87129.099999999991</v>
      </c>
      <c r="I264" s="50">
        <v>1.0313000000000001</v>
      </c>
      <c r="J264" s="48">
        <f t="shared" si="14"/>
        <v>87664.625200000009</v>
      </c>
    </row>
    <row r="265" spans="1:10" x14ac:dyDescent="0.25">
      <c r="A265" s="27">
        <v>264</v>
      </c>
      <c r="B265" s="47" t="s">
        <v>30</v>
      </c>
      <c r="C265" s="48" t="s">
        <v>216</v>
      </c>
      <c r="D265" s="48">
        <f t="shared" si="12"/>
        <v>85008</v>
      </c>
      <c r="E265" s="49">
        <v>119.37</v>
      </c>
      <c r="F265" s="51" t="s">
        <v>323</v>
      </c>
      <c r="G265" s="50">
        <v>1.0249999999999999</v>
      </c>
      <c r="H265" s="48">
        <f t="shared" si="13"/>
        <v>87133.2</v>
      </c>
      <c r="I265" s="50">
        <v>1.0313000000000001</v>
      </c>
      <c r="J265" s="48">
        <f t="shared" si="14"/>
        <v>87668.750400000004</v>
      </c>
    </row>
    <row r="266" spans="1:10" x14ac:dyDescent="0.25">
      <c r="A266" s="27">
        <v>265</v>
      </c>
      <c r="B266" s="47" t="s">
        <v>30</v>
      </c>
      <c r="C266" s="48" t="s">
        <v>216</v>
      </c>
      <c r="D266" s="48">
        <f t="shared" si="12"/>
        <v>85008</v>
      </c>
      <c r="E266" s="49">
        <v>164.29</v>
      </c>
      <c r="F266" s="27" t="s">
        <v>323</v>
      </c>
      <c r="G266" s="50">
        <v>1.0249999999999999</v>
      </c>
      <c r="H266" s="48">
        <f t="shared" si="13"/>
        <v>87133.2</v>
      </c>
      <c r="I266" s="50">
        <v>1.0313000000000001</v>
      </c>
      <c r="J266" s="48">
        <f t="shared" si="14"/>
        <v>87668.750400000004</v>
      </c>
    </row>
    <row r="267" spans="1:10" x14ac:dyDescent="0.25">
      <c r="A267" s="27">
        <v>266</v>
      </c>
      <c r="B267" s="47" t="s">
        <v>30</v>
      </c>
      <c r="C267" s="48" t="s">
        <v>216</v>
      </c>
      <c r="D267" s="48">
        <f t="shared" si="12"/>
        <v>85008</v>
      </c>
      <c r="E267" s="49">
        <v>164.29</v>
      </c>
      <c r="F267" s="27" t="s">
        <v>323</v>
      </c>
      <c r="G267" s="50">
        <v>1.0249999999999999</v>
      </c>
      <c r="H267" s="48">
        <f t="shared" si="13"/>
        <v>87133.2</v>
      </c>
      <c r="I267" s="50">
        <v>1.0313000000000001</v>
      </c>
      <c r="J267" s="48">
        <f t="shared" si="14"/>
        <v>87668.750400000004</v>
      </c>
    </row>
    <row r="268" spans="1:10" x14ac:dyDescent="0.25">
      <c r="A268" s="27">
        <v>267</v>
      </c>
      <c r="B268" s="47" t="s">
        <v>30</v>
      </c>
      <c r="C268" s="48" t="s">
        <v>263</v>
      </c>
      <c r="D268" s="48">
        <f t="shared" si="12"/>
        <v>87504</v>
      </c>
      <c r="E268" s="49">
        <v>164.29</v>
      </c>
      <c r="F268" s="27" t="s">
        <v>323</v>
      </c>
      <c r="G268" s="50">
        <v>1.0249999999999999</v>
      </c>
      <c r="H268" s="48">
        <f t="shared" si="13"/>
        <v>89691.599999999991</v>
      </c>
      <c r="I268" s="50">
        <v>1.0313000000000001</v>
      </c>
      <c r="J268" s="48">
        <f t="shared" si="14"/>
        <v>90242.875200000009</v>
      </c>
    </row>
    <row r="269" spans="1:10" x14ac:dyDescent="0.25">
      <c r="A269" s="27">
        <v>268</v>
      </c>
      <c r="B269" s="47" t="s">
        <v>30</v>
      </c>
      <c r="C269" s="48" t="s">
        <v>165</v>
      </c>
      <c r="D269" s="48">
        <f t="shared" si="12"/>
        <v>88000</v>
      </c>
      <c r="E269" s="49">
        <v>164.29</v>
      </c>
      <c r="F269" s="27" t="s">
        <v>323</v>
      </c>
      <c r="G269" s="50">
        <v>1.0249999999999999</v>
      </c>
      <c r="H269" s="48">
        <f t="shared" si="13"/>
        <v>90199.999999999985</v>
      </c>
      <c r="I269" s="50">
        <v>1.0313000000000001</v>
      </c>
      <c r="J269" s="48">
        <f t="shared" si="14"/>
        <v>90754.400000000009</v>
      </c>
    </row>
    <row r="270" spans="1:10" x14ac:dyDescent="0.25">
      <c r="A270" s="27">
        <v>269</v>
      </c>
      <c r="B270" s="47" t="s">
        <v>30</v>
      </c>
      <c r="C270" s="48" t="s">
        <v>236</v>
      </c>
      <c r="D270" s="48">
        <f t="shared" si="12"/>
        <v>88008</v>
      </c>
      <c r="E270" s="49">
        <v>164.29</v>
      </c>
      <c r="F270" s="27" t="s">
        <v>323</v>
      </c>
      <c r="G270" s="50">
        <v>1.0249999999999999</v>
      </c>
      <c r="H270" s="48">
        <f t="shared" si="13"/>
        <v>90208.2</v>
      </c>
      <c r="I270" s="50">
        <v>1.0313000000000001</v>
      </c>
      <c r="J270" s="48">
        <f t="shared" si="14"/>
        <v>90762.650400000013</v>
      </c>
    </row>
    <row r="271" spans="1:10" x14ac:dyDescent="0.25">
      <c r="A271" s="27">
        <v>270</v>
      </c>
      <c r="B271" s="47" t="s">
        <v>30</v>
      </c>
      <c r="C271" s="48" t="s">
        <v>212</v>
      </c>
      <c r="D271" s="48">
        <f t="shared" si="12"/>
        <v>89004</v>
      </c>
      <c r="E271" s="49">
        <v>75.099999999999994</v>
      </c>
      <c r="F271" s="51" t="s">
        <v>323</v>
      </c>
      <c r="G271" s="50">
        <v>1.0249999999999999</v>
      </c>
      <c r="H271" s="48">
        <f t="shared" si="13"/>
        <v>91229.099999999991</v>
      </c>
      <c r="I271" s="50">
        <v>1.0313000000000001</v>
      </c>
      <c r="J271" s="48">
        <f t="shared" si="14"/>
        <v>91789.825200000007</v>
      </c>
    </row>
    <row r="272" spans="1:10" x14ac:dyDescent="0.25">
      <c r="A272" s="27">
        <v>271</v>
      </c>
      <c r="B272" s="47" t="s">
        <v>30</v>
      </c>
      <c r="C272" s="48" t="s">
        <v>59</v>
      </c>
      <c r="D272" s="48">
        <f t="shared" si="12"/>
        <v>90000</v>
      </c>
      <c r="E272" s="49">
        <v>87.97</v>
      </c>
      <c r="F272" s="51" t="s">
        <v>323</v>
      </c>
      <c r="G272" s="50">
        <v>1.0249999999999999</v>
      </c>
      <c r="H272" s="48">
        <f t="shared" si="13"/>
        <v>92249.999999999985</v>
      </c>
      <c r="I272" s="50">
        <v>1.0313000000000001</v>
      </c>
      <c r="J272" s="48">
        <f t="shared" si="14"/>
        <v>92817.000000000015</v>
      </c>
    </row>
    <row r="273" spans="1:10" x14ac:dyDescent="0.25">
      <c r="A273" s="27">
        <v>272</v>
      </c>
      <c r="B273" s="47" t="s">
        <v>30</v>
      </c>
      <c r="C273" s="48" t="s">
        <v>59</v>
      </c>
      <c r="D273" s="48">
        <f t="shared" si="12"/>
        <v>90000</v>
      </c>
      <c r="E273" s="49">
        <v>164.29</v>
      </c>
      <c r="F273" s="27" t="s">
        <v>323</v>
      </c>
      <c r="G273" s="50">
        <v>1.0249999999999999</v>
      </c>
      <c r="H273" s="48">
        <f t="shared" si="13"/>
        <v>92249.999999999985</v>
      </c>
      <c r="I273" s="50">
        <v>1.0313000000000001</v>
      </c>
      <c r="J273" s="48">
        <f t="shared" si="14"/>
        <v>92817.000000000015</v>
      </c>
    </row>
    <row r="274" spans="1:10" x14ac:dyDescent="0.25">
      <c r="A274" s="27">
        <v>273</v>
      </c>
      <c r="B274" s="47" t="s">
        <v>30</v>
      </c>
      <c r="C274" s="48" t="s">
        <v>59</v>
      </c>
      <c r="D274" s="48">
        <f t="shared" si="12"/>
        <v>90000</v>
      </c>
      <c r="E274" s="49">
        <v>164.29</v>
      </c>
      <c r="F274" s="27" t="s">
        <v>323</v>
      </c>
      <c r="G274" s="50">
        <v>1.0249999999999999</v>
      </c>
      <c r="H274" s="48">
        <f t="shared" si="13"/>
        <v>92249.999999999985</v>
      </c>
      <c r="I274" s="50">
        <v>1.0313000000000001</v>
      </c>
      <c r="J274" s="48">
        <f t="shared" si="14"/>
        <v>92817.000000000015</v>
      </c>
    </row>
    <row r="275" spans="1:10" x14ac:dyDescent="0.25">
      <c r="A275" s="27">
        <v>274</v>
      </c>
      <c r="B275" s="47" t="s">
        <v>30</v>
      </c>
      <c r="C275" s="48" t="s">
        <v>59</v>
      </c>
      <c r="D275" s="48">
        <f t="shared" si="12"/>
        <v>90000</v>
      </c>
      <c r="E275" s="49">
        <v>164.29</v>
      </c>
      <c r="F275" s="27" t="s">
        <v>323</v>
      </c>
      <c r="G275" s="50">
        <v>1.0249999999999999</v>
      </c>
      <c r="H275" s="48">
        <f t="shared" si="13"/>
        <v>92249.999999999985</v>
      </c>
      <c r="I275" s="50">
        <v>1.0313000000000001</v>
      </c>
      <c r="J275" s="48">
        <f t="shared" si="14"/>
        <v>92817.000000000015</v>
      </c>
    </row>
    <row r="276" spans="1:10" x14ac:dyDescent="0.25">
      <c r="A276" s="27">
        <v>275</v>
      </c>
      <c r="B276" s="47" t="s">
        <v>30</v>
      </c>
      <c r="C276" s="48" t="s">
        <v>59</v>
      </c>
      <c r="D276" s="48">
        <f t="shared" si="12"/>
        <v>90000</v>
      </c>
      <c r="E276" s="49">
        <v>164.29</v>
      </c>
      <c r="F276" s="27" t="s">
        <v>323</v>
      </c>
      <c r="G276" s="50">
        <v>1.0249999999999999</v>
      </c>
      <c r="H276" s="48">
        <f t="shared" si="13"/>
        <v>92249.999999999985</v>
      </c>
      <c r="I276" s="50">
        <v>1.0313000000000001</v>
      </c>
      <c r="J276" s="48">
        <f t="shared" si="14"/>
        <v>92817.000000000015</v>
      </c>
    </row>
    <row r="277" spans="1:10" x14ac:dyDescent="0.25">
      <c r="A277" s="27">
        <v>276</v>
      </c>
      <c r="B277" s="47" t="s">
        <v>30</v>
      </c>
      <c r="C277" s="48" t="s">
        <v>59</v>
      </c>
      <c r="D277" s="48">
        <f t="shared" si="12"/>
        <v>90000</v>
      </c>
      <c r="E277" s="49">
        <v>164.29</v>
      </c>
      <c r="F277" s="27" t="s">
        <v>323</v>
      </c>
      <c r="G277" s="50">
        <v>1.0249999999999999</v>
      </c>
      <c r="H277" s="48">
        <f t="shared" si="13"/>
        <v>92249.999999999985</v>
      </c>
      <c r="I277" s="50">
        <v>1.0313000000000001</v>
      </c>
      <c r="J277" s="48">
        <f t="shared" si="14"/>
        <v>92817.000000000015</v>
      </c>
    </row>
    <row r="278" spans="1:10" x14ac:dyDescent="0.25">
      <c r="A278" s="27">
        <v>277</v>
      </c>
      <c r="B278" s="47" t="s">
        <v>30</v>
      </c>
      <c r="C278" s="48" t="s">
        <v>59</v>
      </c>
      <c r="D278" s="48">
        <f t="shared" si="12"/>
        <v>90000</v>
      </c>
      <c r="E278" s="49">
        <v>164.29</v>
      </c>
      <c r="F278" s="27" t="s">
        <v>323</v>
      </c>
      <c r="G278" s="50">
        <v>1.0249999999999999</v>
      </c>
      <c r="H278" s="48">
        <f t="shared" si="13"/>
        <v>92249.999999999985</v>
      </c>
      <c r="I278" s="50">
        <v>1.0313000000000001</v>
      </c>
      <c r="J278" s="48">
        <f t="shared" si="14"/>
        <v>92817.000000000015</v>
      </c>
    </row>
    <row r="279" spans="1:10" x14ac:dyDescent="0.25">
      <c r="A279" s="27">
        <v>278</v>
      </c>
      <c r="B279" s="47" t="s">
        <v>30</v>
      </c>
      <c r="C279" s="48" t="s">
        <v>59</v>
      </c>
      <c r="D279" s="48">
        <f t="shared" si="12"/>
        <v>90000</v>
      </c>
      <c r="E279" s="49">
        <v>164.29</v>
      </c>
      <c r="F279" s="27" t="s">
        <v>323</v>
      </c>
      <c r="G279" s="50">
        <v>1.0249999999999999</v>
      </c>
      <c r="H279" s="48">
        <f t="shared" si="13"/>
        <v>92249.999999999985</v>
      </c>
      <c r="I279" s="50">
        <v>1.0313000000000001</v>
      </c>
      <c r="J279" s="48">
        <f t="shared" si="14"/>
        <v>92817.000000000015</v>
      </c>
    </row>
    <row r="280" spans="1:10" x14ac:dyDescent="0.25">
      <c r="A280" s="27">
        <v>279</v>
      </c>
      <c r="B280" s="47" t="s">
        <v>30</v>
      </c>
      <c r="C280" s="48" t="s">
        <v>59</v>
      </c>
      <c r="D280" s="48">
        <f t="shared" si="12"/>
        <v>90000</v>
      </c>
      <c r="E280" s="49">
        <v>164.29</v>
      </c>
      <c r="F280" s="27" t="s">
        <v>323</v>
      </c>
      <c r="G280" s="50">
        <v>1.0249999999999999</v>
      </c>
      <c r="H280" s="48">
        <f t="shared" si="13"/>
        <v>92249.999999999985</v>
      </c>
      <c r="I280" s="50">
        <v>1.0313000000000001</v>
      </c>
      <c r="J280" s="48">
        <f t="shared" si="14"/>
        <v>92817.000000000015</v>
      </c>
    </row>
    <row r="281" spans="1:10" x14ac:dyDescent="0.25">
      <c r="A281" s="27">
        <v>280</v>
      </c>
      <c r="B281" s="47" t="s">
        <v>30</v>
      </c>
      <c r="C281" s="48" t="s">
        <v>59</v>
      </c>
      <c r="D281" s="48">
        <f t="shared" si="12"/>
        <v>90000</v>
      </c>
      <c r="E281" s="49">
        <v>164.29</v>
      </c>
      <c r="F281" s="27" t="s">
        <v>323</v>
      </c>
      <c r="G281" s="50">
        <v>1.0249999999999999</v>
      </c>
      <c r="H281" s="48">
        <f t="shared" si="13"/>
        <v>92249.999999999985</v>
      </c>
      <c r="I281" s="50">
        <v>1.0313000000000001</v>
      </c>
      <c r="J281" s="48">
        <f t="shared" si="14"/>
        <v>92817.000000000015</v>
      </c>
    </row>
    <row r="282" spans="1:10" x14ac:dyDescent="0.25">
      <c r="A282" s="27">
        <v>281</v>
      </c>
      <c r="B282" s="47" t="s">
        <v>30</v>
      </c>
      <c r="C282" s="48" t="s">
        <v>59</v>
      </c>
      <c r="D282" s="48">
        <f t="shared" si="12"/>
        <v>90000</v>
      </c>
      <c r="E282" s="49">
        <v>164.29</v>
      </c>
      <c r="F282" s="27" t="s">
        <v>323</v>
      </c>
      <c r="G282" s="50">
        <v>1.0249999999999999</v>
      </c>
      <c r="H282" s="48">
        <f t="shared" si="13"/>
        <v>92249.999999999985</v>
      </c>
      <c r="I282" s="50">
        <v>1.0313000000000001</v>
      </c>
      <c r="J282" s="48">
        <f t="shared" si="14"/>
        <v>92817.000000000015</v>
      </c>
    </row>
    <row r="283" spans="1:10" x14ac:dyDescent="0.25">
      <c r="A283" s="27">
        <v>282</v>
      </c>
      <c r="B283" s="47" t="s">
        <v>30</v>
      </c>
      <c r="C283" s="48" t="s">
        <v>59</v>
      </c>
      <c r="D283" s="48">
        <f t="shared" si="12"/>
        <v>90000</v>
      </c>
      <c r="E283" s="49">
        <v>164.29</v>
      </c>
      <c r="F283" s="27" t="s">
        <v>323</v>
      </c>
      <c r="G283" s="50">
        <v>1.0249999999999999</v>
      </c>
      <c r="H283" s="48">
        <f t="shared" si="13"/>
        <v>92249.999999999985</v>
      </c>
      <c r="I283" s="50">
        <v>1.0313000000000001</v>
      </c>
      <c r="J283" s="48">
        <f t="shared" si="14"/>
        <v>92817.000000000015</v>
      </c>
    </row>
    <row r="284" spans="1:10" x14ac:dyDescent="0.25">
      <c r="A284" s="27">
        <v>283</v>
      </c>
      <c r="B284" s="47" t="s">
        <v>30</v>
      </c>
      <c r="C284" s="48" t="s">
        <v>59</v>
      </c>
      <c r="D284" s="48">
        <f t="shared" si="12"/>
        <v>90000</v>
      </c>
      <c r="E284" s="49" t="s">
        <v>3</v>
      </c>
      <c r="F284" s="52" t="s">
        <v>323</v>
      </c>
      <c r="G284" s="50">
        <v>1.0249999999999999</v>
      </c>
      <c r="H284" s="48">
        <f t="shared" si="13"/>
        <v>92249.999999999985</v>
      </c>
      <c r="I284" s="50">
        <v>1.0313000000000001</v>
      </c>
      <c r="J284" s="48">
        <f t="shared" si="14"/>
        <v>92817.000000000015</v>
      </c>
    </row>
    <row r="285" spans="1:10" x14ac:dyDescent="0.25">
      <c r="A285" s="27">
        <v>284</v>
      </c>
      <c r="B285" s="47" t="s">
        <v>30</v>
      </c>
      <c r="C285" s="48" t="s">
        <v>59</v>
      </c>
      <c r="D285" s="48">
        <f t="shared" si="12"/>
        <v>90000</v>
      </c>
      <c r="E285" s="49" t="s">
        <v>3</v>
      </c>
      <c r="F285" s="52" t="s">
        <v>323</v>
      </c>
      <c r="G285" s="50">
        <v>1.0249999999999999</v>
      </c>
      <c r="H285" s="48">
        <f t="shared" si="13"/>
        <v>92249.999999999985</v>
      </c>
      <c r="I285" s="50">
        <v>1.0313000000000001</v>
      </c>
      <c r="J285" s="48">
        <f t="shared" si="14"/>
        <v>92817.000000000015</v>
      </c>
    </row>
    <row r="286" spans="1:10" x14ac:dyDescent="0.25">
      <c r="A286" s="27">
        <v>285</v>
      </c>
      <c r="B286" s="47" t="s">
        <v>30</v>
      </c>
      <c r="C286" s="48" t="s">
        <v>240</v>
      </c>
      <c r="D286" s="48">
        <f t="shared" si="12"/>
        <v>90008</v>
      </c>
      <c r="E286" s="49">
        <v>164.29</v>
      </c>
      <c r="F286" s="27" t="s">
        <v>323</v>
      </c>
      <c r="G286" s="50">
        <v>1.0249999999999999</v>
      </c>
      <c r="H286" s="48">
        <f t="shared" si="13"/>
        <v>92258.2</v>
      </c>
      <c r="I286" s="50">
        <v>1.0313000000000001</v>
      </c>
      <c r="J286" s="48">
        <f t="shared" si="14"/>
        <v>92825.250400000004</v>
      </c>
    </row>
    <row r="287" spans="1:10" x14ac:dyDescent="0.25">
      <c r="A287" s="27">
        <v>286</v>
      </c>
      <c r="B287" s="47" t="s">
        <v>30</v>
      </c>
      <c r="C287" s="48" t="s">
        <v>54</v>
      </c>
      <c r="D287" s="48">
        <f t="shared" si="12"/>
        <v>90413.4</v>
      </c>
      <c r="E287" s="49">
        <v>164.29</v>
      </c>
      <c r="F287" s="27" t="s">
        <v>323</v>
      </c>
      <c r="G287" s="50">
        <v>1.0249999999999999</v>
      </c>
      <c r="H287" s="48">
        <f t="shared" si="13"/>
        <v>92673.734999999986</v>
      </c>
      <c r="I287" s="50">
        <v>1.0313000000000001</v>
      </c>
      <c r="J287" s="48">
        <f t="shared" si="14"/>
        <v>93243.339420000004</v>
      </c>
    </row>
    <row r="288" spans="1:10" x14ac:dyDescent="0.25">
      <c r="A288" s="27">
        <v>287</v>
      </c>
      <c r="B288" s="47" t="s">
        <v>30</v>
      </c>
      <c r="C288" s="48" t="s">
        <v>56</v>
      </c>
      <c r="D288" s="48">
        <f t="shared" si="12"/>
        <v>91008</v>
      </c>
      <c r="E288" s="49">
        <v>164.29</v>
      </c>
      <c r="F288" s="27" t="s">
        <v>323</v>
      </c>
      <c r="G288" s="50">
        <v>1.0249999999999999</v>
      </c>
      <c r="H288" s="48">
        <f t="shared" si="13"/>
        <v>93283.199999999997</v>
      </c>
      <c r="I288" s="50">
        <v>1.0313000000000001</v>
      </c>
      <c r="J288" s="48">
        <f t="shared" si="14"/>
        <v>93856.550400000007</v>
      </c>
    </row>
    <row r="289" spans="1:10" x14ac:dyDescent="0.25">
      <c r="A289" s="27">
        <v>288</v>
      </c>
      <c r="B289" s="47" t="s">
        <v>30</v>
      </c>
      <c r="C289" s="48" t="s">
        <v>195</v>
      </c>
      <c r="D289" s="48">
        <f t="shared" si="12"/>
        <v>92704</v>
      </c>
      <c r="E289" s="49">
        <v>164.29</v>
      </c>
      <c r="F289" s="27" t="s">
        <v>323</v>
      </c>
      <c r="G289" s="50">
        <v>1.0249999999999999</v>
      </c>
      <c r="H289" s="48">
        <f t="shared" si="13"/>
        <v>95021.599999999991</v>
      </c>
      <c r="I289" s="50">
        <v>1.0313000000000001</v>
      </c>
      <c r="J289" s="48">
        <f t="shared" si="14"/>
        <v>95605.635200000004</v>
      </c>
    </row>
    <row r="290" spans="1:10" x14ac:dyDescent="0.25">
      <c r="A290" s="27">
        <v>289</v>
      </c>
      <c r="B290" s="47" t="s">
        <v>30</v>
      </c>
      <c r="C290" s="48" t="s">
        <v>87</v>
      </c>
      <c r="D290" s="48">
        <f t="shared" si="12"/>
        <v>93300</v>
      </c>
      <c r="E290" s="49">
        <v>164.29</v>
      </c>
      <c r="F290" s="27" t="s">
        <v>323</v>
      </c>
      <c r="G290" s="50">
        <v>1.0249999999999999</v>
      </c>
      <c r="H290" s="48">
        <f t="shared" si="13"/>
        <v>95632.499999999985</v>
      </c>
      <c r="I290" s="50">
        <v>1.0313000000000001</v>
      </c>
      <c r="J290" s="48">
        <f t="shared" si="14"/>
        <v>96220.290000000008</v>
      </c>
    </row>
    <row r="291" spans="1:10" x14ac:dyDescent="0.25">
      <c r="A291" s="27">
        <v>290</v>
      </c>
      <c r="B291" s="47" t="s">
        <v>30</v>
      </c>
      <c r="C291" s="48" t="s">
        <v>177</v>
      </c>
      <c r="D291" s="48">
        <f t="shared" si="12"/>
        <v>94000</v>
      </c>
      <c r="E291" s="49">
        <v>164.29</v>
      </c>
      <c r="F291" s="27" t="s">
        <v>323</v>
      </c>
      <c r="G291" s="50">
        <v>1.0249999999999999</v>
      </c>
      <c r="H291" s="48">
        <f t="shared" si="13"/>
        <v>96349.999999999985</v>
      </c>
      <c r="I291" s="50">
        <v>1.0313000000000001</v>
      </c>
      <c r="J291" s="48">
        <f t="shared" si="14"/>
        <v>96942.200000000012</v>
      </c>
    </row>
    <row r="292" spans="1:10" x14ac:dyDescent="0.25">
      <c r="A292" s="27">
        <v>291</v>
      </c>
      <c r="B292" s="47" t="s">
        <v>30</v>
      </c>
      <c r="C292" s="48" t="s">
        <v>283</v>
      </c>
      <c r="D292" s="48">
        <f t="shared" si="12"/>
        <v>94500</v>
      </c>
      <c r="E292" s="49">
        <v>164.29</v>
      </c>
      <c r="F292" s="27" t="s">
        <v>323</v>
      </c>
      <c r="G292" s="50">
        <v>1.0249999999999999</v>
      </c>
      <c r="H292" s="48">
        <f t="shared" si="13"/>
        <v>96862.499999999985</v>
      </c>
      <c r="I292" s="50">
        <v>1.0313000000000001</v>
      </c>
      <c r="J292" s="48">
        <f t="shared" si="14"/>
        <v>97457.85</v>
      </c>
    </row>
    <row r="293" spans="1:10" x14ac:dyDescent="0.25">
      <c r="A293" s="27">
        <v>292</v>
      </c>
      <c r="B293" s="47" t="s">
        <v>30</v>
      </c>
      <c r="C293" s="48" t="s">
        <v>134</v>
      </c>
      <c r="D293" s="48">
        <f t="shared" ref="D293:D358" si="15">SUM(C293*1)</f>
        <v>94999.92</v>
      </c>
      <c r="E293" s="49">
        <v>86.65</v>
      </c>
      <c r="F293" s="51" t="s">
        <v>323</v>
      </c>
      <c r="G293" s="50">
        <v>1.0249999999999999</v>
      </c>
      <c r="H293" s="48">
        <f t="shared" si="13"/>
        <v>97374.917999999991</v>
      </c>
      <c r="I293" s="50">
        <v>1.0313000000000001</v>
      </c>
      <c r="J293" s="48">
        <f t="shared" si="14"/>
        <v>97973.417496000009</v>
      </c>
    </row>
    <row r="294" spans="1:10" x14ac:dyDescent="0.25">
      <c r="A294" s="27">
        <v>293</v>
      </c>
      <c r="B294" s="47" t="s">
        <v>30</v>
      </c>
      <c r="C294" s="48" t="s">
        <v>18</v>
      </c>
      <c r="D294" s="48">
        <f t="shared" si="15"/>
        <v>95000</v>
      </c>
      <c r="E294" s="49">
        <v>99.9</v>
      </c>
      <c r="F294" s="51" t="s">
        <v>323</v>
      </c>
      <c r="G294" s="50">
        <v>1.0249999999999999</v>
      </c>
      <c r="H294" s="48">
        <f t="shared" si="13"/>
        <v>97374.999999999985</v>
      </c>
      <c r="I294" s="50">
        <v>1.0313000000000001</v>
      </c>
      <c r="J294" s="48">
        <f t="shared" si="14"/>
        <v>97973.500000000015</v>
      </c>
    </row>
    <row r="295" spans="1:10" x14ac:dyDescent="0.25">
      <c r="A295" s="27">
        <v>294</v>
      </c>
      <c r="B295" s="47" t="s">
        <v>30</v>
      </c>
      <c r="C295" s="48" t="s">
        <v>18</v>
      </c>
      <c r="D295" s="48">
        <f t="shared" si="15"/>
        <v>95000</v>
      </c>
      <c r="E295" s="49">
        <v>164.29</v>
      </c>
      <c r="F295" s="27" t="s">
        <v>323</v>
      </c>
      <c r="G295" s="50">
        <v>1.0249999999999999</v>
      </c>
      <c r="H295" s="48">
        <f t="shared" si="13"/>
        <v>97374.999999999985</v>
      </c>
      <c r="I295" s="50">
        <v>1.0313000000000001</v>
      </c>
      <c r="J295" s="48">
        <f t="shared" si="14"/>
        <v>97973.500000000015</v>
      </c>
    </row>
    <row r="296" spans="1:10" x14ac:dyDescent="0.25">
      <c r="A296" s="27">
        <v>295</v>
      </c>
      <c r="B296" s="47" t="s">
        <v>30</v>
      </c>
      <c r="C296" s="48" t="s">
        <v>40</v>
      </c>
      <c r="D296" s="48">
        <f t="shared" si="15"/>
        <v>95004</v>
      </c>
      <c r="E296" s="49" t="s">
        <v>3</v>
      </c>
      <c r="F296" s="52" t="s">
        <v>323</v>
      </c>
      <c r="G296" s="50">
        <v>1.0249999999999999</v>
      </c>
      <c r="H296" s="48">
        <f t="shared" si="13"/>
        <v>97379.099999999991</v>
      </c>
      <c r="I296" s="50">
        <v>1.0313000000000001</v>
      </c>
      <c r="J296" s="48">
        <f t="shared" si="14"/>
        <v>97977.625200000009</v>
      </c>
    </row>
    <row r="297" spans="1:10" x14ac:dyDescent="0.25">
      <c r="A297" s="27">
        <v>296</v>
      </c>
      <c r="B297" s="47" t="s">
        <v>30</v>
      </c>
      <c r="C297" s="48" t="s">
        <v>194</v>
      </c>
      <c r="D297" s="48">
        <f t="shared" si="15"/>
        <v>98280</v>
      </c>
      <c r="E297" s="49">
        <v>107.38</v>
      </c>
      <c r="F297" s="51" t="s">
        <v>323</v>
      </c>
      <c r="G297" s="50">
        <v>1.0249999999999999</v>
      </c>
      <c r="H297" s="48">
        <f t="shared" si="13"/>
        <v>100736.99999999999</v>
      </c>
      <c r="I297" s="50">
        <v>1.0313000000000001</v>
      </c>
      <c r="J297" s="48">
        <f t="shared" si="14"/>
        <v>101356.164</v>
      </c>
    </row>
    <row r="298" spans="1:10" x14ac:dyDescent="0.25">
      <c r="A298" s="27">
        <v>297</v>
      </c>
      <c r="B298" s="47" t="s">
        <v>30</v>
      </c>
      <c r="C298" s="48" t="s">
        <v>55</v>
      </c>
      <c r="D298" s="48">
        <f t="shared" si="15"/>
        <v>99996</v>
      </c>
      <c r="E298" s="49">
        <v>164.29</v>
      </c>
      <c r="F298" s="27" t="s">
        <v>323</v>
      </c>
      <c r="G298" s="50">
        <v>1.0249999999999999</v>
      </c>
      <c r="H298" s="48">
        <f t="shared" si="13"/>
        <v>102495.9</v>
      </c>
      <c r="I298" s="50">
        <v>1.0313000000000001</v>
      </c>
      <c r="J298" s="48">
        <f t="shared" si="14"/>
        <v>103125.87480000001</v>
      </c>
    </row>
    <row r="299" spans="1:10" x14ac:dyDescent="0.25">
      <c r="A299" s="27">
        <v>298</v>
      </c>
      <c r="B299" s="47" t="s">
        <v>30</v>
      </c>
      <c r="C299" s="48" t="s">
        <v>20</v>
      </c>
      <c r="D299" s="48">
        <f t="shared" si="15"/>
        <v>100000</v>
      </c>
      <c r="E299" s="49">
        <v>164.29</v>
      </c>
      <c r="F299" s="27" t="s">
        <v>323</v>
      </c>
      <c r="G299" s="50">
        <v>1.0215000000000001</v>
      </c>
      <c r="H299" s="48">
        <f t="shared" si="13"/>
        <v>102150.00000000001</v>
      </c>
      <c r="I299" s="50">
        <v>1.0278</v>
      </c>
      <c r="J299" s="48">
        <f t="shared" si="14"/>
        <v>102780</v>
      </c>
    </row>
    <row r="300" spans="1:10" x14ac:dyDescent="0.25">
      <c r="A300" s="27">
        <v>299</v>
      </c>
      <c r="B300" s="47" t="s">
        <v>30</v>
      </c>
      <c r="C300" s="48" t="s">
        <v>20</v>
      </c>
      <c r="D300" s="48">
        <f t="shared" si="15"/>
        <v>100000</v>
      </c>
      <c r="E300" s="49">
        <v>164.29</v>
      </c>
      <c r="F300" s="27" t="s">
        <v>323</v>
      </c>
      <c r="G300" s="50">
        <v>1.0215000000000001</v>
      </c>
      <c r="H300" s="48">
        <f t="shared" si="13"/>
        <v>102150.00000000001</v>
      </c>
      <c r="I300" s="50">
        <v>1.0278</v>
      </c>
      <c r="J300" s="48">
        <f t="shared" si="14"/>
        <v>102780</v>
      </c>
    </row>
    <row r="301" spans="1:10" x14ac:dyDescent="0.25">
      <c r="A301" s="27">
        <v>300</v>
      </c>
      <c r="B301" s="47" t="s">
        <v>30</v>
      </c>
      <c r="C301" s="48" t="s">
        <v>20</v>
      </c>
      <c r="D301" s="48">
        <f t="shared" si="15"/>
        <v>100000</v>
      </c>
      <c r="E301" s="49">
        <v>164.29</v>
      </c>
      <c r="F301" s="27" t="s">
        <v>323</v>
      </c>
      <c r="G301" s="50">
        <v>1.0215000000000001</v>
      </c>
      <c r="H301" s="48">
        <f t="shared" si="13"/>
        <v>102150.00000000001</v>
      </c>
      <c r="I301" s="50">
        <v>1.0278</v>
      </c>
      <c r="J301" s="48">
        <f t="shared" si="14"/>
        <v>102780</v>
      </c>
    </row>
    <row r="302" spans="1:10" x14ac:dyDescent="0.25">
      <c r="A302" s="27">
        <v>301</v>
      </c>
      <c r="B302" s="47" t="s">
        <v>30</v>
      </c>
      <c r="C302" s="48" t="s">
        <v>20</v>
      </c>
      <c r="D302" s="48">
        <f t="shared" si="15"/>
        <v>100000</v>
      </c>
      <c r="E302" s="49">
        <v>164.29</v>
      </c>
      <c r="F302" s="27" t="s">
        <v>323</v>
      </c>
      <c r="G302" s="50">
        <v>1.0215000000000001</v>
      </c>
      <c r="H302" s="48">
        <f t="shared" si="13"/>
        <v>102150.00000000001</v>
      </c>
      <c r="I302" s="50">
        <v>1.0278</v>
      </c>
      <c r="J302" s="48">
        <f t="shared" si="14"/>
        <v>102780</v>
      </c>
    </row>
    <row r="303" spans="1:10" x14ac:dyDescent="0.25">
      <c r="A303" s="27">
        <v>302</v>
      </c>
      <c r="B303" s="47" t="s">
        <v>30</v>
      </c>
      <c r="C303" s="48" t="s">
        <v>20</v>
      </c>
      <c r="D303" s="48">
        <f t="shared" si="15"/>
        <v>100000</v>
      </c>
      <c r="E303" s="49">
        <v>164.29</v>
      </c>
      <c r="F303" s="27" t="s">
        <v>323</v>
      </c>
      <c r="G303" s="50">
        <v>1.0215000000000001</v>
      </c>
      <c r="H303" s="48">
        <f t="shared" si="13"/>
        <v>102150.00000000001</v>
      </c>
      <c r="I303" s="50">
        <v>1.0278</v>
      </c>
      <c r="J303" s="48">
        <f t="shared" si="14"/>
        <v>102780</v>
      </c>
    </row>
    <row r="304" spans="1:10" x14ac:dyDescent="0.25">
      <c r="A304" s="27">
        <v>303</v>
      </c>
      <c r="B304" s="47" t="s">
        <v>30</v>
      </c>
      <c r="C304" s="48" t="s">
        <v>259</v>
      </c>
      <c r="D304" s="48">
        <f t="shared" si="15"/>
        <v>100004</v>
      </c>
      <c r="E304" s="49">
        <v>164.29</v>
      </c>
      <c r="F304" s="27" t="s">
        <v>323</v>
      </c>
      <c r="G304" s="50">
        <v>1.0215000000000001</v>
      </c>
      <c r="H304" s="48">
        <f t="shared" si="13"/>
        <v>102154.08600000001</v>
      </c>
      <c r="I304" s="50">
        <v>1.0278</v>
      </c>
      <c r="J304" s="48">
        <f t="shared" si="14"/>
        <v>102784.1112</v>
      </c>
    </row>
    <row r="305" spans="1:10" x14ac:dyDescent="0.25">
      <c r="A305" s="27">
        <v>304</v>
      </c>
      <c r="B305" s="47" t="s">
        <v>30</v>
      </c>
      <c r="C305" s="48" t="s">
        <v>24</v>
      </c>
      <c r="D305" s="48">
        <f t="shared" si="15"/>
        <v>105000</v>
      </c>
      <c r="E305" s="49">
        <v>164.29</v>
      </c>
      <c r="F305" s="27" t="s">
        <v>323</v>
      </c>
      <c r="G305" s="50">
        <v>1.0215000000000001</v>
      </c>
      <c r="H305" s="48">
        <f t="shared" si="13"/>
        <v>107257.50000000001</v>
      </c>
      <c r="I305" s="50">
        <v>1.0278</v>
      </c>
      <c r="J305" s="48">
        <f t="shared" si="14"/>
        <v>107919</v>
      </c>
    </row>
    <row r="306" spans="1:10" x14ac:dyDescent="0.25">
      <c r="A306" s="27">
        <v>305</v>
      </c>
      <c r="B306" s="47" t="s">
        <v>30</v>
      </c>
      <c r="C306" s="48" t="s">
        <v>24</v>
      </c>
      <c r="D306" s="48">
        <f t="shared" si="15"/>
        <v>105000</v>
      </c>
      <c r="E306" s="49">
        <v>164.29</v>
      </c>
      <c r="F306" s="27" t="s">
        <v>323</v>
      </c>
      <c r="G306" s="50">
        <v>1.0215000000000001</v>
      </c>
      <c r="H306" s="48">
        <f t="shared" si="13"/>
        <v>107257.50000000001</v>
      </c>
      <c r="I306" s="50">
        <v>1.0278</v>
      </c>
      <c r="J306" s="48">
        <f t="shared" si="14"/>
        <v>107919</v>
      </c>
    </row>
    <row r="307" spans="1:10" x14ac:dyDescent="0.25">
      <c r="A307" s="27">
        <v>306</v>
      </c>
      <c r="B307" s="47" t="s">
        <v>30</v>
      </c>
      <c r="C307" s="48" t="s">
        <v>24</v>
      </c>
      <c r="D307" s="48">
        <f t="shared" si="15"/>
        <v>105000</v>
      </c>
      <c r="E307" s="49">
        <v>164.29</v>
      </c>
      <c r="F307" s="27" t="s">
        <v>323</v>
      </c>
      <c r="G307" s="50">
        <v>1.0215000000000001</v>
      </c>
      <c r="H307" s="48">
        <f t="shared" si="13"/>
        <v>107257.50000000001</v>
      </c>
      <c r="I307" s="50">
        <v>1.0278</v>
      </c>
      <c r="J307" s="48">
        <f t="shared" si="14"/>
        <v>107919</v>
      </c>
    </row>
    <row r="308" spans="1:10" x14ac:dyDescent="0.25">
      <c r="A308" s="27">
        <v>307</v>
      </c>
      <c r="B308" s="47" t="s">
        <v>30</v>
      </c>
      <c r="C308" s="48" t="s">
        <v>242</v>
      </c>
      <c r="D308" s="48">
        <f t="shared" si="15"/>
        <v>105008</v>
      </c>
      <c r="E308" s="49" t="s">
        <v>3</v>
      </c>
      <c r="F308" s="52" t="s">
        <v>323</v>
      </c>
      <c r="G308" s="50">
        <v>1.0215000000000001</v>
      </c>
      <c r="H308" s="48">
        <f t="shared" si="13"/>
        <v>107265.67200000001</v>
      </c>
      <c r="I308" s="50">
        <v>1.0278</v>
      </c>
      <c r="J308" s="48">
        <f t="shared" si="14"/>
        <v>107927.2224</v>
      </c>
    </row>
    <row r="309" spans="1:10" x14ac:dyDescent="0.25">
      <c r="A309" s="27">
        <v>308</v>
      </c>
      <c r="B309" s="47" t="s">
        <v>30</v>
      </c>
      <c r="C309" s="48" t="s">
        <v>19</v>
      </c>
      <c r="D309" s="48">
        <f t="shared" si="15"/>
        <v>110000</v>
      </c>
      <c r="E309" s="49">
        <v>164.29</v>
      </c>
      <c r="F309" s="27" t="s">
        <v>323</v>
      </c>
      <c r="G309" s="50">
        <v>1.0215000000000001</v>
      </c>
      <c r="H309" s="48">
        <f t="shared" si="13"/>
        <v>112365.00000000001</v>
      </c>
      <c r="I309" s="50">
        <v>1.0278</v>
      </c>
      <c r="J309" s="48">
        <f t="shared" si="14"/>
        <v>113058</v>
      </c>
    </row>
    <row r="310" spans="1:10" x14ac:dyDescent="0.25">
      <c r="A310" s="27">
        <v>309</v>
      </c>
      <c r="B310" s="47" t="s">
        <v>30</v>
      </c>
      <c r="C310" s="48" t="s">
        <v>6</v>
      </c>
      <c r="D310" s="48">
        <f t="shared" si="15"/>
        <v>110004</v>
      </c>
      <c r="E310" s="49">
        <v>164.29</v>
      </c>
      <c r="F310" s="27" t="s">
        <v>323</v>
      </c>
      <c r="G310" s="50">
        <v>1.0215000000000001</v>
      </c>
      <c r="H310" s="48">
        <f t="shared" si="13"/>
        <v>112369.08600000001</v>
      </c>
      <c r="I310" s="50">
        <v>1.0278</v>
      </c>
      <c r="J310" s="48">
        <f t="shared" si="14"/>
        <v>113062.1112</v>
      </c>
    </row>
    <row r="311" spans="1:10" x14ac:dyDescent="0.25">
      <c r="A311" s="27">
        <v>310</v>
      </c>
      <c r="B311" s="47" t="s">
        <v>30</v>
      </c>
      <c r="C311" s="48" t="s">
        <v>6</v>
      </c>
      <c r="D311" s="48">
        <f t="shared" si="15"/>
        <v>110004</v>
      </c>
      <c r="E311" s="49" t="s">
        <v>3</v>
      </c>
      <c r="F311" s="52" t="s">
        <v>323</v>
      </c>
      <c r="G311" s="50">
        <v>1.0215000000000001</v>
      </c>
      <c r="H311" s="48">
        <f t="shared" si="13"/>
        <v>112369.08600000001</v>
      </c>
      <c r="I311" s="50">
        <v>1.0278</v>
      </c>
      <c r="J311" s="48">
        <f t="shared" si="14"/>
        <v>113062.1112</v>
      </c>
    </row>
    <row r="312" spans="1:10" x14ac:dyDescent="0.25">
      <c r="A312" s="27">
        <v>311</v>
      </c>
      <c r="B312" s="47" t="s">
        <v>30</v>
      </c>
      <c r="C312" s="48" t="s">
        <v>296</v>
      </c>
      <c r="D312" s="48">
        <f t="shared" si="15"/>
        <v>110016</v>
      </c>
      <c r="E312" s="49">
        <v>143.31</v>
      </c>
      <c r="F312" s="51" t="s">
        <v>323</v>
      </c>
      <c r="G312" s="50">
        <v>1.0215000000000001</v>
      </c>
      <c r="H312" s="48">
        <f t="shared" si="13"/>
        <v>112381.34400000001</v>
      </c>
      <c r="I312" s="50">
        <v>1.0278</v>
      </c>
      <c r="J312" s="48">
        <f t="shared" si="14"/>
        <v>113074.44480000001</v>
      </c>
    </row>
    <row r="313" spans="1:10" x14ac:dyDescent="0.25">
      <c r="A313" s="27">
        <v>312</v>
      </c>
      <c r="B313" s="47" t="s">
        <v>30</v>
      </c>
      <c r="C313" s="48" t="s">
        <v>32</v>
      </c>
      <c r="D313" s="48">
        <f t="shared" si="15"/>
        <v>115000</v>
      </c>
      <c r="E313" s="49">
        <v>88.52</v>
      </c>
      <c r="F313" s="51" t="s">
        <v>323</v>
      </c>
      <c r="G313" s="50">
        <v>1.0215000000000001</v>
      </c>
      <c r="H313" s="48">
        <f t="shared" si="13"/>
        <v>117472.50000000001</v>
      </c>
      <c r="I313" s="50">
        <v>1.0278</v>
      </c>
      <c r="J313" s="48">
        <f t="shared" si="14"/>
        <v>118197</v>
      </c>
    </row>
    <row r="314" spans="1:10" x14ac:dyDescent="0.25">
      <c r="A314" s="27">
        <v>313</v>
      </c>
      <c r="B314" s="47" t="s">
        <v>30</v>
      </c>
      <c r="C314" s="48" t="s">
        <v>32</v>
      </c>
      <c r="D314" s="48">
        <f t="shared" si="15"/>
        <v>115000</v>
      </c>
      <c r="E314" s="49">
        <v>120.89</v>
      </c>
      <c r="F314" s="51" t="s">
        <v>323</v>
      </c>
      <c r="G314" s="50">
        <v>1.0215000000000001</v>
      </c>
      <c r="H314" s="48">
        <f t="shared" si="13"/>
        <v>117472.50000000001</v>
      </c>
      <c r="I314" s="50">
        <v>1.0278</v>
      </c>
      <c r="J314" s="48">
        <f t="shared" si="14"/>
        <v>118197</v>
      </c>
    </row>
    <row r="315" spans="1:10" x14ac:dyDescent="0.25">
      <c r="A315" s="27">
        <v>314</v>
      </c>
      <c r="B315" s="47" t="s">
        <v>30</v>
      </c>
      <c r="C315" s="48" t="s">
        <v>32</v>
      </c>
      <c r="D315" s="48">
        <f t="shared" si="15"/>
        <v>115000</v>
      </c>
      <c r="E315" s="49">
        <v>164.29</v>
      </c>
      <c r="F315" s="27" t="s">
        <v>323</v>
      </c>
      <c r="G315" s="50">
        <v>1.0215000000000001</v>
      </c>
      <c r="H315" s="48">
        <f t="shared" si="13"/>
        <v>117472.50000000001</v>
      </c>
      <c r="I315" s="50">
        <v>1.0278</v>
      </c>
      <c r="J315" s="48">
        <f t="shared" si="14"/>
        <v>118197</v>
      </c>
    </row>
    <row r="316" spans="1:10" x14ac:dyDescent="0.25">
      <c r="A316" s="27">
        <v>315</v>
      </c>
      <c r="B316" s="47" t="s">
        <v>30</v>
      </c>
      <c r="C316" s="48" t="s">
        <v>32</v>
      </c>
      <c r="D316" s="48">
        <f t="shared" si="15"/>
        <v>115000</v>
      </c>
      <c r="E316" s="49">
        <v>164.29</v>
      </c>
      <c r="F316" s="27" t="s">
        <v>323</v>
      </c>
      <c r="G316" s="50">
        <v>1.0215000000000001</v>
      </c>
      <c r="H316" s="48">
        <f t="shared" si="13"/>
        <v>117472.50000000001</v>
      </c>
      <c r="I316" s="50">
        <v>1.0278</v>
      </c>
      <c r="J316" s="48">
        <f t="shared" si="14"/>
        <v>118197</v>
      </c>
    </row>
    <row r="317" spans="1:10" x14ac:dyDescent="0.25">
      <c r="A317" s="27">
        <v>316</v>
      </c>
      <c r="B317" s="47" t="s">
        <v>30</v>
      </c>
      <c r="C317" s="48" t="s">
        <v>32</v>
      </c>
      <c r="D317" s="48">
        <f t="shared" si="15"/>
        <v>115000</v>
      </c>
      <c r="E317" s="49">
        <v>164.29</v>
      </c>
      <c r="F317" s="27" t="s">
        <v>323</v>
      </c>
      <c r="G317" s="50">
        <v>1.0215000000000001</v>
      </c>
      <c r="H317" s="48">
        <f t="shared" si="13"/>
        <v>117472.50000000001</v>
      </c>
      <c r="I317" s="50">
        <v>1.0278</v>
      </c>
      <c r="J317" s="48">
        <f t="shared" si="14"/>
        <v>118197</v>
      </c>
    </row>
    <row r="318" spans="1:10" x14ac:dyDescent="0.25">
      <c r="A318" s="27">
        <v>317</v>
      </c>
      <c r="B318" s="47" t="s">
        <v>30</v>
      </c>
      <c r="C318" s="48" t="s">
        <v>32</v>
      </c>
      <c r="D318" s="48">
        <f t="shared" si="15"/>
        <v>115000</v>
      </c>
      <c r="E318" s="49">
        <v>164.29</v>
      </c>
      <c r="F318" s="27" t="s">
        <v>323</v>
      </c>
      <c r="G318" s="50">
        <v>1.0215000000000001</v>
      </c>
      <c r="H318" s="48">
        <f t="shared" si="13"/>
        <v>117472.50000000001</v>
      </c>
      <c r="I318" s="50">
        <v>1.0278</v>
      </c>
      <c r="J318" s="48">
        <f t="shared" si="14"/>
        <v>118197</v>
      </c>
    </row>
    <row r="319" spans="1:10" x14ac:dyDescent="0.25">
      <c r="A319" s="27">
        <v>318</v>
      </c>
      <c r="B319" s="47" t="s">
        <v>30</v>
      </c>
      <c r="C319" s="48" t="s">
        <v>32</v>
      </c>
      <c r="D319" s="48">
        <f t="shared" si="15"/>
        <v>115000</v>
      </c>
      <c r="E319" s="49">
        <v>164.29</v>
      </c>
      <c r="F319" s="27" t="s">
        <v>323</v>
      </c>
      <c r="G319" s="50">
        <v>1.0215000000000001</v>
      </c>
      <c r="H319" s="48">
        <f t="shared" si="13"/>
        <v>117472.50000000001</v>
      </c>
      <c r="I319" s="50">
        <v>1.0278</v>
      </c>
      <c r="J319" s="48">
        <f t="shared" si="14"/>
        <v>118197</v>
      </c>
    </row>
    <row r="320" spans="1:10" x14ac:dyDescent="0.25">
      <c r="A320" s="27">
        <v>319</v>
      </c>
      <c r="B320" s="47" t="s">
        <v>30</v>
      </c>
      <c r="C320" s="48" t="s">
        <v>32</v>
      </c>
      <c r="D320" s="48">
        <f t="shared" si="15"/>
        <v>115000</v>
      </c>
      <c r="E320" s="49">
        <v>164.29</v>
      </c>
      <c r="F320" s="27" t="s">
        <v>323</v>
      </c>
      <c r="G320" s="50">
        <v>1.0215000000000001</v>
      </c>
      <c r="H320" s="48">
        <f t="shared" si="13"/>
        <v>117472.50000000001</v>
      </c>
      <c r="I320" s="50">
        <v>1.0278</v>
      </c>
      <c r="J320" s="48">
        <f t="shared" si="14"/>
        <v>118197</v>
      </c>
    </row>
    <row r="321" spans="1:10" x14ac:dyDescent="0.25">
      <c r="A321" s="27">
        <v>320</v>
      </c>
      <c r="B321" s="47" t="s">
        <v>30</v>
      </c>
      <c r="C321" s="48" t="s">
        <v>32</v>
      </c>
      <c r="D321" s="48">
        <f t="shared" si="15"/>
        <v>115000</v>
      </c>
      <c r="E321" s="49">
        <v>164.29</v>
      </c>
      <c r="F321" s="27" t="s">
        <v>323</v>
      </c>
      <c r="G321" s="50">
        <v>1.0215000000000001</v>
      </c>
      <c r="H321" s="48">
        <f t="shared" si="13"/>
        <v>117472.50000000001</v>
      </c>
      <c r="I321" s="50">
        <v>1.0278</v>
      </c>
      <c r="J321" s="48">
        <f t="shared" si="14"/>
        <v>118197</v>
      </c>
    </row>
    <row r="322" spans="1:10" x14ac:dyDescent="0.25">
      <c r="A322" s="27">
        <v>321</v>
      </c>
      <c r="B322" s="47" t="s">
        <v>30</v>
      </c>
      <c r="C322" s="48" t="s">
        <v>309</v>
      </c>
      <c r="D322" s="48">
        <f t="shared" si="15"/>
        <v>117000</v>
      </c>
      <c r="E322" s="49">
        <v>164.29</v>
      </c>
      <c r="F322" s="27" t="s">
        <v>323</v>
      </c>
      <c r="G322" s="50">
        <v>1.0215000000000001</v>
      </c>
      <c r="H322" s="48">
        <f t="shared" ref="H322:H353" si="16">SUM(D322*G322)</f>
        <v>119515.50000000001</v>
      </c>
      <c r="I322" s="50">
        <v>1.0278</v>
      </c>
      <c r="J322" s="48">
        <f t="shared" si="14"/>
        <v>120252.6</v>
      </c>
    </row>
    <row r="323" spans="1:10" x14ac:dyDescent="0.25">
      <c r="A323" s="27">
        <v>322</v>
      </c>
      <c r="B323" s="47" t="s">
        <v>30</v>
      </c>
      <c r="C323" s="48" t="s">
        <v>31</v>
      </c>
      <c r="D323" s="48">
        <f t="shared" si="15"/>
        <v>120000</v>
      </c>
      <c r="E323" s="49">
        <v>164.29</v>
      </c>
      <c r="F323" s="27" t="s">
        <v>323</v>
      </c>
      <c r="G323" s="50">
        <v>1.0215000000000001</v>
      </c>
      <c r="H323" s="48">
        <f t="shared" si="16"/>
        <v>122580.00000000001</v>
      </c>
      <c r="I323" s="50">
        <v>1.0278</v>
      </c>
      <c r="J323" s="48">
        <f t="shared" ref="J323:J386" si="17">SUM(D323*I323)</f>
        <v>123336</v>
      </c>
    </row>
    <row r="324" spans="1:10" x14ac:dyDescent="0.25">
      <c r="A324" s="27">
        <v>323</v>
      </c>
      <c r="B324" s="47" t="s">
        <v>30</v>
      </c>
      <c r="C324" s="48" t="s">
        <v>31</v>
      </c>
      <c r="D324" s="48">
        <f t="shared" si="15"/>
        <v>120000</v>
      </c>
      <c r="E324" s="49">
        <v>164.29</v>
      </c>
      <c r="F324" s="27" t="s">
        <v>323</v>
      </c>
      <c r="G324" s="50">
        <v>1.0215000000000001</v>
      </c>
      <c r="H324" s="48">
        <f t="shared" si="16"/>
        <v>122580.00000000001</v>
      </c>
      <c r="I324" s="50">
        <v>1.0278</v>
      </c>
      <c r="J324" s="48">
        <f t="shared" si="17"/>
        <v>123336</v>
      </c>
    </row>
    <row r="325" spans="1:10" x14ac:dyDescent="0.25">
      <c r="A325" s="27">
        <v>324</v>
      </c>
      <c r="B325" s="47" t="s">
        <v>30</v>
      </c>
      <c r="C325" s="48" t="s">
        <v>31</v>
      </c>
      <c r="D325" s="48">
        <f t="shared" si="15"/>
        <v>120000</v>
      </c>
      <c r="E325" s="49" t="s">
        <v>3</v>
      </c>
      <c r="F325" s="52" t="s">
        <v>323</v>
      </c>
      <c r="G325" s="50">
        <v>1.0215000000000001</v>
      </c>
      <c r="H325" s="48">
        <f t="shared" si="16"/>
        <v>122580.00000000001</v>
      </c>
      <c r="I325" s="50">
        <v>1.0278</v>
      </c>
      <c r="J325" s="48">
        <f t="shared" si="17"/>
        <v>123336</v>
      </c>
    </row>
    <row r="326" spans="1:10" x14ac:dyDescent="0.25">
      <c r="A326" s="27">
        <v>325</v>
      </c>
      <c r="B326" s="47" t="s">
        <v>30</v>
      </c>
      <c r="C326" s="48" t="s">
        <v>204</v>
      </c>
      <c r="D326" s="48">
        <f t="shared" si="15"/>
        <v>121000.04</v>
      </c>
      <c r="E326" s="49" t="s">
        <v>3</v>
      </c>
      <c r="F326" s="52" t="s">
        <v>323</v>
      </c>
      <c r="G326" s="50">
        <v>1.0215000000000001</v>
      </c>
      <c r="H326" s="48">
        <f t="shared" si="16"/>
        <v>123601.54086000001</v>
      </c>
      <c r="I326" s="50">
        <v>1.0278</v>
      </c>
      <c r="J326" s="48">
        <f t="shared" si="17"/>
        <v>124363.84111199999</v>
      </c>
    </row>
    <row r="327" spans="1:10" x14ac:dyDescent="0.25">
      <c r="A327" s="27">
        <v>326</v>
      </c>
      <c r="B327" s="47" t="s">
        <v>30</v>
      </c>
      <c r="C327" s="48" t="s">
        <v>58</v>
      </c>
      <c r="D327" s="48">
        <f t="shared" si="15"/>
        <v>124812</v>
      </c>
      <c r="E327" s="49">
        <v>165.25</v>
      </c>
      <c r="F327" s="27" t="s">
        <v>323</v>
      </c>
      <c r="G327" s="50">
        <v>1.0215000000000001</v>
      </c>
      <c r="H327" s="48">
        <f t="shared" si="16"/>
        <v>127495.45800000001</v>
      </c>
      <c r="I327" s="50">
        <v>1.0278</v>
      </c>
      <c r="J327" s="48">
        <f t="shared" si="17"/>
        <v>128281.7736</v>
      </c>
    </row>
    <row r="328" spans="1:10" x14ac:dyDescent="0.25">
      <c r="A328" s="27">
        <v>327</v>
      </c>
      <c r="B328" s="47" t="s">
        <v>30</v>
      </c>
      <c r="C328" s="48" t="s">
        <v>12</v>
      </c>
      <c r="D328" s="48">
        <f t="shared" si="15"/>
        <v>125000</v>
      </c>
      <c r="E328" s="49">
        <v>164.29</v>
      </c>
      <c r="F328" s="27" t="s">
        <v>323</v>
      </c>
      <c r="G328" s="50">
        <v>1.0215000000000001</v>
      </c>
      <c r="H328" s="48">
        <f t="shared" si="16"/>
        <v>127687.50000000001</v>
      </c>
      <c r="I328" s="50">
        <v>1.0278</v>
      </c>
      <c r="J328" s="48">
        <f t="shared" si="17"/>
        <v>128475</v>
      </c>
    </row>
    <row r="329" spans="1:10" x14ac:dyDescent="0.25">
      <c r="A329" s="27">
        <v>328</v>
      </c>
      <c r="B329" s="47" t="s">
        <v>30</v>
      </c>
      <c r="C329" s="48" t="s">
        <v>166</v>
      </c>
      <c r="D329" s="48">
        <f t="shared" si="15"/>
        <v>125000.04</v>
      </c>
      <c r="E329" s="49" t="s">
        <v>3</v>
      </c>
      <c r="F329" s="52" t="s">
        <v>323</v>
      </c>
      <c r="G329" s="50">
        <v>1.0215000000000001</v>
      </c>
      <c r="H329" s="48">
        <f t="shared" si="16"/>
        <v>127687.54086000001</v>
      </c>
      <c r="I329" s="50">
        <v>1.0278</v>
      </c>
      <c r="J329" s="48">
        <f t="shared" si="17"/>
        <v>128475.04111200001</v>
      </c>
    </row>
    <row r="330" spans="1:10" x14ac:dyDescent="0.25">
      <c r="A330" s="27">
        <v>329</v>
      </c>
      <c r="B330" s="47" t="s">
        <v>30</v>
      </c>
      <c r="C330" s="48" t="s">
        <v>111</v>
      </c>
      <c r="D330" s="48">
        <f t="shared" si="15"/>
        <v>130000</v>
      </c>
      <c r="E330" s="49">
        <v>148.94999999999999</v>
      </c>
      <c r="F330" s="51" t="s">
        <v>323</v>
      </c>
      <c r="G330" s="50">
        <v>1.0215000000000001</v>
      </c>
      <c r="H330" s="48">
        <f t="shared" si="16"/>
        <v>132795</v>
      </c>
      <c r="I330" s="50">
        <v>1.0278</v>
      </c>
      <c r="J330" s="48">
        <f t="shared" si="17"/>
        <v>133614</v>
      </c>
    </row>
    <row r="331" spans="1:10" x14ac:dyDescent="0.25">
      <c r="A331" s="27">
        <v>330</v>
      </c>
      <c r="B331" s="47" t="s">
        <v>30</v>
      </c>
      <c r="C331" s="48" t="s">
        <v>111</v>
      </c>
      <c r="D331" s="48">
        <f t="shared" si="15"/>
        <v>130000</v>
      </c>
      <c r="E331" s="49">
        <v>164.29</v>
      </c>
      <c r="F331" s="27" t="s">
        <v>323</v>
      </c>
      <c r="G331" s="50">
        <v>1.0215000000000001</v>
      </c>
      <c r="H331" s="48">
        <f t="shared" si="16"/>
        <v>132795</v>
      </c>
      <c r="I331" s="50">
        <v>1.0278</v>
      </c>
      <c r="J331" s="48">
        <f t="shared" si="17"/>
        <v>133614</v>
      </c>
    </row>
    <row r="332" spans="1:10" x14ac:dyDescent="0.25">
      <c r="A332" s="27">
        <v>331</v>
      </c>
      <c r="B332" s="47" t="s">
        <v>30</v>
      </c>
      <c r="C332" s="48" t="s">
        <v>229</v>
      </c>
      <c r="D332" s="48">
        <f t="shared" si="15"/>
        <v>133004</v>
      </c>
      <c r="E332" s="49" t="s">
        <v>3</v>
      </c>
      <c r="F332" s="52" t="s">
        <v>323</v>
      </c>
      <c r="G332" s="50">
        <v>1.0215000000000001</v>
      </c>
      <c r="H332" s="48">
        <f t="shared" si="16"/>
        <v>135863.58600000001</v>
      </c>
      <c r="I332" s="50">
        <v>1.0278</v>
      </c>
      <c r="J332" s="48">
        <f t="shared" si="17"/>
        <v>136701.51120000001</v>
      </c>
    </row>
    <row r="333" spans="1:10" x14ac:dyDescent="0.25">
      <c r="A333" s="27">
        <v>332</v>
      </c>
      <c r="B333" s="47" t="s">
        <v>30</v>
      </c>
      <c r="C333" s="48" t="s">
        <v>16</v>
      </c>
      <c r="D333" s="48">
        <f t="shared" si="15"/>
        <v>135000</v>
      </c>
      <c r="E333" s="49">
        <v>164.29</v>
      </c>
      <c r="F333" s="27" t="s">
        <v>323</v>
      </c>
      <c r="G333" s="50">
        <v>1.0215000000000001</v>
      </c>
      <c r="H333" s="48">
        <f t="shared" si="16"/>
        <v>137902.5</v>
      </c>
      <c r="I333" s="50">
        <v>1.0278</v>
      </c>
      <c r="J333" s="48">
        <f t="shared" si="17"/>
        <v>138753</v>
      </c>
    </row>
    <row r="334" spans="1:10" x14ac:dyDescent="0.25">
      <c r="A334" s="27">
        <v>333</v>
      </c>
      <c r="B334" s="47" t="s">
        <v>30</v>
      </c>
      <c r="C334" s="48" t="s">
        <v>33</v>
      </c>
      <c r="D334" s="48">
        <f t="shared" si="15"/>
        <v>136512</v>
      </c>
      <c r="E334" s="49">
        <v>74.760000000000005</v>
      </c>
      <c r="F334" s="51" t="s">
        <v>323</v>
      </c>
      <c r="G334" s="50">
        <v>1.0215000000000001</v>
      </c>
      <c r="H334" s="48">
        <f t="shared" si="16"/>
        <v>139447.008</v>
      </c>
      <c r="I334" s="50">
        <v>1.0278</v>
      </c>
      <c r="J334" s="48">
        <f t="shared" si="17"/>
        <v>140307.0336</v>
      </c>
    </row>
    <row r="335" spans="1:10" x14ac:dyDescent="0.25">
      <c r="A335" s="27">
        <v>334</v>
      </c>
      <c r="B335" s="47" t="s">
        <v>30</v>
      </c>
      <c r="C335" s="48" t="s">
        <v>33</v>
      </c>
      <c r="D335" s="48">
        <f t="shared" si="15"/>
        <v>136512</v>
      </c>
      <c r="E335" s="49">
        <v>165.25</v>
      </c>
      <c r="F335" s="27" t="s">
        <v>323</v>
      </c>
      <c r="G335" s="50">
        <v>1.0215000000000001</v>
      </c>
      <c r="H335" s="48">
        <f t="shared" si="16"/>
        <v>139447.008</v>
      </c>
      <c r="I335" s="50">
        <v>1.0278</v>
      </c>
      <c r="J335" s="48">
        <f t="shared" si="17"/>
        <v>140307.0336</v>
      </c>
    </row>
    <row r="336" spans="1:10" x14ac:dyDescent="0.25">
      <c r="A336" s="27">
        <v>335</v>
      </c>
      <c r="B336" s="47" t="s">
        <v>30</v>
      </c>
      <c r="C336" s="48" t="s">
        <v>269</v>
      </c>
      <c r="D336" s="48">
        <f t="shared" si="15"/>
        <v>137796</v>
      </c>
      <c r="E336" s="49">
        <v>155</v>
      </c>
      <c r="F336" s="51" t="s">
        <v>323</v>
      </c>
      <c r="G336" s="50">
        <v>1.0215000000000001</v>
      </c>
      <c r="H336" s="48">
        <f t="shared" si="16"/>
        <v>140758.614</v>
      </c>
      <c r="I336" s="50">
        <v>1.0278</v>
      </c>
      <c r="J336" s="48">
        <f t="shared" si="17"/>
        <v>141626.72880000001</v>
      </c>
    </row>
    <row r="337" spans="1:10" x14ac:dyDescent="0.25">
      <c r="A337" s="27">
        <v>336</v>
      </c>
      <c r="B337" s="47" t="s">
        <v>30</v>
      </c>
      <c r="C337" s="48" t="s">
        <v>66</v>
      </c>
      <c r="D337" s="48">
        <f t="shared" si="15"/>
        <v>145000</v>
      </c>
      <c r="E337" s="49">
        <v>164.29</v>
      </c>
      <c r="F337" s="27" t="s">
        <v>323</v>
      </c>
      <c r="G337" s="50">
        <v>1.0215000000000001</v>
      </c>
      <c r="H337" s="48">
        <f t="shared" si="16"/>
        <v>148117.5</v>
      </c>
      <c r="I337" s="50">
        <v>1.0278</v>
      </c>
      <c r="J337" s="48">
        <f t="shared" si="17"/>
        <v>149031</v>
      </c>
    </row>
    <row r="338" spans="1:10" x14ac:dyDescent="0.25">
      <c r="A338" s="27">
        <v>337</v>
      </c>
      <c r="B338" s="47" t="s">
        <v>30</v>
      </c>
      <c r="C338" s="48" t="s">
        <v>66</v>
      </c>
      <c r="D338" s="48">
        <f t="shared" si="15"/>
        <v>145000</v>
      </c>
      <c r="E338" s="49">
        <v>164.29</v>
      </c>
      <c r="F338" s="27" t="s">
        <v>323</v>
      </c>
      <c r="G338" s="50">
        <v>1.0215000000000001</v>
      </c>
      <c r="H338" s="48">
        <f t="shared" si="16"/>
        <v>148117.5</v>
      </c>
      <c r="I338" s="50">
        <v>1.0278</v>
      </c>
      <c r="J338" s="48">
        <f t="shared" si="17"/>
        <v>149031</v>
      </c>
    </row>
    <row r="339" spans="1:10" x14ac:dyDescent="0.25">
      <c r="A339" s="27">
        <v>338</v>
      </c>
      <c r="B339" s="47" t="s">
        <v>30</v>
      </c>
      <c r="C339" s="48" t="s">
        <v>22</v>
      </c>
      <c r="D339" s="48">
        <f t="shared" si="15"/>
        <v>150000</v>
      </c>
      <c r="E339" s="49">
        <v>125.82</v>
      </c>
      <c r="F339" s="51" t="s">
        <v>323</v>
      </c>
      <c r="G339" s="50">
        <v>1.0189999999999999</v>
      </c>
      <c r="H339" s="48">
        <f t="shared" si="16"/>
        <v>152850</v>
      </c>
      <c r="I339" s="50">
        <v>1.0253000000000001</v>
      </c>
      <c r="J339" s="48">
        <f t="shared" si="17"/>
        <v>153795.00000000003</v>
      </c>
    </row>
    <row r="340" spans="1:10" x14ac:dyDescent="0.25">
      <c r="A340" s="27">
        <v>339</v>
      </c>
      <c r="B340" s="47" t="s">
        <v>30</v>
      </c>
      <c r="C340" s="48" t="s">
        <v>22</v>
      </c>
      <c r="D340" s="48">
        <f t="shared" si="15"/>
        <v>150000</v>
      </c>
      <c r="E340" s="49">
        <v>164.29</v>
      </c>
      <c r="F340" s="27" t="s">
        <v>323</v>
      </c>
      <c r="G340" s="50">
        <v>1.0189999999999999</v>
      </c>
      <c r="H340" s="48">
        <f t="shared" si="16"/>
        <v>152850</v>
      </c>
      <c r="I340" s="50">
        <v>1.0253000000000001</v>
      </c>
      <c r="J340" s="48">
        <f t="shared" si="17"/>
        <v>153795.00000000003</v>
      </c>
    </row>
    <row r="341" spans="1:10" x14ac:dyDescent="0.25">
      <c r="A341" s="27">
        <v>340</v>
      </c>
      <c r="B341" s="47" t="s">
        <v>30</v>
      </c>
      <c r="C341" s="48" t="s">
        <v>22</v>
      </c>
      <c r="D341" s="48">
        <f t="shared" si="15"/>
        <v>150000</v>
      </c>
      <c r="E341" s="49">
        <v>164.29</v>
      </c>
      <c r="F341" s="27" t="s">
        <v>323</v>
      </c>
      <c r="G341" s="50">
        <v>1.0189999999999999</v>
      </c>
      <c r="H341" s="48">
        <f t="shared" si="16"/>
        <v>152850</v>
      </c>
      <c r="I341" s="50">
        <v>1.0253000000000001</v>
      </c>
      <c r="J341" s="48">
        <f t="shared" si="17"/>
        <v>153795.00000000003</v>
      </c>
    </row>
    <row r="342" spans="1:10" x14ac:dyDescent="0.25">
      <c r="A342" s="27">
        <v>341</v>
      </c>
      <c r="B342" s="47" t="s">
        <v>30</v>
      </c>
      <c r="C342" s="48" t="s">
        <v>22</v>
      </c>
      <c r="D342" s="48">
        <f t="shared" si="15"/>
        <v>150000</v>
      </c>
      <c r="E342" s="49" t="s">
        <v>3</v>
      </c>
      <c r="F342" s="52" t="s">
        <v>323</v>
      </c>
      <c r="G342" s="50">
        <v>1.0189999999999999</v>
      </c>
      <c r="H342" s="48">
        <f t="shared" si="16"/>
        <v>152850</v>
      </c>
      <c r="I342" s="50">
        <v>1.0253000000000001</v>
      </c>
      <c r="J342" s="48">
        <f t="shared" si="17"/>
        <v>153795.00000000003</v>
      </c>
    </row>
    <row r="343" spans="1:10" x14ac:dyDescent="0.25">
      <c r="A343" s="27">
        <v>342</v>
      </c>
      <c r="B343" s="47" t="s">
        <v>30</v>
      </c>
      <c r="C343" s="48" t="s">
        <v>22</v>
      </c>
      <c r="D343" s="48">
        <f t="shared" si="15"/>
        <v>150000</v>
      </c>
      <c r="E343" s="49" t="s">
        <v>3</v>
      </c>
      <c r="F343" s="52" t="s">
        <v>323</v>
      </c>
      <c r="G343" s="50">
        <v>1.0189999999999999</v>
      </c>
      <c r="H343" s="48">
        <f t="shared" si="16"/>
        <v>152850</v>
      </c>
      <c r="I343" s="50">
        <v>1.0253000000000001</v>
      </c>
      <c r="J343" s="48">
        <f t="shared" si="17"/>
        <v>153795.00000000003</v>
      </c>
    </row>
    <row r="344" spans="1:10" x14ac:dyDescent="0.25">
      <c r="A344" s="27">
        <v>343</v>
      </c>
      <c r="B344" s="47" t="s">
        <v>30</v>
      </c>
      <c r="C344" s="48" t="s">
        <v>44</v>
      </c>
      <c r="D344" s="48">
        <f t="shared" si="15"/>
        <v>155000</v>
      </c>
      <c r="E344" s="49">
        <v>164.29</v>
      </c>
      <c r="F344" s="27" t="s">
        <v>323</v>
      </c>
      <c r="G344" s="50">
        <v>1.0189999999999999</v>
      </c>
      <c r="H344" s="48">
        <f t="shared" si="16"/>
        <v>157944.99999999997</v>
      </c>
      <c r="I344" s="50">
        <v>1.0253000000000001</v>
      </c>
      <c r="J344" s="48">
        <f t="shared" si="17"/>
        <v>158921.50000000003</v>
      </c>
    </row>
    <row r="345" spans="1:10" x14ac:dyDescent="0.25">
      <c r="A345" s="27">
        <v>344</v>
      </c>
      <c r="B345" s="47" t="s">
        <v>30</v>
      </c>
      <c r="C345" s="48" t="s">
        <v>193</v>
      </c>
      <c r="D345" s="48">
        <f t="shared" si="15"/>
        <v>158796</v>
      </c>
      <c r="E345" s="49">
        <v>164.29</v>
      </c>
      <c r="F345" s="27" t="s">
        <v>323</v>
      </c>
      <c r="G345" s="50">
        <v>1.0189999999999999</v>
      </c>
      <c r="H345" s="48">
        <f t="shared" si="16"/>
        <v>161813.12399999998</v>
      </c>
      <c r="I345" s="50">
        <v>1.0253000000000001</v>
      </c>
      <c r="J345" s="48">
        <f t="shared" si="17"/>
        <v>162813.53880000001</v>
      </c>
    </row>
    <row r="346" spans="1:10" x14ac:dyDescent="0.25">
      <c r="A346" s="27">
        <v>345</v>
      </c>
      <c r="B346" s="47" t="s">
        <v>30</v>
      </c>
      <c r="C346" s="48" t="s">
        <v>34</v>
      </c>
      <c r="D346" s="48">
        <f t="shared" si="15"/>
        <v>160000</v>
      </c>
      <c r="E346" s="49">
        <v>164.29</v>
      </c>
      <c r="F346" s="27" t="s">
        <v>323</v>
      </c>
      <c r="G346" s="50">
        <v>1.0189999999999999</v>
      </c>
      <c r="H346" s="48">
        <f t="shared" si="16"/>
        <v>163039.99999999997</v>
      </c>
      <c r="I346" s="50">
        <v>1.0253000000000001</v>
      </c>
      <c r="J346" s="48">
        <f t="shared" si="17"/>
        <v>164048.00000000003</v>
      </c>
    </row>
    <row r="347" spans="1:10" x14ac:dyDescent="0.25">
      <c r="A347" s="27">
        <v>346</v>
      </c>
      <c r="B347" s="47" t="s">
        <v>30</v>
      </c>
      <c r="C347" s="48" t="s">
        <v>34</v>
      </c>
      <c r="D347" s="48">
        <f t="shared" si="15"/>
        <v>160000</v>
      </c>
      <c r="E347" s="49">
        <v>164.29</v>
      </c>
      <c r="F347" s="27" t="s">
        <v>323</v>
      </c>
      <c r="G347" s="50">
        <v>1.0189999999999999</v>
      </c>
      <c r="H347" s="48">
        <f t="shared" si="16"/>
        <v>163039.99999999997</v>
      </c>
      <c r="I347" s="50">
        <v>1.0253000000000001</v>
      </c>
      <c r="J347" s="48">
        <f t="shared" si="17"/>
        <v>164048.00000000003</v>
      </c>
    </row>
    <row r="348" spans="1:10" x14ac:dyDescent="0.25">
      <c r="A348" s="27">
        <v>347</v>
      </c>
      <c r="B348" s="47" t="s">
        <v>30</v>
      </c>
      <c r="C348" s="48" t="s">
        <v>34</v>
      </c>
      <c r="D348" s="48">
        <f t="shared" si="15"/>
        <v>160000</v>
      </c>
      <c r="E348" s="49">
        <v>164.29</v>
      </c>
      <c r="F348" s="27" t="s">
        <v>323</v>
      </c>
      <c r="G348" s="50">
        <v>1.0189999999999999</v>
      </c>
      <c r="H348" s="48">
        <f t="shared" si="16"/>
        <v>163039.99999999997</v>
      </c>
      <c r="I348" s="50">
        <v>1.0253000000000001</v>
      </c>
      <c r="J348" s="48">
        <f t="shared" si="17"/>
        <v>164048.00000000003</v>
      </c>
    </row>
    <row r="349" spans="1:10" x14ac:dyDescent="0.25">
      <c r="A349" s="27">
        <v>348</v>
      </c>
      <c r="B349" s="47" t="s">
        <v>30</v>
      </c>
      <c r="C349" s="48" t="s">
        <v>34</v>
      </c>
      <c r="D349" s="48">
        <f t="shared" si="15"/>
        <v>160000</v>
      </c>
      <c r="E349" s="49">
        <v>164.29</v>
      </c>
      <c r="F349" s="27" t="s">
        <v>323</v>
      </c>
      <c r="G349" s="50">
        <v>1.0189999999999999</v>
      </c>
      <c r="H349" s="48">
        <f t="shared" si="16"/>
        <v>163039.99999999997</v>
      </c>
      <c r="I349" s="50">
        <v>1.0253000000000001</v>
      </c>
      <c r="J349" s="48">
        <f t="shared" si="17"/>
        <v>164048.00000000003</v>
      </c>
    </row>
    <row r="350" spans="1:10" x14ac:dyDescent="0.25">
      <c r="A350" s="27">
        <v>349</v>
      </c>
      <c r="B350" s="47" t="s">
        <v>30</v>
      </c>
      <c r="C350" s="48" t="s">
        <v>300</v>
      </c>
      <c r="D350" s="48">
        <f t="shared" si="15"/>
        <v>165000</v>
      </c>
      <c r="E350" s="49">
        <v>99.34</v>
      </c>
      <c r="F350" s="51" t="s">
        <v>323</v>
      </c>
      <c r="G350" s="50">
        <v>1.0189999999999999</v>
      </c>
      <c r="H350" s="48">
        <f t="shared" si="16"/>
        <v>168134.99999999997</v>
      </c>
      <c r="I350" s="50">
        <v>1.0253000000000001</v>
      </c>
      <c r="J350" s="48">
        <f t="shared" si="17"/>
        <v>169174.50000000003</v>
      </c>
    </row>
    <row r="351" spans="1:10" x14ac:dyDescent="0.25">
      <c r="A351" s="27">
        <v>350</v>
      </c>
      <c r="B351" s="47" t="s">
        <v>30</v>
      </c>
      <c r="C351" s="48" t="s">
        <v>9</v>
      </c>
      <c r="D351" s="48">
        <f t="shared" si="15"/>
        <v>175000</v>
      </c>
      <c r="E351" s="49">
        <v>164.29</v>
      </c>
      <c r="F351" s="27" t="s">
        <v>323</v>
      </c>
      <c r="G351" s="50">
        <v>1.0189999999999999</v>
      </c>
      <c r="H351" s="48">
        <f t="shared" si="16"/>
        <v>178324.99999999997</v>
      </c>
      <c r="I351" s="50">
        <v>1.0253000000000001</v>
      </c>
      <c r="J351" s="48">
        <f t="shared" si="17"/>
        <v>179427.50000000003</v>
      </c>
    </row>
    <row r="352" spans="1:10" x14ac:dyDescent="0.25">
      <c r="A352" s="27">
        <v>351</v>
      </c>
      <c r="B352" s="47" t="s">
        <v>30</v>
      </c>
      <c r="C352" s="48" t="s">
        <v>9</v>
      </c>
      <c r="D352" s="48">
        <f t="shared" si="15"/>
        <v>175000</v>
      </c>
      <c r="E352" s="49">
        <v>164.29</v>
      </c>
      <c r="F352" s="27" t="s">
        <v>323</v>
      </c>
      <c r="G352" s="50">
        <v>1.0189999999999999</v>
      </c>
      <c r="H352" s="48">
        <f t="shared" si="16"/>
        <v>178324.99999999997</v>
      </c>
      <c r="I352" s="50">
        <v>1.0253000000000001</v>
      </c>
      <c r="J352" s="48">
        <f t="shared" si="17"/>
        <v>179427.50000000003</v>
      </c>
    </row>
    <row r="353" spans="1:10" x14ac:dyDescent="0.25">
      <c r="A353" s="27">
        <v>352</v>
      </c>
      <c r="B353" s="47" t="s">
        <v>30</v>
      </c>
      <c r="C353" s="48" t="s">
        <v>270</v>
      </c>
      <c r="D353" s="48">
        <f t="shared" si="15"/>
        <v>190000</v>
      </c>
      <c r="E353" s="49">
        <v>164.29</v>
      </c>
      <c r="F353" s="27" t="s">
        <v>323</v>
      </c>
      <c r="G353" s="50">
        <v>1.0189999999999999</v>
      </c>
      <c r="H353" s="48">
        <f t="shared" si="16"/>
        <v>193609.99999999997</v>
      </c>
      <c r="I353" s="50">
        <v>1.0253000000000001</v>
      </c>
      <c r="J353" s="48">
        <f t="shared" si="17"/>
        <v>194807.00000000003</v>
      </c>
    </row>
    <row r="354" spans="1:10" x14ac:dyDescent="0.25">
      <c r="A354" s="20"/>
      <c r="B354" s="21"/>
      <c r="C354" s="22"/>
      <c r="D354" s="22">
        <f>SUM(D2:D353)</f>
        <v>25583639.619999997</v>
      </c>
      <c r="E354" s="23"/>
      <c r="F354" s="20"/>
      <c r="H354" s="22">
        <f>SUM(H2:H353)</f>
        <v>26363588.339084003</v>
      </c>
      <c r="J354" s="9">
        <f>SUM(J2:J353)</f>
        <v>26524765.268689994</v>
      </c>
    </row>
    <row r="355" spans="1:10" x14ac:dyDescent="0.25">
      <c r="B355" s="21"/>
      <c r="C355" s="22"/>
      <c r="D355" s="22"/>
      <c r="E355" s="23"/>
      <c r="H355" s="22"/>
      <c r="J355" s="17"/>
    </row>
    <row r="356" spans="1:10" ht="13.5" customHeight="1" x14ac:dyDescent="0.25">
      <c r="A356" s="27">
        <v>1</v>
      </c>
      <c r="B356" s="47" t="s">
        <v>30</v>
      </c>
      <c r="C356" s="48" t="s">
        <v>147</v>
      </c>
      <c r="D356" s="48">
        <f t="shared" si="15"/>
        <v>32000</v>
      </c>
      <c r="E356" s="49">
        <v>195.96</v>
      </c>
      <c r="F356" s="27" t="s">
        <v>325</v>
      </c>
      <c r="G356" s="50">
        <v>1.0297000000000001</v>
      </c>
      <c r="H356" s="48">
        <f t="shared" ref="H356:H387" si="18">SUM(D356*G356)</f>
        <v>32950.400000000001</v>
      </c>
      <c r="I356" s="50">
        <v>1.036</v>
      </c>
      <c r="J356" s="48">
        <f t="shared" si="17"/>
        <v>33152</v>
      </c>
    </row>
    <row r="357" spans="1:10" x14ac:dyDescent="0.25">
      <c r="A357" s="27">
        <v>2</v>
      </c>
      <c r="B357" s="47" t="s">
        <v>30</v>
      </c>
      <c r="C357" s="48" t="s">
        <v>4</v>
      </c>
      <c r="D357" s="48">
        <f t="shared" si="15"/>
        <v>35000</v>
      </c>
      <c r="E357" s="49">
        <v>195.96</v>
      </c>
      <c r="F357" s="27" t="s">
        <v>325</v>
      </c>
      <c r="G357" s="50">
        <v>1.0297000000000001</v>
      </c>
      <c r="H357" s="48">
        <f t="shared" si="18"/>
        <v>36039.5</v>
      </c>
      <c r="I357" s="50">
        <v>1.036</v>
      </c>
      <c r="J357" s="48">
        <f t="shared" si="17"/>
        <v>36260</v>
      </c>
    </row>
    <row r="358" spans="1:10" x14ac:dyDescent="0.25">
      <c r="A358" s="27">
        <v>3</v>
      </c>
      <c r="B358" s="47" t="s">
        <v>30</v>
      </c>
      <c r="C358" s="48" t="s">
        <v>143</v>
      </c>
      <c r="D358" s="48">
        <f t="shared" si="15"/>
        <v>38000</v>
      </c>
      <c r="E358" s="49">
        <v>195.96</v>
      </c>
      <c r="F358" s="27" t="s">
        <v>325</v>
      </c>
      <c r="G358" s="50">
        <v>1.0297000000000001</v>
      </c>
      <c r="H358" s="48">
        <f t="shared" si="18"/>
        <v>39128.600000000006</v>
      </c>
      <c r="I358" s="50">
        <v>1.036</v>
      </c>
      <c r="J358" s="48">
        <f t="shared" si="17"/>
        <v>39368</v>
      </c>
    </row>
    <row r="359" spans="1:10" x14ac:dyDescent="0.25">
      <c r="A359" s="27">
        <v>4</v>
      </c>
      <c r="B359" s="47" t="s">
        <v>30</v>
      </c>
      <c r="C359" s="48" t="s">
        <v>93</v>
      </c>
      <c r="D359" s="48">
        <f t="shared" ref="D359:D422" si="19">SUM(C359*1)</f>
        <v>40000</v>
      </c>
      <c r="E359" s="49">
        <v>195.96</v>
      </c>
      <c r="F359" s="27" t="s">
        <v>325</v>
      </c>
      <c r="G359" s="50">
        <v>1.0223</v>
      </c>
      <c r="H359" s="48">
        <f t="shared" si="18"/>
        <v>40892</v>
      </c>
      <c r="I359" s="50">
        <v>1.0286</v>
      </c>
      <c r="J359" s="48">
        <f t="shared" si="17"/>
        <v>41144</v>
      </c>
    </row>
    <row r="360" spans="1:10" x14ac:dyDescent="0.25">
      <c r="A360" s="27">
        <v>5</v>
      </c>
      <c r="B360" s="47" t="s">
        <v>30</v>
      </c>
      <c r="C360" s="48" t="s">
        <v>93</v>
      </c>
      <c r="D360" s="48">
        <f t="shared" si="19"/>
        <v>40000</v>
      </c>
      <c r="E360" s="49">
        <v>195.96</v>
      </c>
      <c r="F360" s="27" t="s">
        <v>325</v>
      </c>
      <c r="G360" s="50">
        <v>1.0223</v>
      </c>
      <c r="H360" s="48">
        <f t="shared" si="18"/>
        <v>40892</v>
      </c>
      <c r="I360" s="50">
        <v>1.0286</v>
      </c>
      <c r="J360" s="48">
        <f t="shared" si="17"/>
        <v>41144</v>
      </c>
    </row>
    <row r="361" spans="1:10" x14ac:dyDescent="0.25">
      <c r="A361" s="27">
        <v>6</v>
      </c>
      <c r="B361" s="47" t="s">
        <v>30</v>
      </c>
      <c r="C361" s="48" t="s">
        <v>146</v>
      </c>
      <c r="D361" s="48">
        <f t="shared" si="19"/>
        <v>40257.040000000001</v>
      </c>
      <c r="E361" s="49">
        <v>195.96</v>
      </c>
      <c r="F361" s="27" t="s">
        <v>325</v>
      </c>
      <c r="G361" s="50">
        <v>1.0223</v>
      </c>
      <c r="H361" s="48">
        <f t="shared" si="18"/>
        <v>41154.771992000002</v>
      </c>
      <c r="I361" s="50">
        <v>1.0286</v>
      </c>
      <c r="J361" s="48">
        <f t="shared" si="17"/>
        <v>41408.391343999996</v>
      </c>
    </row>
    <row r="362" spans="1:10" x14ac:dyDescent="0.25">
      <c r="A362" s="27">
        <v>7</v>
      </c>
      <c r="B362" s="47" t="s">
        <v>30</v>
      </c>
      <c r="C362" s="48" t="s">
        <v>237</v>
      </c>
      <c r="D362" s="48">
        <f t="shared" si="19"/>
        <v>43760</v>
      </c>
      <c r="E362" s="49">
        <v>195.96</v>
      </c>
      <c r="F362" s="27" t="s">
        <v>325</v>
      </c>
      <c r="G362" s="50">
        <v>1.0223</v>
      </c>
      <c r="H362" s="48">
        <f t="shared" si="18"/>
        <v>44735.847999999998</v>
      </c>
      <c r="I362" s="50">
        <v>1.0286</v>
      </c>
      <c r="J362" s="48">
        <f t="shared" si="17"/>
        <v>45011.536</v>
      </c>
    </row>
    <row r="363" spans="1:10" x14ac:dyDescent="0.25">
      <c r="A363" s="27">
        <v>8</v>
      </c>
      <c r="B363" s="47" t="s">
        <v>30</v>
      </c>
      <c r="C363" s="48" t="s">
        <v>235</v>
      </c>
      <c r="D363" s="48">
        <f t="shared" si="19"/>
        <v>44004</v>
      </c>
      <c r="E363" s="49">
        <v>195.96</v>
      </c>
      <c r="F363" s="27" t="s">
        <v>325</v>
      </c>
      <c r="G363" s="50">
        <v>1.0223</v>
      </c>
      <c r="H363" s="48">
        <f t="shared" si="18"/>
        <v>44985.289199999999</v>
      </c>
      <c r="I363" s="50">
        <v>1.0286</v>
      </c>
      <c r="J363" s="48">
        <f t="shared" si="17"/>
        <v>45262.5144</v>
      </c>
    </row>
    <row r="364" spans="1:10" x14ac:dyDescent="0.25">
      <c r="A364" s="27">
        <v>9</v>
      </c>
      <c r="B364" s="47" t="s">
        <v>30</v>
      </c>
      <c r="C364" s="48" t="s">
        <v>235</v>
      </c>
      <c r="D364" s="48">
        <f t="shared" si="19"/>
        <v>44004</v>
      </c>
      <c r="E364" s="49">
        <v>195.96</v>
      </c>
      <c r="F364" s="27" t="s">
        <v>325</v>
      </c>
      <c r="G364" s="50">
        <v>1.0223</v>
      </c>
      <c r="H364" s="48">
        <f t="shared" si="18"/>
        <v>44985.289199999999</v>
      </c>
      <c r="I364" s="50">
        <v>1.0286</v>
      </c>
      <c r="J364" s="48">
        <f t="shared" si="17"/>
        <v>45262.5144</v>
      </c>
    </row>
    <row r="365" spans="1:10" x14ac:dyDescent="0.25">
      <c r="A365" s="27">
        <v>10</v>
      </c>
      <c r="B365" s="47" t="s">
        <v>30</v>
      </c>
      <c r="C365" s="48" t="s">
        <v>128</v>
      </c>
      <c r="D365" s="48">
        <f t="shared" si="19"/>
        <v>45000</v>
      </c>
      <c r="E365" s="49">
        <v>195.96</v>
      </c>
      <c r="F365" s="27" t="s">
        <v>325</v>
      </c>
      <c r="G365" s="50">
        <v>1.0223</v>
      </c>
      <c r="H365" s="48">
        <f t="shared" si="18"/>
        <v>46003.5</v>
      </c>
      <c r="I365" s="50">
        <v>1.0286</v>
      </c>
      <c r="J365" s="48">
        <f t="shared" si="17"/>
        <v>46287</v>
      </c>
    </row>
    <row r="366" spans="1:10" x14ac:dyDescent="0.25">
      <c r="A366" s="27">
        <v>11</v>
      </c>
      <c r="B366" s="47" t="s">
        <v>30</v>
      </c>
      <c r="C366" s="48" t="s">
        <v>144</v>
      </c>
      <c r="D366" s="48">
        <f t="shared" si="19"/>
        <v>46000</v>
      </c>
      <c r="E366" s="49">
        <v>195.96</v>
      </c>
      <c r="F366" s="27" t="s">
        <v>325</v>
      </c>
      <c r="G366" s="50">
        <v>1.0223</v>
      </c>
      <c r="H366" s="48">
        <f t="shared" si="18"/>
        <v>47025.8</v>
      </c>
      <c r="I366" s="50">
        <v>1.0286</v>
      </c>
      <c r="J366" s="48">
        <f t="shared" si="17"/>
        <v>47315.6</v>
      </c>
    </row>
    <row r="367" spans="1:10" x14ac:dyDescent="0.25">
      <c r="A367" s="27">
        <v>12</v>
      </c>
      <c r="B367" s="47" t="s">
        <v>30</v>
      </c>
      <c r="C367" s="48" t="s">
        <v>144</v>
      </c>
      <c r="D367" s="48">
        <f t="shared" si="19"/>
        <v>46000</v>
      </c>
      <c r="E367" s="49">
        <v>195.96</v>
      </c>
      <c r="F367" s="27" t="s">
        <v>325</v>
      </c>
      <c r="G367" s="50">
        <v>1.0223</v>
      </c>
      <c r="H367" s="48">
        <f t="shared" si="18"/>
        <v>47025.8</v>
      </c>
      <c r="I367" s="50">
        <v>1.0286</v>
      </c>
      <c r="J367" s="48">
        <f t="shared" si="17"/>
        <v>47315.6</v>
      </c>
    </row>
    <row r="368" spans="1:10" x14ac:dyDescent="0.25">
      <c r="A368" s="27">
        <v>13</v>
      </c>
      <c r="B368" s="47" t="s">
        <v>30</v>
      </c>
      <c r="C368" s="48" t="s">
        <v>86</v>
      </c>
      <c r="D368" s="48">
        <f t="shared" si="19"/>
        <v>47500</v>
      </c>
      <c r="E368" s="49">
        <v>195.96</v>
      </c>
      <c r="F368" s="27" t="s">
        <v>325</v>
      </c>
      <c r="G368" s="50">
        <v>1.0223</v>
      </c>
      <c r="H368" s="48">
        <f t="shared" si="18"/>
        <v>48559.25</v>
      </c>
      <c r="I368" s="50">
        <v>1.0286</v>
      </c>
      <c r="J368" s="48">
        <f t="shared" si="17"/>
        <v>48858.5</v>
      </c>
    </row>
    <row r="369" spans="1:10" x14ac:dyDescent="0.25">
      <c r="A369" s="27">
        <v>14</v>
      </c>
      <c r="B369" s="47" t="s">
        <v>30</v>
      </c>
      <c r="C369" s="48" t="s">
        <v>171</v>
      </c>
      <c r="D369" s="48">
        <f t="shared" si="19"/>
        <v>48000</v>
      </c>
      <c r="E369" s="49">
        <v>195.96</v>
      </c>
      <c r="F369" s="27" t="s">
        <v>325</v>
      </c>
      <c r="G369" s="50">
        <v>1.0223</v>
      </c>
      <c r="H369" s="48">
        <f t="shared" si="18"/>
        <v>49070.400000000001</v>
      </c>
      <c r="I369" s="50">
        <v>1.0286</v>
      </c>
      <c r="J369" s="48">
        <f t="shared" si="17"/>
        <v>49372.799999999996</v>
      </c>
    </row>
    <row r="370" spans="1:10" x14ac:dyDescent="0.25">
      <c r="A370" s="27">
        <v>15</v>
      </c>
      <c r="B370" s="47" t="s">
        <v>30</v>
      </c>
      <c r="C370" s="48" t="s">
        <v>109</v>
      </c>
      <c r="D370" s="48">
        <f t="shared" si="19"/>
        <v>48621</v>
      </c>
      <c r="E370" s="49">
        <v>195.96</v>
      </c>
      <c r="F370" s="27" t="s">
        <v>325</v>
      </c>
      <c r="G370" s="50">
        <v>1.0223</v>
      </c>
      <c r="H370" s="48">
        <f t="shared" si="18"/>
        <v>49705.248299999999</v>
      </c>
      <c r="I370" s="50">
        <v>1.0286</v>
      </c>
      <c r="J370" s="48">
        <f t="shared" si="17"/>
        <v>50011.560599999997</v>
      </c>
    </row>
    <row r="371" spans="1:10" x14ac:dyDescent="0.25">
      <c r="A371" s="27">
        <v>16</v>
      </c>
      <c r="B371" s="47" t="s">
        <v>30</v>
      </c>
      <c r="C371" s="48" t="s">
        <v>114</v>
      </c>
      <c r="D371" s="48">
        <f t="shared" si="19"/>
        <v>49199.96</v>
      </c>
      <c r="E371" s="49">
        <v>195.96</v>
      </c>
      <c r="F371" s="27" t="s">
        <v>325</v>
      </c>
      <c r="G371" s="50">
        <v>1.0223</v>
      </c>
      <c r="H371" s="48">
        <f t="shared" si="18"/>
        <v>50297.119107999999</v>
      </c>
      <c r="I371" s="50">
        <v>1.0286</v>
      </c>
      <c r="J371" s="48">
        <f t="shared" si="17"/>
        <v>50607.078856</v>
      </c>
    </row>
    <row r="372" spans="1:10" x14ac:dyDescent="0.25">
      <c r="A372" s="27">
        <v>17</v>
      </c>
      <c r="B372" s="47" t="s">
        <v>30</v>
      </c>
      <c r="C372" s="48" t="s">
        <v>25</v>
      </c>
      <c r="D372" s="48">
        <f t="shared" si="19"/>
        <v>50000</v>
      </c>
      <c r="E372" s="49">
        <v>195.96</v>
      </c>
      <c r="F372" s="27" t="s">
        <v>325</v>
      </c>
      <c r="G372" s="50">
        <v>1.0223</v>
      </c>
      <c r="H372" s="48">
        <f t="shared" si="18"/>
        <v>51115</v>
      </c>
      <c r="I372" s="50">
        <v>1.0286</v>
      </c>
      <c r="J372" s="48">
        <f t="shared" si="17"/>
        <v>51430</v>
      </c>
    </row>
    <row r="373" spans="1:10" x14ac:dyDescent="0.25">
      <c r="A373" s="27">
        <v>18</v>
      </c>
      <c r="B373" s="47" t="s">
        <v>30</v>
      </c>
      <c r="C373" s="48" t="s">
        <v>76</v>
      </c>
      <c r="D373" s="48">
        <f t="shared" si="19"/>
        <v>50470</v>
      </c>
      <c r="E373" s="49">
        <v>195.96</v>
      </c>
      <c r="F373" s="27" t="s">
        <v>325</v>
      </c>
      <c r="G373" s="50">
        <v>1.0223</v>
      </c>
      <c r="H373" s="48">
        <f t="shared" si="18"/>
        <v>51595.481</v>
      </c>
      <c r="I373" s="50">
        <v>1.0286</v>
      </c>
      <c r="J373" s="48">
        <f t="shared" si="17"/>
        <v>51913.441999999995</v>
      </c>
    </row>
    <row r="374" spans="1:10" x14ac:dyDescent="0.25">
      <c r="A374" s="27">
        <v>19</v>
      </c>
      <c r="B374" s="47" t="s">
        <v>30</v>
      </c>
      <c r="C374" s="48" t="s">
        <v>249</v>
      </c>
      <c r="D374" s="48">
        <f t="shared" si="19"/>
        <v>51000</v>
      </c>
      <c r="E374" s="49">
        <v>195.96</v>
      </c>
      <c r="F374" s="27" t="s">
        <v>325</v>
      </c>
      <c r="G374" s="50">
        <v>1.0223</v>
      </c>
      <c r="H374" s="48">
        <f t="shared" si="18"/>
        <v>52137.3</v>
      </c>
      <c r="I374" s="50">
        <v>1.0286</v>
      </c>
      <c r="J374" s="48">
        <f t="shared" si="17"/>
        <v>52458.6</v>
      </c>
    </row>
    <row r="375" spans="1:10" x14ac:dyDescent="0.25">
      <c r="A375" s="27">
        <v>20</v>
      </c>
      <c r="B375" s="47" t="s">
        <v>30</v>
      </c>
      <c r="C375" s="48" t="s">
        <v>17</v>
      </c>
      <c r="D375" s="48">
        <f t="shared" si="19"/>
        <v>55000</v>
      </c>
      <c r="E375" s="49">
        <v>195.96</v>
      </c>
      <c r="F375" s="27" t="s">
        <v>325</v>
      </c>
      <c r="G375" s="50">
        <v>1.0223</v>
      </c>
      <c r="H375" s="48">
        <f t="shared" si="18"/>
        <v>56226.5</v>
      </c>
      <c r="I375" s="50">
        <v>1.0286</v>
      </c>
      <c r="J375" s="48">
        <f t="shared" si="17"/>
        <v>56573</v>
      </c>
    </row>
    <row r="376" spans="1:10" x14ac:dyDescent="0.25">
      <c r="A376" s="27">
        <v>21</v>
      </c>
      <c r="B376" s="47" t="s">
        <v>30</v>
      </c>
      <c r="C376" s="48" t="s">
        <v>211</v>
      </c>
      <c r="D376" s="48">
        <f t="shared" si="19"/>
        <v>57500</v>
      </c>
      <c r="E376" s="49">
        <v>195.96</v>
      </c>
      <c r="F376" s="27" t="s">
        <v>325</v>
      </c>
      <c r="G376" s="50">
        <v>1.0223</v>
      </c>
      <c r="H376" s="48">
        <f t="shared" si="18"/>
        <v>58782.25</v>
      </c>
      <c r="I376" s="50">
        <v>1.0286</v>
      </c>
      <c r="J376" s="48">
        <f t="shared" si="17"/>
        <v>59144.5</v>
      </c>
    </row>
    <row r="377" spans="1:10" x14ac:dyDescent="0.25">
      <c r="A377" s="27">
        <v>22</v>
      </c>
      <c r="B377" s="47" t="s">
        <v>30</v>
      </c>
      <c r="C377" s="48" t="s">
        <v>230</v>
      </c>
      <c r="D377" s="48">
        <f t="shared" si="19"/>
        <v>58008</v>
      </c>
      <c r="E377" s="49">
        <v>195.96</v>
      </c>
      <c r="F377" s="27" t="s">
        <v>325</v>
      </c>
      <c r="G377" s="50">
        <v>1.0223</v>
      </c>
      <c r="H377" s="48">
        <f t="shared" si="18"/>
        <v>59301.578399999999</v>
      </c>
      <c r="I377" s="50">
        <v>1.0286</v>
      </c>
      <c r="J377" s="48">
        <f t="shared" si="17"/>
        <v>59667.0288</v>
      </c>
    </row>
    <row r="378" spans="1:10" x14ac:dyDescent="0.25">
      <c r="A378" s="27">
        <v>23</v>
      </c>
      <c r="B378" s="47" t="s">
        <v>30</v>
      </c>
      <c r="C378" s="48" t="s">
        <v>232</v>
      </c>
      <c r="D378" s="48">
        <f t="shared" si="19"/>
        <v>59000</v>
      </c>
      <c r="E378" s="49">
        <v>195.96</v>
      </c>
      <c r="F378" s="27" t="s">
        <v>325</v>
      </c>
      <c r="G378" s="50">
        <v>1.0223</v>
      </c>
      <c r="H378" s="48">
        <f t="shared" si="18"/>
        <v>60315.7</v>
      </c>
      <c r="I378" s="50">
        <v>1.0286</v>
      </c>
      <c r="J378" s="48">
        <f t="shared" si="17"/>
        <v>60687.399999999994</v>
      </c>
    </row>
    <row r="379" spans="1:10" x14ac:dyDescent="0.25">
      <c r="A379" s="27">
        <v>24</v>
      </c>
      <c r="B379" s="47" t="s">
        <v>30</v>
      </c>
      <c r="C379" s="48" t="s">
        <v>232</v>
      </c>
      <c r="D379" s="48">
        <f t="shared" si="19"/>
        <v>59000</v>
      </c>
      <c r="E379" s="49">
        <v>195.96</v>
      </c>
      <c r="F379" s="27" t="s">
        <v>325</v>
      </c>
      <c r="G379" s="50">
        <v>1.0223</v>
      </c>
      <c r="H379" s="48">
        <f t="shared" si="18"/>
        <v>60315.7</v>
      </c>
      <c r="I379" s="50">
        <v>1.0286</v>
      </c>
      <c r="J379" s="48">
        <f t="shared" si="17"/>
        <v>60687.399999999994</v>
      </c>
    </row>
    <row r="380" spans="1:10" x14ac:dyDescent="0.25">
      <c r="A380" s="27">
        <v>25</v>
      </c>
      <c r="B380" s="47" t="s">
        <v>30</v>
      </c>
      <c r="C380" s="48" t="s">
        <v>243</v>
      </c>
      <c r="D380" s="48">
        <f t="shared" si="19"/>
        <v>59008</v>
      </c>
      <c r="E380" s="49">
        <v>195.96</v>
      </c>
      <c r="F380" s="27" t="s">
        <v>325</v>
      </c>
      <c r="G380" s="50">
        <v>1.0223</v>
      </c>
      <c r="H380" s="48">
        <f t="shared" si="18"/>
        <v>60323.878400000001</v>
      </c>
      <c r="I380" s="50">
        <v>1.0286</v>
      </c>
      <c r="J380" s="48">
        <f t="shared" si="17"/>
        <v>60695.628799999999</v>
      </c>
    </row>
    <row r="381" spans="1:10" x14ac:dyDescent="0.25">
      <c r="A381" s="27">
        <v>26</v>
      </c>
      <c r="B381" s="47" t="s">
        <v>30</v>
      </c>
      <c r="C381" s="48" t="s">
        <v>64</v>
      </c>
      <c r="D381" s="48">
        <f t="shared" si="19"/>
        <v>59300</v>
      </c>
      <c r="E381" s="49">
        <v>195.96</v>
      </c>
      <c r="F381" s="27" t="s">
        <v>325</v>
      </c>
      <c r="G381" s="50">
        <v>1.0223</v>
      </c>
      <c r="H381" s="48">
        <f t="shared" si="18"/>
        <v>60622.39</v>
      </c>
      <c r="I381" s="50">
        <v>1.0286</v>
      </c>
      <c r="J381" s="48">
        <f t="shared" si="17"/>
        <v>60995.979999999996</v>
      </c>
    </row>
    <row r="382" spans="1:10" x14ac:dyDescent="0.25">
      <c r="A382" s="27">
        <v>27</v>
      </c>
      <c r="B382" s="47" t="s">
        <v>30</v>
      </c>
      <c r="C382" s="48" t="s">
        <v>10</v>
      </c>
      <c r="D382" s="48">
        <f t="shared" si="19"/>
        <v>60000</v>
      </c>
      <c r="E382" s="49">
        <v>195.96</v>
      </c>
      <c r="F382" s="27" t="s">
        <v>325</v>
      </c>
      <c r="G382" s="50">
        <v>1.0208999999999999</v>
      </c>
      <c r="H382" s="48">
        <f t="shared" si="18"/>
        <v>61253.999999999993</v>
      </c>
      <c r="I382" s="50">
        <v>1.0271999999999999</v>
      </c>
      <c r="J382" s="48">
        <f t="shared" si="17"/>
        <v>61631.999999999993</v>
      </c>
    </row>
    <row r="383" spans="1:10" x14ac:dyDescent="0.25">
      <c r="A383" s="27">
        <v>28</v>
      </c>
      <c r="B383" s="47" t="s">
        <v>30</v>
      </c>
      <c r="C383" s="48" t="s">
        <v>10</v>
      </c>
      <c r="D383" s="48">
        <f t="shared" si="19"/>
        <v>60000</v>
      </c>
      <c r="E383" s="49">
        <v>195.96</v>
      </c>
      <c r="F383" s="27" t="s">
        <v>325</v>
      </c>
      <c r="G383" s="50">
        <v>1.0208999999999999</v>
      </c>
      <c r="H383" s="48">
        <f t="shared" si="18"/>
        <v>61253.999999999993</v>
      </c>
      <c r="I383" s="50">
        <v>1.0271999999999999</v>
      </c>
      <c r="J383" s="48">
        <f t="shared" si="17"/>
        <v>61631.999999999993</v>
      </c>
    </row>
    <row r="384" spans="1:10" x14ac:dyDescent="0.25">
      <c r="A384" s="27">
        <v>29</v>
      </c>
      <c r="B384" s="47" t="s">
        <v>30</v>
      </c>
      <c r="C384" s="48" t="s">
        <v>10</v>
      </c>
      <c r="D384" s="48">
        <f t="shared" si="19"/>
        <v>60000</v>
      </c>
      <c r="E384" s="49">
        <v>195.96</v>
      </c>
      <c r="F384" s="27" t="s">
        <v>325</v>
      </c>
      <c r="G384" s="50">
        <v>1.0208999999999999</v>
      </c>
      <c r="H384" s="48">
        <f t="shared" si="18"/>
        <v>61253.999999999993</v>
      </c>
      <c r="I384" s="50">
        <v>1.0271999999999999</v>
      </c>
      <c r="J384" s="48">
        <f t="shared" si="17"/>
        <v>61631.999999999993</v>
      </c>
    </row>
    <row r="385" spans="1:10" x14ac:dyDescent="0.25">
      <c r="A385" s="27">
        <v>30</v>
      </c>
      <c r="B385" s="47" t="s">
        <v>30</v>
      </c>
      <c r="C385" s="48" t="s">
        <v>70</v>
      </c>
      <c r="D385" s="48">
        <f t="shared" si="19"/>
        <v>61750</v>
      </c>
      <c r="E385" s="49">
        <v>195.96</v>
      </c>
      <c r="F385" s="27" t="s">
        <v>325</v>
      </c>
      <c r="G385" s="50">
        <v>1.0208999999999999</v>
      </c>
      <c r="H385" s="48">
        <f t="shared" si="18"/>
        <v>63040.574999999997</v>
      </c>
      <c r="I385" s="50">
        <v>1.0271999999999999</v>
      </c>
      <c r="J385" s="48">
        <f t="shared" si="17"/>
        <v>63429.599999999991</v>
      </c>
    </row>
    <row r="386" spans="1:10" x14ac:dyDescent="0.25">
      <c r="A386" s="27">
        <v>31</v>
      </c>
      <c r="B386" s="47" t="s">
        <v>30</v>
      </c>
      <c r="C386" s="48" t="s">
        <v>84</v>
      </c>
      <c r="D386" s="48">
        <f t="shared" si="19"/>
        <v>62000</v>
      </c>
      <c r="E386" s="49">
        <v>195.96</v>
      </c>
      <c r="F386" s="27" t="s">
        <v>325</v>
      </c>
      <c r="G386" s="50">
        <v>1.0208999999999999</v>
      </c>
      <c r="H386" s="48">
        <f t="shared" si="18"/>
        <v>63295.799999999996</v>
      </c>
      <c r="I386" s="50">
        <v>1.0271999999999999</v>
      </c>
      <c r="J386" s="48">
        <f t="shared" si="17"/>
        <v>63686.399999999994</v>
      </c>
    </row>
    <row r="387" spans="1:10" x14ac:dyDescent="0.25">
      <c r="A387" s="27">
        <v>32</v>
      </c>
      <c r="B387" s="47" t="s">
        <v>30</v>
      </c>
      <c r="C387" s="48" t="s">
        <v>84</v>
      </c>
      <c r="D387" s="48">
        <f t="shared" si="19"/>
        <v>62000</v>
      </c>
      <c r="E387" s="49">
        <v>195.96</v>
      </c>
      <c r="F387" s="27" t="s">
        <v>325</v>
      </c>
      <c r="G387" s="50">
        <v>1.0208999999999999</v>
      </c>
      <c r="H387" s="48">
        <f t="shared" si="18"/>
        <v>63295.799999999996</v>
      </c>
      <c r="I387" s="50">
        <v>1.0271999999999999</v>
      </c>
      <c r="J387" s="48">
        <f t="shared" ref="J387:J450" si="20">SUM(D387*I387)</f>
        <v>63686.399999999994</v>
      </c>
    </row>
    <row r="388" spans="1:10" x14ac:dyDescent="0.25">
      <c r="A388" s="27">
        <v>33</v>
      </c>
      <c r="B388" s="47" t="s">
        <v>30</v>
      </c>
      <c r="C388" s="48" t="s">
        <v>222</v>
      </c>
      <c r="D388" s="48">
        <f t="shared" si="19"/>
        <v>64008</v>
      </c>
      <c r="E388" s="49">
        <v>195.96</v>
      </c>
      <c r="F388" s="27" t="s">
        <v>325</v>
      </c>
      <c r="G388" s="50">
        <v>1.0208999999999999</v>
      </c>
      <c r="H388" s="48">
        <f t="shared" ref="H388:H419" si="21">SUM(D388*G388)</f>
        <v>65345.767199999995</v>
      </c>
      <c r="I388" s="50">
        <v>1.0271999999999999</v>
      </c>
      <c r="J388" s="48">
        <f t="shared" si="20"/>
        <v>65749.017599999992</v>
      </c>
    </row>
    <row r="389" spans="1:10" x14ac:dyDescent="0.25">
      <c r="A389" s="27">
        <v>34</v>
      </c>
      <c r="B389" s="47" t="s">
        <v>30</v>
      </c>
      <c r="C389" s="48" t="s">
        <v>222</v>
      </c>
      <c r="D389" s="48">
        <f t="shared" si="19"/>
        <v>64008</v>
      </c>
      <c r="E389" s="49">
        <v>195.96</v>
      </c>
      <c r="F389" s="27" t="s">
        <v>325</v>
      </c>
      <c r="G389" s="50">
        <v>1.0208999999999999</v>
      </c>
      <c r="H389" s="48">
        <f t="shared" si="21"/>
        <v>65345.767199999995</v>
      </c>
      <c r="I389" s="50">
        <v>1.0271999999999999</v>
      </c>
      <c r="J389" s="48">
        <f t="shared" si="20"/>
        <v>65749.017599999992</v>
      </c>
    </row>
    <row r="390" spans="1:10" x14ac:dyDescent="0.25">
      <c r="A390" s="27">
        <v>35</v>
      </c>
      <c r="B390" s="47" t="s">
        <v>30</v>
      </c>
      <c r="C390" s="48" t="s">
        <v>219</v>
      </c>
      <c r="D390" s="48">
        <f t="shared" si="19"/>
        <v>64999.96</v>
      </c>
      <c r="E390" s="49">
        <v>195.96</v>
      </c>
      <c r="F390" s="27" t="s">
        <v>325</v>
      </c>
      <c r="G390" s="50">
        <v>1.0208999999999999</v>
      </c>
      <c r="H390" s="48">
        <f t="shared" si="21"/>
        <v>66358.459164</v>
      </c>
      <c r="I390" s="50">
        <v>1.0271999999999999</v>
      </c>
      <c r="J390" s="48">
        <f t="shared" si="20"/>
        <v>66767.958911999987</v>
      </c>
    </row>
    <row r="391" spans="1:10" x14ac:dyDescent="0.25">
      <c r="A391" s="27">
        <v>36</v>
      </c>
      <c r="B391" s="47" t="s">
        <v>30</v>
      </c>
      <c r="C391" s="48" t="s">
        <v>72</v>
      </c>
      <c r="D391" s="48">
        <f t="shared" si="19"/>
        <v>65000</v>
      </c>
      <c r="E391" s="49">
        <v>195.96</v>
      </c>
      <c r="F391" s="27" t="s">
        <v>325</v>
      </c>
      <c r="G391" s="50">
        <v>1.0208999999999999</v>
      </c>
      <c r="H391" s="48">
        <f t="shared" si="21"/>
        <v>66358.5</v>
      </c>
      <c r="I391" s="50">
        <v>1.0271999999999999</v>
      </c>
      <c r="J391" s="48">
        <f t="shared" si="20"/>
        <v>66768</v>
      </c>
    </row>
    <row r="392" spans="1:10" x14ac:dyDescent="0.25">
      <c r="A392" s="27">
        <v>37</v>
      </c>
      <c r="B392" s="47" t="s">
        <v>30</v>
      </c>
      <c r="C392" s="48" t="s">
        <v>72</v>
      </c>
      <c r="D392" s="48">
        <f t="shared" si="19"/>
        <v>65000</v>
      </c>
      <c r="E392" s="49">
        <v>195.96</v>
      </c>
      <c r="F392" s="27" t="s">
        <v>325</v>
      </c>
      <c r="G392" s="50">
        <v>1.0208999999999999</v>
      </c>
      <c r="H392" s="48">
        <f t="shared" si="21"/>
        <v>66358.5</v>
      </c>
      <c r="I392" s="50">
        <v>1.0271999999999999</v>
      </c>
      <c r="J392" s="48">
        <f t="shared" si="20"/>
        <v>66768</v>
      </c>
    </row>
    <row r="393" spans="1:10" x14ac:dyDescent="0.25">
      <c r="A393" s="27">
        <v>38</v>
      </c>
      <c r="B393" s="47" t="s">
        <v>30</v>
      </c>
      <c r="C393" s="48" t="s">
        <v>294</v>
      </c>
      <c r="D393" s="48">
        <f t="shared" si="19"/>
        <v>66000</v>
      </c>
      <c r="E393" s="49">
        <v>195.96</v>
      </c>
      <c r="F393" s="27" t="s">
        <v>325</v>
      </c>
      <c r="G393" s="50">
        <v>1.0208999999999999</v>
      </c>
      <c r="H393" s="48">
        <f t="shared" si="21"/>
        <v>67379.399999999994</v>
      </c>
      <c r="I393" s="50">
        <v>1.0271999999999999</v>
      </c>
      <c r="J393" s="48">
        <f t="shared" si="20"/>
        <v>67795.199999999997</v>
      </c>
    </row>
    <row r="394" spans="1:10" x14ac:dyDescent="0.25">
      <c r="A394" s="27">
        <v>39</v>
      </c>
      <c r="B394" s="47" t="s">
        <v>30</v>
      </c>
      <c r="C394" s="48" t="s">
        <v>317</v>
      </c>
      <c r="D394" s="48">
        <f t="shared" si="19"/>
        <v>66304</v>
      </c>
      <c r="E394" s="49">
        <v>195.96</v>
      </c>
      <c r="F394" s="27" t="s">
        <v>325</v>
      </c>
      <c r="G394" s="50">
        <v>1.0208999999999999</v>
      </c>
      <c r="H394" s="48">
        <f t="shared" si="21"/>
        <v>67689.753599999996</v>
      </c>
      <c r="I394" s="50">
        <v>1.0271999999999999</v>
      </c>
      <c r="J394" s="48">
        <f t="shared" si="20"/>
        <v>68107.468799999988</v>
      </c>
    </row>
    <row r="395" spans="1:10" x14ac:dyDescent="0.25">
      <c r="A395" s="27">
        <v>40</v>
      </c>
      <c r="B395" s="47" t="s">
        <v>30</v>
      </c>
      <c r="C395" s="48" t="s">
        <v>15</v>
      </c>
      <c r="D395" s="48">
        <f t="shared" si="19"/>
        <v>68000</v>
      </c>
      <c r="E395" s="49">
        <v>195.96</v>
      </c>
      <c r="F395" s="27" t="s">
        <v>325</v>
      </c>
      <c r="G395" s="50">
        <v>1.0208999999999999</v>
      </c>
      <c r="H395" s="48">
        <f t="shared" si="21"/>
        <v>69421.2</v>
      </c>
      <c r="I395" s="50">
        <v>1.0271999999999999</v>
      </c>
      <c r="J395" s="48">
        <f t="shared" si="20"/>
        <v>69849.599999999991</v>
      </c>
    </row>
    <row r="396" spans="1:10" x14ac:dyDescent="0.25">
      <c r="A396" s="27">
        <v>41</v>
      </c>
      <c r="B396" s="47" t="s">
        <v>30</v>
      </c>
      <c r="C396" s="48" t="s">
        <v>8</v>
      </c>
      <c r="D396" s="48">
        <f t="shared" si="19"/>
        <v>69000</v>
      </c>
      <c r="E396" s="49">
        <v>195.96</v>
      </c>
      <c r="F396" s="27" t="s">
        <v>325</v>
      </c>
      <c r="G396" s="50">
        <v>1.0208999999999999</v>
      </c>
      <c r="H396" s="48">
        <f t="shared" si="21"/>
        <v>70442.099999999991</v>
      </c>
      <c r="I396" s="50">
        <v>1.0271999999999999</v>
      </c>
      <c r="J396" s="48">
        <f t="shared" si="20"/>
        <v>70876.799999999988</v>
      </c>
    </row>
    <row r="397" spans="1:10" x14ac:dyDescent="0.25">
      <c r="A397" s="27">
        <v>42</v>
      </c>
      <c r="B397" s="47" t="s">
        <v>30</v>
      </c>
      <c r="C397" s="48" t="s">
        <v>98</v>
      </c>
      <c r="D397" s="48">
        <f t="shared" si="19"/>
        <v>70000</v>
      </c>
      <c r="E397" s="49">
        <v>195.96</v>
      </c>
      <c r="F397" s="27" t="s">
        <v>325</v>
      </c>
      <c r="G397" s="50">
        <v>1.0208999999999999</v>
      </c>
      <c r="H397" s="48">
        <f t="shared" si="21"/>
        <v>71463</v>
      </c>
      <c r="I397" s="50">
        <v>1.0271999999999999</v>
      </c>
      <c r="J397" s="48">
        <f t="shared" si="20"/>
        <v>71903.999999999985</v>
      </c>
    </row>
    <row r="398" spans="1:10" x14ac:dyDescent="0.25">
      <c r="A398" s="27">
        <v>43</v>
      </c>
      <c r="B398" s="47" t="s">
        <v>30</v>
      </c>
      <c r="C398" s="48" t="s">
        <v>98</v>
      </c>
      <c r="D398" s="48">
        <f t="shared" si="19"/>
        <v>70000</v>
      </c>
      <c r="E398" s="49">
        <v>195.96</v>
      </c>
      <c r="F398" s="27" t="s">
        <v>325</v>
      </c>
      <c r="G398" s="50">
        <v>1.0208999999999999</v>
      </c>
      <c r="H398" s="48">
        <f t="shared" si="21"/>
        <v>71463</v>
      </c>
      <c r="I398" s="50">
        <v>1.0271999999999999</v>
      </c>
      <c r="J398" s="48">
        <f t="shared" si="20"/>
        <v>71903.999999999985</v>
      </c>
    </row>
    <row r="399" spans="1:10" x14ac:dyDescent="0.25">
      <c r="A399" s="27">
        <v>44</v>
      </c>
      <c r="B399" s="47" t="s">
        <v>30</v>
      </c>
      <c r="C399" s="48" t="s">
        <v>255</v>
      </c>
      <c r="D399" s="48">
        <f t="shared" si="19"/>
        <v>70008</v>
      </c>
      <c r="E399" s="49">
        <v>195.96</v>
      </c>
      <c r="F399" s="27" t="s">
        <v>325</v>
      </c>
      <c r="G399" s="50">
        <v>1.0208999999999999</v>
      </c>
      <c r="H399" s="48">
        <f t="shared" si="21"/>
        <v>71471.167199999996</v>
      </c>
      <c r="I399" s="50">
        <v>1.0271999999999999</v>
      </c>
      <c r="J399" s="48">
        <f t="shared" si="20"/>
        <v>71912.217599999989</v>
      </c>
    </row>
    <row r="400" spans="1:10" x14ac:dyDescent="0.25">
      <c r="A400" s="27">
        <v>45</v>
      </c>
      <c r="B400" s="47" t="s">
        <v>30</v>
      </c>
      <c r="C400" s="48" t="s">
        <v>293</v>
      </c>
      <c r="D400" s="48">
        <f t="shared" si="19"/>
        <v>70823.039999999994</v>
      </c>
      <c r="E400" s="49">
        <v>195.96</v>
      </c>
      <c r="F400" s="27" t="s">
        <v>325</v>
      </c>
      <c r="G400" s="50">
        <v>1.0208999999999999</v>
      </c>
      <c r="H400" s="48">
        <f t="shared" si="21"/>
        <v>72303.241535999987</v>
      </c>
      <c r="I400" s="50">
        <v>1.0271999999999999</v>
      </c>
      <c r="J400" s="48">
        <f t="shared" si="20"/>
        <v>72749.426687999992</v>
      </c>
    </row>
    <row r="401" spans="1:10" x14ac:dyDescent="0.25">
      <c r="A401" s="27">
        <v>46</v>
      </c>
      <c r="B401" s="47" t="s">
        <v>30</v>
      </c>
      <c r="C401" s="48" t="s">
        <v>161</v>
      </c>
      <c r="D401" s="48">
        <f t="shared" si="19"/>
        <v>72000</v>
      </c>
      <c r="E401" s="49">
        <v>195.96</v>
      </c>
      <c r="F401" s="27" t="s">
        <v>325</v>
      </c>
      <c r="G401" s="50">
        <v>1.0208999999999999</v>
      </c>
      <c r="H401" s="48">
        <f t="shared" si="21"/>
        <v>73504.799999999988</v>
      </c>
      <c r="I401" s="50">
        <v>1.0271999999999999</v>
      </c>
      <c r="J401" s="48">
        <f t="shared" si="20"/>
        <v>73958.399999999994</v>
      </c>
    </row>
    <row r="402" spans="1:10" x14ac:dyDescent="0.25">
      <c r="A402" s="27">
        <v>47</v>
      </c>
      <c r="B402" s="47" t="s">
        <v>30</v>
      </c>
      <c r="C402" s="48" t="s">
        <v>223</v>
      </c>
      <c r="D402" s="48">
        <f t="shared" si="19"/>
        <v>73008</v>
      </c>
      <c r="E402" s="49">
        <v>195.96</v>
      </c>
      <c r="F402" s="27" t="s">
        <v>325</v>
      </c>
      <c r="G402" s="50">
        <v>1.0208999999999999</v>
      </c>
      <c r="H402" s="48">
        <f t="shared" si="21"/>
        <v>74533.867199999993</v>
      </c>
      <c r="I402" s="50">
        <v>1.0271999999999999</v>
      </c>
      <c r="J402" s="48">
        <f t="shared" si="20"/>
        <v>74993.817599999995</v>
      </c>
    </row>
    <row r="403" spans="1:10" x14ac:dyDescent="0.25">
      <c r="A403" s="27">
        <v>48</v>
      </c>
      <c r="B403" s="47" t="s">
        <v>30</v>
      </c>
      <c r="C403" s="48" t="s">
        <v>223</v>
      </c>
      <c r="D403" s="48">
        <f t="shared" si="19"/>
        <v>73008</v>
      </c>
      <c r="E403" s="49">
        <v>195.96</v>
      </c>
      <c r="F403" s="27" t="s">
        <v>325</v>
      </c>
      <c r="G403" s="50">
        <v>1.0208999999999999</v>
      </c>
      <c r="H403" s="48">
        <f t="shared" si="21"/>
        <v>74533.867199999993</v>
      </c>
      <c r="I403" s="50">
        <v>1.0271999999999999</v>
      </c>
      <c r="J403" s="48">
        <f t="shared" si="20"/>
        <v>74993.817599999995</v>
      </c>
    </row>
    <row r="404" spans="1:10" x14ac:dyDescent="0.25">
      <c r="A404" s="27">
        <v>49</v>
      </c>
      <c r="B404" s="47" t="s">
        <v>30</v>
      </c>
      <c r="C404" s="48" t="s">
        <v>179</v>
      </c>
      <c r="D404" s="48">
        <f t="shared" si="19"/>
        <v>73317</v>
      </c>
      <c r="E404" s="49">
        <v>195.96</v>
      </c>
      <c r="F404" s="27" t="s">
        <v>325</v>
      </c>
      <c r="G404" s="50">
        <v>1.0208999999999999</v>
      </c>
      <c r="H404" s="48">
        <f t="shared" si="21"/>
        <v>74849.325299999997</v>
      </c>
      <c r="I404" s="50">
        <v>1.0271999999999999</v>
      </c>
      <c r="J404" s="48">
        <f t="shared" si="20"/>
        <v>75311.222399999999</v>
      </c>
    </row>
    <row r="405" spans="1:10" x14ac:dyDescent="0.25">
      <c r="A405" s="27">
        <v>50</v>
      </c>
      <c r="B405" s="47" t="s">
        <v>30</v>
      </c>
      <c r="C405" s="48" t="s">
        <v>152</v>
      </c>
      <c r="D405" s="48">
        <f t="shared" si="19"/>
        <v>74000</v>
      </c>
      <c r="E405" s="49">
        <v>195.96</v>
      </c>
      <c r="F405" s="27" t="s">
        <v>325</v>
      </c>
      <c r="G405" s="50">
        <v>1.0208999999999999</v>
      </c>
      <c r="H405" s="48">
        <f t="shared" si="21"/>
        <v>75546.599999999991</v>
      </c>
      <c r="I405" s="50">
        <v>1.0271999999999999</v>
      </c>
      <c r="J405" s="48">
        <f t="shared" si="20"/>
        <v>76012.799999999988</v>
      </c>
    </row>
    <row r="406" spans="1:10" x14ac:dyDescent="0.25">
      <c r="A406" s="27">
        <v>51</v>
      </c>
      <c r="B406" s="47" t="s">
        <v>30</v>
      </c>
      <c r="C406" s="48" t="s">
        <v>21</v>
      </c>
      <c r="D406" s="48">
        <f t="shared" si="19"/>
        <v>75000</v>
      </c>
      <c r="E406" s="49">
        <v>195.96</v>
      </c>
      <c r="F406" s="27" t="s">
        <v>325</v>
      </c>
      <c r="G406" s="50">
        <v>1.0208999999999999</v>
      </c>
      <c r="H406" s="48">
        <f t="shared" si="21"/>
        <v>76567.5</v>
      </c>
      <c r="I406" s="50">
        <v>1.0271999999999999</v>
      </c>
      <c r="J406" s="48">
        <f t="shared" si="20"/>
        <v>77039.999999999985</v>
      </c>
    </row>
    <row r="407" spans="1:10" x14ac:dyDescent="0.25">
      <c r="A407" s="27">
        <v>52</v>
      </c>
      <c r="B407" s="47" t="s">
        <v>30</v>
      </c>
      <c r="C407" s="48" t="s">
        <v>21</v>
      </c>
      <c r="D407" s="48">
        <f t="shared" si="19"/>
        <v>75000</v>
      </c>
      <c r="E407" s="49">
        <v>195.96</v>
      </c>
      <c r="F407" s="27" t="s">
        <v>325</v>
      </c>
      <c r="G407" s="50">
        <v>1.0208999999999999</v>
      </c>
      <c r="H407" s="48">
        <f t="shared" si="21"/>
        <v>76567.5</v>
      </c>
      <c r="I407" s="50">
        <v>1.0271999999999999</v>
      </c>
      <c r="J407" s="48">
        <f t="shared" si="20"/>
        <v>77039.999999999985</v>
      </c>
    </row>
    <row r="408" spans="1:10" x14ac:dyDescent="0.25">
      <c r="A408" s="27">
        <v>53</v>
      </c>
      <c r="B408" s="47" t="s">
        <v>30</v>
      </c>
      <c r="C408" s="48" t="s">
        <v>21</v>
      </c>
      <c r="D408" s="48">
        <f t="shared" si="19"/>
        <v>75000</v>
      </c>
      <c r="E408" s="49">
        <v>195.96</v>
      </c>
      <c r="F408" s="27" t="s">
        <v>325</v>
      </c>
      <c r="G408" s="50">
        <v>1.0208999999999999</v>
      </c>
      <c r="H408" s="48">
        <f t="shared" si="21"/>
        <v>76567.5</v>
      </c>
      <c r="I408" s="50">
        <v>1.0271999999999999</v>
      </c>
      <c r="J408" s="48">
        <f t="shared" si="20"/>
        <v>77039.999999999985</v>
      </c>
    </row>
    <row r="409" spans="1:10" x14ac:dyDescent="0.25">
      <c r="A409" s="27">
        <v>54</v>
      </c>
      <c r="B409" s="47" t="s">
        <v>30</v>
      </c>
      <c r="C409" s="48" t="s">
        <v>21</v>
      </c>
      <c r="D409" s="48">
        <f t="shared" si="19"/>
        <v>75000</v>
      </c>
      <c r="E409" s="49">
        <v>195.96</v>
      </c>
      <c r="F409" s="27" t="s">
        <v>325</v>
      </c>
      <c r="G409" s="50">
        <v>1.0208999999999999</v>
      </c>
      <c r="H409" s="48">
        <f t="shared" si="21"/>
        <v>76567.5</v>
      </c>
      <c r="I409" s="50">
        <v>1.0271999999999999</v>
      </c>
      <c r="J409" s="48">
        <f t="shared" si="20"/>
        <v>77039.999999999985</v>
      </c>
    </row>
    <row r="410" spans="1:10" x14ac:dyDescent="0.25">
      <c r="A410" s="27">
        <v>55</v>
      </c>
      <c r="B410" s="47" t="s">
        <v>30</v>
      </c>
      <c r="C410" s="48" t="s">
        <v>75</v>
      </c>
      <c r="D410" s="48">
        <f t="shared" si="19"/>
        <v>76000</v>
      </c>
      <c r="E410" s="49">
        <v>195.96</v>
      </c>
      <c r="F410" s="27" t="s">
        <v>325</v>
      </c>
      <c r="G410" s="50">
        <v>1.0208999999999999</v>
      </c>
      <c r="H410" s="48">
        <f t="shared" si="21"/>
        <v>77588.399999999994</v>
      </c>
      <c r="I410" s="50">
        <v>1.0271999999999999</v>
      </c>
      <c r="J410" s="48">
        <f t="shared" si="20"/>
        <v>78067.199999999997</v>
      </c>
    </row>
    <row r="411" spans="1:10" x14ac:dyDescent="0.25">
      <c r="A411" s="27">
        <v>56</v>
      </c>
      <c r="B411" s="47" t="s">
        <v>30</v>
      </c>
      <c r="C411" s="48" t="s">
        <v>62</v>
      </c>
      <c r="D411" s="48">
        <f t="shared" si="19"/>
        <v>76008</v>
      </c>
      <c r="E411" s="49">
        <v>195.96</v>
      </c>
      <c r="F411" s="27" t="s">
        <v>325</v>
      </c>
      <c r="G411" s="50">
        <v>1.0208999999999999</v>
      </c>
      <c r="H411" s="48">
        <f t="shared" si="21"/>
        <v>77596.56719999999</v>
      </c>
      <c r="I411" s="50">
        <v>1.0271999999999999</v>
      </c>
      <c r="J411" s="48">
        <f t="shared" si="20"/>
        <v>78075.417599999986</v>
      </c>
    </row>
    <row r="412" spans="1:10" x14ac:dyDescent="0.25">
      <c r="A412" s="27">
        <v>57</v>
      </c>
      <c r="B412" s="47" t="s">
        <v>30</v>
      </c>
      <c r="C412" s="48" t="s">
        <v>62</v>
      </c>
      <c r="D412" s="48">
        <f t="shared" si="19"/>
        <v>76008</v>
      </c>
      <c r="E412" s="49">
        <v>195.96</v>
      </c>
      <c r="F412" s="27" t="s">
        <v>325</v>
      </c>
      <c r="G412" s="50">
        <v>1.0208999999999999</v>
      </c>
      <c r="H412" s="48">
        <f t="shared" si="21"/>
        <v>77596.56719999999</v>
      </c>
      <c r="I412" s="50">
        <v>1.0271999999999999</v>
      </c>
      <c r="J412" s="48">
        <f t="shared" si="20"/>
        <v>78075.417599999986</v>
      </c>
    </row>
    <row r="413" spans="1:10" x14ac:dyDescent="0.25">
      <c r="A413" s="27">
        <v>58</v>
      </c>
      <c r="B413" s="47" t="s">
        <v>30</v>
      </c>
      <c r="C413" s="48" t="s">
        <v>26</v>
      </c>
      <c r="D413" s="48">
        <f t="shared" si="19"/>
        <v>77000</v>
      </c>
      <c r="E413" s="49">
        <v>195.96</v>
      </c>
      <c r="F413" s="27" t="s">
        <v>325</v>
      </c>
      <c r="G413" s="50">
        <v>1.0208999999999999</v>
      </c>
      <c r="H413" s="48">
        <f t="shared" si="21"/>
        <v>78609.299999999988</v>
      </c>
      <c r="I413" s="50">
        <v>1.0271999999999999</v>
      </c>
      <c r="J413" s="48">
        <f t="shared" si="20"/>
        <v>79094.399999999994</v>
      </c>
    </row>
    <row r="414" spans="1:10" x14ac:dyDescent="0.25">
      <c r="A414" s="27">
        <v>59</v>
      </c>
      <c r="B414" s="47" t="s">
        <v>30</v>
      </c>
      <c r="C414" s="48" t="s">
        <v>321</v>
      </c>
      <c r="D414" s="48">
        <f t="shared" si="19"/>
        <v>77500</v>
      </c>
      <c r="E414" s="49">
        <v>195.96</v>
      </c>
      <c r="F414" s="27" t="s">
        <v>325</v>
      </c>
      <c r="G414" s="50">
        <v>1.0208999999999999</v>
      </c>
      <c r="H414" s="48">
        <f t="shared" si="21"/>
        <v>79119.75</v>
      </c>
      <c r="I414" s="50">
        <v>1.0271999999999999</v>
      </c>
      <c r="J414" s="48">
        <f t="shared" si="20"/>
        <v>79607.999999999985</v>
      </c>
    </row>
    <row r="415" spans="1:10" x14ac:dyDescent="0.25">
      <c r="A415" s="27">
        <v>60</v>
      </c>
      <c r="B415" s="47" t="s">
        <v>30</v>
      </c>
      <c r="C415" s="48" t="s">
        <v>69</v>
      </c>
      <c r="D415" s="48">
        <f t="shared" si="19"/>
        <v>78000</v>
      </c>
      <c r="E415" s="49">
        <v>195.96</v>
      </c>
      <c r="F415" s="27" t="s">
        <v>325</v>
      </c>
      <c r="G415" s="50">
        <v>1.0208999999999999</v>
      </c>
      <c r="H415" s="48">
        <f t="shared" si="21"/>
        <v>79630.2</v>
      </c>
      <c r="I415" s="50">
        <v>1.0271999999999999</v>
      </c>
      <c r="J415" s="48">
        <f t="shared" si="20"/>
        <v>80121.599999999991</v>
      </c>
    </row>
    <row r="416" spans="1:10" x14ac:dyDescent="0.25">
      <c r="A416" s="27">
        <v>61</v>
      </c>
      <c r="B416" s="47" t="s">
        <v>30</v>
      </c>
      <c r="C416" s="48" t="s">
        <v>108</v>
      </c>
      <c r="D416" s="48">
        <f t="shared" si="19"/>
        <v>79210.039999999994</v>
      </c>
      <c r="E416" s="49">
        <v>195.96</v>
      </c>
      <c r="F416" s="27" t="s">
        <v>325</v>
      </c>
      <c r="G416" s="50">
        <v>1.0208999999999999</v>
      </c>
      <c r="H416" s="48">
        <f t="shared" si="21"/>
        <v>80865.529835999987</v>
      </c>
      <c r="I416" s="50">
        <v>1.0271999999999999</v>
      </c>
      <c r="J416" s="48">
        <f t="shared" si="20"/>
        <v>81364.553087999986</v>
      </c>
    </row>
    <row r="417" spans="1:10" x14ac:dyDescent="0.25">
      <c r="A417" s="27">
        <v>62</v>
      </c>
      <c r="B417" s="47" t="s">
        <v>30</v>
      </c>
      <c r="C417" s="48" t="s">
        <v>81</v>
      </c>
      <c r="D417" s="48">
        <f t="shared" si="19"/>
        <v>80000</v>
      </c>
      <c r="E417" s="49">
        <v>195.96</v>
      </c>
      <c r="F417" s="27" t="s">
        <v>325</v>
      </c>
      <c r="G417" s="50">
        <v>1.0193000000000001</v>
      </c>
      <c r="H417" s="48">
        <f t="shared" si="21"/>
        <v>81544.000000000015</v>
      </c>
      <c r="I417" s="50">
        <v>1.0256000000000001</v>
      </c>
      <c r="J417" s="48">
        <f t="shared" si="20"/>
        <v>82048</v>
      </c>
    </row>
    <row r="418" spans="1:10" x14ac:dyDescent="0.25">
      <c r="A418" s="27">
        <v>63</v>
      </c>
      <c r="B418" s="47" t="s">
        <v>30</v>
      </c>
      <c r="C418" s="48" t="s">
        <v>81</v>
      </c>
      <c r="D418" s="48">
        <f t="shared" si="19"/>
        <v>80000</v>
      </c>
      <c r="E418" s="49">
        <v>195.96</v>
      </c>
      <c r="F418" s="27" t="s">
        <v>325</v>
      </c>
      <c r="G418" s="50">
        <v>1.0193000000000001</v>
      </c>
      <c r="H418" s="48">
        <f t="shared" si="21"/>
        <v>81544.000000000015</v>
      </c>
      <c r="I418" s="50">
        <v>1.0256000000000001</v>
      </c>
      <c r="J418" s="48">
        <f t="shared" si="20"/>
        <v>82048</v>
      </c>
    </row>
    <row r="419" spans="1:10" x14ac:dyDescent="0.25">
      <c r="A419" s="27">
        <v>64</v>
      </c>
      <c r="B419" s="47" t="s">
        <v>30</v>
      </c>
      <c r="C419" s="48" t="s">
        <v>81</v>
      </c>
      <c r="D419" s="48">
        <f t="shared" si="19"/>
        <v>80000</v>
      </c>
      <c r="E419" s="49">
        <v>195.96</v>
      </c>
      <c r="F419" s="27" t="s">
        <v>325</v>
      </c>
      <c r="G419" s="50">
        <v>1.0193000000000001</v>
      </c>
      <c r="H419" s="48">
        <f t="shared" si="21"/>
        <v>81544.000000000015</v>
      </c>
      <c r="I419" s="50">
        <v>1.0256000000000001</v>
      </c>
      <c r="J419" s="48">
        <f t="shared" si="20"/>
        <v>82048</v>
      </c>
    </row>
    <row r="420" spans="1:10" x14ac:dyDescent="0.25">
      <c r="A420" s="27">
        <v>65</v>
      </c>
      <c r="B420" s="47" t="s">
        <v>30</v>
      </c>
      <c r="C420" s="48" t="s">
        <v>37</v>
      </c>
      <c r="D420" s="48">
        <f t="shared" si="19"/>
        <v>80004</v>
      </c>
      <c r="E420" s="49">
        <v>195.96</v>
      </c>
      <c r="F420" s="27" t="s">
        <v>325</v>
      </c>
      <c r="G420" s="50">
        <v>1.0193000000000001</v>
      </c>
      <c r="H420" s="48">
        <f t="shared" ref="H420:H451" si="22">SUM(D420*G420)</f>
        <v>81548.077200000014</v>
      </c>
      <c r="I420" s="50">
        <v>1.0256000000000001</v>
      </c>
      <c r="J420" s="48">
        <f t="shared" si="20"/>
        <v>82052.102400000003</v>
      </c>
    </row>
    <row r="421" spans="1:10" x14ac:dyDescent="0.25">
      <c r="A421" s="27">
        <v>66</v>
      </c>
      <c r="B421" s="47" t="s">
        <v>30</v>
      </c>
      <c r="C421" s="48" t="s">
        <v>170</v>
      </c>
      <c r="D421" s="48">
        <f t="shared" si="19"/>
        <v>81000</v>
      </c>
      <c r="E421" s="49">
        <v>195.96</v>
      </c>
      <c r="F421" s="27" t="s">
        <v>325</v>
      </c>
      <c r="G421" s="50">
        <v>1.0193000000000001</v>
      </c>
      <c r="H421" s="48">
        <f t="shared" si="22"/>
        <v>82563.3</v>
      </c>
      <c r="I421" s="50">
        <v>1.0256000000000001</v>
      </c>
      <c r="J421" s="48">
        <f t="shared" si="20"/>
        <v>83073.600000000006</v>
      </c>
    </row>
    <row r="422" spans="1:10" x14ac:dyDescent="0.25">
      <c r="A422" s="27">
        <v>67</v>
      </c>
      <c r="B422" s="47" t="s">
        <v>30</v>
      </c>
      <c r="C422" s="48" t="s">
        <v>170</v>
      </c>
      <c r="D422" s="48">
        <f t="shared" si="19"/>
        <v>81000</v>
      </c>
      <c r="E422" s="49">
        <v>195.96</v>
      </c>
      <c r="F422" s="27" t="s">
        <v>325</v>
      </c>
      <c r="G422" s="50">
        <v>1.0193000000000001</v>
      </c>
      <c r="H422" s="48">
        <f t="shared" si="22"/>
        <v>82563.3</v>
      </c>
      <c r="I422" s="50">
        <v>1.0256000000000001</v>
      </c>
      <c r="J422" s="48">
        <f t="shared" si="20"/>
        <v>83073.600000000006</v>
      </c>
    </row>
    <row r="423" spans="1:10" x14ac:dyDescent="0.25">
      <c r="A423" s="27">
        <v>68</v>
      </c>
      <c r="B423" s="47" t="s">
        <v>30</v>
      </c>
      <c r="C423" s="48" t="s">
        <v>170</v>
      </c>
      <c r="D423" s="48">
        <f t="shared" ref="D423:D462" si="23">SUM(C423*1)</f>
        <v>81000</v>
      </c>
      <c r="E423" s="49">
        <v>195.96</v>
      </c>
      <c r="F423" s="27" t="s">
        <v>325</v>
      </c>
      <c r="G423" s="50">
        <v>1.0193000000000001</v>
      </c>
      <c r="H423" s="48">
        <f t="shared" si="22"/>
        <v>82563.3</v>
      </c>
      <c r="I423" s="50">
        <v>1.0256000000000001</v>
      </c>
      <c r="J423" s="48">
        <f t="shared" si="20"/>
        <v>83073.600000000006</v>
      </c>
    </row>
    <row r="424" spans="1:10" x14ac:dyDescent="0.25">
      <c r="A424" s="27">
        <v>69</v>
      </c>
      <c r="B424" s="47" t="s">
        <v>30</v>
      </c>
      <c r="C424" s="48" t="s">
        <v>170</v>
      </c>
      <c r="D424" s="48">
        <f t="shared" si="23"/>
        <v>81000</v>
      </c>
      <c r="E424" s="49">
        <v>195.96</v>
      </c>
      <c r="F424" s="27" t="s">
        <v>325</v>
      </c>
      <c r="G424" s="50">
        <v>1.0193000000000001</v>
      </c>
      <c r="H424" s="48">
        <f t="shared" si="22"/>
        <v>82563.3</v>
      </c>
      <c r="I424" s="50">
        <v>1.0256000000000001</v>
      </c>
      <c r="J424" s="48">
        <f t="shared" si="20"/>
        <v>83073.600000000006</v>
      </c>
    </row>
    <row r="425" spans="1:10" x14ac:dyDescent="0.25">
      <c r="A425" s="27">
        <v>70</v>
      </c>
      <c r="B425" s="47" t="s">
        <v>30</v>
      </c>
      <c r="C425" s="48" t="s">
        <v>129</v>
      </c>
      <c r="D425" s="48">
        <f t="shared" si="23"/>
        <v>85000</v>
      </c>
      <c r="E425" s="49">
        <v>195.96</v>
      </c>
      <c r="F425" s="27" t="s">
        <v>325</v>
      </c>
      <c r="G425" s="50">
        <v>1.0193000000000001</v>
      </c>
      <c r="H425" s="48">
        <f t="shared" si="22"/>
        <v>86640.500000000015</v>
      </c>
      <c r="I425" s="50">
        <v>1.0256000000000001</v>
      </c>
      <c r="J425" s="48">
        <f t="shared" si="20"/>
        <v>87176</v>
      </c>
    </row>
    <row r="426" spans="1:10" x14ac:dyDescent="0.25">
      <c r="A426" s="27">
        <v>71</v>
      </c>
      <c r="B426" s="47" t="s">
        <v>30</v>
      </c>
      <c r="C426" s="48" t="s">
        <v>165</v>
      </c>
      <c r="D426" s="48">
        <f t="shared" si="23"/>
        <v>88000</v>
      </c>
      <c r="E426" s="49">
        <v>195.96</v>
      </c>
      <c r="F426" s="27" t="s">
        <v>325</v>
      </c>
      <c r="G426" s="50">
        <v>1.0193000000000001</v>
      </c>
      <c r="H426" s="48">
        <f t="shared" si="22"/>
        <v>89698.400000000009</v>
      </c>
      <c r="I426" s="50">
        <v>1.0256000000000001</v>
      </c>
      <c r="J426" s="48">
        <f t="shared" si="20"/>
        <v>90252.800000000003</v>
      </c>
    </row>
    <row r="427" spans="1:10" x14ac:dyDescent="0.25">
      <c r="A427" s="27">
        <v>72</v>
      </c>
      <c r="B427" s="47" t="s">
        <v>30</v>
      </c>
      <c r="C427" s="48" t="s">
        <v>59</v>
      </c>
      <c r="D427" s="48">
        <f t="shared" si="23"/>
        <v>90000</v>
      </c>
      <c r="E427" s="49">
        <v>195.96</v>
      </c>
      <c r="F427" s="27" t="s">
        <v>325</v>
      </c>
      <c r="G427" s="50">
        <v>1.0193000000000001</v>
      </c>
      <c r="H427" s="48">
        <f t="shared" si="22"/>
        <v>91737.000000000015</v>
      </c>
      <c r="I427" s="50">
        <v>1.0256000000000001</v>
      </c>
      <c r="J427" s="48">
        <f t="shared" si="20"/>
        <v>92304</v>
      </c>
    </row>
    <row r="428" spans="1:10" x14ac:dyDescent="0.25">
      <c r="A428" s="27">
        <v>73</v>
      </c>
      <c r="B428" s="47" t="s">
        <v>30</v>
      </c>
      <c r="C428" s="48" t="s">
        <v>59</v>
      </c>
      <c r="D428" s="48">
        <f t="shared" si="23"/>
        <v>90000</v>
      </c>
      <c r="E428" s="49">
        <v>195.96</v>
      </c>
      <c r="F428" s="27" t="s">
        <v>325</v>
      </c>
      <c r="G428" s="50">
        <v>1.0193000000000001</v>
      </c>
      <c r="H428" s="48">
        <f t="shared" si="22"/>
        <v>91737.000000000015</v>
      </c>
      <c r="I428" s="50">
        <v>1.0256000000000001</v>
      </c>
      <c r="J428" s="48">
        <f t="shared" si="20"/>
        <v>92304</v>
      </c>
    </row>
    <row r="429" spans="1:10" x14ac:dyDescent="0.25">
      <c r="A429" s="27">
        <v>74</v>
      </c>
      <c r="B429" s="47" t="s">
        <v>30</v>
      </c>
      <c r="C429" s="48" t="s">
        <v>59</v>
      </c>
      <c r="D429" s="48">
        <f t="shared" si="23"/>
        <v>90000</v>
      </c>
      <c r="E429" s="49">
        <v>195.96</v>
      </c>
      <c r="F429" s="27" t="s">
        <v>325</v>
      </c>
      <c r="G429" s="50">
        <v>1.0193000000000001</v>
      </c>
      <c r="H429" s="48">
        <f t="shared" si="22"/>
        <v>91737.000000000015</v>
      </c>
      <c r="I429" s="50">
        <v>1.0256000000000001</v>
      </c>
      <c r="J429" s="48">
        <f t="shared" si="20"/>
        <v>92304</v>
      </c>
    </row>
    <row r="430" spans="1:10" x14ac:dyDescent="0.25">
      <c r="A430" s="27">
        <v>75</v>
      </c>
      <c r="B430" s="47" t="s">
        <v>30</v>
      </c>
      <c r="C430" s="48" t="s">
        <v>59</v>
      </c>
      <c r="D430" s="48">
        <f t="shared" si="23"/>
        <v>90000</v>
      </c>
      <c r="E430" s="49">
        <v>195.96</v>
      </c>
      <c r="F430" s="27" t="s">
        <v>325</v>
      </c>
      <c r="G430" s="50">
        <v>1.0193000000000001</v>
      </c>
      <c r="H430" s="48">
        <f t="shared" si="22"/>
        <v>91737.000000000015</v>
      </c>
      <c r="I430" s="50">
        <v>1.0256000000000001</v>
      </c>
      <c r="J430" s="48">
        <f t="shared" si="20"/>
        <v>92304</v>
      </c>
    </row>
    <row r="431" spans="1:10" x14ac:dyDescent="0.25">
      <c r="A431" s="27">
        <v>76</v>
      </c>
      <c r="B431" s="47" t="s">
        <v>30</v>
      </c>
      <c r="C431" s="48" t="s">
        <v>59</v>
      </c>
      <c r="D431" s="48">
        <f t="shared" si="23"/>
        <v>90000</v>
      </c>
      <c r="E431" s="49">
        <v>195.96</v>
      </c>
      <c r="F431" s="27" t="s">
        <v>325</v>
      </c>
      <c r="G431" s="50">
        <v>1.0193000000000001</v>
      </c>
      <c r="H431" s="48">
        <f t="shared" si="22"/>
        <v>91737.000000000015</v>
      </c>
      <c r="I431" s="50">
        <v>1.0256000000000001</v>
      </c>
      <c r="J431" s="48">
        <f t="shared" si="20"/>
        <v>92304</v>
      </c>
    </row>
    <row r="432" spans="1:10" x14ac:dyDescent="0.25">
      <c r="A432" s="27">
        <v>77</v>
      </c>
      <c r="B432" s="47" t="s">
        <v>30</v>
      </c>
      <c r="C432" s="48" t="s">
        <v>59</v>
      </c>
      <c r="D432" s="48">
        <f t="shared" si="23"/>
        <v>90000</v>
      </c>
      <c r="E432" s="49">
        <v>195.96</v>
      </c>
      <c r="F432" s="27" t="s">
        <v>325</v>
      </c>
      <c r="G432" s="50">
        <v>1.0193000000000001</v>
      </c>
      <c r="H432" s="48">
        <f t="shared" si="22"/>
        <v>91737.000000000015</v>
      </c>
      <c r="I432" s="50">
        <v>1.0256000000000001</v>
      </c>
      <c r="J432" s="48">
        <f t="shared" si="20"/>
        <v>92304</v>
      </c>
    </row>
    <row r="433" spans="1:10" x14ac:dyDescent="0.25">
      <c r="A433" s="27">
        <v>78</v>
      </c>
      <c r="B433" s="47" t="s">
        <v>30</v>
      </c>
      <c r="C433" s="48" t="s">
        <v>45</v>
      </c>
      <c r="D433" s="48">
        <f t="shared" si="23"/>
        <v>92000</v>
      </c>
      <c r="E433" s="49">
        <v>195.96</v>
      </c>
      <c r="F433" s="27" t="s">
        <v>325</v>
      </c>
      <c r="G433" s="50">
        <v>1.0193000000000001</v>
      </c>
      <c r="H433" s="48">
        <f t="shared" si="22"/>
        <v>93775.6</v>
      </c>
      <c r="I433" s="50">
        <v>1.0256000000000001</v>
      </c>
      <c r="J433" s="48">
        <f t="shared" si="20"/>
        <v>94355.200000000012</v>
      </c>
    </row>
    <row r="434" spans="1:10" x14ac:dyDescent="0.25">
      <c r="A434" s="27">
        <v>79</v>
      </c>
      <c r="B434" s="47" t="s">
        <v>30</v>
      </c>
      <c r="C434" s="48" t="s">
        <v>60</v>
      </c>
      <c r="D434" s="48">
        <f t="shared" si="23"/>
        <v>95000.04</v>
      </c>
      <c r="E434" s="49">
        <v>195.96</v>
      </c>
      <c r="F434" s="27" t="s">
        <v>325</v>
      </c>
      <c r="G434" s="50">
        <v>1.0193000000000001</v>
      </c>
      <c r="H434" s="48">
        <f t="shared" si="22"/>
        <v>96833.540772000008</v>
      </c>
      <c r="I434" s="50">
        <v>1.0256000000000001</v>
      </c>
      <c r="J434" s="48">
        <f t="shared" si="20"/>
        <v>97432.041024000006</v>
      </c>
    </row>
    <row r="435" spans="1:10" x14ac:dyDescent="0.25">
      <c r="A435" s="27">
        <v>80</v>
      </c>
      <c r="B435" s="47" t="s">
        <v>30</v>
      </c>
      <c r="C435" s="48" t="s">
        <v>60</v>
      </c>
      <c r="D435" s="48">
        <f t="shared" si="23"/>
        <v>95000.04</v>
      </c>
      <c r="E435" s="49">
        <v>195.96</v>
      </c>
      <c r="F435" s="27" t="s">
        <v>325</v>
      </c>
      <c r="G435" s="50">
        <v>1.0193000000000001</v>
      </c>
      <c r="H435" s="48">
        <f t="shared" si="22"/>
        <v>96833.540772000008</v>
      </c>
      <c r="I435" s="50">
        <v>1.0256000000000001</v>
      </c>
      <c r="J435" s="48">
        <f t="shared" si="20"/>
        <v>97432.041024000006</v>
      </c>
    </row>
    <row r="436" spans="1:10" x14ac:dyDescent="0.25">
      <c r="A436" s="27">
        <v>81</v>
      </c>
      <c r="B436" s="47" t="s">
        <v>30</v>
      </c>
      <c r="C436" s="48" t="s">
        <v>40</v>
      </c>
      <c r="D436" s="48">
        <f t="shared" si="23"/>
        <v>95004</v>
      </c>
      <c r="E436" s="49">
        <v>195.96</v>
      </c>
      <c r="F436" s="27" t="s">
        <v>325</v>
      </c>
      <c r="G436" s="50">
        <v>1.0193000000000001</v>
      </c>
      <c r="H436" s="48">
        <f t="shared" si="22"/>
        <v>96837.577200000014</v>
      </c>
      <c r="I436" s="50">
        <v>1.0256000000000001</v>
      </c>
      <c r="J436" s="48">
        <f t="shared" si="20"/>
        <v>97436.102400000003</v>
      </c>
    </row>
    <row r="437" spans="1:10" x14ac:dyDescent="0.25">
      <c r="A437" s="27">
        <v>82</v>
      </c>
      <c r="B437" s="47" t="s">
        <v>30</v>
      </c>
      <c r="C437" s="48" t="s">
        <v>40</v>
      </c>
      <c r="D437" s="48">
        <f t="shared" si="23"/>
        <v>95004</v>
      </c>
      <c r="E437" s="49">
        <v>195.96</v>
      </c>
      <c r="F437" s="27" t="s">
        <v>325</v>
      </c>
      <c r="G437" s="50">
        <v>1.0193000000000001</v>
      </c>
      <c r="H437" s="48">
        <f t="shared" si="22"/>
        <v>96837.577200000014</v>
      </c>
      <c r="I437" s="50">
        <v>1.0256000000000001</v>
      </c>
      <c r="J437" s="48">
        <f t="shared" si="20"/>
        <v>97436.102400000003</v>
      </c>
    </row>
    <row r="438" spans="1:10" x14ac:dyDescent="0.25">
      <c r="A438" s="27">
        <v>83</v>
      </c>
      <c r="B438" s="47" t="s">
        <v>30</v>
      </c>
      <c r="C438" s="48" t="s">
        <v>95</v>
      </c>
      <c r="D438" s="48">
        <f t="shared" si="23"/>
        <v>96004</v>
      </c>
      <c r="E438" s="49">
        <v>195.96</v>
      </c>
      <c r="F438" s="27" t="s">
        <v>325</v>
      </c>
      <c r="G438" s="50">
        <v>1.0193000000000001</v>
      </c>
      <c r="H438" s="48">
        <f t="shared" si="22"/>
        <v>97856.877200000003</v>
      </c>
      <c r="I438" s="50">
        <v>1.0256000000000001</v>
      </c>
      <c r="J438" s="48">
        <f t="shared" si="20"/>
        <v>98461.702400000009</v>
      </c>
    </row>
    <row r="439" spans="1:10" x14ac:dyDescent="0.25">
      <c r="A439" s="27">
        <v>84</v>
      </c>
      <c r="B439" s="47" t="s">
        <v>30</v>
      </c>
      <c r="C439" s="48" t="s">
        <v>187</v>
      </c>
      <c r="D439" s="48">
        <f t="shared" si="23"/>
        <v>99000</v>
      </c>
      <c r="E439" s="49">
        <v>195.96</v>
      </c>
      <c r="F439" s="27" t="s">
        <v>325</v>
      </c>
      <c r="G439" s="50">
        <v>1.0193000000000001</v>
      </c>
      <c r="H439" s="48">
        <f t="shared" si="22"/>
        <v>100910.70000000001</v>
      </c>
      <c r="I439" s="50">
        <v>1.0256000000000001</v>
      </c>
      <c r="J439" s="48">
        <f t="shared" si="20"/>
        <v>101534.40000000001</v>
      </c>
    </row>
    <row r="440" spans="1:10" x14ac:dyDescent="0.25">
      <c r="A440" s="27">
        <v>85</v>
      </c>
      <c r="B440" s="47" t="s">
        <v>30</v>
      </c>
      <c r="C440" s="48" t="s">
        <v>190</v>
      </c>
      <c r="D440" s="48">
        <f t="shared" si="23"/>
        <v>99904</v>
      </c>
      <c r="E440" s="49">
        <v>195.96</v>
      </c>
      <c r="F440" s="27" t="s">
        <v>325</v>
      </c>
      <c r="G440" s="50">
        <v>1.0193000000000001</v>
      </c>
      <c r="H440" s="48">
        <f t="shared" si="22"/>
        <v>101832.14720000001</v>
      </c>
      <c r="I440" s="50">
        <v>1.0256000000000001</v>
      </c>
      <c r="J440" s="48">
        <f t="shared" si="20"/>
        <v>102461.54240000001</v>
      </c>
    </row>
    <row r="441" spans="1:10" x14ac:dyDescent="0.25">
      <c r="A441" s="27">
        <v>86</v>
      </c>
      <c r="B441" s="47" t="s">
        <v>30</v>
      </c>
      <c r="C441" s="48" t="s">
        <v>20</v>
      </c>
      <c r="D441" s="48">
        <f t="shared" si="23"/>
        <v>100000</v>
      </c>
      <c r="E441" s="49">
        <v>195.96</v>
      </c>
      <c r="F441" s="27" t="s">
        <v>325</v>
      </c>
      <c r="G441" s="50">
        <v>1.0185999999999999</v>
      </c>
      <c r="H441" s="48">
        <f t="shared" si="22"/>
        <v>101860</v>
      </c>
      <c r="I441" s="50">
        <v>1.0248999999999999</v>
      </c>
      <c r="J441" s="48">
        <f t="shared" si="20"/>
        <v>102489.99999999999</v>
      </c>
    </row>
    <row r="442" spans="1:10" x14ac:dyDescent="0.25">
      <c r="A442" s="27">
        <v>87</v>
      </c>
      <c r="B442" s="47" t="s">
        <v>30</v>
      </c>
      <c r="C442" s="48" t="s">
        <v>77</v>
      </c>
      <c r="D442" s="48">
        <f t="shared" si="23"/>
        <v>104999.92</v>
      </c>
      <c r="E442" s="49">
        <v>195.96</v>
      </c>
      <c r="F442" s="27" t="s">
        <v>325</v>
      </c>
      <c r="G442" s="50">
        <v>1.0185999999999999</v>
      </c>
      <c r="H442" s="48">
        <f t="shared" si="22"/>
        <v>106952.91851199999</v>
      </c>
      <c r="I442" s="50">
        <v>1.0248999999999999</v>
      </c>
      <c r="J442" s="48">
        <f t="shared" si="20"/>
        <v>107614.41800799999</v>
      </c>
    </row>
    <row r="443" spans="1:10" x14ac:dyDescent="0.25">
      <c r="A443" s="27">
        <v>88</v>
      </c>
      <c r="B443" s="47" t="s">
        <v>30</v>
      </c>
      <c r="C443" s="48" t="s">
        <v>168</v>
      </c>
      <c r="D443" s="48">
        <f t="shared" si="23"/>
        <v>112000</v>
      </c>
      <c r="E443" s="49">
        <v>195.96</v>
      </c>
      <c r="F443" s="27" t="s">
        <v>325</v>
      </c>
      <c r="G443" s="50">
        <v>1.0185999999999999</v>
      </c>
      <c r="H443" s="48">
        <f t="shared" si="22"/>
        <v>114083.2</v>
      </c>
      <c r="I443" s="50">
        <v>1.0248999999999999</v>
      </c>
      <c r="J443" s="48">
        <f t="shared" si="20"/>
        <v>114788.79999999999</v>
      </c>
    </row>
    <row r="444" spans="1:10" x14ac:dyDescent="0.25">
      <c r="A444" s="27">
        <v>89</v>
      </c>
      <c r="B444" s="47" t="s">
        <v>30</v>
      </c>
      <c r="C444" s="48" t="s">
        <v>32</v>
      </c>
      <c r="D444" s="48">
        <f t="shared" si="23"/>
        <v>115000</v>
      </c>
      <c r="E444" s="49">
        <v>195.96</v>
      </c>
      <c r="F444" s="27" t="s">
        <v>325</v>
      </c>
      <c r="G444" s="50">
        <v>1.0185999999999999</v>
      </c>
      <c r="H444" s="48">
        <f t="shared" si="22"/>
        <v>117139</v>
      </c>
      <c r="I444" s="50">
        <v>1.0248999999999999</v>
      </c>
      <c r="J444" s="48">
        <f t="shared" si="20"/>
        <v>117863.49999999999</v>
      </c>
    </row>
    <row r="445" spans="1:10" x14ac:dyDescent="0.25">
      <c r="A445" s="27">
        <v>90</v>
      </c>
      <c r="B445" s="47" t="s">
        <v>30</v>
      </c>
      <c r="C445" s="48" t="s">
        <v>32</v>
      </c>
      <c r="D445" s="48">
        <f t="shared" si="23"/>
        <v>115000</v>
      </c>
      <c r="E445" s="49">
        <v>195.96</v>
      </c>
      <c r="F445" s="27" t="s">
        <v>325</v>
      </c>
      <c r="G445" s="50">
        <v>1.0185999999999999</v>
      </c>
      <c r="H445" s="48">
        <f t="shared" si="22"/>
        <v>117139</v>
      </c>
      <c r="I445" s="50">
        <v>1.0248999999999999</v>
      </c>
      <c r="J445" s="48">
        <f t="shared" si="20"/>
        <v>117863.49999999999</v>
      </c>
    </row>
    <row r="446" spans="1:10" x14ac:dyDescent="0.25">
      <c r="A446" s="27">
        <v>91</v>
      </c>
      <c r="B446" s="47" t="s">
        <v>30</v>
      </c>
      <c r="C446" s="48" t="s">
        <v>32</v>
      </c>
      <c r="D446" s="48">
        <f t="shared" si="23"/>
        <v>115000</v>
      </c>
      <c r="E446" s="49">
        <v>195.96</v>
      </c>
      <c r="F446" s="27" t="s">
        <v>325</v>
      </c>
      <c r="G446" s="50">
        <v>1.0185999999999999</v>
      </c>
      <c r="H446" s="48">
        <f t="shared" si="22"/>
        <v>117139</v>
      </c>
      <c r="I446" s="50">
        <v>1.0248999999999999</v>
      </c>
      <c r="J446" s="48">
        <f t="shared" si="20"/>
        <v>117863.49999999999</v>
      </c>
    </row>
    <row r="447" spans="1:10" x14ac:dyDescent="0.25">
      <c r="A447" s="27">
        <v>92</v>
      </c>
      <c r="B447" s="47" t="s">
        <v>30</v>
      </c>
      <c r="C447" s="48" t="s">
        <v>32</v>
      </c>
      <c r="D447" s="48">
        <f t="shared" si="23"/>
        <v>115000</v>
      </c>
      <c r="E447" s="49">
        <v>195.96</v>
      </c>
      <c r="F447" s="27" t="s">
        <v>325</v>
      </c>
      <c r="G447" s="50">
        <v>1.0185999999999999</v>
      </c>
      <c r="H447" s="48">
        <f t="shared" si="22"/>
        <v>117139</v>
      </c>
      <c r="I447" s="50">
        <v>1.0248999999999999</v>
      </c>
      <c r="J447" s="48">
        <f t="shared" si="20"/>
        <v>117863.49999999999</v>
      </c>
    </row>
    <row r="448" spans="1:10" x14ac:dyDescent="0.25">
      <c r="A448" s="27">
        <v>93</v>
      </c>
      <c r="B448" s="47" t="s">
        <v>30</v>
      </c>
      <c r="C448" s="48" t="s">
        <v>32</v>
      </c>
      <c r="D448" s="48">
        <f t="shared" si="23"/>
        <v>115000</v>
      </c>
      <c r="E448" s="49">
        <v>195.96</v>
      </c>
      <c r="F448" s="27" t="s">
        <v>325</v>
      </c>
      <c r="G448" s="50">
        <v>1.0185999999999999</v>
      </c>
      <c r="H448" s="48">
        <f t="shared" si="22"/>
        <v>117139</v>
      </c>
      <c r="I448" s="50">
        <v>1.0248999999999999</v>
      </c>
      <c r="J448" s="48">
        <f t="shared" si="20"/>
        <v>117863.49999999999</v>
      </c>
    </row>
    <row r="449" spans="1:10" x14ac:dyDescent="0.25">
      <c r="A449" s="27">
        <v>94</v>
      </c>
      <c r="B449" s="47" t="s">
        <v>30</v>
      </c>
      <c r="C449" s="48" t="s">
        <v>32</v>
      </c>
      <c r="D449" s="48">
        <f t="shared" si="23"/>
        <v>115000</v>
      </c>
      <c r="E449" s="49">
        <v>195.96</v>
      </c>
      <c r="F449" s="27" t="s">
        <v>325</v>
      </c>
      <c r="G449" s="50">
        <v>1.0185999999999999</v>
      </c>
      <c r="H449" s="48">
        <f t="shared" si="22"/>
        <v>117139</v>
      </c>
      <c r="I449" s="50">
        <v>1.0248999999999999</v>
      </c>
      <c r="J449" s="48">
        <f t="shared" si="20"/>
        <v>117863.49999999999</v>
      </c>
    </row>
    <row r="450" spans="1:10" x14ac:dyDescent="0.25">
      <c r="A450" s="27">
        <v>95</v>
      </c>
      <c r="B450" s="47" t="s">
        <v>30</v>
      </c>
      <c r="C450" s="48" t="s">
        <v>260</v>
      </c>
      <c r="D450" s="48">
        <f t="shared" si="23"/>
        <v>115008</v>
      </c>
      <c r="E450" s="49">
        <v>195.96</v>
      </c>
      <c r="F450" s="27" t="s">
        <v>325</v>
      </c>
      <c r="G450" s="50">
        <v>1.0185999999999999</v>
      </c>
      <c r="H450" s="48">
        <f t="shared" si="22"/>
        <v>117147.1488</v>
      </c>
      <c r="I450" s="50">
        <v>1.0248999999999999</v>
      </c>
      <c r="J450" s="48">
        <f t="shared" si="20"/>
        <v>117871.69919999999</v>
      </c>
    </row>
    <row r="451" spans="1:10" x14ac:dyDescent="0.25">
      <c r="A451" s="27">
        <v>96</v>
      </c>
      <c r="B451" s="47" t="s">
        <v>30</v>
      </c>
      <c r="C451" s="48" t="s">
        <v>31</v>
      </c>
      <c r="D451" s="48">
        <f t="shared" si="23"/>
        <v>120000</v>
      </c>
      <c r="E451" s="49">
        <v>195.96</v>
      </c>
      <c r="F451" s="27" t="s">
        <v>325</v>
      </c>
      <c r="G451" s="50">
        <v>1.0185999999999999</v>
      </c>
      <c r="H451" s="48">
        <f t="shared" si="22"/>
        <v>122232</v>
      </c>
      <c r="I451" s="50">
        <v>1.0248999999999999</v>
      </c>
      <c r="J451" s="48">
        <f t="shared" ref="J451:J514" si="24">SUM(D451*I451)</f>
        <v>122987.99999999999</v>
      </c>
    </row>
    <row r="452" spans="1:10" x14ac:dyDescent="0.25">
      <c r="A452" s="27">
        <v>97</v>
      </c>
      <c r="B452" s="47" t="s">
        <v>30</v>
      </c>
      <c r="C452" s="48" t="s">
        <v>12</v>
      </c>
      <c r="D452" s="48">
        <f t="shared" si="23"/>
        <v>125000</v>
      </c>
      <c r="E452" s="49">
        <v>195.96</v>
      </c>
      <c r="F452" s="27" t="s">
        <v>325</v>
      </c>
      <c r="G452" s="50">
        <v>1.0185999999999999</v>
      </c>
      <c r="H452" s="48">
        <f t="shared" ref="H452:H462" si="25">SUM(D452*G452)</f>
        <v>127325</v>
      </c>
      <c r="I452" s="50">
        <v>1.0248999999999999</v>
      </c>
      <c r="J452" s="48">
        <f t="shared" si="24"/>
        <v>128112.49999999999</v>
      </c>
    </row>
    <row r="453" spans="1:10" x14ac:dyDescent="0.25">
      <c r="A453" s="27">
        <v>98</v>
      </c>
      <c r="B453" s="47" t="s">
        <v>30</v>
      </c>
      <c r="C453" s="48" t="s">
        <v>12</v>
      </c>
      <c r="D453" s="48">
        <f t="shared" si="23"/>
        <v>125000</v>
      </c>
      <c r="E453" s="49">
        <v>195.96</v>
      </c>
      <c r="F453" s="27" t="s">
        <v>325</v>
      </c>
      <c r="G453" s="50">
        <v>1.0185999999999999</v>
      </c>
      <c r="H453" s="48">
        <f t="shared" si="25"/>
        <v>127325</v>
      </c>
      <c r="I453" s="50">
        <v>1.0248999999999999</v>
      </c>
      <c r="J453" s="48">
        <f t="shared" si="24"/>
        <v>128112.49999999999</v>
      </c>
    </row>
    <row r="454" spans="1:10" x14ac:dyDescent="0.25">
      <c r="A454" s="27">
        <v>99</v>
      </c>
      <c r="B454" s="47" t="s">
        <v>30</v>
      </c>
      <c r="C454" s="48" t="s">
        <v>111</v>
      </c>
      <c r="D454" s="48">
        <f t="shared" si="23"/>
        <v>130000</v>
      </c>
      <c r="E454" s="49">
        <v>195.96</v>
      </c>
      <c r="F454" s="27" t="s">
        <v>325</v>
      </c>
      <c r="G454" s="50">
        <v>1.0185999999999999</v>
      </c>
      <c r="H454" s="48">
        <f t="shared" si="25"/>
        <v>132418</v>
      </c>
      <c r="I454" s="50">
        <v>1.0248999999999999</v>
      </c>
      <c r="J454" s="48">
        <f t="shared" si="24"/>
        <v>133237</v>
      </c>
    </row>
    <row r="455" spans="1:10" x14ac:dyDescent="0.25">
      <c r="A455" s="27">
        <v>100</v>
      </c>
      <c r="B455" s="47" t="s">
        <v>30</v>
      </c>
      <c r="C455" s="48" t="s">
        <v>126</v>
      </c>
      <c r="D455" s="48">
        <f t="shared" si="23"/>
        <v>132000</v>
      </c>
      <c r="E455" s="49">
        <v>195.96</v>
      </c>
      <c r="F455" s="27" t="s">
        <v>325</v>
      </c>
      <c r="G455" s="50">
        <v>1.0185999999999999</v>
      </c>
      <c r="H455" s="48">
        <f t="shared" si="25"/>
        <v>134455.19999999998</v>
      </c>
      <c r="I455" s="50">
        <v>1.0248999999999999</v>
      </c>
      <c r="J455" s="48">
        <f t="shared" si="24"/>
        <v>135286.79999999999</v>
      </c>
    </row>
    <row r="456" spans="1:10" x14ac:dyDescent="0.25">
      <c r="A456" s="27">
        <v>101</v>
      </c>
      <c r="B456" s="47" t="s">
        <v>30</v>
      </c>
      <c r="C456" s="48" t="s">
        <v>16</v>
      </c>
      <c r="D456" s="48">
        <f t="shared" si="23"/>
        <v>135000</v>
      </c>
      <c r="E456" s="49">
        <v>195.96</v>
      </c>
      <c r="F456" s="27" t="s">
        <v>325</v>
      </c>
      <c r="G456" s="50">
        <v>1.0185999999999999</v>
      </c>
      <c r="H456" s="48">
        <f t="shared" si="25"/>
        <v>137511</v>
      </c>
      <c r="I456" s="50">
        <v>1.0248999999999999</v>
      </c>
      <c r="J456" s="48">
        <f t="shared" si="24"/>
        <v>138361.5</v>
      </c>
    </row>
    <row r="457" spans="1:10" x14ac:dyDescent="0.25">
      <c r="A457" s="27">
        <v>102</v>
      </c>
      <c r="B457" s="47" t="s">
        <v>30</v>
      </c>
      <c r="C457" s="48" t="s">
        <v>22</v>
      </c>
      <c r="D457" s="48">
        <f t="shared" si="23"/>
        <v>150000</v>
      </c>
      <c r="E457" s="49">
        <v>195.96</v>
      </c>
      <c r="F457" s="27" t="s">
        <v>325</v>
      </c>
      <c r="G457" s="50">
        <v>1.0187999999999999</v>
      </c>
      <c r="H457" s="48">
        <f t="shared" si="25"/>
        <v>152820</v>
      </c>
      <c r="I457" s="50">
        <v>1.0250999999999999</v>
      </c>
      <c r="J457" s="48">
        <f t="shared" si="24"/>
        <v>153764.99999999997</v>
      </c>
    </row>
    <row r="458" spans="1:10" x14ac:dyDescent="0.25">
      <c r="A458" s="27">
        <v>103</v>
      </c>
      <c r="B458" s="47" t="s">
        <v>30</v>
      </c>
      <c r="C458" s="48" t="s">
        <v>44</v>
      </c>
      <c r="D458" s="48">
        <f t="shared" si="23"/>
        <v>155000</v>
      </c>
      <c r="E458" s="49">
        <v>195.96</v>
      </c>
      <c r="F458" s="27" t="s">
        <v>325</v>
      </c>
      <c r="G458" s="50">
        <v>1.0187999999999999</v>
      </c>
      <c r="H458" s="48">
        <f t="shared" si="25"/>
        <v>157914</v>
      </c>
      <c r="I458" s="50">
        <v>1.0250999999999999</v>
      </c>
      <c r="J458" s="48">
        <f t="shared" si="24"/>
        <v>158890.49999999997</v>
      </c>
    </row>
    <row r="459" spans="1:10" x14ac:dyDescent="0.25">
      <c r="A459" s="27">
        <v>104</v>
      </c>
      <c r="B459" s="47" t="s">
        <v>30</v>
      </c>
      <c r="C459" s="48" t="s">
        <v>34</v>
      </c>
      <c r="D459" s="48">
        <f t="shared" si="23"/>
        <v>160000</v>
      </c>
      <c r="E459" s="49">
        <v>195.96</v>
      </c>
      <c r="F459" s="27" t="s">
        <v>325</v>
      </c>
      <c r="G459" s="50">
        <v>1.0187999999999999</v>
      </c>
      <c r="H459" s="48">
        <f t="shared" si="25"/>
        <v>163008</v>
      </c>
      <c r="I459" s="50">
        <v>1.0250999999999999</v>
      </c>
      <c r="J459" s="48">
        <f t="shared" si="24"/>
        <v>164015.99999999997</v>
      </c>
    </row>
    <row r="460" spans="1:10" x14ac:dyDescent="0.25">
      <c r="A460" s="27">
        <v>105</v>
      </c>
      <c r="B460" s="47" t="s">
        <v>30</v>
      </c>
      <c r="C460" s="48" t="s">
        <v>61</v>
      </c>
      <c r="D460" s="48">
        <f t="shared" si="23"/>
        <v>180000</v>
      </c>
      <c r="E460" s="49">
        <v>195.96</v>
      </c>
      <c r="F460" s="27" t="s">
        <v>325</v>
      </c>
      <c r="G460" s="50">
        <v>1.0187999999999999</v>
      </c>
      <c r="H460" s="48">
        <f t="shared" si="25"/>
        <v>183384</v>
      </c>
      <c r="I460" s="50">
        <v>1.0250999999999999</v>
      </c>
      <c r="J460" s="48">
        <f t="shared" si="24"/>
        <v>184517.99999999997</v>
      </c>
    </row>
    <row r="461" spans="1:10" x14ac:dyDescent="0.25">
      <c r="A461" s="27">
        <v>106</v>
      </c>
      <c r="B461" s="47" t="s">
        <v>30</v>
      </c>
      <c r="C461" s="48" t="s">
        <v>61</v>
      </c>
      <c r="D461" s="48">
        <f t="shared" si="23"/>
        <v>180000</v>
      </c>
      <c r="E461" s="49">
        <v>195.96</v>
      </c>
      <c r="F461" s="27" t="s">
        <v>325</v>
      </c>
      <c r="G461" s="50">
        <v>1.0187999999999999</v>
      </c>
      <c r="H461" s="48">
        <f t="shared" si="25"/>
        <v>183384</v>
      </c>
      <c r="I461" s="50">
        <v>1.0250999999999999</v>
      </c>
      <c r="J461" s="48">
        <f t="shared" si="24"/>
        <v>184517.99999999997</v>
      </c>
    </row>
    <row r="462" spans="1:10" x14ac:dyDescent="0.25">
      <c r="A462" s="27">
        <v>107</v>
      </c>
      <c r="B462" s="47" t="s">
        <v>30</v>
      </c>
      <c r="C462" s="48" t="s">
        <v>175</v>
      </c>
      <c r="D462" s="48">
        <f t="shared" si="23"/>
        <v>185000</v>
      </c>
      <c r="E462" s="49">
        <v>195.96</v>
      </c>
      <c r="F462" s="27" t="s">
        <v>325</v>
      </c>
      <c r="G462" s="50">
        <v>1.0187999999999999</v>
      </c>
      <c r="H462" s="48">
        <f t="shared" si="25"/>
        <v>188478</v>
      </c>
      <c r="I462" s="50">
        <v>1.0250999999999999</v>
      </c>
      <c r="J462" s="48">
        <f t="shared" si="24"/>
        <v>189643.49999999997</v>
      </c>
    </row>
    <row r="463" spans="1:10" x14ac:dyDescent="0.25">
      <c r="B463" s="8"/>
      <c r="C463" s="9"/>
      <c r="D463" s="9">
        <f>SUM(D356:D462)</f>
        <v>8712520.0399999991</v>
      </c>
      <c r="E463" s="10"/>
      <c r="H463" s="9">
        <f>SUM(H355:H462)</f>
        <v>8887268.6032919995</v>
      </c>
      <c r="J463" s="9">
        <f>SUM(J355:J462)</f>
        <v>8942157.4795439988</v>
      </c>
    </row>
    <row r="464" spans="1:10" x14ac:dyDescent="0.25">
      <c r="B464" s="16"/>
      <c r="C464" s="17"/>
      <c r="D464" s="17"/>
      <c r="E464" s="18"/>
      <c r="H464" s="17"/>
      <c r="J464" s="17"/>
    </row>
    <row r="465" spans="1:10" x14ac:dyDescent="0.25">
      <c r="A465" s="27">
        <v>1</v>
      </c>
      <c r="B465" s="47" t="s">
        <v>30</v>
      </c>
      <c r="C465" s="48" t="s">
        <v>142</v>
      </c>
      <c r="D465" s="48">
        <f>SUM(C465*1)</f>
        <v>26600</v>
      </c>
      <c r="E465" s="49">
        <v>182.67</v>
      </c>
      <c r="F465" s="27" t="s">
        <v>324</v>
      </c>
      <c r="G465" s="50">
        <v>1.0417000000000001</v>
      </c>
      <c r="H465" s="48">
        <f t="shared" ref="H465:H496" si="26">SUM(D465*G465)</f>
        <v>27709.22</v>
      </c>
      <c r="I465" s="50">
        <v>1.048</v>
      </c>
      <c r="J465" s="48">
        <f t="shared" si="24"/>
        <v>27876.800000000003</v>
      </c>
    </row>
    <row r="466" spans="1:10" x14ac:dyDescent="0.25">
      <c r="A466" s="27">
        <v>2</v>
      </c>
      <c r="B466" s="47" t="s">
        <v>30</v>
      </c>
      <c r="C466" s="48" t="s">
        <v>298</v>
      </c>
      <c r="D466" s="48">
        <f>SUM(C466*1)</f>
        <v>31200</v>
      </c>
      <c r="E466" s="49">
        <v>182.67</v>
      </c>
      <c r="F466" s="27" t="s">
        <v>324</v>
      </c>
      <c r="G466" s="50">
        <v>1.0417000000000001</v>
      </c>
      <c r="H466" s="48">
        <f t="shared" si="26"/>
        <v>32501.040000000001</v>
      </c>
      <c r="I466" s="50">
        <v>1.048</v>
      </c>
      <c r="J466" s="48">
        <f t="shared" si="24"/>
        <v>32697.600000000002</v>
      </c>
    </row>
    <row r="467" spans="1:10" x14ac:dyDescent="0.25">
      <c r="A467" s="27">
        <v>3</v>
      </c>
      <c r="B467" s="47" t="s">
        <v>30</v>
      </c>
      <c r="C467" s="48" t="s">
        <v>38</v>
      </c>
      <c r="D467" s="48">
        <f t="shared" ref="D467:D531" si="27">SUM(C467*1)</f>
        <v>34999.96</v>
      </c>
      <c r="E467" s="49">
        <v>182.67</v>
      </c>
      <c r="F467" s="27" t="s">
        <v>324</v>
      </c>
      <c r="G467" s="50">
        <v>1.0417000000000001</v>
      </c>
      <c r="H467" s="48">
        <f t="shared" si="26"/>
        <v>36459.458332000002</v>
      </c>
      <c r="I467" s="50">
        <v>1.048</v>
      </c>
      <c r="J467" s="48">
        <f t="shared" si="24"/>
        <v>36679.958080000004</v>
      </c>
    </row>
    <row r="468" spans="1:10" x14ac:dyDescent="0.25">
      <c r="A468" s="27">
        <v>4</v>
      </c>
      <c r="B468" s="47" t="s">
        <v>30</v>
      </c>
      <c r="C468" s="48" t="s">
        <v>140</v>
      </c>
      <c r="D468" s="48">
        <f t="shared" si="27"/>
        <v>37251.08</v>
      </c>
      <c r="E468" s="49">
        <v>182.67</v>
      </c>
      <c r="F468" s="27" t="s">
        <v>324</v>
      </c>
      <c r="G468" s="50">
        <v>1.0417000000000001</v>
      </c>
      <c r="H468" s="48">
        <f t="shared" si="26"/>
        <v>38804.450036000002</v>
      </c>
      <c r="I468" s="50">
        <v>1.048</v>
      </c>
      <c r="J468" s="48">
        <f t="shared" si="24"/>
        <v>39039.131840000002</v>
      </c>
    </row>
    <row r="469" spans="1:10" x14ac:dyDescent="0.25">
      <c r="A469" s="27">
        <v>5</v>
      </c>
      <c r="B469" s="47" t="s">
        <v>30</v>
      </c>
      <c r="C469" s="48" t="s">
        <v>119</v>
      </c>
      <c r="D469" s="48">
        <f t="shared" si="27"/>
        <v>41369.96</v>
      </c>
      <c r="E469" s="49">
        <v>182.67</v>
      </c>
      <c r="F469" s="27" t="s">
        <v>324</v>
      </c>
      <c r="G469" s="50">
        <v>1.0304</v>
      </c>
      <c r="H469" s="48">
        <f t="shared" si="26"/>
        <v>42627.606783999996</v>
      </c>
      <c r="I469" s="50">
        <v>1.0367</v>
      </c>
      <c r="J469" s="48">
        <f t="shared" si="24"/>
        <v>42888.237531999999</v>
      </c>
    </row>
    <row r="470" spans="1:10" x14ac:dyDescent="0.25">
      <c r="A470" s="27">
        <v>6</v>
      </c>
      <c r="B470" s="47" t="s">
        <v>30</v>
      </c>
      <c r="C470" s="48" t="s">
        <v>5</v>
      </c>
      <c r="D470" s="48">
        <f t="shared" si="27"/>
        <v>42000</v>
      </c>
      <c r="E470" s="49">
        <v>182.67</v>
      </c>
      <c r="F470" s="27" t="s">
        <v>324</v>
      </c>
      <c r="G470" s="50">
        <v>1.0304</v>
      </c>
      <c r="H470" s="48">
        <f t="shared" si="26"/>
        <v>43276.799999999996</v>
      </c>
      <c r="I470" s="50">
        <v>1.0367</v>
      </c>
      <c r="J470" s="48">
        <f t="shared" si="24"/>
        <v>43541.4</v>
      </c>
    </row>
    <row r="471" spans="1:10" x14ac:dyDescent="0.25">
      <c r="A471" s="27">
        <v>7</v>
      </c>
      <c r="B471" s="47" t="s">
        <v>30</v>
      </c>
      <c r="C471" s="48" t="s">
        <v>128</v>
      </c>
      <c r="D471" s="48">
        <f t="shared" si="27"/>
        <v>45000</v>
      </c>
      <c r="E471" s="49">
        <v>182.67</v>
      </c>
      <c r="F471" s="27" t="s">
        <v>324</v>
      </c>
      <c r="G471" s="50">
        <v>1.0304</v>
      </c>
      <c r="H471" s="48">
        <f t="shared" si="26"/>
        <v>46368</v>
      </c>
      <c r="I471" s="50">
        <v>1.0367</v>
      </c>
      <c r="J471" s="48">
        <f t="shared" si="24"/>
        <v>46651.5</v>
      </c>
    </row>
    <row r="472" spans="1:10" x14ac:dyDescent="0.25">
      <c r="A472" s="27">
        <v>8</v>
      </c>
      <c r="B472" s="47" t="s">
        <v>30</v>
      </c>
      <c r="C472" s="48" t="s">
        <v>128</v>
      </c>
      <c r="D472" s="48">
        <f t="shared" si="27"/>
        <v>45000</v>
      </c>
      <c r="E472" s="49">
        <v>182.67</v>
      </c>
      <c r="F472" s="27" t="s">
        <v>324</v>
      </c>
      <c r="G472" s="50">
        <v>1.0304</v>
      </c>
      <c r="H472" s="48">
        <f t="shared" si="26"/>
        <v>46368</v>
      </c>
      <c r="I472" s="50">
        <v>1.0367</v>
      </c>
      <c r="J472" s="48">
        <f t="shared" si="24"/>
        <v>46651.5</v>
      </c>
    </row>
    <row r="473" spans="1:10" x14ac:dyDescent="0.25">
      <c r="A473" s="27">
        <v>9</v>
      </c>
      <c r="B473" s="47" t="s">
        <v>30</v>
      </c>
      <c r="C473" s="48" t="s">
        <v>276</v>
      </c>
      <c r="D473" s="48">
        <f t="shared" si="27"/>
        <v>45932</v>
      </c>
      <c r="E473" s="49">
        <v>182.67</v>
      </c>
      <c r="F473" s="27" t="s">
        <v>324</v>
      </c>
      <c r="G473" s="50">
        <v>1.0304</v>
      </c>
      <c r="H473" s="48">
        <f t="shared" si="26"/>
        <v>47328.332799999996</v>
      </c>
      <c r="I473" s="50">
        <v>1.0367</v>
      </c>
      <c r="J473" s="48">
        <f t="shared" si="24"/>
        <v>47617.704399999995</v>
      </c>
    </row>
    <row r="474" spans="1:10" x14ac:dyDescent="0.25">
      <c r="A474" s="27">
        <v>10</v>
      </c>
      <c r="B474" s="47" t="s">
        <v>30</v>
      </c>
      <c r="C474" s="48" t="s">
        <v>151</v>
      </c>
      <c r="D474" s="48">
        <f t="shared" si="27"/>
        <v>47575.040000000001</v>
      </c>
      <c r="E474" s="49">
        <v>182.67</v>
      </c>
      <c r="F474" s="27" t="s">
        <v>324</v>
      </c>
      <c r="G474" s="50">
        <v>1.0304</v>
      </c>
      <c r="H474" s="48">
        <f t="shared" si="26"/>
        <v>49021.321215999997</v>
      </c>
      <c r="I474" s="50">
        <v>1.0367</v>
      </c>
      <c r="J474" s="48">
        <f t="shared" si="24"/>
        <v>49321.043967999998</v>
      </c>
    </row>
    <row r="475" spans="1:10" x14ac:dyDescent="0.25">
      <c r="A475" s="27">
        <v>11</v>
      </c>
      <c r="B475" s="47" t="s">
        <v>30</v>
      </c>
      <c r="C475" s="48" t="s">
        <v>171</v>
      </c>
      <c r="D475" s="48">
        <f t="shared" si="27"/>
        <v>48000</v>
      </c>
      <c r="E475" s="49">
        <v>182.67</v>
      </c>
      <c r="F475" s="27" t="s">
        <v>324</v>
      </c>
      <c r="G475" s="50">
        <v>1.0304</v>
      </c>
      <c r="H475" s="48">
        <f t="shared" si="26"/>
        <v>49459.199999999997</v>
      </c>
      <c r="I475" s="50">
        <v>1.0367</v>
      </c>
      <c r="J475" s="48">
        <f t="shared" si="24"/>
        <v>49761.599999999999</v>
      </c>
    </row>
    <row r="476" spans="1:10" x14ac:dyDescent="0.25">
      <c r="A476" s="27">
        <v>12</v>
      </c>
      <c r="B476" s="47" t="s">
        <v>30</v>
      </c>
      <c r="C476" s="48" t="s">
        <v>171</v>
      </c>
      <c r="D476" s="48">
        <f t="shared" si="27"/>
        <v>48000</v>
      </c>
      <c r="E476" s="49">
        <v>182.67</v>
      </c>
      <c r="F476" s="27" t="s">
        <v>324</v>
      </c>
      <c r="G476" s="50">
        <v>1.0304</v>
      </c>
      <c r="H476" s="48">
        <f t="shared" si="26"/>
        <v>49459.199999999997</v>
      </c>
      <c r="I476" s="50">
        <v>1.0367</v>
      </c>
      <c r="J476" s="48">
        <f t="shared" si="24"/>
        <v>49761.599999999999</v>
      </c>
    </row>
    <row r="477" spans="1:10" x14ac:dyDescent="0.25">
      <c r="A477" s="27">
        <v>13</v>
      </c>
      <c r="B477" s="47" t="s">
        <v>30</v>
      </c>
      <c r="C477" s="48" t="s">
        <v>124</v>
      </c>
      <c r="D477" s="48">
        <f t="shared" si="27"/>
        <v>50501</v>
      </c>
      <c r="E477" s="49">
        <v>182.67</v>
      </c>
      <c r="F477" s="27" t="s">
        <v>324</v>
      </c>
      <c r="G477" s="50">
        <v>1.0304</v>
      </c>
      <c r="H477" s="48">
        <f t="shared" si="26"/>
        <v>52036.2304</v>
      </c>
      <c r="I477" s="50">
        <v>1.0367</v>
      </c>
      <c r="J477" s="48">
        <f t="shared" si="24"/>
        <v>52354.386699999995</v>
      </c>
    </row>
    <row r="478" spans="1:10" x14ac:dyDescent="0.25">
      <c r="A478" s="27">
        <v>14</v>
      </c>
      <c r="B478" s="47" t="s">
        <v>30</v>
      </c>
      <c r="C478" s="48" t="s">
        <v>39</v>
      </c>
      <c r="D478" s="48">
        <f t="shared" si="27"/>
        <v>51900.44</v>
      </c>
      <c r="E478" s="49">
        <v>182.67</v>
      </c>
      <c r="F478" s="27" t="s">
        <v>324</v>
      </c>
      <c r="G478" s="50">
        <v>1.0304</v>
      </c>
      <c r="H478" s="48">
        <f t="shared" si="26"/>
        <v>53478.213376</v>
      </c>
      <c r="I478" s="50">
        <v>1.0367</v>
      </c>
      <c r="J478" s="48">
        <f t="shared" si="24"/>
        <v>53805.186148000001</v>
      </c>
    </row>
    <row r="479" spans="1:10" x14ac:dyDescent="0.25">
      <c r="A479" s="27">
        <v>15</v>
      </c>
      <c r="B479" s="47" t="s">
        <v>30</v>
      </c>
      <c r="C479" s="48" t="s">
        <v>155</v>
      </c>
      <c r="D479" s="48">
        <f t="shared" si="27"/>
        <v>52000</v>
      </c>
      <c r="E479" s="49">
        <v>182.67</v>
      </c>
      <c r="F479" s="27" t="s">
        <v>324</v>
      </c>
      <c r="G479" s="50">
        <v>1.0304</v>
      </c>
      <c r="H479" s="48">
        <f t="shared" si="26"/>
        <v>53580.799999999996</v>
      </c>
      <c r="I479" s="50">
        <v>1.0367</v>
      </c>
      <c r="J479" s="48">
        <f t="shared" si="24"/>
        <v>53908.399999999994</v>
      </c>
    </row>
    <row r="480" spans="1:10" x14ac:dyDescent="0.25">
      <c r="A480" s="27">
        <v>16</v>
      </c>
      <c r="B480" s="47" t="s">
        <v>30</v>
      </c>
      <c r="C480" s="48" t="s">
        <v>112</v>
      </c>
      <c r="D480" s="48">
        <f t="shared" si="27"/>
        <v>56000</v>
      </c>
      <c r="E480" s="49">
        <v>182.67</v>
      </c>
      <c r="F480" s="27" t="s">
        <v>324</v>
      </c>
      <c r="G480" s="50">
        <v>1.0304</v>
      </c>
      <c r="H480" s="48">
        <f t="shared" si="26"/>
        <v>57702.400000000001</v>
      </c>
      <c r="I480" s="50">
        <v>1.0367</v>
      </c>
      <c r="J480" s="48">
        <f t="shared" si="24"/>
        <v>58055.199999999997</v>
      </c>
    </row>
    <row r="481" spans="1:10" x14ac:dyDescent="0.25">
      <c r="A481" s="27">
        <v>17</v>
      </c>
      <c r="B481" s="47" t="s">
        <v>30</v>
      </c>
      <c r="C481" s="48" t="s">
        <v>13</v>
      </c>
      <c r="D481" s="48">
        <f t="shared" si="27"/>
        <v>57000</v>
      </c>
      <c r="E481" s="49">
        <v>182.67</v>
      </c>
      <c r="F481" s="27" t="s">
        <v>324</v>
      </c>
      <c r="G481" s="50">
        <v>1.0304</v>
      </c>
      <c r="H481" s="48">
        <f t="shared" si="26"/>
        <v>58732.799999999996</v>
      </c>
      <c r="I481" s="50">
        <v>1.0367</v>
      </c>
      <c r="J481" s="48">
        <f t="shared" si="24"/>
        <v>59091.899999999994</v>
      </c>
    </row>
    <row r="482" spans="1:10" x14ac:dyDescent="0.25">
      <c r="A482" s="27">
        <v>18</v>
      </c>
      <c r="B482" s="47" t="s">
        <v>30</v>
      </c>
      <c r="C482" s="48" t="s">
        <v>28</v>
      </c>
      <c r="D482" s="48">
        <f t="shared" si="27"/>
        <v>58000</v>
      </c>
      <c r="E482" s="49">
        <v>182.67</v>
      </c>
      <c r="F482" s="27" t="s">
        <v>324</v>
      </c>
      <c r="G482" s="50">
        <v>1.0304</v>
      </c>
      <c r="H482" s="48">
        <f t="shared" si="26"/>
        <v>59763.199999999997</v>
      </c>
      <c r="I482" s="50">
        <v>1.0367</v>
      </c>
      <c r="J482" s="48">
        <f t="shared" si="24"/>
        <v>60128.6</v>
      </c>
    </row>
    <row r="483" spans="1:10" x14ac:dyDescent="0.25">
      <c r="A483" s="27">
        <v>19</v>
      </c>
      <c r="B483" s="47" t="s">
        <v>30</v>
      </c>
      <c r="C483" s="48" t="s">
        <v>28</v>
      </c>
      <c r="D483" s="48">
        <f t="shared" si="27"/>
        <v>58000</v>
      </c>
      <c r="E483" s="49">
        <v>182.67</v>
      </c>
      <c r="F483" s="27" t="s">
        <v>324</v>
      </c>
      <c r="G483" s="50">
        <v>1.0304</v>
      </c>
      <c r="H483" s="48">
        <f t="shared" si="26"/>
        <v>59763.199999999997</v>
      </c>
      <c r="I483" s="50">
        <v>1.0367</v>
      </c>
      <c r="J483" s="48">
        <f t="shared" si="24"/>
        <v>60128.6</v>
      </c>
    </row>
    <row r="484" spans="1:10" x14ac:dyDescent="0.25">
      <c r="A484" s="27">
        <v>20</v>
      </c>
      <c r="B484" s="47" t="s">
        <v>30</v>
      </c>
      <c r="C484" s="48" t="s">
        <v>238</v>
      </c>
      <c r="D484" s="48">
        <f t="shared" si="27"/>
        <v>59004</v>
      </c>
      <c r="E484" s="49">
        <v>182.67</v>
      </c>
      <c r="F484" s="27" t="s">
        <v>324</v>
      </c>
      <c r="G484" s="50">
        <v>1.0304</v>
      </c>
      <c r="H484" s="48">
        <f t="shared" si="26"/>
        <v>60797.721599999997</v>
      </c>
      <c r="I484" s="50">
        <v>1.0367</v>
      </c>
      <c r="J484" s="48">
        <f t="shared" si="24"/>
        <v>61169.446799999998</v>
      </c>
    </row>
    <row r="485" spans="1:10" x14ac:dyDescent="0.25">
      <c r="A485" s="27">
        <v>21</v>
      </c>
      <c r="B485" s="47" t="s">
        <v>30</v>
      </c>
      <c r="C485" s="48" t="s">
        <v>10</v>
      </c>
      <c r="D485" s="48">
        <f t="shared" si="27"/>
        <v>60000</v>
      </c>
      <c r="E485" s="49">
        <v>182.67</v>
      </c>
      <c r="F485" s="27" t="s">
        <v>324</v>
      </c>
      <c r="G485" s="50">
        <v>1.0248999999999999</v>
      </c>
      <c r="H485" s="48">
        <f t="shared" si="26"/>
        <v>61493.999999999993</v>
      </c>
      <c r="I485" s="50">
        <v>1.0311999999999999</v>
      </c>
      <c r="J485" s="48">
        <f t="shared" si="24"/>
        <v>61871.999999999993</v>
      </c>
    </row>
    <row r="486" spans="1:10" x14ac:dyDescent="0.25">
      <c r="A486" s="27">
        <v>22</v>
      </c>
      <c r="B486" s="47" t="s">
        <v>30</v>
      </c>
      <c r="C486" s="48" t="s">
        <v>10</v>
      </c>
      <c r="D486" s="48">
        <f t="shared" si="27"/>
        <v>60000</v>
      </c>
      <c r="E486" s="49">
        <v>182.67</v>
      </c>
      <c r="F486" s="27" t="s">
        <v>324</v>
      </c>
      <c r="G486" s="50">
        <v>1.0248999999999999</v>
      </c>
      <c r="H486" s="48">
        <f t="shared" si="26"/>
        <v>61493.999999999993</v>
      </c>
      <c r="I486" s="50">
        <v>1.0311999999999999</v>
      </c>
      <c r="J486" s="48">
        <f t="shared" si="24"/>
        <v>61871.999999999993</v>
      </c>
    </row>
    <row r="487" spans="1:10" x14ac:dyDescent="0.25">
      <c r="A487" s="27">
        <v>23</v>
      </c>
      <c r="B487" s="47" t="s">
        <v>30</v>
      </c>
      <c r="C487" s="48" t="s">
        <v>10</v>
      </c>
      <c r="D487" s="48">
        <f t="shared" si="27"/>
        <v>60000</v>
      </c>
      <c r="E487" s="49">
        <v>182.67</v>
      </c>
      <c r="F487" s="27" t="s">
        <v>324</v>
      </c>
      <c r="G487" s="50">
        <v>1.0248999999999999</v>
      </c>
      <c r="H487" s="48">
        <f t="shared" si="26"/>
        <v>61493.999999999993</v>
      </c>
      <c r="I487" s="50">
        <v>1.0311999999999999</v>
      </c>
      <c r="J487" s="48">
        <f t="shared" si="24"/>
        <v>61871.999999999993</v>
      </c>
    </row>
    <row r="488" spans="1:10" x14ac:dyDescent="0.25">
      <c r="A488" s="27">
        <v>24</v>
      </c>
      <c r="B488" s="47" t="s">
        <v>30</v>
      </c>
      <c r="C488" s="48" t="s">
        <v>84</v>
      </c>
      <c r="D488" s="48">
        <f t="shared" si="27"/>
        <v>62000</v>
      </c>
      <c r="E488" s="49">
        <v>182.67</v>
      </c>
      <c r="F488" s="27" t="s">
        <v>324</v>
      </c>
      <c r="G488" s="50">
        <v>1.0248999999999999</v>
      </c>
      <c r="H488" s="48">
        <f t="shared" si="26"/>
        <v>63543.799999999996</v>
      </c>
      <c r="I488" s="50">
        <v>1.0311999999999999</v>
      </c>
      <c r="J488" s="48">
        <f t="shared" si="24"/>
        <v>63934.399999999994</v>
      </c>
    </row>
    <row r="489" spans="1:10" x14ac:dyDescent="0.25">
      <c r="A489" s="27">
        <v>25</v>
      </c>
      <c r="B489" s="47" t="s">
        <v>30</v>
      </c>
      <c r="C489" s="48" t="s">
        <v>89</v>
      </c>
      <c r="D489" s="48">
        <f t="shared" si="27"/>
        <v>65004</v>
      </c>
      <c r="E489" s="49">
        <v>182.67</v>
      </c>
      <c r="F489" s="27" t="s">
        <v>324</v>
      </c>
      <c r="G489" s="50">
        <v>1.0248999999999999</v>
      </c>
      <c r="H489" s="48">
        <f t="shared" si="26"/>
        <v>66622.599600000001</v>
      </c>
      <c r="I489" s="50">
        <v>1.0311999999999999</v>
      </c>
      <c r="J489" s="48">
        <f t="shared" si="24"/>
        <v>67032.124799999991</v>
      </c>
    </row>
    <row r="490" spans="1:10" x14ac:dyDescent="0.25">
      <c r="A490" s="27">
        <v>26</v>
      </c>
      <c r="B490" s="47" t="s">
        <v>30</v>
      </c>
      <c r="C490" s="48" t="s">
        <v>294</v>
      </c>
      <c r="D490" s="48">
        <f t="shared" si="27"/>
        <v>66000</v>
      </c>
      <c r="E490" s="49">
        <v>182.67</v>
      </c>
      <c r="F490" s="27" t="s">
        <v>324</v>
      </c>
      <c r="G490" s="50">
        <v>1.0248999999999999</v>
      </c>
      <c r="H490" s="48">
        <f t="shared" si="26"/>
        <v>67643.399999999994</v>
      </c>
      <c r="I490" s="50">
        <v>1.0311999999999999</v>
      </c>
      <c r="J490" s="48">
        <f t="shared" si="24"/>
        <v>68059.199999999997</v>
      </c>
    </row>
    <row r="491" spans="1:10" x14ac:dyDescent="0.25">
      <c r="A491" s="27">
        <v>27</v>
      </c>
      <c r="B491" s="47" t="s">
        <v>30</v>
      </c>
      <c r="C491" s="48" t="s">
        <v>98</v>
      </c>
      <c r="D491" s="48">
        <f t="shared" si="27"/>
        <v>70000</v>
      </c>
      <c r="E491" s="49">
        <v>182.67</v>
      </c>
      <c r="F491" s="27" t="s">
        <v>324</v>
      </c>
      <c r="G491" s="50">
        <v>1.0248999999999999</v>
      </c>
      <c r="H491" s="48">
        <f t="shared" si="26"/>
        <v>71743</v>
      </c>
      <c r="I491" s="50">
        <v>1.0311999999999999</v>
      </c>
      <c r="J491" s="48">
        <f t="shared" si="24"/>
        <v>72183.999999999985</v>
      </c>
    </row>
    <row r="492" spans="1:10" x14ac:dyDescent="0.25">
      <c r="A492" s="27">
        <v>28</v>
      </c>
      <c r="B492" s="47" t="s">
        <v>30</v>
      </c>
      <c r="C492" s="48" t="s">
        <v>161</v>
      </c>
      <c r="D492" s="48">
        <f t="shared" si="27"/>
        <v>72000</v>
      </c>
      <c r="E492" s="49">
        <v>182.67</v>
      </c>
      <c r="F492" s="27" t="s">
        <v>324</v>
      </c>
      <c r="G492" s="50">
        <v>1.0248999999999999</v>
      </c>
      <c r="H492" s="48">
        <f t="shared" si="26"/>
        <v>73792.799999999988</v>
      </c>
      <c r="I492" s="50">
        <v>1.0311999999999999</v>
      </c>
      <c r="J492" s="48">
        <f t="shared" si="24"/>
        <v>74246.399999999994</v>
      </c>
    </row>
    <row r="493" spans="1:10" x14ac:dyDescent="0.25">
      <c r="A493" s="27">
        <v>29</v>
      </c>
      <c r="B493" s="47" t="s">
        <v>30</v>
      </c>
      <c r="C493" s="48" t="s">
        <v>152</v>
      </c>
      <c r="D493" s="48">
        <f t="shared" si="27"/>
        <v>74000</v>
      </c>
      <c r="E493" s="49">
        <v>182.67</v>
      </c>
      <c r="F493" s="27" t="s">
        <v>324</v>
      </c>
      <c r="G493" s="50">
        <v>1.0248999999999999</v>
      </c>
      <c r="H493" s="48">
        <f t="shared" si="26"/>
        <v>75842.599999999991</v>
      </c>
      <c r="I493" s="50">
        <v>1.0311999999999999</v>
      </c>
      <c r="J493" s="48">
        <f t="shared" si="24"/>
        <v>76308.799999999988</v>
      </c>
    </row>
    <row r="494" spans="1:10" x14ac:dyDescent="0.25">
      <c r="A494" s="27">
        <v>30</v>
      </c>
      <c r="B494" s="47" t="s">
        <v>30</v>
      </c>
      <c r="C494" s="48" t="s">
        <v>21</v>
      </c>
      <c r="D494" s="48">
        <f t="shared" si="27"/>
        <v>75000</v>
      </c>
      <c r="E494" s="49">
        <v>182.67</v>
      </c>
      <c r="F494" s="27" t="s">
        <v>324</v>
      </c>
      <c r="G494" s="50">
        <v>1.0248999999999999</v>
      </c>
      <c r="H494" s="48">
        <f t="shared" si="26"/>
        <v>76867.5</v>
      </c>
      <c r="I494" s="50">
        <v>1.0311999999999999</v>
      </c>
      <c r="J494" s="48">
        <f t="shared" si="24"/>
        <v>77339.999999999985</v>
      </c>
    </row>
    <row r="495" spans="1:10" x14ac:dyDescent="0.25">
      <c r="A495" s="27">
        <v>31</v>
      </c>
      <c r="B495" s="47" t="s">
        <v>30</v>
      </c>
      <c r="C495" s="48" t="s">
        <v>21</v>
      </c>
      <c r="D495" s="48">
        <f t="shared" si="27"/>
        <v>75000</v>
      </c>
      <c r="E495" s="49">
        <v>182.67</v>
      </c>
      <c r="F495" s="27" t="s">
        <v>324</v>
      </c>
      <c r="G495" s="50">
        <v>1.0248999999999999</v>
      </c>
      <c r="H495" s="48">
        <f t="shared" si="26"/>
        <v>76867.5</v>
      </c>
      <c r="I495" s="50">
        <v>1.0311999999999999</v>
      </c>
      <c r="J495" s="48">
        <f t="shared" si="24"/>
        <v>77339.999999999985</v>
      </c>
    </row>
    <row r="496" spans="1:10" x14ac:dyDescent="0.25">
      <c r="A496" s="27">
        <v>32</v>
      </c>
      <c r="B496" s="47" t="s">
        <v>30</v>
      </c>
      <c r="C496" s="48" t="s">
        <v>21</v>
      </c>
      <c r="D496" s="48">
        <f t="shared" si="27"/>
        <v>75000</v>
      </c>
      <c r="E496" s="49">
        <v>182.67</v>
      </c>
      <c r="F496" s="27" t="s">
        <v>324</v>
      </c>
      <c r="G496" s="50">
        <v>1.0248999999999999</v>
      </c>
      <c r="H496" s="48">
        <f t="shared" si="26"/>
        <v>76867.5</v>
      </c>
      <c r="I496" s="50">
        <v>1.0311999999999999</v>
      </c>
      <c r="J496" s="48">
        <f t="shared" si="24"/>
        <v>77339.999999999985</v>
      </c>
    </row>
    <row r="497" spans="1:10" x14ac:dyDescent="0.25">
      <c r="A497" s="27">
        <v>33</v>
      </c>
      <c r="B497" s="47" t="s">
        <v>30</v>
      </c>
      <c r="C497" s="48" t="s">
        <v>75</v>
      </c>
      <c r="D497" s="48">
        <f t="shared" si="27"/>
        <v>76000</v>
      </c>
      <c r="E497" s="49">
        <v>182.67</v>
      </c>
      <c r="F497" s="27" t="s">
        <v>324</v>
      </c>
      <c r="G497" s="50">
        <v>1.0248999999999999</v>
      </c>
      <c r="H497" s="48">
        <f t="shared" ref="H497:H521" si="28">SUM(D497*G497)</f>
        <v>77892.399999999994</v>
      </c>
      <c r="I497" s="50">
        <v>1.0311999999999999</v>
      </c>
      <c r="J497" s="48">
        <f t="shared" si="24"/>
        <v>78371.199999999997</v>
      </c>
    </row>
    <row r="498" spans="1:10" x14ac:dyDescent="0.25">
      <c r="A498" s="27">
        <v>34</v>
      </c>
      <c r="B498" s="47" t="s">
        <v>30</v>
      </c>
      <c r="C498" s="48" t="s">
        <v>67</v>
      </c>
      <c r="D498" s="48">
        <f t="shared" si="27"/>
        <v>78970</v>
      </c>
      <c r="E498" s="49">
        <v>182.67</v>
      </c>
      <c r="F498" s="27" t="s">
        <v>324</v>
      </c>
      <c r="G498" s="50">
        <v>1.0248999999999999</v>
      </c>
      <c r="H498" s="48">
        <f t="shared" si="28"/>
        <v>80936.352999999988</v>
      </c>
      <c r="I498" s="50">
        <v>1.0311999999999999</v>
      </c>
      <c r="J498" s="48">
        <f t="shared" si="24"/>
        <v>81433.863999999987</v>
      </c>
    </row>
    <row r="499" spans="1:10" x14ac:dyDescent="0.25">
      <c r="A499" s="27">
        <v>35</v>
      </c>
      <c r="B499" s="47" t="s">
        <v>30</v>
      </c>
      <c r="C499" s="48" t="s">
        <v>48</v>
      </c>
      <c r="D499" s="48">
        <f t="shared" si="27"/>
        <v>79000</v>
      </c>
      <c r="E499" s="49">
        <v>182.67</v>
      </c>
      <c r="F499" s="27" t="s">
        <v>324</v>
      </c>
      <c r="G499" s="50">
        <v>1.0248999999999999</v>
      </c>
      <c r="H499" s="48">
        <f t="shared" si="28"/>
        <v>80967.099999999991</v>
      </c>
      <c r="I499" s="50">
        <v>1.0311999999999999</v>
      </c>
      <c r="J499" s="48">
        <f t="shared" si="24"/>
        <v>81464.799999999988</v>
      </c>
    </row>
    <row r="500" spans="1:10" x14ac:dyDescent="0.25">
      <c r="A500" s="27">
        <v>36</v>
      </c>
      <c r="B500" s="47" t="s">
        <v>30</v>
      </c>
      <c r="C500" s="48" t="s">
        <v>48</v>
      </c>
      <c r="D500" s="48">
        <f t="shared" si="27"/>
        <v>79000</v>
      </c>
      <c r="E500" s="49">
        <v>182.67</v>
      </c>
      <c r="F500" s="27" t="s">
        <v>324</v>
      </c>
      <c r="G500" s="50">
        <v>1.0248999999999999</v>
      </c>
      <c r="H500" s="48">
        <f t="shared" si="28"/>
        <v>80967.099999999991</v>
      </c>
      <c r="I500" s="50">
        <v>1.0311999999999999</v>
      </c>
      <c r="J500" s="48">
        <f t="shared" si="24"/>
        <v>81464.799999999988</v>
      </c>
    </row>
    <row r="501" spans="1:10" x14ac:dyDescent="0.25">
      <c r="A501" s="27">
        <v>37</v>
      </c>
      <c r="B501" s="47" t="s">
        <v>30</v>
      </c>
      <c r="C501" s="48" t="s">
        <v>81</v>
      </c>
      <c r="D501" s="48">
        <f t="shared" si="27"/>
        <v>80000</v>
      </c>
      <c r="E501" s="49">
        <v>182.67</v>
      </c>
      <c r="F501" s="27" t="s">
        <v>324</v>
      </c>
      <c r="G501" s="50">
        <v>1.0216000000000001</v>
      </c>
      <c r="H501" s="48">
        <f t="shared" si="28"/>
        <v>81728</v>
      </c>
      <c r="I501" s="50">
        <v>1.0279</v>
      </c>
      <c r="J501" s="48">
        <f t="shared" si="24"/>
        <v>82232</v>
      </c>
    </row>
    <row r="502" spans="1:10" x14ac:dyDescent="0.25">
      <c r="A502" s="27">
        <v>38</v>
      </c>
      <c r="B502" s="47" t="s">
        <v>30</v>
      </c>
      <c r="C502" s="48" t="s">
        <v>216</v>
      </c>
      <c r="D502" s="48">
        <f t="shared" si="27"/>
        <v>85008</v>
      </c>
      <c r="E502" s="49">
        <v>182.67</v>
      </c>
      <c r="F502" s="27" t="s">
        <v>324</v>
      </c>
      <c r="G502" s="50">
        <v>1.0216000000000001</v>
      </c>
      <c r="H502" s="48">
        <f t="shared" si="28"/>
        <v>86844.1728</v>
      </c>
      <c r="I502" s="50">
        <v>1.0279</v>
      </c>
      <c r="J502" s="48">
        <f t="shared" si="24"/>
        <v>87379.723200000008</v>
      </c>
    </row>
    <row r="503" spans="1:10" x14ac:dyDescent="0.25">
      <c r="A503" s="27">
        <v>39</v>
      </c>
      <c r="B503" s="47" t="s">
        <v>30</v>
      </c>
      <c r="C503" s="48" t="s">
        <v>201</v>
      </c>
      <c r="D503" s="48">
        <f t="shared" si="27"/>
        <v>85499.96</v>
      </c>
      <c r="E503" s="49">
        <v>182.67</v>
      </c>
      <c r="F503" s="27" t="s">
        <v>324</v>
      </c>
      <c r="G503" s="50">
        <v>1.0216000000000001</v>
      </c>
      <c r="H503" s="48">
        <f t="shared" si="28"/>
        <v>87346.759136000008</v>
      </c>
      <c r="I503" s="50">
        <v>1.0279</v>
      </c>
      <c r="J503" s="48">
        <f t="shared" si="24"/>
        <v>87885.408884000004</v>
      </c>
    </row>
    <row r="504" spans="1:10" x14ac:dyDescent="0.25">
      <c r="A504" s="27">
        <v>40</v>
      </c>
      <c r="B504" s="47" t="s">
        <v>30</v>
      </c>
      <c r="C504" s="48" t="s">
        <v>101</v>
      </c>
      <c r="D504" s="48">
        <f t="shared" si="27"/>
        <v>87000</v>
      </c>
      <c r="E504" s="49">
        <v>182.67</v>
      </c>
      <c r="F504" s="27" t="s">
        <v>324</v>
      </c>
      <c r="G504" s="50">
        <v>1.0216000000000001</v>
      </c>
      <c r="H504" s="48">
        <f t="shared" si="28"/>
        <v>88879.200000000012</v>
      </c>
      <c r="I504" s="50">
        <v>1.0279</v>
      </c>
      <c r="J504" s="48">
        <f t="shared" si="24"/>
        <v>89427.3</v>
      </c>
    </row>
    <row r="505" spans="1:10" x14ac:dyDescent="0.25">
      <c r="A505" s="27">
        <v>41</v>
      </c>
      <c r="B505" s="47" t="s">
        <v>30</v>
      </c>
      <c r="C505" s="48" t="s">
        <v>165</v>
      </c>
      <c r="D505" s="48">
        <f t="shared" si="27"/>
        <v>88000</v>
      </c>
      <c r="E505" s="49">
        <v>182.67</v>
      </c>
      <c r="F505" s="27" t="s">
        <v>324</v>
      </c>
      <c r="G505" s="50">
        <v>1.0216000000000001</v>
      </c>
      <c r="H505" s="48">
        <f t="shared" si="28"/>
        <v>89900.800000000003</v>
      </c>
      <c r="I505" s="50">
        <v>1.0279</v>
      </c>
      <c r="J505" s="48">
        <f t="shared" si="24"/>
        <v>90455.2</v>
      </c>
    </row>
    <row r="506" spans="1:10" x14ac:dyDescent="0.25">
      <c r="A506" s="27">
        <v>42</v>
      </c>
      <c r="B506" s="47" t="s">
        <v>30</v>
      </c>
      <c r="C506" s="48" t="s">
        <v>59</v>
      </c>
      <c r="D506" s="48">
        <f t="shared" si="27"/>
        <v>90000</v>
      </c>
      <c r="E506" s="49">
        <v>182.67</v>
      </c>
      <c r="F506" s="27" t="s">
        <v>324</v>
      </c>
      <c r="G506" s="50">
        <v>1.0216000000000001</v>
      </c>
      <c r="H506" s="48">
        <f t="shared" si="28"/>
        <v>91944</v>
      </c>
      <c r="I506" s="50">
        <v>1.0279</v>
      </c>
      <c r="J506" s="48">
        <f t="shared" si="24"/>
        <v>92511</v>
      </c>
    </row>
    <row r="507" spans="1:10" x14ac:dyDescent="0.25">
      <c r="A507" s="27">
        <v>43</v>
      </c>
      <c r="B507" s="47" t="s">
        <v>30</v>
      </c>
      <c r="C507" s="48" t="s">
        <v>59</v>
      </c>
      <c r="D507" s="48">
        <f t="shared" si="27"/>
        <v>90000</v>
      </c>
      <c r="E507" s="49">
        <v>182.67</v>
      </c>
      <c r="F507" s="27" t="s">
        <v>324</v>
      </c>
      <c r="G507" s="50">
        <v>1.0216000000000001</v>
      </c>
      <c r="H507" s="48">
        <f t="shared" si="28"/>
        <v>91944</v>
      </c>
      <c r="I507" s="50">
        <v>1.0279</v>
      </c>
      <c r="J507" s="48">
        <f t="shared" si="24"/>
        <v>92511</v>
      </c>
    </row>
    <row r="508" spans="1:10" x14ac:dyDescent="0.25">
      <c r="A508" s="27">
        <v>44</v>
      </c>
      <c r="B508" s="47" t="s">
        <v>30</v>
      </c>
      <c r="C508" s="48" t="s">
        <v>18</v>
      </c>
      <c r="D508" s="48">
        <f t="shared" si="27"/>
        <v>95000</v>
      </c>
      <c r="E508" s="49">
        <v>182.67</v>
      </c>
      <c r="F508" s="27" t="s">
        <v>324</v>
      </c>
      <c r="G508" s="50">
        <v>1.0216000000000001</v>
      </c>
      <c r="H508" s="48">
        <f t="shared" si="28"/>
        <v>97052</v>
      </c>
      <c r="I508" s="50">
        <v>1.0279</v>
      </c>
      <c r="J508" s="48">
        <f t="shared" si="24"/>
        <v>97650.5</v>
      </c>
    </row>
    <row r="509" spans="1:10" x14ac:dyDescent="0.25">
      <c r="A509" s="27">
        <v>45</v>
      </c>
      <c r="B509" s="47" t="s">
        <v>30</v>
      </c>
      <c r="C509" s="48" t="s">
        <v>115</v>
      </c>
      <c r="D509" s="48">
        <f t="shared" si="27"/>
        <v>99500</v>
      </c>
      <c r="E509" s="49">
        <v>182.67</v>
      </c>
      <c r="F509" s="27" t="s">
        <v>324</v>
      </c>
      <c r="G509" s="50">
        <v>1.0216000000000001</v>
      </c>
      <c r="H509" s="48">
        <f t="shared" si="28"/>
        <v>101649.20000000001</v>
      </c>
      <c r="I509" s="50">
        <v>1.0279</v>
      </c>
      <c r="J509" s="48">
        <f t="shared" si="24"/>
        <v>102276.05</v>
      </c>
    </row>
    <row r="510" spans="1:10" x14ac:dyDescent="0.25">
      <c r="A510" s="27">
        <v>46</v>
      </c>
      <c r="B510" s="47" t="s">
        <v>30</v>
      </c>
      <c r="C510" s="48" t="s">
        <v>20</v>
      </c>
      <c r="D510" s="48">
        <f t="shared" si="27"/>
        <v>100000</v>
      </c>
      <c r="E510" s="49">
        <v>182.67</v>
      </c>
      <c r="F510" s="27" t="s">
        <v>324</v>
      </c>
      <c r="G510" s="50">
        <v>1.0203</v>
      </c>
      <c r="H510" s="48">
        <f t="shared" si="28"/>
        <v>102030</v>
      </c>
      <c r="I510" s="50">
        <v>1.0266</v>
      </c>
      <c r="J510" s="48">
        <f t="shared" si="24"/>
        <v>102660</v>
      </c>
    </row>
    <row r="511" spans="1:10" x14ac:dyDescent="0.25">
      <c r="A511" s="27">
        <v>47</v>
      </c>
      <c r="B511" s="47" t="s">
        <v>30</v>
      </c>
      <c r="C511" s="48" t="s">
        <v>20</v>
      </c>
      <c r="D511" s="48">
        <f t="shared" si="27"/>
        <v>100000</v>
      </c>
      <c r="E511" s="49">
        <v>182.67</v>
      </c>
      <c r="F511" s="27" t="s">
        <v>324</v>
      </c>
      <c r="G511" s="50">
        <v>1.0203</v>
      </c>
      <c r="H511" s="48">
        <f t="shared" si="28"/>
        <v>102030</v>
      </c>
      <c r="I511" s="50">
        <v>1.0266</v>
      </c>
      <c r="J511" s="48">
        <f t="shared" si="24"/>
        <v>102660</v>
      </c>
    </row>
    <row r="512" spans="1:10" x14ac:dyDescent="0.25">
      <c r="A512" s="27">
        <v>48</v>
      </c>
      <c r="B512" s="47" t="s">
        <v>30</v>
      </c>
      <c r="C512" s="48" t="s">
        <v>214</v>
      </c>
      <c r="D512" s="48">
        <f t="shared" si="27"/>
        <v>107000</v>
      </c>
      <c r="E512" s="49">
        <v>182.67</v>
      </c>
      <c r="F512" s="27" t="s">
        <v>324</v>
      </c>
      <c r="G512" s="50">
        <v>1.0203</v>
      </c>
      <c r="H512" s="48">
        <f t="shared" si="28"/>
        <v>109172.09999999999</v>
      </c>
      <c r="I512" s="50">
        <v>1.0266</v>
      </c>
      <c r="J512" s="48">
        <f t="shared" si="24"/>
        <v>109846.2</v>
      </c>
    </row>
    <row r="513" spans="1:10" x14ac:dyDescent="0.25">
      <c r="A513" s="27">
        <v>49</v>
      </c>
      <c r="B513" s="47" t="s">
        <v>30</v>
      </c>
      <c r="C513" s="48" t="s">
        <v>111</v>
      </c>
      <c r="D513" s="48">
        <f t="shared" si="27"/>
        <v>130000</v>
      </c>
      <c r="E513" s="49">
        <v>182.67</v>
      </c>
      <c r="F513" s="27" t="s">
        <v>324</v>
      </c>
      <c r="G513" s="50">
        <v>1.0203</v>
      </c>
      <c r="H513" s="48">
        <f t="shared" si="28"/>
        <v>132639</v>
      </c>
      <c r="I513" s="50">
        <v>1.0266</v>
      </c>
      <c r="J513" s="48">
        <f t="shared" si="24"/>
        <v>133458</v>
      </c>
    </row>
    <row r="514" spans="1:10" x14ac:dyDescent="0.25">
      <c r="A514" s="27">
        <v>50</v>
      </c>
      <c r="B514" s="47" t="s">
        <v>30</v>
      </c>
      <c r="C514" s="48" t="s">
        <v>130</v>
      </c>
      <c r="D514" s="48">
        <f t="shared" si="27"/>
        <v>142500</v>
      </c>
      <c r="E514" s="49">
        <v>182.67</v>
      </c>
      <c r="F514" s="27" t="s">
        <v>324</v>
      </c>
      <c r="G514" s="50">
        <v>1.0203</v>
      </c>
      <c r="H514" s="48">
        <f t="shared" si="28"/>
        <v>145392.75</v>
      </c>
      <c r="I514" s="50">
        <v>1.0266</v>
      </c>
      <c r="J514" s="48">
        <f t="shared" si="24"/>
        <v>146290.5</v>
      </c>
    </row>
    <row r="515" spans="1:10" x14ac:dyDescent="0.25">
      <c r="A515" s="27">
        <v>51</v>
      </c>
      <c r="B515" s="47" t="s">
        <v>30</v>
      </c>
      <c r="C515" s="48" t="s">
        <v>22</v>
      </c>
      <c r="D515" s="48">
        <f t="shared" si="27"/>
        <v>150000</v>
      </c>
      <c r="E515" s="49">
        <v>182.67</v>
      </c>
      <c r="F515" s="27" t="s">
        <v>324</v>
      </c>
      <c r="G515" s="50">
        <v>1.0201</v>
      </c>
      <c r="H515" s="48">
        <f t="shared" si="28"/>
        <v>153015</v>
      </c>
      <c r="I515" s="50">
        <v>1.0264</v>
      </c>
      <c r="J515" s="48">
        <f t="shared" ref="J515:J578" si="29">SUM(D515*I515)</f>
        <v>153960</v>
      </c>
    </row>
    <row r="516" spans="1:10" x14ac:dyDescent="0.25">
      <c r="A516" s="27">
        <v>52</v>
      </c>
      <c r="B516" s="47" t="s">
        <v>30</v>
      </c>
      <c r="C516" s="48" t="s">
        <v>22</v>
      </c>
      <c r="D516" s="48">
        <f t="shared" si="27"/>
        <v>150000</v>
      </c>
      <c r="E516" s="49">
        <v>182.67</v>
      </c>
      <c r="F516" s="27" t="s">
        <v>324</v>
      </c>
      <c r="G516" s="50">
        <v>1.0201</v>
      </c>
      <c r="H516" s="48">
        <f t="shared" si="28"/>
        <v>153015</v>
      </c>
      <c r="I516" s="50">
        <v>1.0264</v>
      </c>
      <c r="J516" s="48">
        <f t="shared" si="29"/>
        <v>153960</v>
      </c>
    </row>
    <row r="517" spans="1:10" x14ac:dyDescent="0.25">
      <c r="A517" s="27">
        <v>53</v>
      </c>
      <c r="B517" s="47" t="s">
        <v>30</v>
      </c>
      <c r="C517" s="48" t="s">
        <v>34</v>
      </c>
      <c r="D517" s="48">
        <f t="shared" si="27"/>
        <v>160000</v>
      </c>
      <c r="E517" s="49">
        <v>182.67</v>
      </c>
      <c r="F517" s="27" t="s">
        <v>324</v>
      </c>
      <c r="G517" s="50">
        <v>1.0201</v>
      </c>
      <c r="H517" s="48">
        <f t="shared" si="28"/>
        <v>163216</v>
      </c>
      <c r="I517" s="50">
        <v>1.0264</v>
      </c>
      <c r="J517" s="48">
        <f t="shared" si="29"/>
        <v>164224</v>
      </c>
    </row>
    <row r="518" spans="1:10" x14ac:dyDescent="0.25">
      <c r="A518" s="27">
        <v>54</v>
      </c>
      <c r="B518" s="47" t="s">
        <v>30</v>
      </c>
      <c r="C518" s="48" t="s">
        <v>34</v>
      </c>
      <c r="D518" s="48">
        <f t="shared" si="27"/>
        <v>160000</v>
      </c>
      <c r="E518" s="49">
        <v>182.67</v>
      </c>
      <c r="F518" s="27" t="s">
        <v>324</v>
      </c>
      <c r="G518" s="50">
        <v>1.0201</v>
      </c>
      <c r="H518" s="48">
        <f t="shared" si="28"/>
        <v>163216</v>
      </c>
      <c r="I518" s="50">
        <v>1.0264</v>
      </c>
      <c r="J518" s="48">
        <f t="shared" si="29"/>
        <v>164224</v>
      </c>
    </row>
    <row r="519" spans="1:10" x14ac:dyDescent="0.25">
      <c r="A519" s="27">
        <v>55</v>
      </c>
      <c r="B519" s="47" t="s">
        <v>30</v>
      </c>
      <c r="C519" s="48" t="s">
        <v>34</v>
      </c>
      <c r="D519" s="48">
        <f t="shared" si="27"/>
        <v>160000</v>
      </c>
      <c r="E519" s="49">
        <v>182.67</v>
      </c>
      <c r="F519" s="27" t="s">
        <v>324</v>
      </c>
      <c r="G519" s="50">
        <v>1.0201</v>
      </c>
      <c r="H519" s="48">
        <f t="shared" si="28"/>
        <v>163216</v>
      </c>
      <c r="I519" s="50">
        <v>1.0264</v>
      </c>
      <c r="J519" s="48">
        <f t="shared" si="29"/>
        <v>164224</v>
      </c>
    </row>
    <row r="520" spans="1:10" x14ac:dyDescent="0.25">
      <c r="A520" s="27">
        <v>56</v>
      </c>
      <c r="B520" s="47" t="s">
        <v>30</v>
      </c>
      <c r="C520" s="48" t="s">
        <v>265</v>
      </c>
      <c r="D520" s="48">
        <f t="shared" si="27"/>
        <v>174999.96</v>
      </c>
      <c r="E520" s="49">
        <v>182.67</v>
      </c>
      <c r="F520" s="27" t="s">
        <v>324</v>
      </c>
      <c r="G520" s="50">
        <v>1.0201</v>
      </c>
      <c r="H520" s="48">
        <f t="shared" si="28"/>
        <v>178517.45919599998</v>
      </c>
      <c r="I520" s="50">
        <v>1.0264</v>
      </c>
      <c r="J520" s="48">
        <f t="shared" si="29"/>
        <v>179619.95894399998</v>
      </c>
    </row>
    <row r="521" spans="1:10" x14ac:dyDescent="0.25">
      <c r="A521" s="27">
        <v>57</v>
      </c>
      <c r="B521" s="47" t="s">
        <v>30</v>
      </c>
      <c r="C521" s="48" t="s">
        <v>27</v>
      </c>
      <c r="D521" s="48">
        <f t="shared" si="27"/>
        <v>210000</v>
      </c>
      <c r="E521" s="49">
        <v>182.67</v>
      </c>
      <c r="F521" s="27" t="s">
        <v>324</v>
      </c>
      <c r="G521" s="50">
        <v>1.0164</v>
      </c>
      <c r="H521" s="48">
        <f t="shared" si="28"/>
        <v>213444</v>
      </c>
      <c r="I521" s="50">
        <v>1.0224</v>
      </c>
      <c r="J521" s="48">
        <f t="shared" si="29"/>
        <v>214704</v>
      </c>
    </row>
    <row r="522" spans="1:10" x14ac:dyDescent="0.25">
      <c r="B522" s="8"/>
      <c r="C522" s="9"/>
      <c r="D522" s="9">
        <f>SUM(D465:D521)</f>
        <v>4606815.3999999994</v>
      </c>
      <c r="E522" s="10"/>
      <c r="H522" s="9">
        <f>SUM(H464:H521)</f>
        <v>4716464.2882760009</v>
      </c>
      <c r="J522" s="9">
        <f>SUM(J464:J521)</f>
        <v>4745424.225296</v>
      </c>
    </row>
    <row r="523" spans="1:10" x14ac:dyDescent="0.25">
      <c r="B523" s="16"/>
      <c r="C523" s="17"/>
      <c r="D523" s="17"/>
      <c r="E523" s="18"/>
      <c r="H523" s="17"/>
      <c r="J523" s="17"/>
    </row>
    <row r="524" spans="1:10" x14ac:dyDescent="0.25">
      <c r="A524" s="27">
        <v>176</v>
      </c>
      <c r="B524" s="47" t="s">
        <v>30</v>
      </c>
      <c r="C524" s="48" t="s">
        <v>118</v>
      </c>
      <c r="D524" s="48">
        <f t="shared" si="27"/>
        <v>22978</v>
      </c>
      <c r="E524" s="49">
        <v>220.33</v>
      </c>
      <c r="F524" s="27" t="s">
        <v>326</v>
      </c>
      <c r="G524" s="50">
        <v>1.0024</v>
      </c>
      <c r="H524" s="48">
        <f t="shared" ref="H524:H587" si="30">SUM(D524*G524)</f>
        <v>23033.147199999999</v>
      </c>
      <c r="I524" s="50">
        <v>1.0086999999999999</v>
      </c>
      <c r="J524" s="48">
        <f t="shared" si="29"/>
        <v>23177.908599999999</v>
      </c>
    </row>
    <row r="525" spans="1:10" x14ac:dyDescent="0.25">
      <c r="A525" s="27">
        <v>177</v>
      </c>
      <c r="B525" s="47" t="s">
        <v>30</v>
      </c>
      <c r="C525" s="48" t="s">
        <v>225</v>
      </c>
      <c r="D525" s="48">
        <f t="shared" si="27"/>
        <v>26000.04</v>
      </c>
      <c r="E525" s="49">
        <v>220.33</v>
      </c>
      <c r="F525" s="27" t="s">
        <v>326</v>
      </c>
      <c r="G525" s="50">
        <v>1.0118</v>
      </c>
      <c r="H525" s="48">
        <f t="shared" si="30"/>
        <v>26306.840472000004</v>
      </c>
      <c r="I525" s="50">
        <v>1.0181</v>
      </c>
      <c r="J525" s="48">
        <f t="shared" si="29"/>
        <v>26470.640724000001</v>
      </c>
    </row>
    <row r="526" spans="1:10" x14ac:dyDescent="0.25">
      <c r="A526" s="27">
        <v>178</v>
      </c>
      <c r="B526" s="47" t="s">
        <v>30</v>
      </c>
      <c r="C526" s="48" t="s">
        <v>224</v>
      </c>
      <c r="D526" s="48">
        <f t="shared" si="27"/>
        <v>26004</v>
      </c>
      <c r="E526" s="49">
        <v>220.33</v>
      </c>
      <c r="F526" s="27" t="s">
        <v>326</v>
      </c>
      <c r="G526" s="50">
        <v>1.0118</v>
      </c>
      <c r="H526" s="48">
        <f t="shared" si="30"/>
        <v>26310.8472</v>
      </c>
      <c r="I526" s="50">
        <v>1.0181</v>
      </c>
      <c r="J526" s="48">
        <f t="shared" si="29"/>
        <v>26474.672399999999</v>
      </c>
    </row>
    <row r="527" spans="1:10" x14ac:dyDescent="0.25">
      <c r="A527" s="27">
        <v>181</v>
      </c>
      <c r="B527" s="47" t="s">
        <v>30</v>
      </c>
      <c r="C527" s="48" t="s">
        <v>213</v>
      </c>
      <c r="D527" s="48">
        <f t="shared" si="27"/>
        <v>30159.96</v>
      </c>
      <c r="E527" s="49">
        <v>220.33</v>
      </c>
      <c r="F527" s="27" t="s">
        <v>326</v>
      </c>
      <c r="G527" s="50">
        <v>1.0118</v>
      </c>
      <c r="H527" s="48">
        <f t="shared" si="30"/>
        <v>30515.847527999998</v>
      </c>
      <c r="I527" s="50">
        <v>1.0181</v>
      </c>
      <c r="J527" s="48">
        <f t="shared" si="29"/>
        <v>30705.855275999998</v>
      </c>
    </row>
    <row r="528" spans="1:10" x14ac:dyDescent="0.25">
      <c r="A528" s="27">
        <v>184</v>
      </c>
      <c r="B528" s="47" t="s">
        <v>30</v>
      </c>
      <c r="C528" s="48" t="s">
        <v>319</v>
      </c>
      <c r="D528" s="48">
        <f t="shared" si="27"/>
        <v>33000.04</v>
      </c>
      <c r="E528" s="49">
        <v>220.33</v>
      </c>
      <c r="F528" s="27" t="s">
        <v>326</v>
      </c>
      <c r="G528" s="50">
        <v>1.0118</v>
      </c>
      <c r="H528" s="48">
        <f t="shared" si="30"/>
        <v>33389.440472000002</v>
      </c>
      <c r="I528" s="50">
        <v>1.0181</v>
      </c>
      <c r="J528" s="48">
        <f t="shared" si="29"/>
        <v>33597.340724000002</v>
      </c>
    </row>
    <row r="529" spans="1:10" x14ac:dyDescent="0.25">
      <c r="A529" s="27">
        <v>186</v>
      </c>
      <c r="B529" s="47" t="s">
        <v>30</v>
      </c>
      <c r="C529" s="48" t="s">
        <v>143</v>
      </c>
      <c r="D529" s="48">
        <f t="shared" si="27"/>
        <v>38000</v>
      </c>
      <c r="E529" s="49">
        <v>220.33</v>
      </c>
      <c r="F529" s="27" t="s">
        <v>326</v>
      </c>
      <c r="G529" s="50">
        <v>1.0118</v>
      </c>
      <c r="H529" s="48">
        <f t="shared" si="30"/>
        <v>38448.400000000001</v>
      </c>
      <c r="I529" s="50">
        <v>1.0181</v>
      </c>
      <c r="J529" s="48">
        <f t="shared" si="29"/>
        <v>38687.800000000003</v>
      </c>
    </row>
    <row r="530" spans="1:10" x14ac:dyDescent="0.25">
      <c r="A530" s="27">
        <v>187</v>
      </c>
      <c r="B530" s="47" t="s">
        <v>30</v>
      </c>
      <c r="C530" s="48" t="s">
        <v>227</v>
      </c>
      <c r="D530" s="48">
        <f t="shared" si="27"/>
        <v>38004</v>
      </c>
      <c r="E530" s="49">
        <v>220.33</v>
      </c>
      <c r="F530" s="27" t="s">
        <v>326</v>
      </c>
      <c r="G530" s="50">
        <v>1.0118</v>
      </c>
      <c r="H530" s="48">
        <f t="shared" si="30"/>
        <v>38452.447200000002</v>
      </c>
      <c r="I530" s="50">
        <v>1.0181</v>
      </c>
      <c r="J530" s="48">
        <f t="shared" si="29"/>
        <v>38691.8724</v>
      </c>
    </row>
    <row r="531" spans="1:10" x14ac:dyDescent="0.25">
      <c r="A531" s="27">
        <v>188</v>
      </c>
      <c r="B531" s="47" t="s">
        <v>30</v>
      </c>
      <c r="C531" s="48" t="s">
        <v>137</v>
      </c>
      <c r="D531" s="48">
        <f t="shared" si="27"/>
        <v>38632.080000000002</v>
      </c>
      <c r="E531" s="49">
        <v>220.33</v>
      </c>
      <c r="F531" s="27" t="s">
        <v>326</v>
      </c>
      <c r="G531" s="50">
        <v>1.0118</v>
      </c>
      <c r="H531" s="48">
        <f t="shared" si="30"/>
        <v>39087.938544000004</v>
      </c>
      <c r="I531" s="50">
        <v>1.0181</v>
      </c>
      <c r="J531" s="48">
        <f t="shared" si="29"/>
        <v>39331.320648000001</v>
      </c>
    </row>
    <row r="532" spans="1:10" x14ac:dyDescent="0.25">
      <c r="A532" s="27">
        <v>189</v>
      </c>
      <c r="B532" s="47" t="s">
        <v>30</v>
      </c>
      <c r="C532" s="48" t="s">
        <v>93</v>
      </c>
      <c r="D532" s="48">
        <f t="shared" ref="D532:D595" si="31">SUM(C532*1)</f>
        <v>40000</v>
      </c>
      <c r="E532" s="49">
        <v>220.33</v>
      </c>
      <c r="F532" s="27" t="s">
        <v>326</v>
      </c>
      <c r="G532" s="50">
        <v>1.0138</v>
      </c>
      <c r="H532" s="48">
        <f t="shared" si="30"/>
        <v>40552</v>
      </c>
      <c r="I532" s="50">
        <v>1.0201</v>
      </c>
      <c r="J532" s="48">
        <f t="shared" si="29"/>
        <v>40804</v>
      </c>
    </row>
    <row r="533" spans="1:10" x14ac:dyDescent="0.25">
      <c r="A533" s="27">
        <v>191</v>
      </c>
      <c r="B533" s="47" t="s">
        <v>30</v>
      </c>
      <c r="C533" s="48" t="s">
        <v>250</v>
      </c>
      <c r="D533" s="48">
        <f t="shared" si="31"/>
        <v>40008</v>
      </c>
      <c r="E533" s="49">
        <v>220.33</v>
      </c>
      <c r="F533" s="27" t="s">
        <v>326</v>
      </c>
      <c r="G533" s="50">
        <v>1.0138</v>
      </c>
      <c r="H533" s="48">
        <f t="shared" si="30"/>
        <v>40560.110399999998</v>
      </c>
      <c r="I533" s="50">
        <v>1.0201</v>
      </c>
      <c r="J533" s="48">
        <f t="shared" si="29"/>
        <v>40812.160799999998</v>
      </c>
    </row>
    <row r="534" spans="1:10" x14ac:dyDescent="0.25">
      <c r="A534" s="27">
        <v>192</v>
      </c>
      <c r="B534" s="47" t="s">
        <v>30</v>
      </c>
      <c r="C534" s="48" t="s">
        <v>5</v>
      </c>
      <c r="D534" s="48">
        <f t="shared" si="31"/>
        <v>42000</v>
      </c>
      <c r="E534" s="49">
        <v>220.33</v>
      </c>
      <c r="F534" s="27" t="s">
        <v>326</v>
      </c>
      <c r="G534" s="50">
        <v>1.0138</v>
      </c>
      <c r="H534" s="48">
        <f t="shared" si="30"/>
        <v>42579.6</v>
      </c>
      <c r="I534" s="50">
        <v>1.0201</v>
      </c>
      <c r="J534" s="48">
        <f t="shared" si="29"/>
        <v>42844.2</v>
      </c>
    </row>
    <row r="535" spans="1:10" x14ac:dyDescent="0.25">
      <c r="A535" s="27">
        <v>193</v>
      </c>
      <c r="B535" s="47" t="s">
        <v>30</v>
      </c>
      <c r="C535" s="48" t="s">
        <v>136</v>
      </c>
      <c r="D535" s="48">
        <f t="shared" si="31"/>
        <v>42500</v>
      </c>
      <c r="E535" s="49">
        <v>220.33</v>
      </c>
      <c r="F535" s="27" t="s">
        <v>326</v>
      </c>
      <c r="G535" s="50">
        <v>1.0138</v>
      </c>
      <c r="H535" s="48">
        <f t="shared" si="30"/>
        <v>43086.5</v>
      </c>
      <c r="I535" s="50">
        <v>1.0201</v>
      </c>
      <c r="J535" s="48">
        <f t="shared" si="29"/>
        <v>43354.25</v>
      </c>
    </row>
    <row r="536" spans="1:10" x14ac:dyDescent="0.25">
      <c r="A536" s="27">
        <v>194</v>
      </c>
      <c r="B536" s="47" t="s">
        <v>30</v>
      </c>
      <c r="C536" s="48" t="s">
        <v>136</v>
      </c>
      <c r="D536" s="48">
        <f t="shared" si="31"/>
        <v>42500</v>
      </c>
      <c r="E536" s="49">
        <v>220.33</v>
      </c>
      <c r="F536" s="27" t="s">
        <v>326</v>
      </c>
      <c r="G536" s="50">
        <v>1.0138</v>
      </c>
      <c r="H536" s="48">
        <f t="shared" si="30"/>
        <v>43086.5</v>
      </c>
      <c r="I536" s="50">
        <v>1.0201</v>
      </c>
      <c r="J536" s="48">
        <f t="shared" si="29"/>
        <v>43354.25</v>
      </c>
    </row>
    <row r="537" spans="1:10" x14ac:dyDescent="0.25">
      <c r="A537" s="27">
        <v>195</v>
      </c>
      <c r="B537" s="47" t="s">
        <v>30</v>
      </c>
      <c r="C537" s="48" t="s">
        <v>117</v>
      </c>
      <c r="D537" s="48">
        <f t="shared" si="31"/>
        <v>43244</v>
      </c>
      <c r="E537" s="49">
        <v>220.33</v>
      </c>
      <c r="F537" s="27" t="s">
        <v>326</v>
      </c>
      <c r="G537" s="50">
        <v>1.0138</v>
      </c>
      <c r="H537" s="48">
        <f t="shared" si="30"/>
        <v>43840.767200000002</v>
      </c>
      <c r="I537" s="50">
        <v>1.0201</v>
      </c>
      <c r="J537" s="48">
        <f t="shared" si="29"/>
        <v>44113.204400000002</v>
      </c>
    </row>
    <row r="538" spans="1:10" x14ac:dyDescent="0.25">
      <c r="A538" s="27">
        <v>196</v>
      </c>
      <c r="B538" s="47" t="s">
        <v>30</v>
      </c>
      <c r="C538" s="48" t="s">
        <v>149</v>
      </c>
      <c r="D538" s="48">
        <f t="shared" si="31"/>
        <v>43250.080000000002</v>
      </c>
      <c r="E538" s="49">
        <v>220.33</v>
      </c>
      <c r="F538" s="27" t="s">
        <v>326</v>
      </c>
      <c r="G538" s="50">
        <v>1.0138</v>
      </c>
      <c r="H538" s="48">
        <f t="shared" si="30"/>
        <v>43846.931104000003</v>
      </c>
      <c r="I538" s="50">
        <v>1.0201</v>
      </c>
      <c r="J538" s="48">
        <f t="shared" si="29"/>
        <v>44119.406608000005</v>
      </c>
    </row>
    <row r="539" spans="1:10" x14ac:dyDescent="0.25">
      <c r="A539" s="27">
        <v>197</v>
      </c>
      <c r="B539" s="47" t="s">
        <v>30</v>
      </c>
      <c r="C539" s="48" t="s">
        <v>128</v>
      </c>
      <c r="D539" s="48">
        <f t="shared" si="31"/>
        <v>45000</v>
      </c>
      <c r="E539" s="49">
        <v>220.33</v>
      </c>
      <c r="F539" s="27" t="s">
        <v>326</v>
      </c>
      <c r="G539" s="50">
        <v>1.0138</v>
      </c>
      <c r="H539" s="48">
        <f t="shared" si="30"/>
        <v>45621</v>
      </c>
      <c r="I539" s="50">
        <v>1.0201</v>
      </c>
      <c r="J539" s="48">
        <f t="shared" si="29"/>
        <v>45904.5</v>
      </c>
    </row>
    <row r="540" spans="1:10" x14ac:dyDescent="0.25">
      <c r="A540" s="27">
        <v>198</v>
      </c>
      <c r="B540" s="47" t="s">
        <v>30</v>
      </c>
      <c r="C540" s="48" t="s">
        <v>141</v>
      </c>
      <c r="D540" s="48">
        <f t="shared" si="31"/>
        <v>45808</v>
      </c>
      <c r="E540" s="49">
        <v>220.33</v>
      </c>
      <c r="F540" s="27" t="s">
        <v>326</v>
      </c>
      <c r="G540" s="50">
        <v>1.0138</v>
      </c>
      <c r="H540" s="48">
        <f t="shared" si="30"/>
        <v>46440.150399999999</v>
      </c>
      <c r="I540" s="50">
        <v>1.0201</v>
      </c>
      <c r="J540" s="48">
        <f t="shared" si="29"/>
        <v>46728.7408</v>
      </c>
    </row>
    <row r="541" spans="1:10" x14ac:dyDescent="0.25">
      <c r="A541" s="27">
        <v>199</v>
      </c>
      <c r="B541" s="47" t="s">
        <v>30</v>
      </c>
      <c r="C541" s="48" t="s">
        <v>63</v>
      </c>
      <c r="D541" s="48">
        <f t="shared" si="31"/>
        <v>46300.08</v>
      </c>
      <c r="E541" s="49">
        <v>220.33</v>
      </c>
      <c r="F541" s="27" t="s">
        <v>326</v>
      </c>
      <c r="G541" s="50">
        <v>1.0138</v>
      </c>
      <c r="H541" s="48">
        <f t="shared" si="30"/>
        <v>46939.021104000007</v>
      </c>
      <c r="I541" s="50">
        <v>1.0201</v>
      </c>
      <c r="J541" s="48">
        <f t="shared" si="29"/>
        <v>47230.711608000005</v>
      </c>
    </row>
    <row r="542" spans="1:10" x14ac:dyDescent="0.25">
      <c r="A542" s="27">
        <v>200</v>
      </c>
      <c r="B542" s="47" t="s">
        <v>30</v>
      </c>
      <c r="C542" s="48" t="s">
        <v>139</v>
      </c>
      <c r="D542" s="48">
        <f t="shared" si="31"/>
        <v>47000</v>
      </c>
      <c r="E542" s="49">
        <v>220.33</v>
      </c>
      <c r="F542" s="27" t="s">
        <v>326</v>
      </c>
      <c r="G542" s="50">
        <v>1.0138</v>
      </c>
      <c r="H542" s="48">
        <f t="shared" si="30"/>
        <v>47648.6</v>
      </c>
      <c r="I542" s="50">
        <v>1.0201</v>
      </c>
      <c r="J542" s="48">
        <f t="shared" si="29"/>
        <v>47944.7</v>
      </c>
    </row>
    <row r="543" spans="1:10" x14ac:dyDescent="0.25">
      <c r="A543" s="27">
        <v>201</v>
      </c>
      <c r="B543" s="47" t="s">
        <v>30</v>
      </c>
      <c r="C543" s="48" t="s">
        <v>174</v>
      </c>
      <c r="D543" s="48">
        <f t="shared" si="31"/>
        <v>48302.879999999997</v>
      </c>
      <c r="E543" s="49">
        <v>220.33</v>
      </c>
      <c r="F543" s="27" t="s">
        <v>326</v>
      </c>
      <c r="G543" s="50">
        <v>1.0138</v>
      </c>
      <c r="H543" s="48">
        <f t="shared" si="30"/>
        <v>48969.459744</v>
      </c>
      <c r="I543" s="50">
        <v>1.0201</v>
      </c>
      <c r="J543" s="48">
        <f t="shared" si="29"/>
        <v>49273.767887999995</v>
      </c>
    </row>
    <row r="544" spans="1:10" x14ac:dyDescent="0.25">
      <c r="A544" s="27">
        <v>202</v>
      </c>
      <c r="B544" s="47" t="s">
        <v>30</v>
      </c>
      <c r="C544" s="48" t="s">
        <v>65</v>
      </c>
      <c r="D544" s="48">
        <f t="shared" si="31"/>
        <v>49000</v>
      </c>
      <c r="E544" s="49">
        <v>220.33</v>
      </c>
      <c r="F544" s="27" t="s">
        <v>326</v>
      </c>
      <c r="G544" s="50">
        <v>1.0138</v>
      </c>
      <c r="H544" s="48">
        <f t="shared" si="30"/>
        <v>49676.200000000004</v>
      </c>
      <c r="I544" s="50">
        <v>1.0201</v>
      </c>
      <c r="J544" s="48">
        <f t="shared" si="29"/>
        <v>49984.9</v>
      </c>
    </row>
    <row r="545" spans="1:10" x14ac:dyDescent="0.25">
      <c r="A545" s="27">
        <v>203</v>
      </c>
      <c r="B545" s="47" t="s">
        <v>30</v>
      </c>
      <c r="C545" s="48" t="s">
        <v>41</v>
      </c>
      <c r="D545" s="48">
        <f t="shared" si="31"/>
        <v>49002</v>
      </c>
      <c r="E545" s="49">
        <v>220.33</v>
      </c>
      <c r="F545" s="27" t="s">
        <v>326</v>
      </c>
      <c r="G545" s="50">
        <v>1.0138</v>
      </c>
      <c r="H545" s="48">
        <f t="shared" si="30"/>
        <v>49678.227599999998</v>
      </c>
      <c r="I545" s="50">
        <v>1.0201</v>
      </c>
      <c r="J545" s="48">
        <f t="shared" si="29"/>
        <v>49986.940199999997</v>
      </c>
    </row>
    <row r="546" spans="1:10" x14ac:dyDescent="0.25">
      <c r="A546" s="27">
        <v>204</v>
      </c>
      <c r="B546" s="47" t="s">
        <v>30</v>
      </c>
      <c r="C546" s="48" t="s">
        <v>25</v>
      </c>
      <c r="D546" s="48">
        <f t="shared" si="31"/>
        <v>50000</v>
      </c>
      <c r="E546" s="49">
        <v>220.33</v>
      </c>
      <c r="F546" s="27" t="s">
        <v>326</v>
      </c>
      <c r="G546" s="50">
        <v>1.0138</v>
      </c>
      <c r="H546" s="48">
        <f t="shared" si="30"/>
        <v>50690</v>
      </c>
      <c r="I546" s="50">
        <v>1.0201</v>
      </c>
      <c r="J546" s="48">
        <f t="shared" si="29"/>
        <v>51005</v>
      </c>
    </row>
    <row r="547" spans="1:10" x14ac:dyDescent="0.25">
      <c r="A547" s="27">
        <v>205</v>
      </c>
      <c r="B547" s="47" t="s">
        <v>30</v>
      </c>
      <c r="C547" s="48" t="s">
        <v>25</v>
      </c>
      <c r="D547" s="48">
        <f t="shared" si="31"/>
        <v>50000</v>
      </c>
      <c r="E547" s="49">
        <v>220.33</v>
      </c>
      <c r="F547" s="27" t="s">
        <v>326</v>
      </c>
      <c r="G547" s="50">
        <v>1.0138</v>
      </c>
      <c r="H547" s="48">
        <f t="shared" si="30"/>
        <v>50690</v>
      </c>
      <c r="I547" s="50">
        <v>1.0201</v>
      </c>
      <c r="J547" s="48">
        <f t="shared" si="29"/>
        <v>51005</v>
      </c>
    </row>
    <row r="548" spans="1:10" x14ac:dyDescent="0.25">
      <c r="A548" s="27">
        <v>206</v>
      </c>
      <c r="B548" s="47" t="s">
        <v>30</v>
      </c>
      <c r="C548" s="48" t="s">
        <v>197</v>
      </c>
      <c r="D548" s="48">
        <f t="shared" si="31"/>
        <v>50000.04</v>
      </c>
      <c r="E548" s="49">
        <v>220.33</v>
      </c>
      <c r="F548" s="27" t="s">
        <v>326</v>
      </c>
      <c r="G548" s="50">
        <v>1.0138</v>
      </c>
      <c r="H548" s="48">
        <f t="shared" si="30"/>
        <v>50690.040552000006</v>
      </c>
      <c r="I548" s="50">
        <v>1.0201</v>
      </c>
      <c r="J548" s="48">
        <f t="shared" si="29"/>
        <v>51005.040804000004</v>
      </c>
    </row>
    <row r="549" spans="1:10" x14ac:dyDescent="0.25">
      <c r="A549" s="27">
        <v>207</v>
      </c>
      <c r="B549" s="47" t="s">
        <v>30</v>
      </c>
      <c r="C549" s="48" t="s">
        <v>105</v>
      </c>
      <c r="D549" s="48">
        <f t="shared" si="31"/>
        <v>50100</v>
      </c>
      <c r="E549" s="49">
        <v>220.33</v>
      </c>
      <c r="F549" s="27" t="s">
        <v>326</v>
      </c>
      <c r="G549" s="50">
        <v>1.0138</v>
      </c>
      <c r="H549" s="48">
        <f t="shared" si="30"/>
        <v>50791.380000000005</v>
      </c>
      <c r="I549" s="50">
        <v>1.0201</v>
      </c>
      <c r="J549" s="48">
        <f t="shared" si="29"/>
        <v>51107.01</v>
      </c>
    </row>
    <row r="550" spans="1:10" x14ac:dyDescent="0.25">
      <c r="A550" s="27">
        <v>208</v>
      </c>
      <c r="B550" s="47" t="s">
        <v>30</v>
      </c>
      <c r="C550" s="48" t="s">
        <v>155</v>
      </c>
      <c r="D550" s="48">
        <f t="shared" si="31"/>
        <v>52000</v>
      </c>
      <c r="E550" s="49">
        <v>220.33</v>
      </c>
      <c r="F550" s="27" t="s">
        <v>326</v>
      </c>
      <c r="G550" s="50">
        <v>1.0138</v>
      </c>
      <c r="H550" s="48">
        <f t="shared" si="30"/>
        <v>52717.599999999999</v>
      </c>
      <c r="I550" s="50">
        <v>1.0201</v>
      </c>
      <c r="J550" s="48">
        <f t="shared" si="29"/>
        <v>53045.2</v>
      </c>
    </row>
    <row r="551" spans="1:10" x14ac:dyDescent="0.25">
      <c r="A551" s="27">
        <v>209</v>
      </c>
      <c r="B551" s="47" t="s">
        <v>30</v>
      </c>
      <c r="C551" s="48" t="s">
        <v>196</v>
      </c>
      <c r="D551" s="48">
        <f t="shared" si="31"/>
        <v>52001</v>
      </c>
      <c r="E551" s="49">
        <v>220.33</v>
      </c>
      <c r="F551" s="27" t="s">
        <v>326</v>
      </c>
      <c r="G551" s="50">
        <v>1.0138</v>
      </c>
      <c r="H551" s="48">
        <f t="shared" si="30"/>
        <v>52718.613799999999</v>
      </c>
      <c r="I551" s="50">
        <v>1.0201</v>
      </c>
      <c r="J551" s="48">
        <f t="shared" si="29"/>
        <v>53046.220099999999</v>
      </c>
    </row>
    <row r="552" spans="1:10" x14ac:dyDescent="0.25">
      <c r="A552" s="27">
        <v>210</v>
      </c>
      <c r="B552" s="47" t="s">
        <v>30</v>
      </c>
      <c r="C552" s="48" t="s">
        <v>78</v>
      </c>
      <c r="D552" s="48">
        <f t="shared" si="31"/>
        <v>53050</v>
      </c>
      <c r="E552" s="49">
        <v>220.33</v>
      </c>
      <c r="F552" s="27" t="s">
        <v>326</v>
      </c>
      <c r="G552" s="50">
        <v>1.0138</v>
      </c>
      <c r="H552" s="48">
        <f t="shared" si="30"/>
        <v>53782.090000000004</v>
      </c>
      <c r="I552" s="50">
        <v>1.0201</v>
      </c>
      <c r="J552" s="48">
        <f t="shared" si="29"/>
        <v>54116.305</v>
      </c>
    </row>
    <row r="553" spans="1:10" x14ac:dyDescent="0.25">
      <c r="A553" s="27">
        <v>211</v>
      </c>
      <c r="B553" s="47" t="s">
        <v>30</v>
      </c>
      <c r="C553" s="48" t="s">
        <v>116</v>
      </c>
      <c r="D553" s="48">
        <f t="shared" si="31"/>
        <v>54750.04</v>
      </c>
      <c r="E553" s="49">
        <v>220.33</v>
      </c>
      <c r="F553" s="27" t="s">
        <v>326</v>
      </c>
      <c r="G553" s="50">
        <v>1.0138</v>
      </c>
      <c r="H553" s="48">
        <f t="shared" si="30"/>
        <v>55505.590552000001</v>
      </c>
      <c r="I553" s="50">
        <v>1.0201</v>
      </c>
      <c r="J553" s="48">
        <f t="shared" si="29"/>
        <v>55850.515804000002</v>
      </c>
    </row>
    <row r="554" spans="1:10" x14ac:dyDescent="0.25">
      <c r="A554" s="27">
        <v>212</v>
      </c>
      <c r="B554" s="47" t="s">
        <v>30</v>
      </c>
      <c r="C554" s="48" t="s">
        <v>17</v>
      </c>
      <c r="D554" s="48">
        <f t="shared" si="31"/>
        <v>55000</v>
      </c>
      <c r="E554" s="49">
        <v>220.33</v>
      </c>
      <c r="F554" s="27" t="s">
        <v>326</v>
      </c>
      <c r="G554" s="50">
        <v>1.0138</v>
      </c>
      <c r="H554" s="48">
        <f t="shared" si="30"/>
        <v>55759</v>
      </c>
      <c r="I554" s="50">
        <v>1.0201</v>
      </c>
      <c r="J554" s="48">
        <f t="shared" si="29"/>
        <v>56105.5</v>
      </c>
    </row>
    <row r="555" spans="1:10" x14ac:dyDescent="0.25">
      <c r="A555" s="27">
        <v>213</v>
      </c>
      <c r="B555" s="47" t="s">
        <v>30</v>
      </c>
      <c r="C555" s="48" t="s">
        <v>17</v>
      </c>
      <c r="D555" s="48">
        <f t="shared" si="31"/>
        <v>55000</v>
      </c>
      <c r="E555" s="49">
        <v>220.33</v>
      </c>
      <c r="F555" s="27" t="s">
        <v>326</v>
      </c>
      <c r="G555" s="50">
        <v>1.0138</v>
      </c>
      <c r="H555" s="48">
        <f t="shared" si="30"/>
        <v>55759</v>
      </c>
      <c r="I555" s="50">
        <v>1.0201</v>
      </c>
      <c r="J555" s="48">
        <f t="shared" si="29"/>
        <v>56105.5</v>
      </c>
    </row>
    <row r="556" spans="1:10" x14ac:dyDescent="0.25">
      <c r="A556" s="27">
        <v>214</v>
      </c>
      <c r="B556" s="47" t="s">
        <v>30</v>
      </c>
      <c r="C556" s="48" t="s">
        <v>254</v>
      </c>
      <c r="D556" s="48">
        <f t="shared" si="31"/>
        <v>55008</v>
      </c>
      <c r="E556" s="49">
        <v>220.33</v>
      </c>
      <c r="F556" s="27" t="s">
        <v>326</v>
      </c>
      <c r="G556" s="50">
        <v>1.0138</v>
      </c>
      <c r="H556" s="48">
        <f t="shared" si="30"/>
        <v>55767.110400000005</v>
      </c>
      <c r="I556" s="50">
        <v>1.0201</v>
      </c>
      <c r="J556" s="48">
        <f t="shared" si="29"/>
        <v>56113.660799999998</v>
      </c>
    </row>
    <row r="557" spans="1:10" x14ac:dyDescent="0.25">
      <c r="A557" s="27">
        <v>215</v>
      </c>
      <c r="B557" s="47" t="s">
        <v>30</v>
      </c>
      <c r="C557" s="48" t="s">
        <v>313</v>
      </c>
      <c r="D557" s="48">
        <f t="shared" si="31"/>
        <v>55500</v>
      </c>
      <c r="E557" s="49">
        <v>220.33</v>
      </c>
      <c r="F557" s="27" t="s">
        <v>326</v>
      </c>
      <c r="G557" s="50">
        <v>1.0138</v>
      </c>
      <c r="H557" s="48">
        <f t="shared" si="30"/>
        <v>56265.9</v>
      </c>
      <c r="I557" s="50">
        <v>1.0201</v>
      </c>
      <c r="J557" s="48">
        <f t="shared" si="29"/>
        <v>56615.55</v>
      </c>
    </row>
    <row r="558" spans="1:10" x14ac:dyDescent="0.25">
      <c r="A558" s="27">
        <v>216</v>
      </c>
      <c r="B558" s="47" t="s">
        <v>30</v>
      </c>
      <c r="C558" s="48" t="s">
        <v>304</v>
      </c>
      <c r="D558" s="48">
        <f t="shared" si="31"/>
        <v>55529</v>
      </c>
      <c r="E558" s="49">
        <v>220.33</v>
      </c>
      <c r="F558" s="27" t="s">
        <v>326</v>
      </c>
      <c r="G558" s="50">
        <v>1.0138</v>
      </c>
      <c r="H558" s="48">
        <f t="shared" si="30"/>
        <v>56295.300200000005</v>
      </c>
      <c r="I558" s="50">
        <v>1.0201</v>
      </c>
      <c r="J558" s="48">
        <f t="shared" si="29"/>
        <v>56645.132899999997</v>
      </c>
    </row>
    <row r="559" spans="1:10" x14ac:dyDescent="0.25">
      <c r="A559" s="27">
        <v>217</v>
      </c>
      <c r="B559" s="47" t="s">
        <v>30</v>
      </c>
      <c r="C559" s="48" t="s">
        <v>13</v>
      </c>
      <c r="D559" s="48">
        <f t="shared" si="31"/>
        <v>57000</v>
      </c>
      <c r="E559" s="49">
        <v>220.33</v>
      </c>
      <c r="F559" s="27" t="s">
        <v>326</v>
      </c>
      <c r="G559" s="50">
        <v>1.0138</v>
      </c>
      <c r="H559" s="48">
        <f t="shared" si="30"/>
        <v>57786.6</v>
      </c>
      <c r="I559" s="50">
        <v>1.0201</v>
      </c>
      <c r="J559" s="48">
        <f t="shared" si="29"/>
        <v>58145.7</v>
      </c>
    </row>
    <row r="560" spans="1:10" x14ac:dyDescent="0.25">
      <c r="A560" s="27">
        <v>218</v>
      </c>
      <c r="B560" s="47" t="s">
        <v>30</v>
      </c>
      <c r="C560" s="48" t="s">
        <v>71</v>
      </c>
      <c r="D560" s="48">
        <f t="shared" si="31"/>
        <v>57479.96</v>
      </c>
      <c r="E560" s="49">
        <v>220.33</v>
      </c>
      <c r="F560" s="27" t="s">
        <v>326</v>
      </c>
      <c r="G560" s="50">
        <v>1.0138</v>
      </c>
      <c r="H560" s="48">
        <f t="shared" si="30"/>
        <v>58273.183448000003</v>
      </c>
      <c r="I560" s="50">
        <v>1.0201</v>
      </c>
      <c r="J560" s="48">
        <f t="shared" si="29"/>
        <v>58635.307196000002</v>
      </c>
    </row>
    <row r="561" spans="1:10" x14ac:dyDescent="0.25">
      <c r="A561" s="27">
        <v>219</v>
      </c>
      <c r="B561" s="47" t="s">
        <v>30</v>
      </c>
      <c r="C561" s="48" t="s">
        <v>103</v>
      </c>
      <c r="D561" s="48">
        <f t="shared" si="31"/>
        <v>59280</v>
      </c>
      <c r="E561" s="49">
        <v>220.33</v>
      </c>
      <c r="F561" s="27" t="s">
        <v>326</v>
      </c>
      <c r="G561" s="50">
        <v>1.0138</v>
      </c>
      <c r="H561" s="48">
        <f t="shared" si="30"/>
        <v>60098.063999999998</v>
      </c>
      <c r="I561" s="50">
        <v>1.0201</v>
      </c>
      <c r="J561" s="48">
        <f t="shared" si="29"/>
        <v>60471.527999999998</v>
      </c>
    </row>
    <row r="562" spans="1:10" x14ac:dyDescent="0.25">
      <c r="A562" s="27">
        <v>220</v>
      </c>
      <c r="B562" s="47" t="s">
        <v>30</v>
      </c>
      <c r="C562" s="48" t="s">
        <v>10</v>
      </c>
      <c r="D562" s="48">
        <f t="shared" si="31"/>
        <v>60000</v>
      </c>
      <c r="E562" s="49">
        <v>220.33</v>
      </c>
      <c r="F562" s="27" t="s">
        <v>326</v>
      </c>
      <c r="G562" s="50">
        <v>1.0166999999999999</v>
      </c>
      <c r="H562" s="48">
        <f t="shared" si="30"/>
        <v>61001.999999999993</v>
      </c>
      <c r="I562" s="50">
        <v>1.0229999999999999</v>
      </c>
      <c r="J562" s="48">
        <f t="shared" si="29"/>
        <v>61379.999999999993</v>
      </c>
    </row>
    <row r="563" spans="1:10" x14ac:dyDescent="0.25">
      <c r="A563" s="27">
        <v>221</v>
      </c>
      <c r="B563" s="47" t="s">
        <v>30</v>
      </c>
      <c r="C563" s="48" t="s">
        <v>10</v>
      </c>
      <c r="D563" s="48">
        <f t="shared" si="31"/>
        <v>60000</v>
      </c>
      <c r="E563" s="49">
        <v>220.33</v>
      </c>
      <c r="F563" s="27" t="s">
        <v>326</v>
      </c>
      <c r="G563" s="50">
        <v>1.0166999999999999</v>
      </c>
      <c r="H563" s="48">
        <f t="shared" si="30"/>
        <v>61001.999999999993</v>
      </c>
      <c r="I563" s="50">
        <v>1.0229999999999999</v>
      </c>
      <c r="J563" s="48">
        <f t="shared" si="29"/>
        <v>61379.999999999993</v>
      </c>
    </row>
    <row r="564" spans="1:10" x14ac:dyDescent="0.25">
      <c r="A564" s="27">
        <v>222</v>
      </c>
      <c r="B564" s="47" t="s">
        <v>30</v>
      </c>
      <c r="C564" s="48" t="s">
        <v>10</v>
      </c>
      <c r="D564" s="48">
        <f t="shared" si="31"/>
        <v>60000</v>
      </c>
      <c r="E564" s="49">
        <v>220.33</v>
      </c>
      <c r="F564" s="27" t="s">
        <v>326</v>
      </c>
      <c r="G564" s="50">
        <v>1.0166999999999999</v>
      </c>
      <c r="H564" s="48">
        <f t="shared" si="30"/>
        <v>61001.999999999993</v>
      </c>
      <c r="I564" s="50">
        <v>1.0229999999999999</v>
      </c>
      <c r="J564" s="48">
        <f t="shared" si="29"/>
        <v>61379.999999999993</v>
      </c>
    </row>
    <row r="565" spans="1:10" x14ac:dyDescent="0.25">
      <c r="A565" s="27">
        <v>223</v>
      </c>
      <c r="B565" s="47" t="s">
        <v>30</v>
      </c>
      <c r="C565" s="48" t="s">
        <v>10</v>
      </c>
      <c r="D565" s="48">
        <f t="shared" si="31"/>
        <v>60000</v>
      </c>
      <c r="E565" s="49">
        <v>220.33</v>
      </c>
      <c r="F565" s="27" t="s">
        <v>326</v>
      </c>
      <c r="G565" s="50">
        <v>1.0166999999999999</v>
      </c>
      <c r="H565" s="48">
        <f t="shared" si="30"/>
        <v>61001.999999999993</v>
      </c>
      <c r="I565" s="50">
        <v>1.0229999999999999</v>
      </c>
      <c r="J565" s="48">
        <f t="shared" si="29"/>
        <v>61379.999999999993</v>
      </c>
    </row>
    <row r="566" spans="1:10" x14ac:dyDescent="0.25">
      <c r="A566" s="27">
        <v>224</v>
      </c>
      <c r="B566" s="47" t="s">
        <v>30</v>
      </c>
      <c r="C566" s="48" t="s">
        <v>102</v>
      </c>
      <c r="D566" s="48">
        <f t="shared" si="31"/>
        <v>60008</v>
      </c>
      <c r="E566" s="49">
        <v>220.33</v>
      </c>
      <c r="F566" s="27" t="s">
        <v>326</v>
      </c>
      <c r="G566" s="50">
        <v>1.0166999999999999</v>
      </c>
      <c r="H566" s="48">
        <f t="shared" si="30"/>
        <v>61010.133599999994</v>
      </c>
      <c r="I566" s="50">
        <v>1.0229999999999999</v>
      </c>
      <c r="J566" s="48">
        <f t="shared" si="29"/>
        <v>61388.183999999994</v>
      </c>
    </row>
    <row r="567" spans="1:10" x14ac:dyDescent="0.25">
      <c r="A567" s="27">
        <v>225</v>
      </c>
      <c r="B567" s="47" t="s">
        <v>30</v>
      </c>
      <c r="C567" s="48" t="s">
        <v>162</v>
      </c>
      <c r="D567" s="48">
        <f t="shared" si="31"/>
        <v>61984</v>
      </c>
      <c r="E567" s="49">
        <v>220.33</v>
      </c>
      <c r="F567" s="27" t="s">
        <v>326</v>
      </c>
      <c r="G567" s="50">
        <v>1.0166999999999999</v>
      </c>
      <c r="H567" s="48">
        <f t="shared" si="30"/>
        <v>63019.132799999999</v>
      </c>
      <c r="I567" s="50">
        <v>1.0229999999999999</v>
      </c>
      <c r="J567" s="48">
        <f t="shared" si="29"/>
        <v>63409.631999999998</v>
      </c>
    </row>
    <row r="568" spans="1:10" x14ac:dyDescent="0.25">
      <c r="A568" s="27">
        <v>226</v>
      </c>
      <c r="B568" s="47" t="s">
        <v>30</v>
      </c>
      <c r="C568" s="48" t="s">
        <v>252</v>
      </c>
      <c r="D568" s="48">
        <f t="shared" si="31"/>
        <v>62499.96</v>
      </c>
      <c r="E568" s="49">
        <v>220.33</v>
      </c>
      <c r="F568" s="27" t="s">
        <v>326</v>
      </c>
      <c r="G568" s="50">
        <v>1.0166999999999999</v>
      </c>
      <c r="H568" s="48">
        <f t="shared" si="30"/>
        <v>63543.709331999999</v>
      </c>
      <c r="I568" s="50">
        <v>1.0229999999999999</v>
      </c>
      <c r="J568" s="48">
        <f t="shared" si="29"/>
        <v>63937.459079999993</v>
      </c>
    </row>
    <row r="569" spans="1:10" x14ac:dyDescent="0.25">
      <c r="A569" s="27">
        <v>227</v>
      </c>
      <c r="B569" s="47" t="s">
        <v>30</v>
      </c>
      <c r="C569" s="48" t="s">
        <v>85</v>
      </c>
      <c r="D569" s="48">
        <f t="shared" si="31"/>
        <v>62660</v>
      </c>
      <c r="E569" s="49">
        <v>220.33</v>
      </c>
      <c r="F569" s="27" t="s">
        <v>326</v>
      </c>
      <c r="G569" s="50">
        <v>1.0166999999999999</v>
      </c>
      <c r="H569" s="48">
        <f t="shared" si="30"/>
        <v>63706.421999999999</v>
      </c>
      <c r="I569" s="50">
        <v>1.0229999999999999</v>
      </c>
      <c r="J569" s="48">
        <f t="shared" si="29"/>
        <v>64101.179999999993</v>
      </c>
    </row>
    <row r="570" spans="1:10" x14ac:dyDescent="0.25">
      <c r="A570" s="27">
        <v>228</v>
      </c>
      <c r="B570" s="47" t="s">
        <v>30</v>
      </c>
      <c r="C570" s="48" t="s">
        <v>35</v>
      </c>
      <c r="D570" s="48">
        <f t="shared" si="31"/>
        <v>63000</v>
      </c>
      <c r="E570" s="49">
        <v>220.33</v>
      </c>
      <c r="F570" s="27" t="s">
        <v>326</v>
      </c>
      <c r="G570" s="50">
        <v>1.0166999999999999</v>
      </c>
      <c r="H570" s="48">
        <f t="shared" si="30"/>
        <v>64052.1</v>
      </c>
      <c r="I570" s="50">
        <v>1.0229999999999999</v>
      </c>
      <c r="J570" s="48">
        <f t="shared" si="29"/>
        <v>64448.999999999993</v>
      </c>
    </row>
    <row r="571" spans="1:10" x14ac:dyDescent="0.25">
      <c r="A571" s="27">
        <v>229</v>
      </c>
      <c r="B571" s="47" t="s">
        <v>30</v>
      </c>
      <c r="C571" s="48" t="s">
        <v>310</v>
      </c>
      <c r="D571" s="48">
        <f t="shared" si="31"/>
        <v>63244.08</v>
      </c>
      <c r="E571" s="49">
        <v>220.33</v>
      </c>
      <c r="F571" s="27" t="s">
        <v>326</v>
      </c>
      <c r="G571" s="50">
        <v>1.0166999999999999</v>
      </c>
      <c r="H571" s="48">
        <f t="shared" si="30"/>
        <v>64300.256135999996</v>
      </c>
      <c r="I571" s="50">
        <v>1.0229999999999999</v>
      </c>
      <c r="J571" s="48">
        <f t="shared" si="29"/>
        <v>64698.693839999993</v>
      </c>
    </row>
    <row r="572" spans="1:10" x14ac:dyDescent="0.25">
      <c r="A572" s="27">
        <v>230</v>
      </c>
      <c r="B572" s="47" t="s">
        <v>30</v>
      </c>
      <c r="C572" s="48" t="s">
        <v>72</v>
      </c>
      <c r="D572" s="48">
        <f t="shared" si="31"/>
        <v>65000</v>
      </c>
      <c r="E572" s="49">
        <v>220.33</v>
      </c>
      <c r="F572" s="27" t="s">
        <v>326</v>
      </c>
      <c r="G572" s="50">
        <v>1.0166999999999999</v>
      </c>
      <c r="H572" s="48">
        <f t="shared" si="30"/>
        <v>66085.5</v>
      </c>
      <c r="I572" s="50">
        <v>1.0229999999999999</v>
      </c>
      <c r="J572" s="48">
        <f t="shared" si="29"/>
        <v>66495</v>
      </c>
    </row>
    <row r="573" spans="1:10" x14ac:dyDescent="0.25">
      <c r="A573" s="27">
        <v>231</v>
      </c>
      <c r="B573" s="47" t="s">
        <v>30</v>
      </c>
      <c r="C573" s="48" t="s">
        <v>72</v>
      </c>
      <c r="D573" s="48">
        <f t="shared" si="31"/>
        <v>65000</v>
      </c>
      <c r="E573" s="49">
        <v>220.33</v>
      </c>
      <c r="F573" s="27" t="s">
        <v>326</v>
      </c>
      <c r="G573" s="50">
        <v>1.0166999999999999</v>
      </c>
      <c r="H573" s="48">
        <f t="shared" si="30"/>
        <v>66085.5</v>
      </c>
      <c r="I573" s="50">
        <v>1.0229999999999999</v>
      </c>
      <c r="J573" s="48">
        <f t="shared" si="29"/>
        <v>66495</v>
      </c>
    </row>
    <row r="574" spans="1:10" x14ac:dyDescent="0.25">
      <c r="A574" s="27">
        <v>232</v>
      </c>
      <c r="B574" s="47" t="s">
        <v>30</v>
      </c>
      <c r="C574" s="48" t="s">
        <v>99</v>
      </c>
      <c r="D574" s="48">
        <f t="shared" si="31"/>
        <v>65000.04</v>
      </c>
      <c r="E574" s="49">
        <v>220.33</v>
      </c>
      <c r="F574" s="27" t="s">
        <v>326</v>
      </c>
      <c r="G574" s="50">
        <v>1.0166999999999999</v>
      </c>
      <c r="H574" s="48">
        <f t="shared" si="30"/>
        <v>66085.540668000001</v>
      </c>
      <c r="I574" s="50">
        <v>1.0229999999999999</v>
      </c>
      <c r="J574" s="48">
        <f t="shared" si="29"/>
        <v>66495.040919999999</v>
      </c>
    </row>
    <row r="575" spans="1:10" x14ac:dyDescent="0.25">
      <c r="A575" s="27">
        <v>233</v>
      </c>
      <c r="B575" s="47" t="s">
        <v>30</v>
      </c>
      <c r="C575" s="48" t="s">
        <v>89</v>
      </c>
      <c r="D575" s="48">
        <f t="shared" si="31"/>
        <v>65004</v>
      </c>
      <c r="E575" s="49">
        <v>220.33</v>
      </c>
      <c r="F575" s="27" t="s">
        <v>326</v>
      </c>
      <c r="G575" s="50">
        <v>1.0166999999999999</v>
      </c>
      <c r="H575" s="48">
        <f t="shared" si="30"/>
        <v>66089.566800000001</v>
      </c>
      <c r="I575" s="50">
        <v>1.0229999999999999</v>
      </c>
      <c r="J575" s="48">
        <f t="shared" si="29"/>
        <v>66499.09199999999</v>
      </c>
    </row>
    <row r="576" spans="1:10" x14ac:dyDescent="0.25">
      <c r="A576" s="27">
        <v>234</v>
      </c>
      <c r="B576" s="47" t="s">
        <v>30</v>
      </c>
      <c r="C576" s="48" t="s">
        <v>89</v>
      </c>
      <c r="D576" s="48">
        <f t="shared" si="31"/>
        <v>65004</v>
      </c>
      <c r="E576" s="49">
        <v>220.33</v>
      </c>
      <c r="F576" s="27" t="s">
        <v>326</v>
      </c>
      <c r="G576" s="50">
        <v>1.0166999999999999</v>
      </c>
      <c r="H576" s="48">
        <f t="shared" si="30"/>
        <v>66089.566800000001</v>
      </c>
      <c r="I576" s="50">
        <v>1.0229999999999999</v>
      </c>
      <c r="J576" s="48">
        <f t="shared" si="29"/>
        <v>66499.09199999999</v>
      </c>
    </row>
    <row r="577" spans="1:10" x14ac:dyDescent="0.25">
      <c r="A577" s="27">
        <v>235</v>
      </c>
      <c r="B577" s="47" t="s">
        <v>30</v>
      </c>
      <c r="C577" s="48" t="s">
        <v>299</v>
      </c>
      <c r="D577" s="48">
        <f t="shared" si="31"/>
        <v>66088</v>
      </c>
      <c r="E577" s="49">
        <v>220.33</v>
      </c>
      <c r="F577" s="27" t="s">
        <v>326</v>
      </c>
      <c r="G577" s="50">
        <v>1.0166999999999999</v>
      </c>
      <c r="H577" s="48">
        <f t="shared" si="30"/>
        <v>67191.669599999994</v>
      </c>
      <c r="I577" s="50">
        <v>1.0229999999999999</v>
      </c>
      <c r="J577" s="48">
        <f t="shared" si="29"/>
        <v>67608.02399999999</v>
      </c>
    </row>
    <row r="578" spans="1:10" x14ac:dyDescent="0.25">
      <c r="A578" s="27">
        <v>236</v>
      </c>
      <c r="B578" s="47" t="s">
        <v>30</v>
      </c>
      <c r="C578" s="48" t="s">
        <v>79</v>
      </c>
      <c r="D578" s="48">
        <f t="shared" si="31"/>
        <v>66500</v>
      </c>
      <c r="E578" s="49">
        <v>220.33</v>
      </c>
      <c r="F578" s="27" t="s">
        <v>326</v>
      </c>
      <c r="G578" s="50">
        <v>1.0166999999999999</v>
      </c>
      <c r="H578" s="48">
        <f t="shared" si="30"/>
        <v>67610.55</v>
      </c>
      <c r="I578" s="50">
        <v>1.0229999999999999</v>
      </c>
      <c r="J578" s="48">
        <f t="shared" si="29"/>
        <v>68029.5</v>
      </c>
    </row>
    <row r="579" spans="1:10" x14ac:dyDescent="0.25">
      <c r="A579" s="27">
        <v>237</v>
      </c>
      <c r="B579" s="47" t="s">
        <v>30</v>
      </c>
      <c r="C579" s="48" t="s">
        <v>79</v>
      </c>
      <c r="D579" s="48">
        <f t="shared" si="31"/>
        <v>66500</v>
      </c>
      <c r="E579" s="49">
        <v>220.33</v>
      </c>
      <c r="F579" s="27" t="s">
        <v>326</v>
      </c>
      <c r="G579" s="50">
        <v>1.0166999999999999</v>
      </c>
      <c r="H579" s="48">
        <f t="shared" si="30"/>
        <v>67610.55</v>
      </c>
      <c r="I579" s="50">
        <v>1.0229999999999999</v>
      </c>
      <c r="J579" s="48">
        <f t="shared" ref="J579:J642" si="32">SUM(D579*I579)</f>
        <v>68029.5</v>
      </c>
    </row>
    <row r="580" spans="1:10" x14ac:dyDescent="0.25">
      <c r="A580" s="27">
        <v>238</v>
      </c>
      <c r="B580" s="47" t="s">
        <v>30</v>
      </c>
      <c r="C580" s="48" t="s">
        <v>302</v>
      </c>
      <c r="D580" s="48">
        <f t="shared" si="31"/>
        <v>66504</v>
      </c>
      <c r="E580" s="49">
        <v>220.33</v>
      </c>
      <c r="F580" s="27" t="s">
        <v>326</v>
      </c>
      <c r="G580" s="50">
        <v>1.0166999999999999</v>
      </c>
      <c r="H580" s="48">
        <f t="shared" si="30"/>
        <v>67614.616799999989</v>
      </c>
      <c r="I580" s="50">
        <v>1.0229999999999999</v>
      </c>
      <c r="J580" s="48">
        <f t="shared" si="32"/>
        <v>68033.59199999999</v>
      </c>
    </row>
    <row r="581" spans="1:10" x14ac:dyDescent="0.25">
      <c r="A581" s="27">
        <v>239</v>
      </c>
      <c r="B581" s="47" t="s">
        <v>30</v>
      </c>
      <c r="C581" s="48" t="s">
        <v>205</v>
      </c>
      <c r="D581" s="48">
        <f t="shared" si="31"/>
        <v>67008</v>
      </c>
      <c r="E581" s="49">
        <v>220.33</v>
      </c>
      <c r="F581" s="27" t="s">
        <v>326</v>
      </c>
      <c r="G581" s="50">
        <v>1.0166999999999999</v>
      </c>
      <c r="H581" s="48">
        <f t="shared" si="30"/>
        <v>68127.033599999995</v>
      </c>
      <c r="I581" s="50">
        <v>1.0229999999999999</v>
      </c>
      <c r="J581" s="48">
        <f t="shared" si="32"/>
        <v>68549.183999999994</v>
      </c>
    </row>
    <row r="582" spans="1:10" x14ac:dyDescent="0.25">
      <c r="A582" s="27">
        <v>240</v>
      </c>
      <c r="B582" s="47" t="s">
        <v>30</v>
      </c>
      <c r="C582" s="48" t="s">
        <v>90</v>
      </c>
      <c r="D582" s="48">
        <f t="shared" si="31"/>
        <v>67950</v>
      </c>
      <c r="E582" s="49">
        <v>220.33</v>
      </c>
      <c r="F582" s="27" t="s">
        <v>326</v>
      </c>
      <c r="G582" s="50">
        <v>1.0166999999999999</v>
      </c>
      <c r="H582" s="48">
        <f t="shared" si="30"/>
        <v>69084.764999999999</v>
      </c>
      <c r="I582" s="50">
        <v>1.0229999999999999</v>
      </c>
      <c r="J582" s="48">
        <f t="shared" si="32"/>
        <v>69512.849999999991</v>
      </c>
    </row>
    <row r="583" spans="1:10" x14ac:dyDescent="0.25">
      <c r="A583" s="27">
        <v>241</v>
      </c>
      <c r="B583" s="47" t="s">
        <v>30</v>
      </c>
      <c r="C583" s="48" t="s">
        <v>15</v>
      </c>
      <c r="D583" s="48">
        <f t="shared" si="31"/>
        <v>68000</v>
      </c>
      <c r="E583" s="49">
        <v>220.33</v>
      </c>
      <c r="F583" s="27" t="s">
        <v>326</v>
      </c>
      <c r="G583" s="50">
        <v>1.0166999999999999</v>
      </c>
      <c r="H583" s="48">
        <f t="shared" si="30"/>
        <v>69135.599999999991</v>
      </c>
      <c r="I583" s="50">
        <v>1.0229999999999999</v>
      </c>
      <c r="J583" s="48">
        <f t="shared" si="32"/>
        <v>69564</v>
      </c>
    </row>
    <row r="584" spans="1:10" x14ac:dyDescent="0.25">
      <c r="A584" s="27">
        <v>242</v>
      </c>
      <c r="B584" s="47" t="s">
        <v>30</v>
      </c>
      <c r="C584" s="48" t="s">
        <v>68</v>
      </c>
      <c r="D584" s="48">
        <f t="shared" si="31"/>
        <v>68500</v>
      </c>
      <c r="E584" s="49">
        <v>220.33</v>
      </c>
      <c r="F584" s="27" t="s">
        <v>326</v>
      </c>
      <c r="G584" s="50">
        <v>1.0166999999999999</v>
      </c>
      <c r="H584" s="48">
        <f t="shared" si="30"/>
        <v>69643.95</v>
      </c>
      <c r="I584" s="50">
        <v>1.0229999999999999</v>
      </c>
      <c r="J584" s="48">
        <f t="shared" si="32"/>
        <v>70075.5</v>
      </c>
    </row>
    <row r="585" spans="1:10" x14ac:dyDescent="0.25">
      <c r="A585" s="27">
        <v>243</v>
      </c>
      <c r="B585" s="47" t="s">
        <v>30</v>
      </c>
      <c r="C585" s="48" t="s">
        <v>98</v>
      </c>
      <c r="D585" s="48">
        <f t="shared" si="31"/>
        <v>70000</v>
      </c>
      <c r="E585" s="49">
        <v>220.33</v>
      </c>
      <c r="F585" s="27" t="s">
        <v>326</v>
      </c>
      <c r="G585" s="50">
        <v>1.0166999999999999</v>
      </c>
      <c r="H585" s="48">
        <f t="shared" si="30"/>
        <v>71169</v>
      </c>
      <c r="I585" s="50">
        <v>1.0229999999999999</v>
      </c>
      <c r="J585" s="48">
        <f t="shared" si="32"/>
        <v>71610</v>
      </c>
    </row>
    <row r="586" spans="1:10" x14ac:dyDescent="0.25">
      <c r="A586" s="27">
        <v>244</v>
      </c>
      <c r="B586" s="47" t="s">
        <v>30</v>
      </c>
      <c r="C586" s="48" t="s">
        <v>98</v>
      </c>
      <c r="D586" s="48">
        <f t="shared" si="31"/>
        <v>70000</v>
      </c>
      <c r="E586" s="49">
        <v>220.33</v>
      </c>
      <c r="F586" s="27" t="s">
        <v>326</v>
      </c>
      <c r="G586" s="50">
        <v>1.0166999999999999</v>
      </c>
      <c r="H586" s="48">
        <f t="shared" si="30"/>
        <v>71169</v>
      </c>
      <c r="I586" s="50">
        <v>1.0229999999999999</v>
      </c>
      <c r="J586" s="48">
        <f t="shared" si="32"/>
        <v>71610</v>
      </c>
    </row>
    <row r="587" spans="1:10" x14ac:dyDescent="0.25">
      <c r="A587" s="27">
        <v>245</v>
      </c>
      <c r="B587" s="47" t="s">
        <v>30</v>
      </c>
      <c r="C587" s="48" t="s">
        <v>98</v>
      </c>
      <c r="D587" s="48">
        <f t="shared" si="31"/>
        <v>70000</v>
      </c>
      <c r="E587" s="49">
        <v>220.33</v>
      </c>
      <c r="F587" s="27" t="s">
        <v>326</v>
      </c>
      <c r="G587" s="50">
        <v>1.0166999999999999</v>
      </c>
      <c r="H587" s="48">
        <f t="shared" si="30"/>
        <v>71169</v>
      </c>
      <c r="I587" s="50">
        <v>1.0229999999999999</v>
      </c>
      <c r="J587" s="48">
        <f t="shared" si="32"/>
        <v>71610</v>
      </c>
    </row>
    <row r="588" spans="1:10" x14ac:dyDescent="0.25">
      <c r="A588" s="27">
        <v>246</v>
      </c>
      <c r="B588" s="47" t="s">
        <v>30</v>
      </c>
      <c r="C588" s="48" t="s">
        <v>98</v>
      </c>
      <c r="D588" s="48">
        <f t="shared" si="31"/>
        <v>70000</v>
      </c>
      <c r="E588" s="49">
        <v>220.33</v>
      </c>
      <c r="F588" s="27" t="s">
        <v>326</v>
      </c>
      <c r="G588" s="50">
        <v>1.0166999999999999</v>
      </c>
      <c r="H588" s="48">
        <f t="shared" ref="H588:H651" si="33">SUM(D588*G588)</f>
        <v>71169</v>
      </c>
      <c r="I588" s="50">
        <v>1.0229999999999999</v>
      </c>
      <c r="J588" s="48">
        <f t="shared" si="32"/>
        <v>71610</v>
      </c>
    </row>
    <row r="589" spans="1:10" x14ac:dyDescent="0.25">
      <c r="A589" s="27">
        <v>247</v>
      </c>
      <c r="B589" s="47" t="s">
        <v>30</v>
      </c>
      <c r="C589" s="48" t="s">
        <v>98</v>
      </c>
      <c r="D589" s="48">
        <f t="shared" si="31"/>
        <v>70000</v>
      </c>
      <c r="E589" s="49">
        <v>220.33</v>
      </c>
      <c r="F589" s="27" t="s">
        <v>326</v>
      </c>
      <c r="G589" s="50">
        <v>1.0166999999999999</v>
      </c>
      <c r="H589" s="48">
        <f t="shared" si="33"/>
        <v>71169</v>
      </c>
      <c r="I589" s="50">
        <v>1.0229999999999999</v>
      </c>
      <c r="J589" s="48">
        <f t="shared" si="32"/>
        <v>71610</v>
      </c>
    </row>
    <row r="590" spans="1:10" x14ac:dyDescent="0.25">
      <c r="A590" s="27">
        <v>248</v>
      </c>
      <c r="B590" s="47" t="s">
        <v>30</v>
      </c>
      <c r="C590" s="48" t="s">
        <v>100</v>
      </c>
      <c r="D590" s="48">
        <f t="shared" si="31"/>
        <v>70004</v>
      </c>
      <c r="E590" s="49">
        <v>220.33</v>
      </c>
      <c r="F590" s="27" t="s">
        <v>326</v>
      </c>
      <c r="G590" s="50">
        <v>1.0166999999999999</v>
      </c>
      <c r="H590" s="48">
        <f t="shared" si="33"/>
        <v>71173.066800000001</v>
      </c>
      <c r="I590" s="50">
        <v>1.0229999999999999</v>
      </c>
      <c r="J590" s="48">
        <f t="shared" si="32"/>
        <v>71614.09199999999</v>
      </c>
    </row>
    <row r="591" spans="1:10" x14ac:dyDescent="0.25">
      <c r="A591" s="27">
        <v>249</v>
      </c>
      <c r="B591" s="47" t="s">
        <v>30</v>
      </c>
      <c r="C591" s="48" t="s">
        <v>161</v>
      </c>
      <c r="D591" s="48">
        <f t="shared" si="31"/>
        <v>72000</v>
      </c>
      <c r="E591" s="49">
        <v>220.33</v>
      </c>
      <c r="F591" s="27" t="s">
        <v>326</v>
      </c>
      <c r="G591" s="50">
        <v>1.0166999999999999</v>
      </c>
      <c r="H591" s="48">
        <f t="shared" si="33"/>
        <v>73202.399999999994</v>
      </c>
      <c r="I591" s="50">
        <v>1.0229999999999999</v>
      </c>
      <c r="J591" s="48">
        <f t="shared" si="32"/>
        <v>73656</v>
      </c>
    </row>
    <row r="592" spans="1:10" x14ac:dyDescent="0.25">
      <c r="A592" s="27">
        <v>250</v>
      </c>
      <c r="B592" s="47" t="s">
        <v>30</v>
      </c>
      <c r="C592" s="48" t="s">
        <v>161</v>
      </c>
      <c r="D592" s="48">
        <f t="shared" si="31"/>
        <v>72000</v>
      </c>
      <c r="E592" s="49">
        <v>220.33</v>
      </c>
      <c r="F592" s="27" t="s">
        <v>326</v>
      </c>
      <c r="G592" s="50">
        <v>1.0166999999999999</v>
      </c>
      <c r="H592" s="48">
        <f t="shared" si="33"/>
        <v>73202.399999999994</v>
      </c>
      <c r="I592" s="50">
        <v>1.0229999999999999</v>
      </c>
      <c r="J592" s="48">
        <f t="shared" si="32"/>
        <v>73656</v>
      </c>
    </row>
    <row r="593" spans="1:10" x14ac:dyDescent="0.25">
      <c r="A593" s="27">
        <v>251</v>
      </c>
      <c r="B593" s="47" t="s">
        <v>30</v>
      </c>
      <c r="C593" s="48" t="s">
        <v>152</v>
      </c>
      <c r="D593" s="48">
        <f t="shared" si="31"/>
        <v>74000</v>
      </c>
      <c r="E593" s="49">
        <v>220.33</v>
      </c>
      <c r="F593" s="27" t="s">
        <v>326</v>
      </c>
      <c r="G593" s="50">
        <v>1.0166999999999999</v>
      </c>
      <c r="H593" s="48">
        <f t="shared" si="33"/>
        <v>75235.799999999988</v>
      </c>
      <c r="I593" s="50">
        <v>1.0229999999999999</v>
      </c>
      <c r="J593" s="48">
        <f t="shared" si="32"/>
        <v>75702</v>
      </c>
    </row>
    <row r="594" spans="1:10" x14ac:dyDescent="0.25">
      <c r="A594" s="27">
        <v>252</v>
      </c>
      <c r="B594" s="47" t="s">
        <v>30</v>
      </c>
      <c r="C594" s="48" t="s">
        <v>152</v>
      </c>
      <c r="D594" s="48">
        <f t="shared" si="31"/>
        <v>74000</v>
      </c>
      <c r="E594" s="49">
        <v>220.33</v>
      </c>
      <c r="F594" s="27" t="s">
        <v>326</v>
      </c>
      <c r="G594" s="50">
        <v>1.0166999999999999</v>
      </c>
      <c r="H594" s="48">
        <f t="shared" si="33"/>
        <v>75235.799999999988</v>
      </c>
      <c r="I594" s="50">
        <v>1.0229999999999999</v>
      </c>
      <c r="J594" s="48">
        <f t="shared" si="32"/>
        <v>75702</v>
      </c>
    </row>
    <row r="595" spans="1:10" x14ac:dyDescent="0.25">
      <c r="A595" s="27">
        <v>253</v>
      </c>
      <c r="B595" s="47" t="s">
        <v>30</v>
      </c>
      <c r="C595" s="48" t="s">
        <v>163</v>
      </c>
      <c r="D595" s="48">
        <f t="shared" si="31"/>
        <v>74900</v>
      </c>
      <c r="E595" s="49">
        <v>220.33</v>
      </c>
      <c r="F595" s="27" t="s">
        <v>326</v>
      </c>
      <c r="G595" s="50">
        <v>1.0166999999999999</v>
      </c>
      <c r="H595" s="48">
        <f t="shared" si="33"/>
        <v>76150.83</v>
      </c>
      <c r="I595" s="50">
        <v>1.0229999999999999</v>
      </c>
      <c r="J595" s="48">
        <f t="shared" si="32"/>
        <v>76622.7</v>
      </c>
    </row>
    <row r="596" spans="1:10" x14ac:dyDescent="0.25">
      <c r="A596" s="27">
        <v>254</v>
      </c>
      <c r="B596" s="47" t="s">
        <v>30</v>
      </c>
      <c r="C596" s="48" t="s">
        <v>21</v>
      </c>
      <c r="D596" s="48">
        <f t="shared" ref="D596:D659" si="34">SUM(C596*1)</f>
        <v>75000</v>
      </c>
      <c r="E596" s="49">
        <v>220.33</v>
      </c>
      <c r="F596" s="27" t="s">
        <v>326</v>
      </c>
      <c r="G596" s="50">
        <v>1.0166999999999999</v>
      </c>
      <c r="H596" s="48">
        <f t="shared" si="33"/>
        <v>76252.5</v>
      </c>
      <c r="I596" s="50">
        <v>1.0229999999999999</v>
      </c>
      <c r="J596" s="48">
        <f t="shared" si="32"/>
        <v>76725</v>
      </c>
    </row>
    <row r="597" spans="1:10" x14ac:dyDescent="0.25">
      <c r="A597" s="27">
        <v>255</v>
      </c>
      <c r="B597" s="47" t="s">
        <v>30</v>
      </c>
      <c r="C597" s="48" t="s">
        <v>21</v>
      </c>
      <c r="D597" s="48">
        <f t="shared" si="34"/>
        <v>75000</v>
      </c>
      <c r="E597" s="49">
        <v>220.33</v>
      </c>
      <c r="F597" s="27" t="s">
        <v>326</v>
      </c>
      <c r="G597" s="50">
        <v>1.0166999999999999</v>
      </c>
      <c r="H597" s="48">
        <f t="shared" si="33"/>
        <v>76252.5</v>
      </c>
      <c r="I597" s="50">
        <v>1.0229999999999999</v>
      </c>
      <c r="J597" s="48">
        <f t="shared" si="32"/>
        <v>76725</v>
      </c>
    </row>
    <row r="598" spans="1:10" x14ac:dyDescent="0.25">
      <c r="A598" s="27">
        <v>256</v>
      </c>
      <c r="B598" s="47" t="s">
        <v>30</v>
      </c>
      <c r="C598" s="48" t="s">
        <v>21</v>
      </c>
      <c r="D598" s="48">
        <f t="shared" si="34"/>
        <v>75000</v>
      </c>
      <c r="E598" s="49">
        <v>220.33</v>
      </c>
      <c r="F598" s="27" t="s">
        <v>326</v>
      </c>
      <c r="G598" s="50">
        <v>1.0166999999999999</v>
      </c>
      <c r="H598" s="48">
        <f t="shared" si="33"/>
        <v>76252.5</v>
      </c>
      <c r="I598" s="50">
        <v>1.0229999999999999</v>
      </c>
      <c r="J598" s="48">
        <f t="shared" si="32"/>
        <v>76725</v>
      </c>
    </row>
    <row r="599" spans="1:10" x14ac:dyDescent="0.25">
      <c r="A599" s="27">
        <v>257</v>
      </c>
      <c r="B599" s="47" t="s">
        <v>30</v>
      </c>
      <c r="C599" s="48" t="s">
        <v>21</v>
      </c>
      <c r="D599" s="48">
        <f t="shared" si="34"/>
        <v>75000</v>
      </c>
      <c r="E599" s="49">
        <v>220.33</v>
      </c>
      <c r="F599" s="27" t="s">
        <v>326</v>
      </c>
      <c r="G599" s="50">
        <v>1.0166999999999999</v>
      </c>
      <c r="H599" s="48">
        <f t="shared" si="33"/>
        <v>76252.5</v>
      </c>
      <c r="I599" s="50">
        <v>1.0229999999999999</v>
      </c>
      <c r="J599" s="48">
        <f t="shared" si="32"/>
        <v>76725</v>
      </c>
    </row>
    <row r="600" spans="1:10" x14ac:dyDescent="0.25">
      <c r="A600" s="27">
        <v>258</v>
      </c>
      <c r="B600" s="47" t="s">
        <v>30</v>
      </c>
      <c r="C600" s="48" t="s">
        <v>21</v>
      </c>
      <c r="D600" s="48">
        <f t="shared" si="34"/>
        <v>75000</v>
      </c>
      <c r="E600" s="49">
        <v>220.33</v>
      </c>
      <c r="F600" s="27" t="s">
        <v>326</v>
      </c>
      <c r="G600" s="50">
        <v>1.0166999999999999</v>
      </c>
      <c r="H600" s="48">
        <f t="shared" si="33"/>
        <v>76252.5</v>
      </c>
      <c r="I600" s="50">
        <v>1.0229999999999999</v>
      </c>
      <c r="J600" s="48">
        <f t="shared" si="32"/>
        <v>76725</v>
      </c>
    </row>
    <row r="601" spans="1:10" x14ac:dyDescent="0.25">
      <c r="A601" s="27">
        <v>260</v>
      </c>
      <c r="B601" s="47" t="s">
        <v>30</v>
      </c>
      <c r="C601" s="48" t="s">
        <v>160</v>
      </c>
      <c r="D601" s="48">
        <f t="shared" si="34"/>
        <v>75850.039999999994</v>
      </c>
      <c r="E601" s="49">
        <v>220.33</v>
      </c>
      <c r="F601" s="27" t="s">
        <v>326</v>
      </c>
      <c r="G601" s="50">
        <v>1.0166999999999999</v>
      </c>
      <c r="H601" s="48">
        <f t="shared" si="33"/>
        <v>77116.735667999994</v>
      </c>
      <c r="I601" s="50">
        <v>1.0229999999999999</v>
      </c>
      <c r="J601" s="48">
        <f t="shared" si="32"/>
        <v>77594.590919999988</v>
      </c>
    </row>
    <row r="602" spans="1:10" x14ac:dyDescent="0.25">
      <c r="A602" s="27">
        <v>261</v>
      </c>
      <c r="B602" s="47" t="s">
        <v>30</v>
      </c>
      <c r="C602" s="48" t="s">
        <v>75</v>
      </c>
      <c r="D602" s="48">
        <f t="shared" si="34"/>
        <v>76000</v>
      </c>
      <c r="E602" s="49">
        <v>220.33</v>
      </c>
      <c r="F602" s="27" t="s">
        <v>326</v>
      </c>
      <c r="G602" s="50">
        <v>1.0166999999999999</v>
      </c>
      <c r="H602" s="48">
        <f t="shared" si="33"/>
        <v>77269.2</v>
      </c>
      <c r="I602" s="50">
        <v>1.0229999999999999</v>
      </c>
      <c r="J602" s="48">
        <f t="shared" si="32"/>
        <v>77748</v>
      </c>
    </row>
    <row r="603" spans="1:10" x14ac:dyDescent="0.25">
      <c r="A603" s="27">
        <v>262</v>
      </c>
      <c r="B603" s="47" t="s">
        <v>30</v>
      </c>
      <c r="C603" s="48" t="s">
        <v>75</v>
      </c>
      <c r="D603" s="48">
        <f t="shared" si="34"/>
        <v>76000</v>
      </c>
      <c r="E603" s="49">
        <v>220.33</v>
      </c>
      <c r="F603" s="27" t="s">
        <v>326</v>
      </c>
      <c r="G603" s="50">
        <v>1.0166999999999999</v>
      </c>
      <c r="H603" s="48">
        <f t="shared" si="33"/>
        <v>77269.2</v>
      </c>
      <c r="I603" s="50">
        <v>1.0229999999999999</v>
      </c>
      <c r="J603" s="48">
        <f t="shared" si="32"/>
        <v>77748</v>
      </c>
    </row>
    <row r="604" spans="1:10" x14ac:dyDescent="0.25">
      <c r="A604" s="27">
        <v>263</v>
      </c>
      <c r="B604" s="47" t="s">
        <v>30</v>
      </c>
      <c r="C604" s="48" t="s">
        <v>75</v>
      </c>
      <c r="D604" s="48">
        <f t="shared" si="34"/>
        <v>76000</v>
      </c>
      <c r="E604" s="49">
        <v>220.33</v>
      </c>
      <c r="F604" s="27" t="s">
        <v>326</v>
      </c>
      <c r="G604" s="50">
        <v>1.0166999999999999</v>
      </c>
      <c r="H604" s="48">
        <f t="shared" si="33"/>
        <v>77269.2</v>
      </c>
      <c r="I604" s="50">
        <v>1.0229999999999999</v>
      </c>
      <c r="J604" s="48">
        <f t="shared" si="32"/>
        <v>77748</v>
      </c>
    </row>
    <row r="605" spans="1:10" x14ac:dyDescent="0.25">
      <c r="A605" s="27">
        <v>264</v>
      </c>
      <c r="B605" s="47" t="s">
        <v>30</v>
      </c>
      <c r="C605" s="48" t="s">
        <v>62</v>
      </c>
      <c r="D605" s="48">
        <f t="shared" si="34"/>
        <v>76008</v>
      </c>
      <c r="E605" s="49">
        <v>220.33</v>
      </c>
      <c r="F605" s="27" t="s">
        <v>326</v>
      </c>
      <c r="G605" s="50">
        <v>1.0166999999999999</v>
      </c>
      <c r="H605" s="48">
        <f t="shared" si="33"/>
        <v>77277.333599999998</v>
      </c>
      <c r="I605" s="50">
        <v>1.0229999999999999</v>
      </c>
      <c r="J605" s="48">
        <f t="shared" si="32"/>
        <v>77756.183999999994</v>
      </c>
    </row>
    <row r="606" spans="1:10" x14ac:dyDescent="0.25">
      <c r="A606" s="27">
        <v>265</v>
      </c>
      <c r="B606" s="47" t="s">
        <v>30</v>
      </c>
      <c r="C606" s="48" t="s">
        <v>62</v>
      </c>
      <c r="D606" s="48">
        <f t="shared" si="34"/>
        <v>76008</v>
      </c>
      <c r="E606" s="49">
        <v>220.33</v>
      </c>
      <c r="F606" s="27" t="s">
        <v>326</v>
      </c>
      <c r="G606" s="50">
        <v>1.0166999999999999</v>
      </c>
      <c r="H606" s="48">
        <f t="shared" si="33"/>
        <v>77277.333599999998</v>
      </c>
      <c r="I606" s="50">
        <v>1.0229999999999999</v>
      </c>
      <c r="J606" s="48">
        <f t="shared" si="32"/>
        <v>77756.183999999994</v>
      </c>
    </row>
    <row r="607" spans="1:10" x14ac:dyDescent="0.25">
      <c r="A607" s="27">
        <v>266</v>
      </c>
      <c r="B607" s="47" t="s">
        <v>30</v>
      </c>
      <c r="C607" s="48" t="s">
        <v>62</v>
      </c>
      <c r="D607" s="48">
        <f t="shared" si="34"/>
        <v>76008</v>
      </c>
      <c r="E607" s="49">
        <v>220.33</v>
      </c>
      <c r="F607" s="27" t="s">
        <v>326</v>
      </c>
      <c r="G607" s="50">
        <v>1.0166999999999999</v>
      </c>
      <c r="H607" s="48">
        <f t="shared" si="33"/>
        <v>77277.333599999998</v>
      </c>
      <c r="I607" s="50">
        <v>1.0229999999999999</v>
      </c>
      <c r="J607" s="48">
        <f t="shared" si="32"/>
        <v>77756.183999999994</v>
      </c>
    </row>
    <row r="608" spans="1:10" x14ac:dyDescent="0.25">
      <c r="A608" s="27">
        <v>267</v>
      </c>
      <c r="B608" s="47" t="s">
        <v>30</v>
      </c>
      <c r="C608" s="48" t="s">
        <v>279</v>
      </c>
      <c r="D608" s="48">
        <f t="shared" si="34"/>
        <v>76395.06</v>
      </c>
      <c r="E608" s="49">
        <v>220.33</v>
      </c>
      <c r="F608" s="27" t="s">
        <v>326</v>
      </c>
      <c r="G608" s="50">
        <v>1.0166999999999999</v>
      </c>
      <c r="H608" s="48">
        <f t="shared" si="33"/>
        <v>77670.857501999999</v>
      </c>
      <c r="I608" s="50">
        <v>1.0229999999999999</v>
      </c>
      <c r="J608" s="48">
        <f t="shared" si="32"/>
        <v>78152.146379999991</v>
      </c>
    </row>
    <row r="609" spans="1:10" x14ac:dyDescent="0.25">
      <c r="A609" s="27">
        <v>268</v>
      </c>
      <c r="B609" s="47" t="s">
        <v>30</v>
      </c>
      <c r="C609" s="48" t="s">
        <v>198</v>
      </c>
      <c r="D609" s="48">
        <f t="shared" si="34"/>
        <v>77004</v>
      </c>
      <c r="E609" s="49">
        <v>220.33</v>
      </c>
      <c r="F609" s="27" t="s">
        <v>326</v>
      </c>
      <c r="G609" s="50">
        <v>1.0166999999999999</v>
      </c>
      <c r="H609" s="48">
        <f t="shared" si="33"/>
        <v>78289.966799999995</v>
      </c>
      <c r="I609" s="50">
        <v>1.0229999999999999</v>
      </c>
      <c r="J609" s="48">
        <f t="shared" si="32"/>
        <v>78775.09199999999</v>
      </c>
    </row>
    <row r="610" spans="1:10" x14ac:dyDescent="0.25">
      <c r="A610" s="27">
        <v>269</v>
      </c>
      <c r="B610" s="47" t="s">
        <v>30</v>
      </c>
      <c r="C610" s="48" t="s">
        <v>69</v>
      </c>
      <c r="D610" s="48">
        <f t="shared" si="34"/>
        <v>78000</v>
      </c>
      <c r="E610" s="49">
        <v>220.33</v>
      </c>
      <c r="F610" s="27" t="s">
        <v>326</v>
      </c>
      <c r="G610" s="50">
        <v>1.0166999999999999</v>
      </c>
      <c r="H610" s="48">
        <f t="shared" si="33"/>
        <v>79302.599999999991</v>
      </c>
      <c r="I610" s="50">
        <v>1.0229999999999999</v>
      </c>
      <c r="J610" s="48">
        <f t="shared" si="32"/>
        <v>79794</v>
      </c>
    </row>
    <row r="611" spans="1:10" x14ac:dyDescent="0.25">
      <c r="A611" s="27">
        <v>270</v>
      </c>
      <c r="B611" s="47" t="s">
        <v>30</v>
      </c>
      <c r="C611" s="48" t="s">
        <v>199</v>
      </c>
      <c r="D611" s="48">
        <f t="shared" si="34"/>
        <v>78000.039999999994</v>
      </c>
      <c r="E611" s="49">
        <v>220.33</v>
      </c>
      <c r="F611" s="27" t="s">
        <v>326</v>
      </c>
      <c r="G611" s="50">
        <v>1.0166999999999999</v>
      </c>
      <c r="H611" s="48">
        <f t="shared" si="33"/>
        <v>79302.640667999993</v>
      </c>
      <c r="I611" s="50">
        <v>1.0229999999999999</v>
      </c>
      <c r="J611" s="48">
        <f t="shared" si="32"/>
        <v>79794.040919999985</v>
      </c>
    </row>
    <row r="612" spans="1:10" x14ac:dyDescent="0.25">
      <c r="A612" s="27">
        <v>271</v>
      </c>
      <c r="B612" s="47" t="s">
        <v>30</v>
      </c>
      <c r="C612" s="48" t="s">
        <v>159</v>
      </c>
      <c r="D612" s="48">
        <f t="shared" si="34"/>
        <v>78500</v>
      </c>
      <c r="E612" s="49">
        <v>220.33</v>
      </c>
      <c r="F612" s="27" t="s">
        <v>326</v>
      </c>
      <c r="G612" s="50">
        <v>1.0166999999999999</v>
      </c>
      <c r="H612" s="48">
        <f t="shared" si="33"/>
        <v>79810.95</v>
      </c>
      <c r="I612" s="50">
        <v>1.0229999999999999</v>
      </c>
      <c r="J612" s="48">
        <f t="shared" si="32"/>
        <v>80305.5</v>
      </c>
    </row>
    <row r="613" spans="1:10" x14ac:dyDescent="0.25">
      <c r="A613" s="27">
        <v>272</v>
      </c>
      <c r="B613" s="47" t="s">
        <v>30</v>
      </c>
      <c r="C613" s="48" t="s">
        <v>176</v>
      </c>
      <c r="D613" s="48">
        <f t="shared" si="34"/>
        <v>78508</v>
      </c>
      <c r="E613" s="49">
        <v>220.33</v>
      </c>
      <c r="F613" s="27" t="s">
        <v>326</v>
      </c>
      <c r="G613" s="50">
        <v>1.0166999999999999</v>
      </c>
      <c r="H613" s="48">
        <f t="shared" si="33"/>
        <v>79819.083599999998</v>
      </c>
      <c r="I613" s="50">
        <v>1.0229999999999999</v>
      </c>
      <c r="J613" s="48">
        <f t="shared" si="32"/>
        <v>80313.683999999994</v>
      </c>
    </row>
    <row r="614" spans="1:10" x14ac:dyDescent="0.25">
      <c r="A614" s="27">
        <v>273</v>
      </c>
      <c r="B614" s="47" t="s">
        <v>30</v>
      </c>
      <c r="C614" s="48" t="s">
        <v>183</v>
      </c>
      <c r="D614" s="48">
        <f t="shared" si="34"/>
        <v>79329</v>
      </c>
      <c r="E614" s="49">
        <v>220.33</v>
      </c>
      <c r="F614" s="27" t="s">
        <v>326</v>
      </c>
      <c r="G614" s="50">
        <v>1.0166999999999999</v>
      </c>
      <c r="H614" s="48">
        <f t="shared" si="33"/>
        <v>80653.794299999994</v>
      </c>
      <c r="I614" s="50">
        <v>1.0229999999999999</v>
      </c>
      <c r="J614" s="48">
        <f t="shared" si="32"/>
        <v>81153.566999999995</v>
      </c>
    </row>
    <row r="615" spans="1:10" x14ac:dyDescent="0.25">
      <c r="A615" s="27">
        <v>274</v>
      </c>
      <c r="B615" s="47" t="s">
        <v>30</v>
      </c>
      <c r="C615" s="48" t="s">
        <v>81</v>
      </c>
      <c r="D615" s="48">
        <f t="shared" si="34"/>
        <v>80000</v>
      </c>
      <c r="E615" s="49">
        <v>220.33</v>
      </c>
      <c r="F615" s="27" t="s">
        <v>326</v>
      </c>
      <c r="G615" s="50">
        <v>1.0174000000000001</v>
      </c>
      <c r="H615" s="48">
        <f t="shared" si="33"/>
        <v>81392</v>
      </c>
      <c r="I615" s="50">
        <v>1.0237000000000001</v>
      </c>
      <c r="J615" s="48">
        <f t="shared" si="32"/>
        <v>81896</v>
      </c>
    </row>
    <row r="616" spans="1:10" x14ac:dyDescent="0.25">
      <c r="A616" s="27">
        <v>275</v>
      </c>
      <c r="B616" s="47" t="s">
        <v>30</v>
      </c>
      <c r="C616" s="48" t="s">
        <v>81</v>
      </c>
      <c r="D616" s="48">
        <f t="shared" si="34"/>
        <v>80000</v>
      </c>
      <c r="E616" s="49">
        <v>220.33</v>
      </c>
      <c r="F616" s="27" t="s">
        <v>326</v>
      </c>
      <c r="G616" s="50">
        <v>1.0174000000000001</v>
      </c>
      <c r="H616" s="48">
        <f t="shared" si="33"/>
        <v>81392</v>
      </c>
      <c r="I616" s="50">
        <v>1.0237000000000001</v>
      </c>
      <c r="J616" s="48">
        <f t="shared" si="32"/>
        <v>81896</v>
      </c>
    </row>
    <row r="617" spans="1:10" x14ac:dyDescent="0.25">
      <c r="A617" s="27">
        <v>276</v>
      </c>
      <c r="B617" s="47" t="s">
        <v>30</v>
      </c>
      <c r="C617" s="48" t="s">
        <v>81</v>
      </c>
      <c r="D617" s="48">
        <f t="shared" si="34"/>
        <v>80000</v>
      </c>
      <c r="E617" s="49">
        <v>220.33</v>
      </c>
      <c r="F617" s="27" t="s">
        <v>326</v>
      </c>
      <c r="G617" s="50">
        <v>1.0174000000000001</v>
      </c>
      <c r="H617" s="48">
        <f t="shared" si="33"/>
        <v>81392</v>
      </c>
      <c r="I617" s="50">
        <v>1.0237000000000001</v>
      </c>
      <c r="J617" s="48">
        <f t="shared" si="32"/>
        <v>81896</v>
      </c>
    </row>
    <row r="618" spans="1:10" x14ac:dyDescent="0.25">
      <c r="A618" s="27">
        <v>277</v>
      </c>
      <c r="B618" s="47" t="s">
        <v>30</v>
      </c>
      <c r="C618" s="48" t="s">
        <v>96</v>
      </c>
      <c r="D618" s="48">
        <f t="shared" si="34"/>
        <v>80000.039999999994</v>
      </c>
      <c r="E618" s="49">
        <v>220.33</v>
      </c>
      <c r="F618" s="27" t="s">
        <v>326</v>
      </c>
      <c r="G618" s="50">
        <v>1.0174000000000001</v>
      </c>
      <c r="H618" s="48">
        <f t="shared" si="33"/>
        <v>81392.040695999996</v>
      </c>
      <c r="I618" s="50">
        <v>1.0237000000000001</v>
      </c>
      <c r="J618" s="48">
        <f t="shared" si="32"/>
        <v>81896.040947999994</v>
      </c>
    </row>
    <row r="619" spans="1:10" x14ac:dyDescent="0.25">
      <c r="A619" s="27">
        <v>278</v>
      </c>
      <c r="B619" s="47" t="s">
        <v>30</v>
      </c>
      <c r="C619" s="48" t="s">
        <v>96</v>
      </c>
      <c r="D619" s="48">
        <f t="shared" si="34"/>
        <v>80000.039999999994</v>
      </c>
      <c r="E619" s="49">
        <v>220.33</v>
      </c>
      <c r="F619" s="27" t="s">
        <v>326</v>
      </c>
      <c r="G619" s="50">
        <v>1.0174000000000001</v>
      </c>
      <c r="H619" s="48">
        <f t="shared" si="33"/>
        <v>81392.040695999996</v>
      </c>
      <c r="I619" s="50">
        <v>1.0237000000000001</v>
      </c>
      <c r="J619" s="48">
        <f t="shared" si="32"/>
        <v>81896.040947999994</v>
      </c>
    </row>
    <row r="620" spans="1:10" x14ac:dyDescent="0.25">
      <c r="A620" s="27">
        <v>279</v>
      </c>
      <c r="B620" s="47" t="s">
        <v>30</v>
      </c>
      <c r="C620" s="48" t="s">
        <v>37</v>
      </c>
      <c r="D620" s="48">
        <f t="shared" si="34"/>
        <v>80004</v>
      </c>
      <c r="E620" s="49">
        <v>220.33</v>
      </c>
      <c r="F620" s="27" t="s">
        <v>326</v>
      </c>
      <c r="G620" s="50">
        <v>1.0174000000000001</v>
      </c>
      <c r="H620" s="48">
        <f t="shared" si="33"/>
        <v>81396.069600000003</v>
      </c>
      <c r="I620" s="50">
        <v>1.0237000000000001</v>
      </c>
      <c r="J620" s="48">
        <f t="shared" si="32"/>
        <v>81900.094800000006</v>
      </c>
    </row>
    <row r="621" spans="1:10" x14ac:dyDescent="0.25">
      <c r="A621" s="27">
        <v>280</v>
      </c>
      <c r="B621" s="47" t="s">
        <v>30</v>
      </c>
      <c r="C621" s="48" t="s">
        <v>37</v>
      </c>
      <c r="D621" s="48">
        <f t="shared" si="34"/>
        <v>80004</v>
      </c>
      <c r="E621" s="49">
        <v>220.33</v>
      </c>
      <c r="F621" s="27" t="s">
        <v>326</v>
      </c>
      <c r="G621" s="50">
        <v>1.0174000000000001</v>
      </c>
      <c r="H621" s="48">
        <f t="shared" si="33"/>
        <v>81396.069600000003</v>
      </c>
      <c r="I621" s="50">
        <v>1.0237000000000001</v>
      </c>
      <c r="J621" s="48">
        <f t="shared" si="32"/>
        <v>81900.094800000006</v>
      </c>
    </row>
    <row r="622" spans="1:10" x14ac:dyDescent="0.25">
      <c r="A622" s="27">
        <v>281</v>
      </c>
      <c r="B622" s="47" t="s">
        <v>30</v>
      </c>
      <c r="C622" s="48" t="s">
        <v>153</v>
      </c>
      <c r="D622" s="48">
        <f t="shared" si="34"/>
        <v>80500</v>
      </c>
      <c r="E622" s="49">
        <v>220.33</v>
      </c>
      <c r="F622" s="27" t="s">
        <v>326</v>
      </c>
      <c r="G622" s="50">
        <v>1.0174000000000001</v>
      </c>
      <c r="H622" s="48">
        <f t="shared" si="33"/>
        <v>81900.700000000012</v>
      </c>
      <c r="I622" s="50">
        <v>1.0237000000000001</v>
      </c>
      <c r="J622" s="48">
        <f t="shared" si="32"/>
        <v>82407.850000000006</v>
      </c>
    </row>
    <row r="623" spans="1:10" x14ac:dyDescent="0.25">
      <c r="A623" s="27">
        <v>282</v>
      </c>
      <c r="B623" s="47" t="s">
        <v>30</v>
      </c>
      <c r="C623" s="48" t="s">
        <v>170</v>
      </c>
      <c r="D623" s="48">
        <f t="shared" si="34"/>
        <v>81000</v>
      </c>
      <c r="E623" s="49">
        <v>220.33</v>
      </c>
      <c r="F623" s="27" t="s">
        <v>326</v>
      </c>
      <c r="G623" s="50">
        <v>1.0174000000000001</v>
      </c>
      <c r="H623" s="48">
        <f t="shared" si="33"/>
        <v>82409.400000000009</v>
      </c>
      <c r="I623" s="50">
        <v>1.0237000000000001</v>
      </c>
      <c r="J623" s="48">
        <f t="shared" si="32"/>
        <v>82919.700000000012</v>
      </c>
    </row>
    <row r="624" spans="1:10" x14ac:dyDescent="0.25">
      <c r="A624" s="27">
        <v>283</v>
      </c>
      <c r="B624" s="47" t="s">
        <v>30</v>
      </c>
      <c r="C624" s="48" t="s">
        <v>170</v>
      </c>
      <c r="D624" s="48">
        <f t="shared" si="34"/>
        <v>81000</v>
      </c>
      <c r="E624" s="49">
        <v>220.33</v>
      </c>
      <c r="F624" s="27" t="s">
        <v>326</v>
      </c>
      <c r="G624" s="50">
        <v>1.0174000000000001</v>
      </c>
      <c r="H624" s="48">
        <f t="shared" si="33"/>
        <v>82409.400000000009</v>
      </c>
      <c r="I624" s="50">
        <v>1.0237000000000001</v>
      </c>
      <c r="J624" s="48">
        <f t="shared" si="32"/>
        <v>82919.700000000012</v>
      </c>
    </row>
    <row r="625" spans="1:10" x14ac:dyDescent="0.25">
      <c r="A625" s="27">
        <v>284</v>
      </c>
      <c r="B625" s="47" t="s">
        <v>30</v>
      </c>
      <c r="C625" s="48" t="s">
        <v>170</v>
      </c>
      <c r="D625" s="48">
        <f t="shared" si="34"/>
        <v>81000</v>
      </c>
      <c r="E625" s="49">
        <v>220.33</v>
      </c>
      <c r="F625" s="27" t="s">
        <v>326</v>
      </c>
      <c r="G625" s="50">
        <v>1.0174000000000001</v>
      </c>
      <c r="H625" s="48">
        <f t="shared" si="33"/>
        <v>82409.400000000009</v>
      </c>
      <c r="I625" s="50">
        <v>1.0237000000000001</v>
      </c>
      <c r="J625" s="48">
        <f t="shared" si="32"/>
        <v>82919.700000000012</v>
      </c>
    </row>
    <row r="626" spans="1:10" x14ac:dyDescent="0.25">
      <c r="A626" s="27">
        <v>285</v>
      </c>
      <c r="B626" s="47" t="s">
        <v>30</v>
      </c>
      <c r="C626" s="48" t="s">
        <v>170</v>
      </c>
      <c r="D626" s="48">
        <f t="shared" si="34"/>
        <v>81000</v>
      </c>
      <c r="E626" s="49">
        <v>220.33</v>
      </c>
      <c r="F626" s="27" t="s">
        <v>326</v>
      </c>
      <c r="G626" s="50">
        <v>1.0174000000000001</v>
      </c>
      <c r="H626" s="48">
        <f t="shared" si="33"/>
        <v>82409.400000000009</v>
      </c>
      <c r="I626" s="50">
        <v>1.0237000000000001</v>
      </c>
      <c r="J626" s="48">
        <f t="shared" si="32"/>
        <v>82919.700000000012</v>
      </c>
    </row>
    <row r="627" spans="1:10" x14ac:dyDescent="0.25">
      <c r="A627" s="27">
        <v>286</v>
      </c>
      <c r="B627" s="47" t="s">
        <v>30</v>
      </c>
      <c r="C627" s="48" t="s">
        <v>251</v>
      </c>
      <c r="D627" s="48">
        <f t="shared" si="34"/>
        <v>81004</v>
      </c>
      <c r="E627" s="49">
        <v>220.33</v>
      </c>
      <c r="F627" s="27" t="s">
        <v>326</v>
      </c>
      <c r="G627" s="50">
        <v>1.0174000000000001</v>
      </c>
      <c r="H627" s="48">
        <f t="shared" si="33"/>
        <v>82413.469600000011</v>
      </c>
      <c r="I627" s="50">
        <v>1.0237000000000001</v>
      </c>
      <c r="J627" s="48">
        <f t="shared" si="32"/>
        <v>82923.794800000003</v>
      </c>
    </row>
    <row r="628" spans="1:10" x14ac:dyDescent="0.25">
      <c r="A628" s="27">
        <v>287</v>
      </c>
      <c r="B628" s="47" t="s">
        <v>30</v>
      </c>
      <c r="C628" s="48" t="s">
        <v>73</v>
      </c>
      <c r="D628" s="48">
        <f t="shared" si="34"/>
        <v>82000</v>
      </c>
      <c r="E628" s="49">
        <v>220.33</v>
      </c>
      <c r="F628" s="27" t="s">
        <v>326</v>
      </c>
      <c r="G628" s="50">
        <v>1.0174000000000001</v>
      </c>
      <c r="H628" s="48">
        <f t="shared" si="33"/>
        <v>83426.8</v>
      </c>
      <c r="I628" s="50">
        <v>1.0237000000000001</v>
      </c>
      <c r="J628" s="48">
        <f t="shared" si="32"/>
        <v>83943.400000000009</v>
      </c>
    </row>
    <row r="629" spans="1:10" x14ac:dyDescent="0.25">
      <c r="A629" s="27">
        <v>288</v>
      </c>
      <c r="B629" s="47" t="s">
        <v>30</v>
      </c>
      <c r="C629" s="48" t="s">
        <v>73</v>
      </c>
      <c r="D629" s="48">
        <f t="shared" si="34"/>
        <v>82000</v>
      </c>
      <c r="E629" s="49">
        <v>220.33</v>
      </c>
      <c r="F629" s="27" t="s">
        <v>326</v>
      </c>
      <c r="G629" s="50">
        <v>1.0174000000000001</v>
      </c>
      <c r="H629" s="48">
        <f t="shared" si="33"/>
        <v>83426.8</v>
      </c>
      <c r="I629" s="50">
        <v>1.0237000000000001</v>
      </c>
      <c r="J629" s="48">
        <f t="shared" si="32"/>
        <v>83943.400000000009</v>
      </c>
    </row>
    <row r="630" spans="1:10" x14ac:dyDescent="0.25">
      <c r="A630" s="27">
        <v>289</v>
      </c>
      <c r="B630" s="47" t="s">
        <v>30</v>
      </c>
      <c r="C630" s="48" t="s">
        <v>73</v>
      </c>
      <c r="D630" s="48">
        <f t="shared" si="34"/>
        <v>82000</v>
      </c>
      <c r="E630" s="49">
        <v>220.33</v>
      </c>
      <c r="F630" s="27" t="s">
        <v>326</v>
      </c>
      <c r="G630" s="50">
        <v>1.0174000000000001</v>
      </c>
      <c r="H630" s="48">
        <f t="shared" si="33"/>
        <v>83426.8</v>
      </c>
      <c r="I630" s="50">
        <v>1.0237000000000001</v>
      </c>
      <c r="J630" s="48">
        <f t="shared" si="32"/>
        <v>83943.400000000009</v>
      </c>
    </row>
    <row r="631" spans="1:10" x14ac:dyDescent="0.25">
      <c r="A631" s="27">
        <v>290</v>
      </c>
      <c r="B631" s="47" t="s">
        <v>30</v>
      </c>
      <c r="C631" s="48" t="s">
        <v>167</v>
      </c>
      <c r="D631" s="48">
        <f t="shared" si="34"/>
        <v>83000</v>
      </c>
      <c r="E631" s="49">
        <v>220.33</v>
      </c>
      <c r="F631" s="27" t="s">
        <v>326</v>
      </c>
      <c r="G631" s="50">
        <v>1.0174000000000001</v>
      </c>
      <c r="H631" s="48">
        <f t="shared" si="33"/>
        <v>84444.200000000012</v>
      </c>
      <c r="I631" s="50">
        <v>1.0237000000000001</v>
      </c>
      <c r="J631" s="48">
        <f t="shared" si="32"/>
        <v>84967.1</v>
      </c>
    </row>
    <row r="632" spans="1:10" x14ac:dyDescent="0.25">
      <c r="A632" s="27">
        <v>291</v>
      </c>
      <c r="B632" s="47" t="s">
        <v>30</v>
      </c>
      <c r="C632" s="48" t="s">
        <v>97</v>
      </c>
      <c r="D632" s="48">
        <f t="shared" si="34"/>
        <v>83490</v>
      </c>
      <c r="E632" s="49">
        <v>220.33</v>
      </c>
      <c r="F632" s="27" t="s">
        <v>326</v>
      </c>
      <c r="G632" s="50">
        <v>1.0174000000000001</v>
      </c>
      <c r="H632" s="48">
        <f t="shared" si="33"/>
        <v>84942.72600000001</v>
      </c>
      <c r="I632" s="50">
        <v>1.0237000000000001</v>
      </c>
      <c r="J632" s="48">
        <f t="shared" si="32"/>
        <v>85468.713000000003</v>
      </c>
    </row>
    <row r="633" spans="1:10" x14ac:dyDescent="0.25">
      <c r="A633" s="27">
        <v>292</v>
      </c>
      <c r="B633" s="47" t="s">
        <v>30</v>
      </c>
      <c r="C633" s="48" t="s">
        <v>169</v>
      </c>
      <c r="D633" s="48">
        <f t="shared" si="34"/>
        <v>84000.04</v>
      </c>
      <c r="E633" s="49">
        <v>220.33</v>
      </c>
      <c r="F633" s="27" t="s">
        <v>326</v>
      </c>
      <c r="G633" s="50">
        <v>1.0174000000000001</v>
      </c>
      <c r="H633" s="48">
        <f t="shared" si="33"/>
        <v>85461.640696000002</v>
      </c>
      <c r="I633" s="50">
        <v>1.0237000000000001</v>
      </c>
      <c r="J633" s="48">
        <f t="shared" si="32"/>
        <v>85990.840947999997</v>
      </c>
    </row>
    <row r="634" spans="1:10" x14ac:dyDescent="0.25">
      <c r="A634" s="27">
        <v>293</v>
      </c>
      <c r="B634" s="47" t="s">
        <v>30</v>
      </c>
      <c r="C634" s="48" t="s">
        <v>129</v>
      </c>
      <c r="D634" s="48">
        <f t="shared" si="34"/>
        <v>85000</v>
      </c>
      <c r="E634" s="49">
        <v>220.33</v>
      </c>
      <c r="F634" s="27" t="s">
        <v>326</v>
      </c>
      <c r="G634" s="50">
        <v>1.0174000000000001</v>
      </c>
      <c r="H634" s="48">
        <f t="shared" si="33"/>
        <v>86479</v>
      </c>
      <c r="I634" s="50">
        <v>1.0237000000000001</v>
      </c>
      <c r="J634" s="48">
        <f t="shared" si="32"/>
        <v>87014.5</v>
      </c>
    </row>
    <row r="635" spans="1:10" x14ac:dyDescent="0.25">
      <c r="A635" s="27">
        <v>294</v>
      </c>
      <c r="B635" s="47" t="s">
        <v>30</v>
      </c>
      <c r="C635" s="48" t="s">
        <v>129</v>
      </c>
      <c r="D635" s="48">
        <f t="shared" si="34"/>
        <v>85000</v>
      </c>
      <c r="E635" s="49">
        <v>220.33</v>
      </c>
      <c r="F635" s="27" t="s">
        <v>326</v>
      </c>
      <c r="G635" s="50">
        <v>1.0174000000000001</v>
      </c>
      <c r="H635" s="48">
        <f t="shared" si="33"/>
        <v>86479</v>
      </c>
      <c r="I635" s="50">
        <v>1.0237000000000001</v>
      </c>
      <c r="J635" s="48">
        <f t="shared" si="32"/>
        <v>87014.5</v>
      </c>
    </row>
    <row r="636" spans="1:10" x14ac:dyDescent="0.25">
      <c r="A636" s="27">
        <v>295</v>
      </c>
      <c r="B636" s="47" t="s">
        <v>30</v>
      </c>
      <c r="C636" s="48" t="s">
        <v>129</v>
      </c>
      <c r="D636" s="48">
        <f t="shared" si="34"/>
        <v>85000</v>
      </c>
      <c r="E636" s="49">
        <v>220.33</v>
      </c>
      <c r="F636" s="27" t="s">
        <v>326</v>
      </c>
      <c r="G636" s="50">
        <v>1.0174000000000001</v>
      </c>
      <c r="H636" s="48">
        <f t="shared" si="33"/>
        <v>86479</v>
      </c>
      <c r="I636" s="50">
        <v>1.0237000000000001</v>
      </c>
      <c r="J636" s="48">
        <f t="shared" si="32"/>
        <v>87014.5</v>
      </c>
    </row>
    <row r="637" spans="1:10" x14ac:dyDescent="0.25">
      <c r="A637" s="27">
        <v>296</v>
      </c>
      <c r="B637" s="47" t="s">
        <v>30</v>
      </c>
      <c r="C637" s="48" t="s">
        <v>129</v>
      </c>
      <c r="D637" s="48">
        <f t="shared" si="34"/>
        <v>85000</v>
      </c>
      <c r="E637" s="49">
        <v>220.33</v>
      </c>
      <c r="F637" s="27" t="s">
        <v>326</v>
      </c>
      <c r="G637" s="50">
        <v>1.0174000000000001</v>
      </c>
      <c r="H637" s="48">
        <f t="shared" si="33"/>
        <v>86479</v>
      </c>
      <c r="I637" s="50">
        <v>1.0237000000000001</v>
      </c>
      <c r="J637" s="48">
        <f t="shared" si="32"/>
        <v>87014.5</v>
      </c>
    </row>
    <row r="638" spans="1:10" x14ac:dyDescent="0.25">
      <c r="A638" s="27">
        <v>297</v>
      </c>
      <c r="B638" s="47" t="s">
        <v>30</v>
      </c>
      <c r="C638" s="48" t="s">
        <v>129</v>
      </c>
      <c r="D638" s="48">
        <f t="shared" si="34"/>
        <v>85000</v>
      </c>
      <c r="E638" s="49">
        <v>220.33</v>
      </c>
      <c r="F638" s="27" t="s">
        <v>326</v>
      </c>
      <c r="G638" s="50">
        <v>1.0174000000000001</v>
      </c>
      <c r="H638" s="48">
        <f t="shared" si="33"/>
        <v>86479</v>
      </c>
      <c r="I638" s="50">
        <v>1.0237000000000001</v>
      </c>
      <c r="J638" s="48">
        <f t="shared" si="32"/>
        <v>87014.5</v>
      </c>
    </row>
    <row r="639" spans="1:10" x14ac:dyDescent="0.25">
      <c r="A639" s="27">
        <v>298</v>
      </c>
      <c r="B639" s="47" t="s">
        <v>30</v>
      </c>
      <c r="C639" s="48" t="s">
        <v>216</v>
      </c>
      <c r="D639" s="48">
        <f t="shared" si="34"/>
        <v>85008</v>
      </c>
      <c r="E639" s="49">
        <v>220.33</v>
      </c>
      <c r="F639" s="27" t="s">
        <v>326</v>
      </c>
      <c r="G639" s="50">
        <v>1.0174000000000001</v>
      </c>
      <c r="H639" s="48">
        <f t="shared" si="33"/>
        <v>86487.139200000005</v>
      </c>
      <c r="I639" s="50">
        <v>1.0237000000000001</v>
      </c>
      <c r="J639" s="48">
        <f t="shared" si="32"/>
        <v>87022.689599999998</v>
      </c>
    </row>
    <row r="640" spans="1:10" x14ac:dyDescent="0.25">
      <c r="A640" s="27">
        <v>299</v>
      </c>
      <c r="B640" s="47" t="s">
        <v>30</v>
      </c>
      <c r="C640" s="48" t="s">
        <v>266</v>
      </c>
      <c r="D640" s="48">
        <f t="shared" si="34"/>
        <v>85470</v>
      </c>
      <c r="E640" s="49">
        <v>220.33</v>
      </c>
      <c r="F640" s="27" t="s">
        <v>326</v>
      </c>
      <c r="G640" s="50">
        <v>1.0174000000000001</v>
      </c>
      <c r="H640" s="48">
        <f t="shared" si="33"/>
        <v>86957.178</v>
      </c>
      <c r="I640" s="50">
        <v>1.0237000000000001</v>
      </c>
      <c r="J640" s="48">
        <f t="shared" si="32"/>
        <v>87495.63900000001</v>
      </c>
    </row>
    <row r="641" spans="1:10" x14ac:dyDescent="0.25">
      <c r="A641" s="27">
        <v>300</v>
      </c>
      <c r="B641" s="47" t="s">
        <v>30</v>
      </c>
      <c r="C641" s="48" t="s">
        <v>320</v>
      </c>
      <c r="D641" s="48">
        <f t="shared" si="34"/>
        <v>85504</v>
      </c>
      <c r="E641" s="49">
        <v>220.33</v>
      </c>
      <c r="F641" s="27" t="s">
        <v>326</v>
      </c>
      <c r="G641" s="50">
        <v>1.0174000000000001</v>
      </c>
      <c r="H641" s="48">
        <f t="shared" si="33"/>
        <v>86991.769600000014</v>
      </c>
      <c r="I641" s="50">
        <v>1.0237000000000001</v>
      </c>
      <c r="J641" s="48">
        <f t="shared" si="32"/>
        <v>87530.444799999997</v>
      </c>
    </row>
    <row r="642" spans="1:10" x14ac:dyDescent="0.25">
      <c r="A642" s="27">
        <v>301</v>
      </c>
      <c r="B642" s="47" t="s">
        <v>30</v>
      </c>
      <c r="C642" s="48" t="s">
        <v>261</v>
      </c>
      <c r="D642" s="48">
        <f t="shared" si="34"/>
        <v>86004</v>
      </c>
      <c r="E642" s="49">
        <v>220.33</v>
      </c>
      <c r="F642" s="27" t="s">
        <v>326</v>
      </c>
      <c r="G642" s="50">
        <v>1.0174000000000001</v>
      </c>
      <c r="H642" s="48">
        <f t="shared" si="33"/>
        <v>87500.469600000011</v>
      </c>
      <c r="I642" s="50">
        <v>1.0237000000000001</v>
      </c>
      <c r="J642" s="48">
        <f t="shared" si="32"/>
        <v>88042.294800000003</v>
      </c>
    </row>
    <row r="643" spans="1:10" x14ac:dyDescent="0.25">
      <c r="A643" s="27">
        <v>302</v>
      </c>
      <c r="B643" s="47" t="s">
        <v>30</v>
      </c>
      <c r="C643" s="48" t="s">
        <v>280</v>
      </c>
      <c r="D643" s="48">
        <f t="shared" si="34"/>
        <v>87500</v>
      </c>
      <c r="E643" s="49">
        <v>220.33</v>
      </c>
      <c r="F643" s="27" t="s">
        <v>326</v>
      </c>
      <c r="G643" s="50">
        <v>1.0174000000000001</v>
      </c>
      <c r="H643" s="48">
        <f t="shared" si="33"/>
        <v>89022.5</v>
      </c>
      <c r="I643" s="50">
        <v>1.0237000000000001</v>
      </c>
      <c r="J643" s="48">
        <f t="shared" ref="J643:J706" si="35">SUM(D643*I643)</f>
        <v>89573.75</v>
      </c>
    </row>
    <row r="644" spans="1:10" x14ac:dyDescent="0.25">
      <c r="A644" s="27">
        <v>303</v>
      </c>
      <c r="B644" s="47" t="s">
        <v>30</v>
      </c>
      <c r="C644" s="48" t="s">
        <v>182</v>
      </c>
      <c r="D644" s="48">
        <f t="shared" si="34"/>
        <v>88000.04</v>
      </c>
      <c r="E644" s="49">
        <v>220.33</v>
      </c>
      <c r="F644" s="27" t="s">
        <v>326</v>
      </c>
      <c r="G644" s="50">
        <v>1.0174000000000001</v>
      </c>
      <c r="H644" s="48">
        <f t="shared" si="33"/>
        <v>89531.240695999993</v>
      </c>
      <c r="I644" s="50">
        <v>1.0237000000000001</v>
      </c>
      <c r="J644" s="48">
        <f t="shared" si="35"/>
        <v>90085.640948</v>
      </c>
    </row>
    <row r="645" spans="1:10" x14ac:dyDescent="0.25">
      <c r="A645" s="27">
        <v>304</v>
      </c>
      <c r="B645" s="47" t="s">
        <v>30</v>
      </c>
      <c r="C645" s="48" t="s">
        <v>203</v>
      </c>
      <c r="D645" s="48">
        <f t="shared" si="34"/>
        <v>88000.08</v>
      </c>
      <c r="E645" s="49">
        <v>220.33</v>
      </c>
      <c r="F645" s="27" t="s">
        <v>326</v>
      </c>
      <c r="G645" s="50">
        <v>1.0174000000000001</v>
      </c>
      <c r="H645" s="48">
        <f t="shared" si="33"/>
        <v>89531.281392000004</v>
      </c>
      <c r="I645" s="50">
        <v>1.0237000000000001</v>
      </c>
      <c r="J645" s="48">
        <f t="shared" si="35"/>
        <v>90085.681896000009</v>
      </c>
    </row>
    <row r="646" spans="1:10" x14ac:dyDescent="0.25">
      <c r="A646" s="27">
        <v>305</v>
      </c>
      <c r="B646" s="47" t="s">
        <v>30</v>
      </c>
      <c r="C646" s="48" t="s">
        <v>200</v>
      </c>
      <c r="D646" s="48">
        <f t="shared" si="34"/>
        <v>88800.04</v>
      </c>
      <c r="E646" s="49">
        <v>220.33</v>
      </c>
      <c r="F646" s="27" t="s">
        <v>326</v>
      </c>
      <c r="G646" s="50">
        <v>1.0174000000000001</v>
      </c>
      <c r="H646" s="48">
        <f t="shared" si="33"/>
        <v>90345.160696000006</v>
      </c>
      <c r="I646" s="50">
        <v>1.0237000000000001</v>
      </c>
      <c r="J646" s="48">
        <f t="shared" si="35"/>
        <v>90904.600947999992</v>
      </c>
    </row>
    <row r="647" spans="1:10" x14ac:dyDescent="0.25">
      <c r="A647" s="27">
        <v>306</v>
      </c>
      <c r="B647" s="47" t="s">
        <v>30</v>
      </c>
      <c r="C647" s="48" t="s">
        <v>178</v>
      </c>
      <c r="D647" s="48">
        <f t="shared" si="34"/>
        <v>89249.96</v>
      </c>
      <c r="E647" s="49">
        <v>220.33</v>
      </c>
      <c r="F647" s="27" t="s">
        <v>326</v>
      </c>
      <c r="G647" s="50">
        <v>1.0174000000000001</v>
      </c>
      <c r="H647" s="48">
        <f t="shared" si="33"/>
        <v>90802.909304000015</v>
      </c>
      <c r="I647" s="50">
        <v>1.0237000000000001</v>
      </c>
      <c r="J647" s="48">
        <f t="shared" si="35"/>
        <v>91365.184052000011</v>
      </c>
    </row>
    <row r="648" spans="1:10" x14ac:dyDescent="0.25">
      <c r="A648" s="27">
        <v>307</v>
      </c>
      <c r="B648" s="47" t="s">
        <v>30</v>
      </c>
      <c r="C648" s="48" t="s">
        <v>59</v>
      </c>
      <c r="D648" s="48">
        <f t="shared" si="34"/>
        <v>90000</v>
      </c>
      <c r="E648" s="49">
        <v>220.33</v>
      </c>
      <c r="F648" s="27" t="s">
        <v>326</v>
      </c>
      <c r="G648" s="50">
        <v>1.0174000000000001</v>
      </c>
      <c r="H648" s="48">
        <f t="shared" si="33"/>
        <v>91566.000000000015</v>
      </c>
      <c r="I648" s="50">
        <v>1.0237000000000001</v>
      </c>
      <c r="J648" s="48">
        <f t="shared" si="35"/>
        <v>92133</v>
      </c>
    </row>
    <row r="649" spans="1:10" x14ac:dyDescent="0.25">
      <c r="A649" s="27">
        <v>308</v>
      </c>
      <c r="B649" s="47" t="s">
        <v>30</v>
      </c>
      <c r="C649" s="48" t="s">
        <v>59</v>
      </c>
      <c r="D649" s="48">
        <f t="shared" si="34"/>
        <v>90000</v>
      </c>
      <c r="E649" s="49">
        <v>220.33</v>
      </c>
      <c r="F649" s="27" t="s">
        <v>326</v>
      </c>
      <c r="G649" s="50">
        <v>1.0174000000000001</v>
      </c>
      <c r="H649" s="48">
        <f t="shared" si="33"/>
        <v>91566.000000000015</v>
      </c>
      <c r="I649" s="50">
        <v>1.0237000000000001</v>
      </c>
      <c r="J649" s="48">
        <f t="shared" si="35"/>
        <v>92133</v>
      </c>
    </row>
    <row r="650" spans="1:10" x14ac:dyDescent="0.25">
      <c r="A650" s="27">
        <v>309</v>
      </c>
      <c r="B650" s="47" t="s">
        <v>30</v>
      </c>
      <c r="C650" s="48" t="s">
        <v>59</v>
      </c>
      <c r="D650" s="48">
        <f t="shared" si="34"/>
        <v>90000</v>
      </c>
      <c r="E650" s="49">
        <v>220.33</v>
      </c>
      <c r="F650" s="27" t="s">
        <v>326</v>
      </c>
      <c r="G650" s="50">
        <v>1.0174000000000001</v>
      </c>
      <c r="H650" s="48">
        <f t="shared" si="33"/>
        <v>91566.000000000015</v>
      </c>
      <c r="I650" s="50">
        <v>1.0237000000000001</v>
      </c>
      <c r="J650" s="48">
        <f t="shared" si="35"/>
        <v>92133</v>
      </c>
    </row>
    <row r="651" spans="1:10" x14ac:dyDescent="0.25">
      <c r="A651" s="27">
        <v>310</v>
      </c>
      <c r="B651" s="47" t="s">
        <v>30</v>
      </c>
      <c r="C651" s="48" t="s">
        <v>59</v>
      </c>
      <c r="D651" s="48">
        <f t="shared" si="34"/>
        <v>90000</v>
      </c>
      <c r="E651" s="49">
        <v>220.33</v>
      </c>
      <c r="F651" s="27" t="s">
        <v>326</v>
      </c>
      <c r="G651" s="50">
        <v>1.0174000000000001</v>
      </c>
      <c r="H651" s="48">
        <f t="shared" si="33"/>
        <v>91566.000000000015</v>
      </c>
      <c r="I651" s="50">
        <v>1.0237000000000001</v>
      </c>
      <c r="J651" s="48">
        <f t="shared" si="35"/>
        <v>92133</v>
      </c>
    </row>
    <row r="652" spans="1:10" x14ac:dyDescent="0.25">
      <c r="A652" s="27">
        <v>311</v>
      </c>
      <c r="B652" s="47" t="s">
        <v>30</v>
      </c>
      <c r="C652" s="48" t="s">
        <v>59</v>
      </c>
      <c r="D652" s="48">
        <f t="shared" si="34"/>
        <v>90000</v>
      </c>
      <c r="E652" s="49">
        <v>220.33</v>
      </c>
      <c r="F652" s="27" t="s">
        <v>326</v>
      </c>
      <c r="G652" s="50">
        <v>1.0174000000000001</v>
      </c>
      <c r="H652" s="48">
        <f t="shared" ref="H652:H715" si="36">SUM(D652*G652)</f>
        <v>91566.000000000015</v>
      </c>
      <c r="I652" s="50">
        <v>1.0237000000000001</v>
      </c>
      <c r="J652" s="48">
        <f t="shared" si="35"/>
        <v>92133</v>
      </c>
    </row>
    <row r="653" spans="1:10" x14ac:dyDescent="0.25">
      <c r="A653" s="27">
        <v>312</v>
      </c>
      <c r="B653" s="47" t="s">
        <v>30</v>
      </c>
      <c r="C653" s="48" t="s">
        <v>59</v>
      </c>
      <c r="D653" s="48">
        <f t="shared" si="34"/>
        <v>90000</v>
      </c>
      <c r="E653" s="49">
        <v>220.33</v>
      </c>
      <c r="F653" s="27" t="s">
        <v>326</v>
      </c>
      <c r="G653" s="50">
        <v>1.0174000000000001</v>
      </c>
      <c r="H653" s="48">
        <f t="shared" si="36"/>
        <v>91566.000000000015</v>
      </c>
      <c r="I653" s="50">
        <v>1.0237000000000001</v>
      </c>
      <c r="J653" s="48">
        <f t="shared" si="35"/>
        <v>92133</v>
      </c>
    </row>
    <row r="654" spans="1:10" x14ac:dyDescent="0.25">
      <c r="A654" s="27">
        <v>313</v>
      </c>
      <c r="B654" s="47" t="s">
        <v>30</v>
      </c>
      <c r="C654" s="48" t="s">
        <v>59</v>
      </c>
      <c r="D654" s="48">
        <f t="shared" si="34"/>
        <v>90000</v>
      </c>
      <c r="E654" s="49">
        <v>220.33</v>
      </c>
      <c r="F654" s="27" t="s">
        <v>326</v>
      </c>
      <c r="G654" s="50">
        <v>1.0174000000000001</v>
      </c>
      <c r="H654" s="48">
        <f t="shared" si="36"/>
        <v>91566.000000000015</v>
      </c>
      <c r="I654" s="50">
        <v>1.0237000000000001</v>
      </c>
      <c r="J654" s="48">
        <f t="shared" si="35"/>
        <v>92133</v>
      </c>
    </row>
    <row r="655" spans="1:10" x14ac:dyDescent="0.25">
      <c r="A655" s="27">
        <v>314</v>
      </c>
      <c r="B655" s="47" t="s">
        <v>30</v>
      </c>
      <c r="C655" s="48" t="s">
        <v>131</v>
      </c>
      <c r="D655" s="48">
        <f t="shared" si="34"/>
        <v>91500</v>
      </c>
      <c r="E655" s="49">
        <v>220.33</v>
      </c>
      <c r="F655" s="27" t="s">
        <v>326</v>
      </c>
      <c r="G655" s="50">
        <v>1.0174000000000001</v>
      </c>
      <c r="H655" s="48">
        <f t="shared" si="36"/>
        <v>93092.1</v>
      </c>
      <c r="I655" s="50">
        <v>1.0237000000000001</v>
      </c>
      <c r="J655" s="48">
        <f t="shared" si="35"/>
        <v>93668.55</v>
      </c>
    </row>
    <row r="656" spans="1:10" x14ac:dyDescent="0.25">
      <c r="A656" s="27">
        <v>315</v>
      </c>
      <c r="B656" s="47" t="s">
        <v>30</v>
      </c>
      <c r="C656" s="48" t="s">
        <v>45</v>
      </c>
      <c r="D656" s="48">
        <f t="shared" si="34"/>
        <v>92000</v>
      </c>
      <c r="E656" s="49">
        <v>220.33</v>
      </c>
      <c r="F656" s="27" t="s">
        <v>326</v>
      </c>
      <c r="G656" s="50">
        <v>1.0174000000000001</v>
      </c>
      <c r="H656" s="48">
        <f t="shared" si="36"/>
        <v>93600.8</v>
      </c>
      <c r="I656" s="50">
        <v>1.0237000000000001</v>
      </c>
      <c r="J656" s="48">
        <f t="shared" si="35"/>
        <v>94180.400000000009</v>
      </c>
    </row>
    <row r="657" spans="1:10" x14ac:dyDescent="0.25">
      <c r="A657" s="27">
        <v>316</v>
      </c>
      <c r="B657" s="47" t="s">
        <v>30</v>
      </c>
      <c r="C657" s="48" t="s">
        <v>45</v>
      </c>
      <c r="D657" s="48">
        <f t="shared" si="34"/>
        <v>92000</v>
      </c>
      <c r="E657" s="49">
        <v>220.33</v>
      </c>
      <c r="F657" s="27" t="s">
        <v>326</v>
      </c>
      <c r="G657" s="50">
        <v>1.0174000000000001</v>
      </c>
      <c r="H657" s="48">
        <f t="shared" si="36"/>
        <v>93600.8</v>
      </c>
      <c r="I657" s="50">
        <v>1.0237000000000001</v>
      </c>
      <c r="J657" s="48">
        <f t="shared" si="35"/>
        <v>94180.400000000009</v>
      </c>
    </row>
    <row r="658" spans="1:10" x14ac:dyDescent="0.25">
      <c r="A658" s="27">
        <v>317</v>
      </c>
      <c r="B658" s="47" t="s">
        <v>30</v>
      </c>
      <c r="C658" s="48" t="s">
        <v>207</v>
      </c>
      <c r="D658" s="48">
        <f t="shared" si="34"/>
        <v>92004</v>
      </c>
      <c r="E658" s="49">
        <v>220.33</v>
      </c>
      <c r="F658" s="27" t="s">
        <v>326</v>
      </c>
      <c r="G658" s="50">
        <v>1.0174000000000001</v>
      </c>
      <c r="H658" s="48">
        <f t="shared" si="36"/>
        <v>93604.869600000005</v>
      </c>
      <c r="I658" s="50">
        <v>1.0237000000000001</v>
      </c>
      <c r="J658" s="48">
        <f t="shared" si="35"/>
        <v>94184.4948</v>
      </c>
    </row>
    <row r="659" spans="1:10" x14ac:dyDescent="0.25">
      <c r="A659" s="27">
        <v>318</v>
      </c>
      <c r="B659" s="47" t="s">
        <v>30</v>
      </c>
      <c r="C659" s="48" t="s">
        <v>177</v>
      </c>
      <c r="D659" s="48">
        <f t="shared" si="34"/>
        <v>94000</v>
      </c>
      <c r="E659" s="49">
        <v>220.33</v>
      </c>
      <c r="F659" s="27" t="s">
        <v>326</v>
      </c>
      <c r="G659" s="50">
        <v>1.0174000000000001</v>
      </c>
      <c r="H659" s="48">
        <f t="shared" si="36"/>
        <v>95635.6</v>
      </c>
      <c r="I659" s="50">
        <v>1.0237000000000001</v>
      </c>
      <c r="J659" s="48">
        <f t="shared" si="35"/>
        <v>96227.8</v>
      </c>
    </row>
    <row r="660" spans="1:10" x14ac:dyDescent="0.25">
      <c r="A660" s="27">
        <v>319</v>
      </c>
      <c r="B660" s="47" t="s">
        <v>30</v>
      </c>
      <c r="C660" s="48" t="s">
        <v>18</v>
      </c>
      <c r="D660" s="48">
        <f t="shared" ref="D660:D723" si="37">SUM(C660*1)</f>
        <v>95000</v>
      </c>
      <c r="E660" s="49">
        <v>220.33</v>
      </c>
      <c r="F660" s="27" t="s">
        <v>326</v>
      </c>
      <c r="G660" s="50">
        <v>1.0174000000000001</v>
      </c>
      <c r="H660" s="48">
        <f t="shared" si="36"/>
        <v>96653.000000000015</v>
      </c>
      <c r="I660" s="50">
        <v>1.0237000000000001</v>
      </c>
      <c r="J660" s="48">
        <f t="shared" si="35"/>
        <v>97251.5</v>
      </c>
    </row>
    <row r="661" spans="1:10" x14ac:dyDescent="0.25">
      <c r="A661" s="27">
        <v>320</v>
      </c>
      <c r="B661" s="47" t="s">
        <v>30</v>
      </c>
      <c r="C661" s="48" t="s">
        <v>40</v>
      </c>
      <c r="D661" s="48">
        <f t="shared" si="37"/>
        <v>95004</v>
      </c>
      <c r="E661" s="49">
        <v>220.33</v>
      </c>
      <c r="F661" s="27" t="s">
        <v>326</v>
      </c>
      <c r="G661" s="50">
        <v>1.0174000000000001</v>
      </c>
      <c r="H661" s="48">
        <f t="shared" si="36"/>
        <v>96657.069600000003</v>
      </c>
      <c r="I661" s="50">
        <v>1.0237000000000001</v>
      </c>
      <c r="J661" s="48">
        <f t="shared" si="35"/>
        <v>97255.594800000006</v>
      </c>
    </row>
    <row r="662" spans="1:10" x14ac:dyDescent="0.25">
      <c r="A662" s="27">
        <v>321</v>
      </c>
      <c r="B662" s="47" t="s">
        <v>30</v>
      </c>
      <c r="C662" s="48" t="s">
        <v>186</v>
      </c>
      <c r="D662" s="48">
        <f t="shared" si="37"/>
        <v>95550</v>
      </c>
      <c r="E662" s="49">
        <v>220.33</v>
      </c>
      <c r="F662" s="27" t="s">
        <v>326</v>
      </c>
      <c r="G662" s="50">
        <v>1.0174000000000001</v>
      </c>
      <c r="H662" s="48">
        <f t="shared" si="36"/>
        <v>97212.57</v>
      </c>
      <c r="I662" s="50">
        <v>1.0237000000000001</v>
      </c>
      <c r="J662" s="48">
        <f t="shared" si="35"/>
        <v>97814.535000000003</v>
      </c>
    </row>
    <row r="663" spans="1:10" x14ac:dyDescent="0.25">
      <c r="A663" s="27">
        <v>322</v>
      </c>
      <c r="B663" s="47" t="s">
        <v>30</v>
      </c>
      <c r="C663" s="48" t="s">
        <v>187</v>
      </c>
      <c r="D663" s="48">
        <f t="shared" si="37"/>
        <v>99000</v>
      </c>
      <c r="E663" s="49">
        <v>220.33</v>
      </c>
      <c r="F663" s="27" t="s">
        <v>326</v>
      </c>
      <c r="G663" s="50">
        <v>1.0174000000000001</v>
      </c>
      <c r="H663" s="48">
        <f t="shared" si="36"/>
        <v>100722.6</v>
      </c>
      <c r="I663" s="50">
        <v>1.0237000000000001</v>
      </c>
      <c r="J663" s="48">
        <f t="shared" si="35"/>
        <v>101346.3</v>
      </c>
    </row>
    <row r="664" spans="1:10" x14ac:dyDescent="0.25">
      <c r="A664" s="27">
        <v>58</v>
      </c>
      <c r="B664" s="47" t="s">
        <v>30</v>
      </c>
      <c r="C664" s="48" t="s">
        <v>20</v>
      </c>
      <c r="D664" s="48">
        <f t="shared" si="37"/>
        <v>100000</v>
      </c>
      <c r="E664" s="49">
        <v>220.33</v>
      </c>
      <c r="F664" s="27" t="s">
        <v>326</v>
      </c>
      <c r="G664" s="50">
        <v>1.0179</v>
      </c>
      <c r="H664" s="48">
        <f t="shared" si="36"/>
        <v>101790</v>
      </c>
      <c r="I664" s="50">
        <v>1.0242</v>
      </c>
      <c r="J664" s="48">
        <f t="shared" si="35"/>
        <v>102420</v>
      </c>
    </row>
    <row r="665" spans="1:10" x14ac:dyDescent="0.25">
      <c r="A665" s="27">
        <v>59</v>
      </c>
      <c r="B665" s="47" t="s">
        <v>30</v>
      </c>
      <c r="C665" s="48" t="s">
        <v>20</v>
      </c>
      <c r="D665" s="48">
        <f t="shared" si="37"/>
        <v>100000</v>
      </c>
      <c r="E665" s="49">
        <v>220.33</v>
      </c>
      <c r="F665" s="27" t="s">
        <v>326</v>
      </c>
      <c r="G665" s="50">
        <v>1.0179</v>
      </c>
      <c r="H665" s="48">
        <f t="shared" si="36"/>
        <v>101790</v>
      </c>
      <c r="I665" s="50">
        <v>1.0242</v>
      </c>
      <c r="J665" s="48">
        <f t="shared" si="35"/>
        <v>102420</v>
      </c>
    </row>
    <row r="666" spans="1:10" x14ac:dyDescent="0.25">
      <c r="A666" s="27">
        <v>60</v>
      </c>
      <c r="B666" s="47" t="s">
        <v>30</v>
      </c>
      <c r="C666" s="48" t="s">
        <v>20</v>
      </c>
      <c r="D666" s="48">
        <f t="shared" si="37"/>
        <v>100000</v>
      </c>
      <c r="E666" s="49">
        <v>220.33</v>
      </c>
      <c r="F666" s="27" t="s">
        <v>326</v>
      </c>
      <c r="G666" s="50">
        <v>1.0179</v>
      </c>
      <c r="H666" s="48">
        <f t="shared" si="36"/>
        <v>101790</v>
      </c>
      <c r="I666" s="50">
        <v>1.0242</v>
      </c>
      <c r="J666" s="48">
        <f t="shared" si="35"/>
        <v>102420</v>
      </c>
    </row>
    <row r="667" spans="1:10" x14ac:dyDescent="0.25">
      <c r="A667" s="27">
        <v>61</v>
      </c>
      <c r="B667" s="47" t="s">
        <v>30</v>
      </c>
      <c r="C667" s="48" t="s">
        <v>20</v>
      </c>
      <c r="D667" s="48">
        <f t="shared" si="37"/>
        <v>100000</v>
      </c>
      <c r="E667" s="49">
        <v>220.33</v>
      </c>
      <c r="F667" s="27" t="s">
        <v>326</v>
      </c>
      <c r="G667" s="50">
        <v>1.0179</v>
      </c>
      <c r="H667" s="48">
        <f t="shared" si="36"/>
        <v>101790</v>
      </c>
      <c r="I667" s="50">
        <v>1.0242</v>
      </c>
      <c r="J667" s="48">
        <f t="shared" si="35"/>
        <v>102420</v>
      </c>
    </row>
    <row r="668" spans="1:10" x14ac:dyDescent="0.25">
      <c r="A668" s="27">
        <v>62</v>
      </c>
      <c r="B668" s="47" t="s">
        <v>30</v>
      </c>
      <c r="C668" s="48" t="s">
        <v>20</v>
      </c>
      <c r="D668" s="48">
        <f t="shared" si="37"/>
        <v>100000</v>
      </c>
      <c r="E668" s="49">
        <v>220.33</v>
      </c>
      <c r="F668" s="27" t="s">
        <v>326</v>
      </c>
      <c r="G668" s="50">
        <v>1.0179</v>
      </c>
      <c r="H668" s="48">
        <f t="shared" si="36"/>
        <v>101790</v>
      </c>
      <c r="I668" s="50">
        <v>1.0242</v>
      </c>
      <c r="J668" s="48">
        <f t="shared" si="35"/>
        <v>102420</v>
      </c>
    </row>
    <row r="669" spans="1:10" x14ac:dyDescent="0.25">
      <c r="A669" s="27">
        <v>63</v>
      </c>
      <c r="B669" s="47" t="s">
        <v>30</v>
      </c>
      <c r="C669" s="48" t="s">
        <v>20</v>
      </c>
      <c r="D669" s="48">
        <f t="shared" si="37"/>
        <v>100000</v>
      </c>
      <c r="E669" s="49">
        <v>220.33</v>
      </c>
      <c r="F669" s="27" t="s">
        <v>326</v>
      </c>
      <c r="G669" s="50">
        <v>1.0179</v>
      </c>
      <c r="H669" s="48">
        <f t="shared" si="36"/>
        <v>101790</v>
      </c>
      <c r="I669" s="50">
        <v>1.0242</v>
      </c>
      <c r="J669" s="48">
        <f t="shared" si="35"/>
        <v>102420</v>
      </c>
    </row>
    <row r="670" spans="1:10" x14ac:dyDescent="0.25">
      <c r="A670" s="27">
        <v>64</v>
      </c>
      <c r="B670" s="47" t="s">
        <v>30</v>
      </c>
      <c r="C670" s="48" t="s">
        <v>20</v>
      </c>
      <c r="D670" s="48">
        <f t="shared" si="37"/>
        <v>100000</v>
      </c>
      <c r="E670" s="49">
        <v>220.33</v>
      </c>
      <c r="F670" s="27" t="s">
        <v>326</v>
      </c>
      <c r="G670" s="50">
        <v>1.0179</v>
      </c>
      <c r="H670" s="48">
        <f t="shared" si="36"/>
        <v>101790</v>
      </c>
      <c r="I670" s="50">
        <v>1.0242</v>
      </c>
      <c r="J670" s="48">
        <f t="shared" si="35"/>
        <v>102420</v>
      </c>
    </row>
    <row r="671" spans="1:10" x14ac:dyDescent="0.25">
      <c r="A671" s="27">
        <v>65</v>
      </c>
      <c r="B671" s="47" t="s">
        <v>30</v>
      </c>
      <c r="C671" s="48" t="s">
        <v>20</v>
      </c>
      <c r="D671" s="48">
        <f t="shared" si="37"/>
        <v>100000</v>
      </c>
      <c r="E671" s="49">
        <v>220.33</v>
      </c>
      <c r="F671" s="27" t="s">
        <v>326</v>
      </c>
      <c r="G671" s="50">
        <v>1.0179</v>
      </c>
      <c r="H671" s="48">
        <f t="shared" si="36"/>
        <v>101790</v>
      </c>
      <c r="I671" s="50">
        <v>1.0242</v>
      </c>
      <c r="J671" s="48">
        <f t="shared" si="35"/>
        <v>102420</v>
      </c>
    </row>
    <row r="672" spans="1:10" x14ac:dyDescent="0.25">
      <c r="A672" s="27">
        <v>66</v>
      </c>
      <c r="B672" s="47" t="s">
        <v>30</v>
      </c>
      <c r="C672" s="48" t="s">
        <v>94</v>
      </c>
      <c r="D672" s="48">
        <f t="shared" si="37"/>
        <v>100008</v>
      </c>
      <c r="E672" s="49">
        <v>220.33</v>
      </c>
      <c r="F672" s="27" t="s">
        <v>326</v>
      </c>
      <c r="G672" s="50">
        <v>1.0179</v>
      </c>
      <c r="H672" s="48">
        <f t="shared" si="36"/>
        <v>101798.14320000001</v>
      </c>
      <c r="I672" s="50">
        <v>1.0242</v>
      </c>
      <c r="J672" s="48">
        <f t="shared" si="35"/>
        <v>102428.1936</v>
      </c>
    </row>
    <row r="673" spans="1:10" x14ac:dyDescent="0.25">
      <c r="A673" s="27">
        <v>67</v>
      </c>
      <c r="B673" s="47" t="s">
        <v>30</v>
      </c>
      <c r="C673" s="48" t="s">
        <v>94</v>
      </c>
      <c r="D673" s="48">
        <f t="shared" si="37"/>
        <v>100008</v>
      </c>
      <c r="E673" s="49">
        <v>220.33</v>
      </c>
      <c r="F673" s="27" t="s">
        <v>326</v>
      </c>
      <c r="G673" s="50">
        <v>1.0179</v>
      </c>
      <c r="H673" s="48">
        <f t="shared" si="36"/>
        <v>101798.14320000001</v>
      </c>
      <c r="I673" s="50">
        <v>1.0242</v>
      </c>
      <c r="J673" s="48">
        <f t="shared" si="35"/>
        <v>102428.1936</v>
      </c>
    </row>
    <row r="674" spans="1:10" x14ac:dyDescent="0.25">
      <c r="A674" s="27">
        <v>68</v>
      </c>
      <c r="B674" s="47" t="s">
        <v>30</v>
      </c>
      <c r="C674" s="48" t="s">
        <v>94</v>
      </c>
      <c r="D674" s="48">
        <f t="shared" si="37"/>
        <v>100008</v>
      </c>
      <c r="E674" s="49">
        <v>220.33</v>
      </c>
      <c r="F674" s="27" t="s">
        <v>326</v>
      </c>
      <c r="G674" s="50">
        <v>1.0179</v>
      </c>
      <c r="H674" s="48">
        <f t="shared" si="36"/>
        <v>101798.14320000001</v>
      </c>
      <c r="I674" s="50">
        <v>1.0242</v>
      </c>
      <c r="J674" s="48">
        <f t="shared" si="35"/>
        <v>102428.1936</v>
      </c>
    </row>
    <row r="675" spans="1:10" x14ac:dyDescent="0.25">
      <c r="A675" s="27">
        <v>69</v>
      </c>
      <c r="B675" s="47" t="s">
        <v>30</v>
      </c>
      <c r="C675" s="48" t="s">
        <v>94</v>
      </c>
      <c r="D675" s="48">
        <f t="shared" si="37"/>
        <v>100008</v>
      </c>
      <c r="E675" s="49">
        <v>220.33</v>
      </c>
      <c r="F675" s="27" t="s">
        <v>326</v>
      </c>
      <c r="G675" s="50">
        <v>1.0179</v>
      </c>
      <c r="H675" s="48">
        <f t="shared" si="36"/>
        <v>101798.14320000001</v>
      </c>
      <c r="I675" s="50">
        <v>1.0242</v>
      </c>
      <c r="J675" s="48">
        <f t="shared" si="35"/>
        <v>102428.1936</v>
      </c>
    </row>
    <row r="676" spans="1:10" x14ac:dyDescent="0.25">
      <c r="A676" s="27">
        <v>70</v>
      </c>
      <c r="B676" s="47" t="s">
        <v>30</v>
      </c>
      <c r="C676" s="48" t="s">
        <v>180</v>
      </c>
      <c r="D676" s="48">
        <f t="shared" si="37"/>
        <v>100109.96</v>
      </c>
      <c r="E676" s="49">
        <v>220.33</v>
      </c>
      <c r="F676" s="27" t="s">
        <v>326</v>
      </c>
      <c r="G676" s="50">
        <v>1.0179</v>
      </c>
      <c r="H676" s="48">
        <f t="shared" si="36"/>
        <v>101901.92828400001</v>
      </c>
      <c r="I676" s="50">
        <v>1.0242</v>
      </c>
      <c r="J676" s="48">
        <f t="shared" si="35"/>
        <v>102532.62103200001</v>
      </c>
    </row>
    <row r="677" spans="1:10" x14ac:dyDescent="0.25">
      <c r="A677" s="27">
        <v>71</v>
      </c>
      <c r="B677" s="47" t="s">
        <v>30</v>
      </c>
      <c r="C677" s="48" t="s">
        <v>154</v>
      </c>
      <c r="D677" s="48">
        <f t="shared" si="37"/>
        <v>101000</v>
      </c>
      <c r="E677" s="49">
        <v>220.33</v>
      </c>
      <c r="F677" s="27" t="s">
        <v>326</v>
      </c>
      <c r="G677" s="50">
        <v>1.0179</v>
      </c>
      <c r="H677" s="48">
        <f t="shared" si="36"/>
        <v>102807.90000000001</v>
      </c>
      <c r="I677" s="50">
        <v>1.0242</v>
      </c>
      <c r="J677" s="48">
        <f t="shared" si="35"/>
        <v>103444.2</v>
      </c>
    </row>
    <row r="678" spans="1:10" x14ac:dyDescent="0.25">
      <c r="A678" s="27">
        <v>72</v>
      </c>
      <c r="B678" s="47" t="s">
        <v>30</v>
      </c>
      <c r="C678" s="48" t="s">
        <v>57</v>
      </c>
      <c r="D678" s="48">
        <f t="shared" si="37"/>
        <v>101000.04</v>
      </c>
      <c r="E678" s="49">
        <v>220.33</v>
      </c>
      <c r="F678" s="27" t="s">
        <v>326</v>
      </c>
      <c r="G678" s="50">
        <v>1.0179</v>
      </c>
      <c r="H678" s="48">
        <f t="shared" si="36"/>
        <v>102807.940716</v>
      </c>
      <c r="I678" s="50">
        <v>1.0242</v>
      </c>
      <c r="J678" s="48">
        <f t="shared" si="35"/>
        <v>103444.240968</v>
      </c>
    </row>
    <row r="679" spans="1:10" x14ac:dyDescent="0.25">
      <c r="A679" s="27">
        <v>73</v>
      </c>
      <c r="B679" s="47" t="s">
        <v>30</v>
      </c>
      <c r="C679" s="48" t="s">
        <v>51</v>
      </c>
      <c r="D679" s="48">
        <f t="shared" si="37"/>
        <v>102999.96</v>
      </c>
      <c r="E679" s="49">
        <v>220.33</v>
      </c>
      <c r="F679" s="27" t="s">
        <v>326</v>
      </c>
      <c r="G679" s="50">
        <v>1.0179</v>
      </c>
      <c r="H679" s="48">
        <f t="shared" si="36"/>
        <v>104843.65928400001</v>
      </c>
      <c r="I679" s="50">
        <v>1.0242</v>
      </c>
      <c r="J679" s="48">
        <f t="shared" si="35"/>
        <v>105492.559032</v>
      </c>
    </row>
    <row r="680" spans="1:10" x14ac:dyDescent="0.25">
      <c r="A680" s="27">
        <v>74</v>
      </c>
      <c r="B680" s="47" t="s">
        <v>30</v>
      </c>
      <c r="C680" s="48" t="s">
        <v>24</v>
      </c>
      <c r="D680" s="48">
        <f t="shared" si="37"/>
        <v>105000</v>
      </c>
      <c r="E680" s="49">
        <v>220.33</v>
      </c>
      <c r="F680" s="27" t="s">
        <v>326</v>
      </c>
      <c r="G680" s="50">
        <v>1.0179</v>
      </c>
      <c r="H680" s="48">
        <f t="shared" si="36"/>
        <v>106879.5</v>
      </c>
      <c r="I680" s="50">
        <v>1.0242</v>
      </c>
      <c r="J680" s="48">
        <f t="shared" si="35"/>
        <v>107541</v>
      </c>
    </row>
    <row r="681" spans="1:10" x14ac:dyDescent="0.25">
      <c r="A681" s="27">
        <v>75</v>
      </c>
      <c r="B681" s="47" t="s">
        <v>30</v>
      </c>
      <c r="C681" s="48" t="s">
        <v>202</v>
      </c>
      <c r="D681" s="48">
        <f t="shared" si="37"/>
        <v>105000.04</v>
      </c>
      <c r="E681" s="49">
        <v>220.33</v>
      </c>
      <c r="F681" s="27" t="s">
        <v>326</v>
      </c>
      <c r="G681" s="50">
        <v>1.0179</v>
      </c>
      <c r="H681" s="48">
        <f t="shared" si="36"/>
        <v>106879.540716</v>
      </c>
      <c r="I681" s="50">
        <v>1.0242</v>
      </c>
      <c r="J681" s="48">
        <f t="shared" si="35"/>
        <v>107541.04096799999</v>
      </c>
    </row>
    <row r="682" spans="1:10" x14ac:dyDescent="0.25">
      <c r="A682" s="27">
        <v>76</v>
      </c>
      <c r="B682" s="47" t="s">
        <v>30</v>
      </c>
      <c r="C682" s="48" t="s">
        <v>192</v>
      </c>
      <c r="D682" s="48">
        <f t="shared" si="37"/>
        <v>105004</v>
      </c>
      <c r="E682" s="49">
        <v>220.33</v>
      </c>
      <c r="F682" s="27" t="s">
        <v>326</v>
      </c>
      <c r="G682" s="50">
        <v>1.0179</v>
      </c>
      <c r="H682" s="48">
        <f t="shared" si="36"/>
        <v>106883.5716</v>
      </c>
      <c r="I682" s="50">
        <v>1.0242</v>
      </c>
      <c r="J682" s="48">
        <f t="shared" si="35"/>
        <v>107545.0968</v>
      </c>
    </row>
    <row r="683" spans="1:10" x14ac:dyDescent="0.25">
      <c r="A683" s="27">
        <v>77</v>
      </c>
      <c r="B683" s="47" t="s">
        <v>30</v>
      </c>
      <c r="C683" s="48" t="s">
        <v>242</v>
      </c>
      <c r="D683" s="48">
        <f t="shared" si="37"/>
        <v>105008</v>
      </c>
      <c r="E683" s="49">
        <v>220.33</v>
      </c>
      <c r="F683" s="27" t="s">
        <v>326</v>
      </c>
      <c r="G683" s="50">
        <v>1.0179</v>
      </c>
      <c r="H683" s="48">
        <f t="shared" si="36"/>
        <v>106887.64320000001</v>
      </c>
      <c r="I683" s="50">
        <v>1.0242</v>
      </c>
      <c r="J683" s="48">
        <f t="shared" si="35"/>
        <v>107549.1936</v>
      </c>
    </row>
    <row r="684" spans="1:10" x14ac:dyDescent="0.25">
      <c r="A684" s="27">
        <v>78</v>
      </c>
      <c r="B684" s="47" t="s">
        <v>30</v>
      </c>
      <c r="C684" s="48" t="s">
        <v>233</v>
      </c>
      <c r="D684" s="48">
        <f t="shared" si="37"/>
        <v>106000</v>
      </c>
      <c r="E684" s="49">
        <v>220.33</v>
      </c>
      <c r="F684" s="27" t="s">
        <v>326</v>
      </c>
      <c r="G684" s="50">
        <v>1.0179</v>
      </c>
      <c r="H684" s="48">
        <f t="shared" si="36"/>
        <v>107897.40000000001</v>
      </c>
      <c r="I684" s="50">
        <v>1.0242</v>
      </c>
      <c r="J684" s="48">
        <f t="shared" si="35"/>
        <v>108565.2</v>
      </c>
    </row>
    <row r="685" spans="1:10" x14ac:dyDescent="0.25">
      <c r="A685" s="27">
        <v>79</v>
      </c>
      <c r="B685" s="47" t="s">
        <v>30</v>
      </c>
      <c r="C685" s="48" t="s">
        <v>19</v>
      </c>
      <c r="D685" s="48">
        <f t="shared" si="37"/>
        <v>110000</v>
      </c>
      <c r="E685" s="49">
        <v>220.33</v>
      </c>
      <c r="F685" s="27" t="s">
        <v>326</v>
      </c>
      <c r="G685" s="50">
        <v>1.0179</v>
      </c>
      <c r="H685" s="48">
        <f t="shared" si="36"/>
        <v>111969</v>
      </c>
      <c r="I685" s="50">
        <v>1.0242</v>
      </c>
      <c r="J685" s="48">
        <f t="shared" si="35"/>
        <v>112662</v>
      </c>
    </row>
    <row r="686" spans="1:10" x14ac:dyDescent="0.25">
      <c r="A686" s="27">
        <v>80</v>
      </c>
      <c r="B686" s="47" t="s">
        <v>30</v>
      </c>
      <c r="C686" s="48" t="s">
        <v>19</v>
      </c>
      <c r="D686" s="48">
        <f t="shared" si="37"/>
        <v>110000</v>
      </c>
      <c r="E686" s="49">
        <v>220.33</v>
      </c>
      <c r="F686" s="27" t="s">
        <v>326</v>
      </c>
      <c r="G686" s="50">
        <v>1.0179</v>
      </c>
      <c r="H686" s="48">
        <f t="shared" si="36"/>
        <v>111969</v>
      </c>
      <c r="I686" s="50">
        <v>1.0242</v>
      </c>
      <c r="J686" s="48">
        <f t="shared" si="35"/>
        <v>112662</v>
      </c>
    </row>
    <row r="687" spans="1:10" x14ac:dyDescent="0.25">
      <c r="A687" s="27">
        <v>81</v>
      </c>
      <c r="B687" s="47" t="s">
        <v>30</v>
      </c>
      <c r="C687" s="48" t="s">
        <v>52</v>
      </c>
      <c r="D687" s="48">
        <f t="shared" si="37"/>
        <v>110000.04</v>
      </c>
      <c r="E687" s="49">
        <v>220.33</v>
      </c>
      <c r="F687" s="27" t="s">
        <v>326</v>
      </c>
      <c r="G687" s="50">
        <v>1.0179</v>
      </c>
      <c r="H687" s="48">
        <f t="shared" si="36"/>
        <v>111969.040716</v>
      </c>
      <c r="I687" s="50">
        <v>1.0242</v>
      </c>
      <c r="J687" s="48">
        <f t="shared" si="35"/>
        <v>112662.04096799999</v>
      </c>
    </row>
    <row r="688" spans="1:10" x14ac:dyDescent="0.25">
      <c r="A688" s="27">
        <v>82</v>
      </c>
      <c r="B688" s="47" t="s">
        <v>30</v>
      </c>
      <c r="C688" s="48" t="s">
        <v>52</v>
      </c>
      <c r="D688" s="48">
        <f t="shared" si="37"/>
        <v>110000.04</v>
      </c>
      <c r="E688" s="49">
        <v>220.33</v>
      </c>
      <c r="F688" s="27" t="s">
        <v>326</v>
      </c>
      <c r="G688" s="50">
        <v>1.0179</v>
      </c>
      <c r="H688" s="48">
        <f t="shared" si="36"/>
        <v>111969.040716</v>
      </c>
      <c r="I688" s="50">
        <v>1.0242</v>
      </c>
      <c r="J688" s="48">
        <f t="shared" si="35"/>
        <v>112662.04096799999</v>
      </c>
    </row>
    <row r="689" spans="1:10" x14ac:dyDescent="0.25">
      <c r="A689" s="27">
        <v>83</v>
      </c>
      <c r="B689" s="47" t="s">
        <v>30</v>
      </c>
      <c r="C689" s="48" t="s">
        <v>6</v>
      </c>
      <c r="D689" s="48">
        <f t="shared" si="37"/>
        <v>110004</v>
      </c>
      <c r="E689" s="49">
        <v>220.33</v>
      </c>
      <c r="F689" s="27" t="s">
        <v>326</v>
      </c>
      <c r="G689" s="50">
        <v>1.0179</v>
      </c>
      <c r="H689" s="48">
        <f t="shared" si="36"/>
        <v>111973.07160000001</v>
      </c>
      <c r="I689" s="50">
        <v>1.0242</v>
      </c>
      <c r="J689" s="48">
        <f t="shared" si="35"/>
        <v>112666.0968</v>
      </c>
    </row>
    <row r="690" spans="1:10" x14ac:dyDescent="0.25">
      <c r="A690" s="27">
        <v>84</v>
      </c>
      <c r="B690" s="47" t="s">
        <v>30</v>
      </c>
      <c r="C690" s="48" t="s">
        <v>173</v>
      </c>
      <c r="D690" s="48">
        <f t="shared" si="37"/>
        <v>110019.04</v>
      </c>
      <c r="E690" s="49">
        <v>220.33</v>
      </c>
      <c r="F690" s="27" t="s">
        <v>326</v>
      </c>
      <c r="G690" s="50">
        <v>1.0179</v>
      </c>
      <c r="H690" s="48">
        <f t="shared" si="36"/>
        <v>111988.38081599999</v>
      </c>
      <c r="I690" s="50">
        <v>1.0242</v>
      </c>
      <c r="J690" s="48">
        <f t="shared" si="35"/>
        <v>112681.500768</v>
      </c>
    </row>
    <row r="691" spans="1:10" x14ac:dyDescent="0.25">
      <c r="A691" s="27">
        <v>85</v>
      </c>
      <c r="B691" s="47" t="s">
        <v>30</v>
      </c>
      <c r="C691" s="48" t="s">
        <v>32</v>
      </c>
      <c r="D691" s="48">
        <f t="shared" si="37"/>
        <v>115000</v>
      </c>
      <c r="E691" s="49">
        <v>220.33</v>
      </c>
      <c r="F691" s="27" t="s">
        <v>326</v>
      </c>
      <c r="G691" s="50">
        <v>1.0179</v>
      </c>
      <c r="H691" s="48">
        <f t="shared" si="36"/>
        <v>117058.5</v>
      </c>
      <c r="I691" s="50">
        <v>1.0242</v>
      </c>
      <c r="J691" s="48">
        <f t="shared" si="35"/>
        <v>117783</v>
      </c>
    </row>
    <row r="692" spans="1:10" x14ac:dyDescent="0.25">
      <c r="A692" s="27">
        <v>86</v>
      </c>
      <c r="B692" s="47" t="s">
        <v>30</v>
      </c>
      <c r="C692" s="48" t="s">
        <v>32</v>
      </c>
      <c r="D692" s="48">
        <f t="shared" si="37"/>
        <v>115000</v>
      </c>
      <c r="E692" s="49">
        <v>220.33</v>
      </c>
      <c r="F692" s="27" t="s">
        <v>326</v>
      </c>
      <c r="G692" s="50">
        <v>1.0179</v>
      </c>
      <c r="H692" s="48">
        <f t="shared" si="36"/>
        <v>117058.5</v>
      </c>
      <c r="I692" s="50">
        <v>1.0242</v>
      </c>
      <c r="J692" s="48">
        <f t="shared" si="35"/>
        <v>117783</v>
      </c>
    </row>
    <row r="693" spans="1:10" x14ac:dyDescent="0.25">
      <c r="A693" s="27">
        <v>87</v>
      </c>
      <c r="B693" s="47" t="s">
        <v>30</v>
      </c>
      <c r="C693" s="48" t="s">
        <v>32</v>
      </c>
      <c r="D693" s="48">
        <f t="shared" si="37"/>
        <v>115000</v>
      </c>
      <c r="E693" s="49">
        <v>220.33</v>
      </c>
      <c r="F693" s="27" t="s">
        <v>326</v>
      </c>
      <c r="G693" s="50">
        <v>1.0179</v>
      </c>
      <c r="H693" s="48">
        <f t="shared" si="36"/>
        <v>117058.5</v>
      </c>
      <c r="I693" s="50">
        <v>1.0242</v>
      </c>
      <c r="J693" s="48">
        <f t="shared" si="35"/>
        <v>117783</v>
      </c>
    </row>
    <row r="694" spans="1:10" x14ac:dyDescent="0.25">
      <c r="A694" s="27">
        <v>88</v>
      </c>
      <c r="B694" s="47" t="s">
        <v>30</v>
      </c>
      <c r="C694" s="48" t="s">
        <v>32</v>
      </c>
      <c r="D694" s="48">
        <f t="shared" si="37"/>
        <v>115000</v>
      </c>
      <c r="E694" s="49">
        <v>220.33</v>
      </c>
      <c r="F694" s="27" t="s">
        <v>326</v>
      </c>
      <c r="G694" s="50">
        <v>1.0179</v>
      </c>
      <c r="H694" s="48">
        <f t="shared" si="36"/>
        <v>117058.5</v>
      </c>
      <c r="I694" s="50">
        <v>1.0242</v>
      </c>
      <c r="J694" s="48">
        <f t="shared" si="35"/>
        <v>117783</v>
      </c>
    </row>
    <row r="695" spans="1:10" x14ac:dyDescent="0.25">
      <c r="A695" s="27">
        <v>89</v>
      </c>
      <c r="B695" s="47" t="s">
        <v>30</v>
      </c>
      <c r="C695" s="48" t="s">
        <v>32</v>
      </c>
      <c r="D695" s="48">
        <f t="shared" si="37"/>
        <v>115000</v>
      </c>
      <c r="E695" s="49">
        <v>220.33</v>
      </c>
      <c r="F695" s="27" t="s">
        <v>326</v>
      </c>
      <c r="G695" s="50">
        <v>1.0179</v>
      </c>
      <c r="H695" s="48">
        <f t="shared" si="36"/>
        <v>117058.5</v>
      </c>
      <c r="I695" s="50">
        <v>1.0242</v>
      </c>
      <c r="J695" s="48">
        <f t="shared" si="35"/>
        <v>117783</v>
      </c>
    </row>
    <row r="696" spans="1:10" x14ac:dyDescent="0.25">
      <c r="A696" s="27">
        <v>90</v>
      </c>
      <c r="B696" s="47" t="s">
        <v>30</v>
      </c>
      <c r="C696" s="48" t="s">
        <v>32</v>
      </c>
      <c r="D696" s="48">
        <f t="shared" si="37"/>
        <v>115000</v>
      </c>
      <c r="E696" s="49">
        <v>220.33</v>
      </c>
      <c r="F696" s="27" t="s">
        <v>326</v>
      </c>
      <c r="G696" s="50">
        <v>1.0179</v>
      </c>
      <c r="H696" s="48">
        <f t="shared" si="36"/>
        <v>117058.5</v>
      </c>
      <c r="I696" s="50">
        <v>1.0242</v>
      </c>
      <c r="J696" s="48">
        <f t="shared" si="35"/>
        <v>117783</v>
      </c>
    </row>
    <row r="697" spans="1:10" x14ac:dyDescent="0.25">
      <c r="A697" s="27">
        <v>91</v>
      </c>
      <c r="B697" s="47" t="s">
        <v>30</v>
      </c>
      <c r="C697" s="48" t="s">
        <v>32</v>
      </c>
      <c r="D697" s="48">
        <f t="shared" si="37"/>
        <v>115000</v>
      </c>
      <c r="E697" s="49">
        <v>220.33</v>
      </c>
      <c r="F697" s="27" t="s">
        <v>326</v>
      </c>
      <c r="G697" s="50">
        <v>1.0179</v>
      </c>
      <c r="H697" s="48">
        <f t="shared" si="36"/>
        <v>117058.5</v>
      </c>
      <c r="I697" s="50">
        <v>1.0242</v>
      </c>
      <c r="J697" s="48">
        <f t="shared" si="35"/>
        <v>117783</v>
      </c>
    </row>
    <row r="698" spans="1:10" x14ac:dyDescent="0.25">
      <c r="A698" s="27">
        <v>92</v>
      </c>
      <c r="B698" s="47" t="s">
        <v>30</v>
      </c>
      <c r="C698" s="48" t="s">
        <v>32</v>
      </c>
      <c r="D698" s="48">
        <f t="shared" si="37"/>
        <v>115000</v>
      </c>
      <c r="E698" s="49">
        <v>220.33</v>
      </c>
      <c r="F698" s="27" t="s">
        <v>326</v>
      </c>
      <c r="G698" s="50">
        <v>1.0179</v>
      </c>
      <c r="H698" s="48">
        <f t="shared" si="36"/>
        <v>117058.5</v>
      </c>
      <c r="I698" s="50">
        <v>1.0242</v>
      </c>
      <c r="J698" s="48">
        <f t="shared" si="35"/>
        <v>117783</v>
      </c>
    </row>
    <row r="699" spans="1:10" x14ac:dyDescent="0.25">
      <c r="A699" s="27">
        <v>93</v>
      </c>
      <c r="B699" s="47" t="s">
        <v>30</v>
      </c>
      <c r="C699" s="48" t="s">
        <v>32</v>
      </c>
      <c r="D699" s="48">
        <f t="shared" si="37"/>
        <v>115000</v>
      </c>
      <c r="E699" s="49">
        <v>220.33</v>
      </c>
      <c r="F699" s="27" t="s">
        <v>326</v>
      </c>
      <c r="G699" s="50">
        <v>1.0179</v>
      </c>
      <c r="H699" s="48">
        <f t="shared" si="36"/>
        <v>117058.5</v>
      </c>
      <c r="I699" s="50">
        <v>1.0242</v>
      </c>
      <c r="J699" s="48">
        <f t="shared" si="35"/>
        <v>117783</v>
      </c>
    </row>
    <row r="700" spans="1:10" x14ac:dyDescent="0.25">
      <c r="A700" s="27">
        <v>94</v>
      </c>
      <c r="B700" s="47" t="s">
        <v>30</v>
      </c>
      <c r="C700" s="48" t="s">
        <v>32</v>
      </c>
      <c r="D700" s="48">
        <f t="shared" si="37"/>
        <v>115000</v>
      </c>
      <c r="E700" s="49">
        <v>220.33</v>
      </c>
      <c r="F700" s="27" t="s">
        <v>326</v>
      </c>
      <c r="G700" s="50">
        <v>1.0179</v>
      </c>
      <c r="H700" s="48">
        <f t="shared" si="36"/>
        <v>117058.5</v>
      </c>
      <c r="I700" s="50">
        <v>1.0242</v>
      </c>
      <c r="J700" s="48">
        <f t="shared" si="35"/>
        <v>117783</v>
      </c>
    </row>
    <row r="701" spans="1:10" x14ac:dyDescent="0.25">
      <c r="A701" s="27">
        <v>95</v>
      </c>
      <c r="B701" s="47" t="s">
        <v>30</v>
      </c>
      <c r="C701" s="48" t="s">
        <v>32</v>
      </c>
      <c r="D701" s="48">
        <f t="shared" si="37"/>
        <v>115000</v>
      </c>
      <c r="E701" s="49">
        <v>220.33</v>
      </c>
      <c r="F701" s="27" t="s">
        <v>326</v>
      </c>
      <c r="G701" s="50">
        <v>1.0179</v>
      </c>
      <c r="H701" s="48">
        <f t="shared" si="36"/>
        <v>117058.5</v>
      </c>
      <c r="I701" s="50">
        <v>1.0242</v>
      </c>
      <c r="J701" s="48">
        <f t="shared" si="35"/>
        <v>117783</v>
      </c>
    </row>
    <row r="702" spans="1:10" x14ac:dyDescent="0.25">
      <c r="A702" s="27">
        <v>96</v>
      </c>
      <c r="B702" s="47" t="s">
        <v>30</v>
      </c>
      <c r="C702" s="48" t="s">
        <v>32</v>
      </c>
      <c r="D702" s="48">
        <f t="shared" si="37"/>
        <v>115000</v>
      </c>
      <c r="E702" s="49">
        <v>220.33</v>
      </c>
      <c r="F702" s="27" t="s">
        <v>326</v>
      </c>
      <c r="G702" s="50">
        <v>1.0179</v>
      </c>
      <c r="H702" s="48">
        <f t="shared" si="36"/>
        <v>117058.5</v>
      </c>
      <c r="I702" s="50">
        <v>1.0242</v>
      </c>
      <c r="J702" s="48">
        <f t="shared" si="35"/>
        <v>117783</v>
      </c>
    </row>
    <row r="703" spans="1:10" x14ac:dyDescent="0.25">
      <c r="A703" s="27">
        <v>97</v>
      </c>
      <c r="B703" s="47" t="s">
        <v>30</v>
      </c>
      <c r="C703" s="48" t="s">
        <v>32</v>
      </c>
      <c r="D703" s="48">
        <f t="shared" si="37"/>
        <v>115000</v>
      </c>
      <c r="E703" s="49">
        <v>220.33</v>
      </c>
      <c r="F703" s="27" t="s">
        <v>326</v>
      </c>
      <c r="G703" s="50">
        <v>1.0179</v>
      </c>
      <c r="H703" s="48">
        <f t="shared" si="36"/>
        <v>117058.5</v>
      </c>
      <c r="I703" s="50">
        <v>1.0242</v>
      </c>
      <c r="J703" s="48">
        <f t="shared" si="35"/>
        <v>117783</v>
      </c>
    </row>
    <row r="704" spans="1:10" x14ac:dyDescent="0.25">
      <c r="A704" s="27">
        <v>98</v>
      </c>
      <c r="B704" s="47" t="s">
        <v>30</v>
      </c>
      <c r="C704" s="48" t="s">
        <v>32</v>
      </c>
      <c r="D704" s="48">
        <f t="shared" si="37"/>
        <v>115000</v>
      </c>
      <c r="E704" s="49">
        <v>220.33</v>
      </c>
      <c r="F704" s="27" t="s">
        <v>326</v>
      </c>
      <c r="G704" s="50">
        <v>1.0179</v>
      </c>
      <c r="H704" s="48">
        <f t="shared" si="36"/>
        <v>117058.5</v>
      </c>
      <c r="I704" s="50">
        <v>1.0242</v>
      </c>
      <c r="J704" s="48">
        <f t="shared" si="35"/>
        <v>117783</v>
      </c>
    </row>
    <row r="705" spans="1:10" x14ac:dyDescent="0.25">
      <c r="A705" s="27">
        <v>99</v>
      </c>
      <c r="B705" s="47" t="s">
        <v>30</v>
      </c>
      <c r="C705" s="48" t="s">
        <v>32</v>
      </c>
      <c r="D705" s="48">
        <f t="shared" si="37"/>
        <v>115000</v>
      </c>
      <c r="E705" s="49">
        <v>220.33</v>
      </c>
      <c r="F705" s="27" t="s">
        <v>326</v>
      </c>
      <c r="G705" s="50">
        <v>1.0179</v>
      </c>
      <c r="H705" s="48">
        <f t="shared" si="36"/>
        <v>117058.5</v>
      </c>
      <c r="I705" s="50">
        <v>1.0242</v>
      </c>
      <c r="J705" s="48">
        <f t="shared" si="35"/>
        <v>117783</v>
      </c>
    </row>
    <row r="706" spans="1:10" x14ac:dyDescent="0.25">
      <c r="A706" s="27">
        <v>100</v>
      </c>
      <c r="B706" s="47" t="s">
        <v>30</v>
      </c>
      <c r="C706" s="48" t="s">
        <v>32</v>
      </c>
      <c r="D706" s="48">
        <f t="shared" si="37"/>
        <v>115000</v>
      </c>
      <c r="E706" s="49">
        <v>220.33</v>
      </c>
      <c r="F706" s="27" t="s">
        <v>326</v>
      </c>
      <c r="G706" s="50">
        <v>1.0179</v>
      </c>
      <c r="H706" s="48">
        <f t="shared" si="36"/>
        <v>117058.5</v>
      </c>
      <c r="I706" s="50">
        <v>1.0242</v>
      </c>
      <c r="J706" s="48">
        <f t="shared" si="35"/>
        <v>117783</v>
      </c>
    </row>
    <row r="707" spans="1:10" x14ac:dyDescent="0.25">
      <c r="A707" s="27">
        <v>101</v>
      </c>
      <c r="B707" s="47" t="s">
        <v>30</v>
      </c>
      <c r="C707" s="48" t="s">
        <v>32</v>
      </c>
      <c r="D707" s="48">
        <f t="shared" si="37"/>
        <v>115000</v>
      </c>
      <c r="E707" s="49">
        <v>220.33</v>
      </c>
      <c r="F707" s="27" t="s">
        <v>326</v>
      </c>
      <c r="G707" s="50">
        <v>1.0179</v>
      </c>
      <c r="H707" s="48">
        <f t="shared" si="36"/>
        <v>117058.5</v>
      </c>
      <c r="I707" s="50">
        <v>1.0242</v>
      </c>
      <c r="J707" s="48">
        <f t="shared" ref="J707:J770" si="38">SUM(D707*I707)</f>
        <v>117783</v>
      </c>
    </row>
    <row r="708" spans="1:10" x14ac:dyDescent="0.25">
      <c r="A708" s="27">
        <v>102</v>
      </c>
      <c r="B708" s="47" t="s">
        <v>30</v>
      </c>
      <c r="C708" s="48" t="s">
        <v>32</v>
      </c>
      <c r="D708" s="48">
        <f t="shared" si="37"/>
        <v>115000</v>
      </c>
      <c r="E708" s="49">
        <v>220.33</v>
      </c>
      <c r="F708" s="27" t="s">
        <v>326</v>
      </c>
      <c r="G708" s="50">
        <v>1.0179</v>
      </c>
      <c r="H708" s="48">
        <f t="shared" si="36"/>
        <v>117058.5</v>
      </c>
      <c r="I708" s="50">
        <v>1.0242</v>
      </c>
      <c r="J708" s="48">
        <f t="shared" si="38"/>
        <v>117783</v>
      </c>
    </row>
    <row r="709" spans="1:10" x14ac:dyDescent="0.25">
      <c r="A709" s="27">
        <v>103</v>
      </c>
      <c r="B709" s="47" t="s">
        <v>30</v>
      </c>
      <c r="C709" s="48" t="s">
        <v>246</v>
      </c>
      <c r="D709" s="48">
        <f t="shared" si="37"/>
        <v>115004</v>
      </c>
      <c r="E709" s="49">
        <v>220.33</v>
      </c>
      <c r="F709" s="27" t="s">
        <v>326</v>
      </c>
      <c r="G709" s="50">
        <v>1.0179</v>
      </c>
      <c r="H709" s="48">
        <f t="shared" si="36"/>
        <v>117062.57160000001</v>
      </c>
      <c r="I709" s="50">
        <v>1.0242</v>
      </c>
      <c r="J709" s="48">
        <f t="shared" si="38"/>
        <v>117787.0968</v>
      </c>
    </row>
    <row r="710" spans="1:10" x14ac:dyDescent="0.25">
      <c r="A710" s="27">
        <v>104</v>
      </c>
      <c r="B710" s="47" t="s">
        <v>30</v>
      </c>
      <c r="C710" s="48" t="s">
        <v>246</v>
      </c>
      <c r="D710" s="48">
        <f t="shared" si="37"/>
        <v>115004</v>
      </c>
      <c r="E710" s="49">
        <v>220.33</v>
      </c>
      <c r="F710" s="27" t="s">
        <v>326</v>
      </c>
      <c r="G710" s="50">
        <v>1.0179</v>
      </c>
      <c r="H710" s="48">
        <f t="shared" si="36"/>
        <v>117062.57160000001</v>
      </c>
      <c r="I710" s="50">
        <v>1.0242</v>
      </c>
      <c r="J710" s="48">
        <f t="shared" si="38"/>
        <v>117787.0968</v>
      </c>
    </row>
    <row r="711" spans="1:10" x14ac:dyDescent="0.25">
      <c r="A711" s="27">
        <v>105</v>
      </c>
      <c r="B711" s="47" t="s">
        <v>30</v>
      </c>
      <c r="C711" s="48" t="s">
        <v>31</v>
      </c>
      <c r="D711" s="48">
        <f t="shared" si="37"/>
        <v>120000</v>
      </c>
      <c r="E711" s="49">
        <v>220.33</v>
      </c>
      <c r="F711" s="27" t="s">
        <v>326</v>
      </c>
      <c r="G711" s="50">
        <v>1.0179</v>
      </c>
      <c r="H711" s="48">
        <f t="shared" si="36"/>
        <v>122148</v>
      </c>
      <c r="I711" s="50">
        <v>1.0242</v>
      </c>
      <c r="J711" s="48">
        <f t="shared" si="38"/>
        <v>122904</v>
      </c>
    </row>
    <row r="712" spans="1:10" x14ac:dyDescent="0.25">
      <c r="A712" s="27">
        <v>106</v>
      </c>
      <c r="B712" s="47" t="s">
        <v>30</v>
      </c>
      <c r="C712" s="48" t="s">
        <v>31</v>
      </c>
      <c r="D712" s="48">
        <f t="shared" si="37"/>
        <v>120000</v>
      </c>
      <c r="E712" s="49">
        <v>220.33</v>
      </c>
      <c r="F712" s="27" t="s">
        <v>326</v>
      </c>
      <c r="G712" s="50">
        <v>1.0179</v>
      </c>
      <c r="H712" s="48">
        <f t="shared" si="36"/>
        <v>122148</v>
      </c>
      <c r="I712" s="50">
        <v>1.0242</v>
      </c>
      <c r="J712" s="48">
        <f t="shared" si="38"/>
        <v>122904</v>
      </c>
    </row>
    <row r="713" spans="1:10" x14ac:dyDescent="0.25">
      <c r="A713" s="27">
        <v>107</v>
      </c>
      <c r="B713" s="47" t="s">
        <v>30</v>
      </c>
      <c r="C713" s="48" t="s">
        <v>31</v>
      </c>
      <c r="D713" s="48">
        <f t="shared" si="37"/>
        <v>120000</v>
      </c>
      <c r="E713" s="49">
        <v>220.33</v>
      </c>
      <c r="F713" s="27" t="s">
        <v>326</v>
      </c>
      <c r="G713" s="50">
        <v>1.0179</v>
      </c>
      <c r="H713" s="48">
        <f t="shared" si="36"/>
        <v>122148</v>
      </c>
      <c r="I713" s="50">
        <v>1.0242</v>
      </c>
      <c r="J713" s="48">
        <f t="shared" si="38"/>
        <v>122904</v>
      </c>
    </row>
    <row r="714" spans="1:10" x14ac:dyDescent="0.25">
      <c r="A714" s="27">
        <v>108</v>
      </c>
      <c r="B714" s="47" t="s">
        <v>30</v>
      </c>
      <c r="C714" s="48" t="s">
        <v>31</v>
      </c>
      <c r="D714" s="48">
        <f t="shared" si="37"/>
        <v>120000</v>
      </c>
      <c r="E714" s="49">
        <v>220.33</v>
      </c>
      <c r="F714" s="27" t="s">
        <v>326</v>
      </c>
      <c r="G714" s="50">
        <v>1.0179</v>
      </c>
      <c r="H714" s="48">
        <f t="shared" si="36"/>
        <v>122148</v>
      </c>
      <c r="I714" s="50">
        <v>1.0242</v>
      </c>
      <c r="J714" s="48">
        <f t="shared" si="38"/>
        <v>122904</v>
      </c>
    </row>
    <row r="715" spans="1:10" x14ac:dyDescent="0.25">
      <c r="A715" s="27">
        <v>109</v>
      </c>
      <c r="B715" s="47" t="s">
        <v>30</v>
      </c>
      <c r="C715" s="48" t="s">
        <v>31</v>
      </c>
      <c r="D715" s="48">
        <f t="shared" si="37"/>
        <v>120000</v>
      </c>
      <c r="E715" s="49">
        <v>220.33</v>
      </c>
      <c r="F715" s="27" t="s">
        <v>326</v>
      </c>
      <c r="G715" s="50">
        <v>1.0179</v>
      </c>
      <c r="H715" s="48">
        <f t="shared" si="36"/>
        <v>122148</v>
      </c>
      <c r="I715" s="50">
        <v>1.0242</v>
      </c>
      <c r="J715" s="48">
        <f t="shared" si="38"/>
        <v>122904</v>
      </c>
    </row>
    <row r="716" spans="1:10" x14ac:dyDescent="0.25">
      <c r="A716" s="27">
        <v>110</v>
      </c>
      <c r="B716" s="47" t="s">
        <v>30</v>
      </c>
      <c r="C716" s="48" t="s">
        <v>31</v>
      </c>
      <c r="D716" s="48">
        <f t="shared" si="37"/>
        <v>120000</v>
      </c>
      <c r="E716" s="49">
        <v>220.33</v>
      </c>
      <c r="F716" s="27" t="s">
        <v>326</v>
      </c>
      <c r="G716" s="50">
        <v>1.0179</v>
      </c>
      <c r="H716" s="48">
        <f t="shared" ref="H716:H779" si="39">SUM(D716*G716)</f>
        <v>122148</v>
      </c>
      <c r="I716" s="50">
        <v>1.0242</v>
      </c>
      <c r="J716" s="48">
        <f t="shared" si="38"/>
        <v>122904</v>
      </c>
    </row>
    <row r="717" spans="1:10" x14ac:dyDescent="0.25">
      <c r="A717" s="27">
        <v>111</v>
      </c>
      <c r="B717" s="47" t="s">
        <v>30</v>
      </c>
      <c r="C717" s="48" t="s">
        <v>53</v>
      </c>
      <c r="D717" s="48">
        <f t="shared" si="37"/>
        <v>124999.92</v>
      </c>
      <c r="E717" s="49">
        <v>220.33</v>
      </c>
      <c r="F717" s="27" t="s">
        <v>326</v>
      </c>
      <c r="G717" s="50">
        <v>1.0179</v>
      </c>
      <c r="H717" s="48">
        <f t="shared" si="39"/>
        <v>127237.41856800001</v>
      </c>
      <c r="I717" s="50">
        <v>1.0242</v>
      </c>
      <c r="J717" s="48">
        <f t="shared" si="38"/>
        <v>128024.918064</v>
      </c>
    </row>
    <row r="718" spans="1:10" x14ac:dyDescent="0.25">
      <c r="A718" s="27">
        <v>112</v>
      </c>
      <c r="B718" s="47" t="s">
        <v>30</v>
      </c>
      <c r="C718" s="48" t="s">
        <v>12</v>
      </c>
      <c r="D718" s="48">
        <f t="shared" si="37"/>
        <v>125000</v>
      </c>
      <c r="E718" s="49">
        <v>220.33</v>
      </c>
      <c r="F718" s="27" t="s">
        <v>326</v>
      </c>
      <c r="G718" s="50">
        <v>1.0179</v>
      </c>
      <c r="H718" s="48">
        <f t="shared" si="39"/>
        <v>127237.5</v>
      </c>
      <c r="I718" s="50">
        <v>1.0242</v>
      </c>
      <c r="J718" s="48">
        <f t="shared" si="38"/>
        <v>128025</v>
      </c>
    </row>
    <row r="719" spans="1:10" x14ac:dyDescent="0.25">
      <c r="A719" s="27">
        <v>113</v>
      </c>
      <c r="B719" s="47" t="s">
        <v>30</v>
      </c>
      <c r="C719" s="48" t="s">
        <v>12</v>
      </c>
      <c r="D719" s="48">
        <f t="shared" si="37"/>
        <v>125000</v>
      </c>
      <c r="E719" s="49">
        <v>220.33</v>
      </c>
      <c r="F719" s="27" t="s">
        <v>326</v>
      </c>
      <c r="G719" s="50">
        <v>1.0179</v>
      </c>
      <c r="H719" s="48">
        <f t="shared" si="39"/>
        <v>127237.5</v>
      </c>
      <c r="I719" s="50">
        <v>1.0242</v>
      </c>
      <c r="J719" s="48">
        <f t="shared" si="38"/>
        <v>128025</v>
      </c>
    </row>
    <row r="720" spans="1:10" x14ac:dyDescent="0.25">
      <c r="A720" s="27">
        <v>114</v>
      </c>
      <c r="B720" s="47" t="s">
        <v>30</v>
      </c>
      <c r="C720" s="48" t="s">
        <v>23</v>
      </c>
      <c r="D720" s="48">
        <f t="shared" si="37"/>
        <v>125004</v>
      </c>
      <c r="E720" s="49">
        <v>220.33</v>
      </c>
      <c r="F720" s="27" t="s">
        <v>326</v>
      </c>
      <c r="G720" s="50">
        <v>1.0179</v>
      </c>
      <c r="H720" s="48">
        <f t="shared" si="39"/>
        <v>127241.57160000001</v>
      </c>
      <c r="I720" s="50">
        <v>1.0242</v>
      </c>
      <c r="J720" s="48">
        <f t="shared" si="38"/>
        <v>128029.0968</v>
      </c>
    </row>
    <row r="721" spans="1:10" x14ac:dyDescent="0.25">
      <c r="A721" s="27">
        <v>115</v>
      </c>
      <c r="B721" s="47" t="s">
        <v>30</v>
      </c>
      <c r="C721" s="48" t="s">
        <v>23</v>
      </c>
      <c r="D721" s="48">
        <f t="shared" si="37"/>
        <v>125004</v>
      </c>
      <c r="E721" s="49">
        <v>220.33</v>
      </c>
      <c r="F721" s="27" t="s">
        <v>326</v>
      </c>
      <c r="G721" s="50">
        <v>1.0179</v>
      </c>
      <c r="H721" s="48">
        <f t="shared" si="39"/>
        <v>127241.57160000001</v>
      </c>
      <c r="I721" s="50">
        <v>1.0242</v>
      </c>
      <c r="J721" s="48">
        <f t="shared" si="38"/>
        <v>128029.0968</v>
      </c>
    </row>
    <row r="722" spans="1:10" x14ac:dyDescent="0.25">
      <c r="A722" s="27">
        <v>116</v>
      </c>
      <c r="B722" s="47" t="s">
        <v>30</v>
      </c>
      <c r="C722" s="48" t="s">
        <v>23</v>
      </c>
      <c r="D722" s="48">
        <f t="shared" si="37"/>
        <v>125004</v>
      </c>
      <c r="E722" s="49">
        <v>220.33</v>
      </c>
      <c r="F722" s="27" t="s">
        <v>326</v>
      </c>
      <c r="G722" s="50">
        <v>1.0179</v>
      </c>
      <c r="H722" s="48">
        <f t="shared" si="39"/>
        <v>127241.57160000001</v>
      </c>
      <c r="I722" s="50">
        <v>1.0242</v>
      </c>
      <c r="J722" s="48">
        <f t="shared" si="38"/>
        <v>128029.0968</v>
      </c>
    </row>
    <row r="723" spans="1:10" x14ac:dyDescent="0.25">
      <c r="A723" s="27">
        <v>117</v>
      </c>
      <c r="B723" s="47" t="s">
        <v>30</v>
      </c>
      <c r="C723" s="48" t="s">
        <v>23</v>
      </c>
      <c r="D723" s="48">
        <f t="shared" si="37"/>
        <v>125004</v>
      </c>
      <c r="E723" s="49">
        <v>220.33</v>
      </c>
      <c r="F723" s="27" t="s">
        <v>326</v>
      </c>
      <c r="G723" s="50">
        <v>1.0179</v>
      </c>
      <c r="H723" s="48">
        <f t="shared" si="39"/>
        <v>127241.57160000001</v>
      </c>
      <c r="I723" s="50">
        <v>1.0242</v>
      </c>
      <c r="J723" s="48">
        <f t="shared" si="38"/>
        <v>128029.0968</v>
      </c>
    </row>
    <row r="724" spans="1:10" x14ac:dyDescent="0.25">
      <c r="A724" s="27">
        <v>118</v>
      </c>
      <c r="B724" s="47" t="s">
        <v>30</v>
      </c>
      <c r="C724" s="48" t="s">
        <v>23</v>
      </c>
      <c r="D724" s="48">
        <f t="shared" ref="D724:D787" si="40">SUM(C724*1)</f>
        <v>125004</v>
      </c>
      <c r="E724" s="49">
        <v>220.33</v>
      </c>
      <c r="F724" s="27" t="s">
        <v>326</v>
      </c>
      <c r="G724" s="50">
        <v>1.0179</v>
      </c>
      <c r="H724" s="48">
        <f t="shared" si="39"/>
        <v>127241.57160000001</v>
      </c>
      <c r="I724" s="50">
        <v>1.0242</v>
      </c>
      <c r="J724" s="48">
        <f t="shared" si="38"/>
        <v>128029.0968</v>
      </c>
    </row>
    <row r="725" spans="1:10" x14ac:dyDescent="0.25">
      <c r="A725" s="27">
        <v>119</v>
      </c>
      <c r="B725" s="47" t="s">
        <v>30</v>
      </c>
      <c r="C725" s="48" t="s">
        <v>23</v>
      </c>
      <c r="D725" s="48">
        <f t="shared" si="40"/>
        <v>125004</v>
      </c>
      <c r="E725" s="49">
        <v>220.33</v>
      </c>
      <c r="F725" s="27" t="s">
        <v>326</v>
      </c>
      <c r="G725" s="50">
        <v>1.0179</v>
      </c>
      <c r="H725" s="48">
        <f t="shared" si="39"/>
        <v>127241.57160000001</v>
      </c>
      <c r="I725" s="50">
        <v>1.0242</v>
      </c>
      <c r="J725" s="48">
        <f t="shared" si="38"/>
        <v>128029.0968</v>
      </c>
    </row>
    <row r="726" spans="1:10" x14ac:dyDescent="0.25">
      <c r="A726" s="27">
        <v>120</v>
      </c>
      <c r="B726" s="47" t="s">
        <v>30</v>
      </c>
      <c r="C726" s="48" t="s">
        <v>50</v>
      </c>
      <c r="D726" s="48">
        <f t="shared" si="40"/>
        <v>125976</v>
      </c>
      <c r="E726" s="49">
        <v>220.33</v>
      </c>
      <c r="F726" s="27" t="s">
        <v>326</v>
      </c>
      <c r="G726" s="50">
        <v>1.0179</v>
      </c>
      <c r="H726" s="48">
        <f t="shared" si="39"/>
        <v>128230.97040000001</v>
      </c>
      <c r="I726" s="50">
        <v>1.0242</v>
      </c>
      <c r="J726" s="48">
        <f t="shared" si="38"/>
        <v>129024.6192</v>
      </c>
    </row>
    <row r="727" spans="1:10" x14ac:dyDescent="0.25">
      <c r="A727" s="27">
        <v>121</v>
      </c>
      <c r="B727" s="47" t="s">
        <v>30</v>
      </c>
      <c r="C727" s="48" t="s">
        <v>111</v>
      </c>
      <c r="D727" s="48">
        <f t="shared" si="40"/>
        <v>130000</v>
      </c>
      <c r="E727" s="49">
        <v>220.33</v>
      </c>
      <c r="F727" s="27" t="s">
        <v>326</v>
      </c>
      <c r="G727" s="50">
        <v>1.0179</v>
      </c>
      <c r="H727" s="48">
        <f t="shared" si="39"/>
        <v>132327</v>
      </c>
      <c r="I727" s="50">
        <v>1.0242</v>
      </c>
      <c r="J727" s="48">
        <f t="shared" si="38"/>
        <v>133146</v>
      </c>
    </row>
    <row r="728" spans="1:10" x14ac:dyDescent="0.25">
      <c r="A728" s="27">
        <v>122</v>
      </c>
      <c r="B728" s="47" t="s">
        <v>30</v>
      </c>
      <c r="C728" s="48" t="s">
        <v>307</v>
      </c>
      <c r="D728" s="48">
        <f t="shared" si="40"/>
        <v>130008</v>
      </c>
      <c r="E728" s="49">
        <v>220.33</v>
      </c>
      <c r="F728" s="27" t="s">
        <v>326</v>
      </c>
      <c r="G728" s="50">
        <v>1.0179</v>
      </c>
      <c r="H728" s="48">
        <f t="shared" si="39"/>
        <v>132335.14319999999</v>
      </c>
      <c r="I728" s="50">
        <v>1.0242</v>
      </c>
      <c r="J728" s="48">
        <f t="shared" si="38"/>
        <v>133154.1936</v>
      </c>
    </row>
    <row r="729" spans="1:10" x14ac:dyDescent="0.25">
      <c r="A729" s="27">
        <v>123</v>
      </c>
      <c r="B729" s="47" t="s">
        <v>30</v>
      </c>
      <c r="C729" s="48" t="s">
        <v>16</v>
      </c>
      <c r="D729" s="48">
        <f t="shared" si="40"/>
        <v>135000</v>
      </c>
      <c r="E729" s="49">
        <v>220.33</v>
      </c>
      <c r="F729" s="27" t="s">
        <v>326</v>
      </c>
      <c r="G729" s="50">
        <v>1.0179</v>
      </c>
      <c r="H729" s="48">
        <f t="shared" si="39"/>
        <v>137416.5</v>
      </c>
      <c r="I729" s="50">
        <v>1.0242</v>
      </c>
      <c r="J729" s="48">
        <f t="shared" si="38"/>
        <v>138267</v>
      </c>
    </row>
    <row r="730" spans="1:10" x14ac:dyDescent="0.25">
      <c r="A730" s="27">
        <v>124</v>
      </c>
      <c r="B730" s="47" t="s">
        <v>30</v>
      </c>
      <c r="C730" s="48" t="s">
        <v>16</v>
      </c>
      <c r="D730" s="48">
        <f t="shared" si="40"/>
        <v>135000</v>
      </c>
      <c r="E730" s="49">
        <v>220.33</v>
      </c>
      <c r="F730" s="27" t="s">
        <v>326</v>
      </c>
      <c r="G730" s="50">
        <v>1.0179</v>
      </c>
      <c r="H730" s="48">
        <f t="shared" si="39"/>
        <v>137416.5</v>
      </c>
      <c r="I730" s="50">
        <v>1.0242</v>
      </c>
      <c r="J730" s="48">
        <f t="shared" si="38"/>
        <v>138267</v>
      </c>
    </row>
    <row r="731" spans="1:10" x14ac:dyDescent="0.25">
      <c r="A731" s="27">
        <v>125</v>
      </c>
      <c r="B731" s="47" t="s">
        <v>30</v>
      </c>
      <c r="C731" s="48" t="s">
        <v>16</v>
      </c>
      <c r="D731" s="48">
        <f t="shared" si="40"/>
        <v>135000</v>
      </c>
      <c r="E731" s="49">
        <v>220.33</v>
      </c>
      <c r="F731" s="27" t="s">
        <v>326</v>
      </c>
      <c r="G731" s="50">
        <v>1.0179</v>
      </c>
      <c r="H731" s="48">
        <f t="shared" si="39"/>
        <v>137416.5</v>
      </c>
      <c r="I731" s="50">
        <v>1.0242</v>
      </c>
      <c r="J731" s="48">
        <f t="shared" si="38"/>
        <v>138267</v>
      </c>
    </row>
    <row r="732" spans="1:10" x14ac:dyDescent="0.25">
      <c r="A732" s="27">
        <v>126</v>
      </c>
      <c r="B732" s="47" t="s">
        <v>30</v>
      </c>
      <c r="C732" s="48" t="s">
        <v>80</v>
      </c>
      <c r="D732" s="48">
        <f t="shared" si="40"/>
        <v>137610</v>
      </c>
      <c r="E732" s="49">
        <v>220.33</v>
      </c>
      <c r="F732" s="27" t="s">
        <v>326</v>
      </c>
      <c r="G732" s="50">
        <v>1.0179</v>
      </c>
      <c r="H732" s="48">
        <f t="shared" si="39"/>
        <v>140073.21900000001</v>
      </c>
      <c r="I732" s="50">
        <v>1.0242</v>
      </c>
      <c r="J732" s="48">
        <f t="shared" si="38"/>
        <v>140940.16200000001</v>
      </c>
    </row>
    <row r="733" spans="1:10" x14ac:dyDescent="0.25">
      <c r="A733" s="27">
        <v>127</v>
      </c>
      <c r="B733" s="47" t="s">
        <v>30</v>
      </c>
      <c r="C733" s="48" t="s">
        <v>268</v>
      </c>
      <c r="D733" s="48">
        <f t="shared" si="40"/>
        <v>137704.04</v>
      </c>
      <c r="E733" s="49">
        <v>220.33</v>
      </c>
      <c r="F733" s="27" t="s">
        <v>326</v>
      </c>
      <c r="G733" s="50">
        <v>1.0179</v>
      </c>
      <c r="H733" s="48">
        <f t="shared" si="39"/>
        <v>140168.942316</v>
      </c>
      <c r="I733" s="50">
        <v>1.0242</v>
      </c>
      <c r="J733" s="48">
        <f t="shared" si="38"/>
        <v>141036.47776800001</v>
      </c>
    </row>
    <row r="734" spans="1:10" x14ac:dyDescent="0.25">
      <c r="A734" s="27">
        <v>128</v>
      </c>
      <c r="B734" s="47" t="s">
        <v>30</v>
      </c>
      <c r="C734" s="48" t="s">
        <v>47</v>
      </c>
      <c r="D734" s="48">
        <f t="shared" si="40"/>
        <v>140000</v>
      </c>
      <c r="E734" s="49">
        <v>220.33</v>
      </c>
      <c r="F734" s="27" t="s">
        <v>326</v>
      </c>
      <c r="G734" s="50">
        <v>1.0179</v>
      </c>
      <c r="H734" s="48">
        <f t="shared" si="39"/>
        <v>142506</v>
      </c>
      <c r="I734" s="50">
        <v>1.0242</v>
      </c>
      <c r="J734" s="48">
        <f t="shared" si="38"/>
        <v>143388</v>
      </c>
    </row>
    <row r="735" spans="1:10" x14ac:dyDescent="0.25">
      <c r="A735" s="27">
        <v>129</v>
      </c>
      <c r="B735" s="47" t="s">
        <v>30</v>
      </c>
      <c r="C735" s="48" t="s">
        <v>47</v>
      </c>
      <c r="D735" s="48">
        <f t="shared" si="40"/>
        <v>140000</v>
      </c>
      <c r="E735" s="49">
        <v>220.33</v>
      </c>
      <c r="F735" s="27" t="s">
        <v>326</v>
      </c>
      <c r="G735" s="50">
        <v>1.0179</v>
      </c>
      <c r="H735" s="48">
        <f t="shared" si="39"/>
        <v>142506</v>
      </c>
      <c r="I735" s="50">
        <v>1.0242</v>
      </c>
      <c r="J735" s="48">
        <f t="shared" si="38"/>
        <v>143388</v>
      </c>
    </row>
    <row r="736" spans="1:10" x14ac:dyDescent="0.25">
      <c r="A736" s="27">
        <v>130</v>
      </c>
      <c r="B736" s="47" t="s">
        <v>30</v>
      </c>
      <c r="C736" s="48" t="s">
        <v>253</v>
      </c>
      <c r="D736" s="48">
        <f t="shared" si="40"/>
        <v>140004</v>
      </c>
      <c r="E736" s="49">
        <v>220.33</v>
      </c>
      <c r="F736" s="27" t="s">
        <v>326</v>
      </c>
      <c r="G736" s="50">
        <v>1.0179</v>
      </c>
      <c r="H736" s="48">
        <f t="shared" si="39"/>
        <v>142510.0716</v>
      </c>
      <c r="I736" s="50">
        <v>1.0242</v>
      </c>
      <c r="J736" s="48">
        <f t="shared" si="38"/>
        <v>143392.0968</v>
      </c>
    </row>
    <row r="737" spans="1:10" x14ac:dyDescent="0.25">
      <c r="A737" s="27">
        <v>131</v>
      </c>
      <c r="B737" s="47" t="s">
        <v>30</v>
      </c>
      <c r="C737" s="48" t="s">
        <v>88</v>
      </c>
      <c r="D737" s="48">
        <f t="shared" si="40"/>
        <v>142000</v>
      </c>
      <c r="E737" s="49">
        <v>220.33</v>
      </c>
      <c r="F737" s="27" t="s">
        <v>326</v>
      </c>
      <c r="G737" s="50">
        <v>1.0179</v>
      </c>
      <c r="H737" s="48">
        <f t="shared" si="39"/>
        <v>144541.80000000002</v>
      </c>
      <c r="I737" s="50">
        <v>1.0242</v>
      </c>
      <c r="J737" s="48">
        <f t="shared" si="38"/>
        <v>145436.4</v>
      </c>
    </row>
    <row r="738" spans="1:10" x14ac:dyDescent="0.25">
      <c r="A738" s="27">
        <v>132</v>
      </c>
      <c r="B738" s="47" t="s">
        <v>30</v>
      </c>
      <c r="C738" s="48" t="s">
        <v>66</v>
      </c>
      <c r="D738" s="48">
        <f t="shared" si="40"/>
        <v>145000</v>
      </c>
      <c r="E738" s="49">
        <v>220.33</v>
      </c>
      <c r="F738" s="27" t="s">
        <v>326</v>
      </c>
      <c r="G738" s="50">
        <v>1.0179</v>
      </c>
      <c r="H738" s="48">
        <f t="shared" si="39"/>
        <v>147595.5</v>
      </c>
      <c r="I738" s="50">
        <v>1.0242</v>
      </c>
      <c r="J738" s="48">
        <f t="shared" si="38"/>
        <v>148509</v>
      </c>
    </row>
    <row r="739" spans="1:10" x14ac:dyDescent="0.25">
      <c r="A739" s="27">
        <v>133</v>
      </c>
      <c r="B739" s="47" t="s">
        <v>30</v>
      </c>
      <c r="C739" s="48" t="s">
        <v>66</v>
      </c>
      <c r="D739" s="48">
        <f t="shared" si="40"/>
        <v>145000</v>
      </c>
      <c r="E739" s="49">
        <v>220.33</v>
      </c>
      <c r="F739" s="27" t="s">
        <v>326</v>
      </c>
      <c r="G739" s="50">
        <v>1.0179</v>
      </c>
      <c r="H739" s="48">
        <f t="shared" si="39"/>
        <v>147595.5</v>
      </c>
      <c r="I739" s="50">
        <v>1.0242</v>
      </c>
      <c r="J739" s="48">
        <f t="shared" si="38"/>
        <v>148509</v>
      </c>
    </row>
    <row r="740" spans="1:10" x14ac:dyDescent="0.25">
      <c r="A740" s="27">
        <v>134</v>
      </c>
      <c r="B740" s="47" t="s">
        <v>30</v>
      </c>
      <c r="C740" s="48" t="s">
        <v>104</v>
      </c>
      <c r="D740" s="48">
        <f t="shared" si="40"/>
        <v>148000</v>
      </c>
      <c r="E740" s="49">
        <v>220.33</v>
      </c>
      <c r="F740" s="27" t="s">
        <v>326</v>
      </c>
      <c r="G740" s="50">
        <v>1.0179</v>
      </c>
      <c r="H740" s="48">
        <f t="shared" si="39"/>
        <v>150649.20000000001</v>
      </c>
      <c r="I740" s="50">
        <v>1.0242</v>
      </c>
      <c r="J740" s="48">
        <f t="shared" si="38"/>
        <v>151581.6</v>
      </c>
    </row>
    <row r="741" spans="1:10" x14ac:dyDescent="0.25">
      <c r="A741" s="27">
        <v>135</v>
      </c>
      <c r="B741" s="47" t="s">
        <v>30</v>
      </c>
      <c r="C741" s="48" t="s">
        <v>22</v>
      </c>
      <c r="D741" s="48">
        <f t="shared" si="40"/>
        <v>150000</v>
      </c>
      <c r="E741" s="49">
        <v>220.33</v>
      </c>
      <c r="F741" s="27" t="s">
        <v>326</v>
      </c>
      <c r="G741" s="50">
        <v>1.0196000000000001</v>
      </c>
      <c r="H741" s="48">
        <f t="shared" si="39"/>
        <v>152940</v>
      </c>
      <c r="I741" s="50">
        <v>1.0259</v>
      </c>
      <c r="J741" s="48">
        <f t="shared" si="38"/>
        <v>153885</v>
      </c>
    </row>
    <row r="742" spans="1:10" x14ac:dyDescent="0.25">
      <c r="A742" s="27">
        <v>136</v>
      </c>
      <c r="B742" s="47" t="s">
        <v>30</v>
      </c>
      <c r="C742" s="48" t="s">
        <v>22</v>
      </c>
      <c r="D742" s="48">
        <f t="shared" si="40"/>
        <v>150000</v>
      </c>
      <c r="E742" s="49">
        <v>220.33</v>
      </c>
      <c r="F742" s="27" t="s">
        <v>326</v>
      </c>
      <c r="G742" s="50">
        <v>1.0196000000000001</v>
      </c>
      <c r="H742" s="48">
        <f t="shared" si="39"/>
        <v>152940</v>
      </c>
      <c r="I742" s="50">
        <v>1.0259</v>
      </c>
      <c r="J742" s="48">
        <f t="shared" si="38"/>
        <v>153885</v>
      </c>
    </row>
    <row r="743" spans="1:10" x14ac:dyDescent="0.25">
      <c r="A743" s="27">
        <v>137</v>
      </c>
      <c r="B743" s="47" t="s">
        <v>30</v>
      </c>
      <c r="C743" s="48" t="s">
        <v>22</v>
      </c>
      <c r="D743" s="48">
        <f t="shared" si="40"/>
        <v>150000</v>
      </c>
      <c r="E743" s="49">
        <v>220.33</v>
      </c>
      <c r="F743" s="27" t="s">
        <v>326</v>
      </c>
      <c r="G743" s="50">
        <v>1.0196000000000001</v>
      </c>
      <c r="H743" s="48">
        <f t="shared" si="39"/>
        <v>152940</v>
      </c>
      <c r="I743" s="50">
        <v>1.0259</v>
      </c>
      <c r="J743" s="48">
        <f t="shared" si="38"/>
        <v>153885</v>
      </c>
    </row>
    <row r="744" spans="1:10" x14ac:dyDescent="0.25">
      <c r="A744" s="27">
        <v>138</v>
      </c>
      <c r="B744" s="47" t="s">
        <v>30</v>
      </c>
      <c r="C744" s="48" t="s">
        <v>22</v>
      </c>
      <c r="D744" s="48">
        <f t="shared" si="40"/>
        <v>150000</v>
      </c>
      <c r="E744" s="49">
        <v>220.33</v>
      </c>
      <c r="F744" s="27" t="s">
        <v>326</v>
      </c>
      <c r="G744" s="50">
        <v>1.0196000000000001</v>
      </c>
      <c r="H744" s="48">
        <f t="shared" si="39"/>
        <v>152940</v>
      </c>
      <c r="I744" s="50">
        <v>1.0259</v>
      </c>
      <c r="J744" s="48">
        <f t="shared" si="38"/>
        <v>153885</v>
      </c>
    </row>
    <row r="745" spans="1:10" x14ac:dyDescent="0.25">
      <c r="A745" s="27">
        <v>139</v>
      </c>
      <c r="B745" s="47" t="s">
        <v>30</v>
      </c>
      <c r="C745" s="48" t="s">
        <v>22</v>
      </c>
      <c r="D745" s="48">
        <f t="shared" si="40"/>
        <v>150000</v>
      </c>
      <c r="E745" s="49">
        <v>220.33</v>
      </c>
      <c r="F745" s="27" t="s">
        <v>326</v>
      </c>
      <c r="G745" s="50">
        <v>1.0196000000000001</v>
      </c>
      <c r="H745" s="48">
        <f t="shared" si="39"/>
        <v>152940</v>
      </c>
      <c r="I745" s="50">
        <v>1.0259</v>
      </c>
      <c r="J745" s="48">
        <f t="shared" si="38"/>
        <v>153885</v>
      </c>
    </row>
    <row r="746" spans="1:10" x14ac:dyDescent="0.25">
      <c r="A746" s="27">
        <v>140</v>
      </c>
      <c r="B746" s="47" t="s">
        <v>30</v>
      </c>
      <c r="C746" s="48" t="s">
        <v>22</v>
      </c>
      <c r="D746" s="48">
        <f t="shared" si="40"/>
        <v>150000</v>
      </c>
      <c r="E746" s="49">
        <v>220.33</v>
      </c>
      <c r="F746" s="27" t="s">
        <v>326</v>
      </c>
      <c r="G746" s="50">
        <v>1.0196000000000001</v>
      </c>
      <c r="H746" s="48">
        <f t="shared" si="39"/>
        <v>152940</v>
      </c>
      <c r="I746" s="50">
        <v>1.0259</v>
      </c>
      <c r="J746" s="48">
        <f t="shared" si="38"/>
        <v>153885</v>
      </c>
    </row>
    <row r="747" spans="1:10" x14ac:dyDescent="0.25">
      <c r="A747" s="27">
        <v>141</v>
      </c>
      <c r="B747" s="47" t="s">
        <v>30</v>
      </c>
      <c r="C747" s="48" t="s">
        <v>22</v>
      </c>
      <c r="D747" s="48">
        <f t="shared" si="40"/>
        <v>150000</v>
      </c>
      <c r="E747" s="49">
        <v>220.33</v>
      </c>
      <c r="F747" s="27" t="s">
        <v>326</v>
      </c>
      <c r="G747" s="50">
        <v>1.0196000000000001</v>
      </c>
      <c r="H747" s="48">
        <f t="shared" si="39"/>
        <v>152940</v>
      </c>
      <c r="I747" s="50">
        <v>1.0259</v>
      </c>
      <c r="J747" s="48">
        <f t="shared" si="38"/>
        <v>153885</v>
      </c>
    </row>
    <row r="748" spans="1:10" x14ac:dyDescent="0.25">
      <c r="A748" s="27">
        <v>142</v>
      </c>
      <c r="B748" s="47" t="s">
        <v>30</v>
      </c>
      <c r="C748" s="48" t="s">
        <v>22</v>
      </c>
      <c r="D748" s="48">
        <f t="shared" si="40"/>
        <v>150000</v>
      </c>
      <c r="E748" s="49">
        <v>220.33</v>
      </c>
      <c r="F748" s="27" t="s">
        <v>326</v>
      </c>
      <c r="G748" s="50">
        <v>1.0196000000000001</v>
      </c>
      <c r="H748" s="48">
        <f t="shared" si="39"/>
        <v>152940</v>
      </c>
      <c r="I748" s="50">
        <v>1.0259</v>
      </c>
      <c r="J748" s="48">
        <f t="shared" si="38"/>
        <v>153885</v>
      </c>
    </row>
    <row r="749" spans="1:10" x14ac:dyDescent="0.25">
      <c r="A749" s="27">
        <v>143</v>
      </c>
      <c r="B749" s="47" t="s">
        <v>30</v>
      </c>
      <c r="C749" s="48" t="s">
        <v>22</v>
      </c>
      <c r="D749" s="48">
        <f t="shared" si="40"/>
        <v>150000</v>
      </c>
      <c r="E749" s="49">
        <v>220.33</v>
      </c>
      <c r="F749" s="27" t="s">
        <v>326</v>
      </c>
      <c r="G749" s="50">
        <v>1.0196000000000001</v>
      </c>
      <c r="H749" s="48">
        <f t="shared" si="39"/>
        <v>152940</v>
      </c>
      <c r="I749" s="50">
        <v>1.0259</v>
      </c>
      <c r="J749" s="48">
        <f t="shared" si="38"/>
        <v>153885</v>
      </c>
    </row>
    <row r="750" spans="1:10" x14ac:dyDescent="0.25">
      <c r="A750" s="27">
        <v>144</v>
      </c>
      <c r="B750" s="47" t="s">
        <v>30</v>
      </c>
      <c r="C750" s="48" t="s">
        <v>22</v>
      </c>
      <c r="D750" s="48">
        <f t="shared" si="40"/>
        <v>150000</v>
      </c>
      <c r="E750" s="49">
        <v>220.33</v>
      </c>
      <c r="F750" s="27" t="s">
        <v>326</v>
      </c>
      <c r="G750" s="50">
        <v>1.0196000000000001</v>
      </c>
      <c r="H750" s="48">
        <f t="shared" si="39"/>
        <v>152940</v>
      </c>
      <c r="I750" s="50">
        <v>1.0259</v>
      </c>
      <c r="J750" s="48">
        <f t="shared" si="38"/>
        <v>153885</v>
      </c>
    </row>
    <row r="751" spans="1:10" x14ac:dyDescent="0.25">
      <c r="A751" s="27">
        <v>145</v>
      </c>
      <c r="B751" s="47" t="s">
        <v>30</v>
      </c>
      <c r="C751" s="48" t="s">
        <v>44</v>
      </c>
      <c r="D751" s="48">
        <f t="shared" si="40"/>
        <v>155000</v>
      </c>
      <c r="E751" s="49">
        <v>220.33</v>
      </c>
      <c r="F751" s="27" t="s">
        <v>326</v>
      </c>
      <c r="G751" s="50">
        <v>1.0196000000000001</v>
      </c>
      <c r="H751" s="48">
        <f t="shared" si="39"/>
        <v>158038</v>
      </c>
      <c r="I751" s="50">
        <v>1.0259</v>
      </c>
      <c r="J751" s="48">
        <f t="shared" si="38"/>
        <v>159014.5</v>
      </c>
    </row>
    <row r="752" spans="1:10" x14ac:dyDescent="0.25">
      <c r="A752" s="27">
        <v>146</v>
      </c>
      <c r="B752" s="47" t="s">
        <v>30</v>
      </c>
      <c r="C752" s="48" t="s">
        <v>44</v>
      </c>
      <c r="D752" s="48">
        <f t="shared" si="40"/>
        <v>155000</v>
      </c>
      <c r="E752" s="49">
        <v>220.33</v>
      </c>
      <c r="F752" s="27" t="s">
        <v>326</v>
      </c>
      <c r="G752" s="50">
        <v>1.0196000000000001</v>
      </c>
      <c r="H752" s="48">
        <f t="shared" si="39"/>
        <v>158038</v>
      </c>
      <c r="I752" s="50">
        <v>1.0259</v>
      </c>
      <c r="J752" s="48">
        <f t="shared" si="38"/>
        <v>159014.5</v>
      </c>
    </row>
    <row r="753" spans="1:10" x14ac:dyDescent="0.25">
      <c r="A753" s="27">
        <v>147</v>
      </c>
      <c r="B753" s="47" t="s">
        <v>30</v>
      </c>
      <c r="C753" s="48" t="s">
        <v>189</v>
      </c>
      <c r="D753" s="48">
        <f t="shared" si="40"/>
        <v>155000.04</v>
      </c>
      <c r="E753" s="49">
        <v>220.33</v>
      </c>
      <c r="F753" s="27" t="s">
        <v>326</v>
      </c>
      <c r="G753" s="50">
        <v>1.0196000000000001</v>
      </c>
      <c r="H753" s="48">
        <f t="shared" si="39"/>
        <v>158038.04078400001</v>
      </c>
      <c r="I753" s="50">
        <v>1.0259</v>
      </c>
      <c r="J753" s="48">
        <f t="shared" si="38"/>
        <v>159014.54103600001</v>
      </c>
    </row>
    <row r="754" spans="1:10" x14ac:dyDescent="0.25">
      <c r="A754" s="27">
        <v>148</v>
      </c>
      <c r="B754" s="47" t="s">
        <v>30</v>
      </c>
      <c r="C754" s="48" t="s">
        <v>34</v>
      </c>
      <c r="D754" s="48">
        <f t="shared" si="40"/>
        <v>160000</v>
      </c>
      <c r="E754" s="49">
        <v>220.33</v>
      </c>
      <c r="F754" s="27" t="s">
        <v>326</v>
      </c>
      <c r="G754" s="50">
        <v>1.0196000000000001</v>
      </c>
      <c r="H754" s="48">
        <f t="shared" si="39"/>
        <v>163136</v>
      </c>
      <c r="I754" s="50">
        <v>1.0259</v>
      </c>
      <c r="J754" s="48">
        <f t="shared" si="38"/>
        <v>164144</v>
      </c>
    </row>
    <row r="755" spans="1:10" x14ac:dyDescent="0.25">
      <c r="A755" s="27">
        <v>149</v>
      </c>
      <c r="B755" s="47" t="s">
        <v>30</v>
      </c>
      <c r="C755" s="48" t="s">
        <v>34</v>
      </c>
      <c r="D755" s="48">
        <f t="shared" si="40"/>
        <v>160000</v>
      </c>
      <c r="E755" s="49">
        <v>220.33</v>
      </c>
      <c r="F755" s="27" t="s">
        <v>326</v>
      </c>
      <c r="G755" s="50">
        <v>1.0196000000000001</v>
      </c>
      <c r="H755" s="48">
        <f t="shared" si="39"/>
        <v>163136</v>
      </c>
      <c r="I755" s="50">
        <v>1.0259</v>
      </c>
      <c r="J755" s="48">
        <f t="shared" si="38"/>
        <v>164144</v>
      </c>
    </row>
    <row r="756" spans="1:10" x14ac:dyDescent="0.25">
      <c r="A756" s="27">
        <v>150</v>
      </c>
      <c r="B756" s="47" t="s">
        <v>30</v>
      </c>
      <c r="C756" s="48" t="s">
        <v>34</v>
      </c>
      <c r="D756" s="48">
        <f t="shared" si="40"/>
        <v>160000</v>
      </c>
      <c r="E756" s="49">
        <v>220.33</v>
      </c>
      <c r="F756" s="27" t="s">
        <v>326</v>
      </c>
      <c r="G756" s="50">
        <v>1.0196000000000001</v>
      </c>
      <c r="H756" s="48">
        <f t="shared" si="39"/>
        <v>163136</v>
      </c>
      <c r="I756" s="50">
        <v>1.0259</v>
      </c>
      <c r="J756" s="48">
        <f t="shared" si="38"/>
        <v>164144</v>
      </c>
    </row>
    <row r="757" spans="1:10" x14ac:dyDescent="0.25">
      <c r="A757" s="27">
        <v>151</v>
      </c>
      <c r="B757" s="47" t="s">
        <v>30</v>
      </c>
      <c r="C757" s="48" t="s">
        <v>34</v>
      </c>
      <c r="D757" s="48">
        <f t="shared" si="40"/>
        <v>160000</v>
      </c>
      <c r="E757" s="49">
        <v>220.33</v>
      </c>
      <c r="F757" s="27" t="s">
        <v>326</v>
      </c>
      <c r="G757" s="50">
        <v>1.0196000000000001</v>
      </c>
      <c r="H757" s="48">
        <f t="shared" si="39"/>
        <v>163136</v>
      </c>
      <c r="I757" s="50">
        <v>1.0259</v>
      </c>
      <c r="J757" s="48">
        <f t="shared" si="38"/>
        <v>164144</v>
      </c>
    </row>
    <row r="758" spans="1:10" x14ac:dyDescent="0.25">
      <c r="A758" s="27">
        <v>152</v>
      </c>
      <c r="B758" s="47" t="s">
        <v>30</v>
      </c>
      <c r="C758" s="48" t="s">
        <v>34</v>
      </c>
      <c r="D758" s="48">
        <f t="shared" si="40"/>
        <v>160000</v>
      </c>
      <c r="E758" s="49">
        <v>220.33</v>
      </c>
      <c r="F758" s="27" t="s">
        <v>326</v>
      </c>
      <c r="G758" s="50">
        <v>1.0196000000000001</v>
      </c>
      <c r="H758" s="48">
        <f t="shared" si="39"/>
        <v>163136</v>
      </c>
      <c r="I758" s="50">
        <v>1.0259</v>
      </c>
      <c r="J758" s="48">
        <f t="shared" si="38"/>
        <v>164144</v>
      </c>
    </row>
    <row r="759" spans="1:10" x14ac:dyDescent="0.25">
      <c r="A759" s="27">
        <v>153</v>
      </c>
      <c r="B759" s="47" t="s">
        <v>30</v>
      </c>
      <c r="C759" s="48" t="s">
        <v>300</v>
      </c>
      <c r="D759" s="48">
        <f t="shared" si="40"/>
        <v>165000</v>
      </c>
      <c r="E759" s="49">
        <v>220.33</v>
      </c>
      <c r="F759" s="27" t="s">
        <v>326</v>
      </c>
      <c r="G759" s="50">
        <v>1.0196000000000001</v>
      </c>
      <c r="H759" s="48">
        <f t="shared" si="39"/>
        <v>168234</v>
      </c>
      <c r="I759" s="50">
        <v>1.0259</v>
      </c>
      <c r="J759" s="48">
        <f t="shared" si="38"/>
        <v>169273.5</v>
      </c>
    </row>
    <row r="760" spans="1:10" x14ac:dyDescent="0.25">
      <c r="A760" s="27">
        <v>154</v>
      </c>
      <c r="B760" s="47" t="s">
        <v>30</v>
      </c>
      <c r="C760" s="48" t="s">
        <v>300</v>
      </c>
      <c r="D760" s="48">
        <f t="shared" si="40"/>
        <v>165000</v>
      </c>
      <c r="E760" s="49">
        <v>220.33</v>
      </c>
      <c r="F760" s="27" t="s">
        <v>326</v>
      </c>
      <c r="G760" s="50">
        <v>1.0196000000000001</v>
      </c>
      <c r="H760" s="48">
        <f t="shared" si="39"/>
        <v>168234</v>
      </c>
      <c r="I760" s="50">
        <v>1.0259</v>
      </c>
      <c r="J760" s="48">
        <f t="shared" si="38"/>
        <v>169273.5</v>
      </c>
    </row>
    <row r="761" spans="1:10" x14ac:dyDescent="0.25">
      <c r="A761" s="27">
        <v>155</v>
      </c>
      <c r="B761" s="47" t="s">
        <v>30</v>
      </c>
      <c r="C761" s="48" t="s">
        <v>272</v>
      </c>
      <c r="D761" s="48">
        <f t="shared" si="40"/>
        <v>170000</v>
      </c>
      <c r="E761" s="49">
        <v>220.33</v>
      </c>
      <c r="F761" s="27" t="s">
        <v>326</v>
      </c>
      <c r="G761" s="50">
        <v>1.0196000000000001</v>
      </c>
      <c r="H761" s="48">
        <f t="shared" si="39"/>
        <v>173332</v>
      </c>
      <c r="I761" s="50">
        <v>1.0259</v>
      </c>
      <c r="J761" s="48">
        <f t="shared" si="38"/>
        <v>174403</v>
      </c>
    </row>
    <row r="762" spans="1:10" x14ac:dyDescent="0.25">
      <c r="A762" s="27">
        <v>156</v>
      </c>
      <c r="B762" s="47" t="s">
        <v>30</v>
      </c>
      <c r="C762" s="48" t="s">
        <v>273</v>
      </c>
      <c r="D762" s="48">
        <f t="shared" si="40"/>
        <v>170000.04</v>
      </c>
      <c r="E762" s="49">
        <v>220.33</v>
      </c>
      <c r="F762" s="27" t="s">
        <v>326</v>
      </c>
      <c r="G762" s="50">
        <v>1.0196000000000001</v>
      </c>
      <c r="H762" s="48">
        <f t="shared" si="39"/>
        <v>173332.04078400001</v>
      </c>
      <c r="I762" s="50">
        <v>1.0259</v>
      </c>
      <c r="J762" s="48">
        <f t="shared" si="38"/>
        <v>174403.04103600001</v>
      </c>
    </row>
    <row r="763" spans="1:10" x14ac:dyDescent="0.25">
      <c r="A763" s="27">
        <v>157</v>
      </c>
      <c r="B763" s="47" t="s">
        <v>30</v>
      </c>
      <c r="C763" s="48" t="s">
        <v>9</v>
      </c>
      <c r="D763" s="48">
        <f t="shared" si="40"/>
        <v>175000</v>
      </c>
      <c r="E763" s="49">
        <v>220.33</v>
      </c>
      <c r="F763" s="27" t="s">
        <v>326</v>
      </c>
      <c r="G763" s="50">
        <v>1.0196000000000001</v>
      </c>
      <c r="H763" s="48">
        <f t="shared" si="39"/>
        <v>178430</v>
      </c>
      <c r="I763" s="50">
        <v>1.0259</v>
      </c>
      <c r="J763" s="48">
        <f t="shared" si="38"/>
        <v>179532.5</v>
      </c>
    </row>
    <row r="764" spans="1:10" x14ac:dyDescent="0.25">
      <c r="A764" s="27">
        <v>158</v>
      </c>
      <c r="B764" s="47" t="s">
        <v>30</v>
      </c>
      <c r="C764" s="48" t="s">
        <v>9</v>
      </c>
      <c r="D764" s="48">
        <f t="shared" si="40"/>
        <v>175000</v>
      </c>
      <c r="E764" s="49">
        <v>220.33</v>
      </c>
      <c r="F764" s="27" t="s">
        <v>326</v>
      </c>
      <c r="G764" s="50">
        <v>1.0196000000000001</v>
      </c>
      <c r="H764" s="48">
        <f t="shared" si="39"/>
        <v>178430</v>
      </c>
      <c r="I764" s="50">
        <v>1.0259</v>
      </c>
      <c r="J764" s="48">
        <f t="shared" si="38"/>
        <v>179532.5</v>
      </c>
    </row>
    <row r="765" spans="1:10" x14ac:dyDescent="0.25">
      <c r="A765" s="27">
        <v>159</v>
      </c>
      <c r="B765" s="47" t="s">
        <v>30</v>
      </c>
      <c r="C765" s="48" t="s">
        <v>11</v>
      </c>
      <c r="D765" s="48">
        <f t="shared" si="40"/>
        <v>175008</v>
      </c>
      <c r="E765" s="49">
        <v>220.33</v>
      </c>
      <c r="F765" s="27" t="s">
        <v>326</v>
      </c>
      <c r="G765" s="50">
        <v>1.0196000000000001</v>
      </c>
      <c r="H765" s="48">
        <f t="shared" si="39"/>
        <v>178438.1568</v>
      </c>
      <c r="I765" s="50">
        <v>1.0259</v>
      </c>
      <c r="J765" s="48">
        <f t="shared" si="38"/>
        <v>179540.7072</v>
      </c>
    </row>
    <row r="766" spans="1:10" x14ac:dyDescent="0.25">
      <c r="A766" s="27">
        <v>160</v>
      </c>
      <c r="B766" s="47" t="s">
        <v>30</v>
      </c>
      <c r="C766" s="48" t="s">
        <v>11</v>
      </c>
      <c r="D766" s="48">
        <f t="shared" si="40"/>
        <v>175008</v>
      </c>
      <c r="E766" s="49">
        <v>220.33</v>
      </c>
      <c r="F766" s="27" t="s">
        <v>326</v>
      </c>
      <c r="G766" s="50">
        <v>1.0196000000000001</v>
      </c>
      <c r="H766" s="48">
        <f t="shared" si="39"/>
        <v>178438.1568</v>
      </c>
      <c r="I766" s="50">
        <v>1.0259</v>
      </c>
      <c r="J766" s="48">
        <f t="shared" si="38"/>
        <v>179540.7072</v>
      </c>
    </row>
    <row r="767" spans="1:10" x14ac:dyDescent="0.25">
      <c r="A767" s="27">
        <v>161</v>
      </c>
      <c r="B767" s="47" t="s">
        <v>30</v>
      </c>
      <c r="C767" s="48" t="s">
        <v>61</v>
      </c>
      <c r="D767" s="48">
        <f t="shared" si="40"/>
        <v>180000</v>
      </c>
      <c r="E767" s="49">
        <v>220.33</v>
      </c>
      <c r="F767" s="27" t="s">
        <v>326</v>
      </c>
      <c r="G767" s="50">
        <v>1.0196000000000001</v>
      </c>
      <c r="H767" s="48">
        <f t="shared" si="39"/>
        <v>183528</v>
      </c>
      <c r="I767" s="50">
        <v>1.0259</v>
      </c>
      <c r="J767" s="48">
        <f t="shared" si="38"/>
        <v>184662</v>
      </c>
    </row>
    <row r="768" spans="1:10" x14ac:dyDescent="0.25">
      <c r="A768" s="27">
        <v>162</v>
      </c>
      <c r="B768" s="47" t="s">
        <v>30</v>
      </c>
      <c r="C768" s="48" t="s">
        <v>274</v>
      </c>
      <c r="D768" s="48">
        <f t="shared" si="40"/>
        <v>182874.96</v>
      </c>
      <c r="E768" s="49">
        <v>220.33</v>
      </c>
      <c r="F768" s="27" t="s">
        <v>326</v>
      </c>
      <c r="G768" s="50">
        <v>1.0196000000000001</v>
      </c>
      <c r="H768" s="48">
        <f t="shared" si="39"/>
        <v>186459.30921599999</v>
      </c>
      <c r="I768" s="50">
        <v>1.0259</v>
      </c>
      <c r="J768" s="48">
        <f t="shared" si="38"/>
        <v>187611.42146399998</v>
      </c>
    </row>
    <row r="769" spans="1:10" x14ac:dyDescent="0.25">
      <c r="A769" s="27">
        <v>163</v>
      </c>
      <c r="B769" s="47" t="s">
        <v>30</v>
      </c>
      <c r="C769" s="48" t="s">
        <v>311</v>
      </c>
      <c r="D769" s="48">
        <f t="shared" si="40"/>
        <v>184008</v>
      </c>
      <c r="E769" s="49">
        <v>220.33</v>
      </c>
      <c r="F769" s="27" t="s">
        <v>326</v>
      </c>
      <c r="G769" s="50">
        <v>1.0196000000000001</v>
      </c>
      <c r="H769" s="48">
        <f t="shared" si="39"/>
        <v>187614.55680000002</v>
      </c>
      <c r="I769" s="50">
        <v>1.0259</v>
      </c>
      <c r="J769" s="48">
        <f t="shared" si="38"/>
        <v>188773.80720000001</v>
      </c>
    </row>
    <row r="770" spans="1:10" x14ac:dyDescent="0.25">
      <c r="A770" s="27">
        <v>164</v>
      </c>
      <c r="B770" s="47" t="s">
        <v>30</v>
      </c>
      <c r="C770" s="48" t="s">
        <v>275</v>
      </c>
      <c r="D770" s="48">
        <f t="shared" si="40"/>
        <v>185004</v>
      </c>
      <c r="E770" s="49">
        <v>220.33</v>
      </c>
      <c r="F770" s="27" t="s">
        <v>326</v>
      </c>
      <c r="G770" s="50">
        <v>1.0196000000000001</v>
      </c>
      <c r="H770" s="48">
        <f t="shared" si="39"/>
        <v>188630.0784</v>
      </c>
      <c r="I770" s="50">
        <v>1.0259</v>
      </c>
      <c r="J770" s="48">
        <f t="shared" si="38"/>
        <v>189795.6036</v>
      </c>
    </row>
    <row r="771" spans="1:10" x14ac:dyDescent="0.25">
      <c r="A771" s="27">
        <v>165</v>
      </c>
      <c r="B771" s="47" t="s">
        <v>30</v>
      </c>
      <c r="C771" s="48" t="s">
        <v>234</v>
      </c>
      <c r="D771" s="48">
        <f t="shared" si="40"/>
        <v>190008</v>
      </c>
      <c r="E771" s="49">
        <v>220.33</v>
      </c>
      <c r="F771" s="27" t="s">
        <v>326</v>
      </c>
      <c r="G771" s="50">
        <v>1.0196000000000001</v>
      </c>
      <c r="H771" s="48">
        <f t="shared" si="39"/>
        <v>193732.15680000003</v>
      </c>
      <c r="I771" s="50">
        <v>1.0259</v>
      </c>
      <c r="J771" s="48">
        <f t="shared" ref="J771:J788" si="41">SUM(D771*I771)</f>
        <v>194929.2072</v>
      </c>
    </row>
    <row r="772" spans="1:10" x14ac:dyDescent="0.25">
      <c r="A772" s="27">
        <v>166</v>
      </c>
      <c r="B772" s="47" t="s">
        <v>30</v>
      </c>
      <c r="C772" s="48" t="s">
        <v>46</v>
      </c>
      <c r="D772" s="48">
        <f t="shared" si="40"/>
        <v>199999.32</v>
      </c>
      <c r="E772" s="49">
        <v>220.33</v>
      </c>
      <c r="F772" s="27" t="s">
        <v>326</v>
      </c>
      <c r="G772" s="50">
        <v>1.0196000000000001</v>
      </c>
      <c r="H772" s="48">
        <f t="shared" si="39"/>
        <v>203919.30667200001</v>
      </c>
      <c r="I772" s="50">
        <v>1.0259</v>
      </c>
      <c r="J772" s="48">
        <f t="shared" si="41"/>
        <v>205179.30238800001</v>
      </c>
    </row>
    <row r="773" spans="1:10" x14ac:dyDescent="0.25">
      <c r="A773" s="27">
        <v>167</v>
      </c>
      <c r="B773" s="47" t="s">
        <v>30</v>
      </c>
      <c r="C773" s="48" t="s">
        <v>7</v>
      </c>
      <c r="D773" s="48">
        <f t="shared" si="40"/>
        <v>200000</v>
      </c>
      <c r="E773" s="49">
        <v>220.33</v>
      </c>
      <c r="F773" s="27" t="s">
        <v>326</v>
      </c>
      <c r="G773" s="50">
        <v>1.0165</v>
      </c>
      <c r="H773" s="48">
        <f t="shared" si="39"/>
        <v>203300</v>
      </c>
      <c r="I773" s="50">
        <v>1.0225</v>
      </c>
      <c r="J773" s="48">
        <f t="shared" si="41"/>
        <v>204500</v>
      </c>
    </row>
    <row r="774" spans="1:10" x14ac:dyDescent="0.25">
      <c r="A774" s="27">
        <v>168</v>
      </c>
      <c r="B774" s="47" t="s">
        <v>30</v>
      </c>
      <c r="C774" s="48" t="s">
        <v>7</v>
      </c>
      <c r="D774" s="48">
        <f t="shared" si="40"/>
        <v>200000</v>
      </c>
      <c r="E774" s="49">
        <v>220.33</v>
      </c>
      <c r="F774" s="27" t="s">
        <v>326</v>
      </c>
      <c r="G774" s="50">
        <v>1.0165</v>
      </c>
      <c r="H774" s="48">
        <f t="shared" si="39"/>
        <v>203300</v>
      </c>
      <c r="I774" s="50">
        <v>1.0225</v>
      </c>
      <c r="J774" s="48">
        <f t="shared" si="41"/>
        <v>204500</v>
      </c>
    </row>
    <row r="775" spans="1:10" x14ac:dyDescent="0.25">
      <c r="A775" s="27">
        <v>169</v>
      </c>
      <c r="B775" s="47" t="s">
        <v>30</v>
      </c>
      <c r="C775" s="48" t="s">
        <v>7</v>
      </c>
      <c r="D775" s="48">
        <f t="shared" si="40"/>
        <v>200000</v>
      </c>
      <c r="E775" s="49">
        <v>220.33</v>
      </c>
      <c r="F775" s="27" t="s">
        <v>326</v>
      </c>
      <c r="G775" s="50">
        <v>1.0165</v>
      </c>
      <c r="H775" s="48">
        <f t="shared" si="39"/>
        <v>203300</v>
      </c>
      <c r="I775" s="50">
        <v>1.0225</v>
      </c>
      <c r="J775" s="48">
        <f t="shared" si="41"/>
        <v>204500</v>
      </c>
    </row>
    <row r="776" spans="1:10" x14ac:dyDescent="0.25">
      <c r="A776" s="27">
        <v>170</v>
      </c>
      <c r="B776" s="47" t="s">
        <v>30</v>
      </c>
      <c r="C776" s="48" t="s">
        <v>7</v>
      </c>
      <c r="D776" s="48">
        <f t="shared" si="40"/>
        <v>200000</v>
      </c>
      <c r="E776" s="49">
        <v>220.33</v>
      </c>
      <c r="F776" s="27" t="s">
        <v>326</v>
      </c>
      <c r="G776" s="50">
        <v>1.0165</v>
      </c>
      <c r="H776" s="48">
        <f t="shared" si="39"/>
        <v>203300</v>
      </c>
      <c r="I776" s="50">
        <v>1.0225</v>
      </c>
      <c r="J776" s="48">
        <f t="shared" si="41"/>
        <v>204500</v>
      </c>
    </row>
    <row r="777" spans="1:10" x14ac:dyDescent="0.25">
      <c r="A777" s="27">
        <v>171</v>
      </c>
      <c r="B777" s="47" t="s">
        <v>30</v>
      </c>
      <c r="C777" s="48" t="s">
        <v>285</v>
      </c>
      <c r="D777" s="48">
        <f t="shared" si="40"/>
        <v>200000.04</v>
      </c>
      <c r="E777" s="49">
        <v>220.33</v>
      </c>
      <c r="F777" s="27" t="s">
        <v>326</v>
      </c>
      <c r="G777" s="50">
        <v>1.0165</v>
      </c>
      <c r="H777" s="48">
        <f t="shared" si="39"/>
        <v>203300.04066</v>
      </c>
      <c r="I777" s="50">
        <v>1.0225</v>
      </c>
      <c r="J777" s="48">
        <f t="shared" si="41"/>
        <v>204500.04089999999</v>
      </c>
    </row>
    <row r="778" spans="1:10" x14ac:dyDescent="0.25">
      <c r="A778" s="27">
        <v>172</v>
      </c>
      <c r="B778" s="47" t="s">
        <v>30</v>
      </c>
      <c r="C778" s="48" t="s">
        <v>285</v>
      </c>
      <c r="D778" s="48">
        <f t="shared" si="40"/>
        <v>200000.04</v>
      </c>
      <c r="E778" s="49">
        <v>220.33</v>
      </c>
      <c r="F778" s="27" t="s">
        <v>326</v>
      </c>
      <c r="G778" s="50">
        <v>1.0165</v>
      </c>
      <c r="H778" s="48">
        <f t="shared" si="39"/>
        <v>203300.04066</v>
      </c>
      <c r="I778" s="50">
        <v>1.0225</v>
      </c>
      <c r="J778" s="48">
        <f t="shared" si="41"/>
        <v>204500.04089999999</v>
      </c>
    </row>
    <row r="779" spans="1:10" x14ac:dyDescent="0.25">
      <c r="A779" s="27">
        <v>173</v>
      </c>
      <c r="B779" s="47" t="s">
        <v>30</v>
      </c>
      <c r="C779" s="48" t="s">
        <v>285</v>
      </c>
      <c r="D779" s="48">
        <f t="shared" si="40"/>
        <v>200000.04</v>
      </c>
      <c r="E779" s="49">
        <v>220.33</v>
      </c>
      <c r="F779" s="27" t="s">
        <v>326</v>
      </c>
      <c r="G779" s="50">
        <v>1.0165</v>
      </c>
      <c r="H779" s="48">
        <f t="shared" si="39"/>
        <v>203300.04066</v>
      </c>
      <c r="I779" s="50">
        <v>1.0225</v>
      </c>
      <c r="J779" s="48">
        <f t="shared" si="41"/>
        <v>204500.04089999999</v>
      </c>
    </row>
    <row r="780" spans="1:10" x14ac:dyDescent="0.25">
      <c r="A780" s="27">
        <v>174</v>
      </c>
      <c r="B780" s="47" t="s">
        <v>30</v>
      </c>
      <c r="C780" s="48" t="s">
        <v>42</v>
      </c>
      <c r="D780" s="48">
        <f t="shared" si="40"/>
        <v>200004</v>
      </c>
      <c r="E780" s="49">
        <v>220.33</v>
      </c>
      <c r="F780" s="27" t="s">
        <v>326</v>
      </c>
      <c r="G780" s="50">
        <v>1.0165</v>
      </c>
      <c r="H780" s="48">
        <f t="shared" ref="H780:H788" si="42">SUM(D780*G780)</f>
        <v>203304.06599999999</v>
      </c>
      <c r="I780" s="50">
        <v>1.0225</v>
      </c>
      <c r="J780" s="48">
        <f t="shared" si="41"/>
        <v>204504.09</v>
      </c>
    </row>
    <row r="781" spans="1:10" x14ac:dyDescent="0.25">
      <c r="A781" s="27">
        <v>175</v>
      </c>
      <c r="B781" s="47" t="s">
        <v>30</v>
      </c>
      <c r="C781" s="48" t="s">
        <v>267</v>
      </c>
      <c r="D781" s="48">
        <f t="shared" si="40"/>
        <v>200012</v>
      </c>
      <c r="E781" s="49">
        <v>220.33</v>
      </c>
      <c r="F781" s="27" t="s">
        <v>326</v>
      </c>
      <c r="G781" s="50">
        <v>1.0165</v>
      </c>
      <c r="H781" s="48">
        <f t="shared" si="42"/>
        <v>203312.198</v>
      </c>
      <c r="I781" s="50">
        <v>1.0225</v>
      </c>
      <c r="J781" s="48">
        <f t="shared" si="41"/>
        <v>204512.27</v>
      </c>
    </row>
    <row r="782" spans="1:10" x14ac:dyDescent="0.25">
      <c r="A782" s="27">
        <v>179</v>
      </c>
      <c r="B782" s="47" t="s">
        <v>30</v>
      </c>
      <c r="C782" s="48" t="s">
        <v>188</v>
      </c>
      <c r="D782" s="48">
        <f t="shared" si="40"/>
        <v>275000</v>
      </c>
      <c r="E782" s="49">
        <v>220.33</v>
      </c>
      <c r="F782" s="27" t="s">
        <v>326</v>
      </c>
      <c r="G782" s="50">
        <v>1.0165</v>
      </c>
      <c r="H782" s="48">
        <f t="shared" si="42"/>
        <v>279537.5</v>
      </c>
      <c r="I782" s="50">
        <v>1.0225</v>
      </c>
      <c r="J782" s="48">
        <f t="shared" si="41"/>
        <v>281187.5</v>
      </c>
    </row>
    <row r="783" spans="1:10" x14ac:dyDescent="0.25">
      <c r="A783" s="27">
        <v>180</v>
      </c>
      <c r="B783" s="47" t="s">
        <v>30</v>
      </c>
      <c r="C783" s="48" t="s">
        <v>49</v>
      </c>
      <c r="D783" s="48">
        <f t="shared" si="40"/>
        <v>275004</v>
      </c>
      <c r="E783" s="49">
        <v>220.33</v>
      </c>
      <c r="F783" s="27" t="s">
        <v>326</v>
      </c>
      <c r="G783" s="50">
        <v>1.0165</v>
      </c>
      <c r="H783" s="48">
        <f t="shared" si="42"/>
        <v>279541.56599999999</v>
      </c>
      <c r="I783" s="50">
        <v>1.0225</v>
      </c>
      <c r="J783" s="48">
        <f t="shared" si="41"/>
        <v>281191.58999999997</v>
      </c>
    </row>
    <row r="784" spans="1:10" x14ac:dyDescent="0.25">
      <c r="A784" s="27">
        <v>182</v>
      </c>
      <c r="B784" s="47" t="s">
        <v>30</v>
      </c>
      <c r="C784" s="48" t="s">
        <v>271</v>
      </c>
      <c r="D784" s="48">
        <f t="shared" si="40"/>
        <v>325000</v>
      </c>
      <c r="E784" s="49">
        <v>220.33</v>
      </c>
      <c r="F784" s="27" t="s">
        <v>326</v>
      </c>
      <c r="G784" s="50">
        <v>1.0128999999999999</v>
      </c>
      <c r="H784" s="48">
        <f t="shared" si="42"/>
        <v>329192.5</v>
      </c>
      <c r="I784" s="50">
        <v>1.0186999999999999</v>
      </c>
      <c r="J784" s="48">
        <f t="shared" si="41"/>
        <v>331077.5</v>
      </c>
    </row>
    <row r="785" spans="1:10" x14ac:dyDescent="0.25">
      <c r="A785" s="27">
        <v>183</v>
      </c>
      <c r="B785" s="47" t="s">
        <v>30</v>
      </c>
      <c r="C785" s="48" t="s">
        <v>271</v>
      </c>
      <c r="D785" s="48">
        <f t="shared" si="40"/>
        <v>325000</v>
      </c>
      <c r="E785" s="49">
        <v>220.33</v>
      </c>
      <c r="F785" s="27" t="s">
        <v>326</v>
      </c>
      <c r="G785" s="50">
        <v>1.0128999999999999</v>
      </c>
      <c r="H785" s="48">
        <f t="shared" si="42"/>
        <v>329192.5</v>
      </c>
      <c r="I785" s="50">
        <v>1.0186999999999999</v>
      </c>
      <c r="J785" s="48">
        <f t="shared" si="41"/>
        <v>331077.5</v>
      </c>
    </row>
    <row r="786" spans="1:10" x14ac:dyDescent="0.25">
      <c r="A786" s="27">
        <v>185</v>
      </c>
      <c r="B786" s="47" t="s">
        <v>30</v>
      </c>
      <c r="C786" s="48" t="s">
        <v>286</v>
      </c>
      <c r="D786" s="48">
        <f t="shared" si="40"/>
        <v>360000</v>
      </c>
      <c r="E786" s="49">
        <v>220.33</v>
      </c>
      <c r="F786" s="27" t="s">
        <v>326</v>
      </c>
      <c r="G786" s="50">
        <v>1.0128999999999999</v>
      </c>
      <c r="H786" s="48">
        <f t="shared" si="42"/>
        <v>364643.99999999994</v>
      </c>
      <c r="I786" s="50">
        <v>1.0186999999999999</v>
      </c>
      <c r="J786" s="48">
        <f t="shared" si="41"/>
        <v>366732</v>
      </c>
    </row>
    <row r="787" spans="1:10" x14ac:dyDescent="0.25">
      <c r="A787" s="27">
        <v>190</v>
      </c>
      <c r="B787" s="47" t="s">
        <v>30</v>
      </c>
      <c r="C787" s="48" t="s">
        <v>287</v>
      </c>
      <c r="D787" s="48">
        <f t="shared" si="40"/>
        <v>400000</v>
      </c>
      <c r="E787" s="49">
        <v>220.33</v>
      </c>
      <c r="F787" s="27" t="s">
        <v>326</v>
      </c>
      <c r="G787" s="50">
        <v>1.0128999999999999</v>
      </c>
      <c r="H787" s="48">
        <f t="shared" si="42"/>
        <v>405159.99999999994</v>
      </c>
      <c r="I787" s="50">
        <v>1.0186999999999999</v>
      </c>
      <c r="J787" s="48">
        <f t="shared" si="41"/>
        <v>407480</v>
      </c>
    </row>
    <row r="788" spans="1:10" x14ac:dyDescent="0.25">
      <c r="A788" s="27">
        <v>259</v>
      </c>
      <c r="B788" s="47" t="s">
        <v>30</v>
      </c>
      <c r="C788" s="48" t="s">
        <v>264</v>
      </c>
      <c r="D788" s="48">
        <f>SUM(C788*1)</f>
        <v>750000</v>
      </c>
      <c r="E788" s="49">
        <v>220.33</v>
      </c>
      <c r="F788" s="27" t="s">
        <v>326</v>
      </c>
      <c r="G788" s="50">
        <v>1.0087999999999999</v>
      </c>
      <c r="H788" s="48">
        <f t="shared" si="42"/>
        <v>756599.99999999988</v>
      </c>
      <c r="I788" s="50">
        <v>1.0144</v>
      </c>
      <c r="J788" s="48">
        <f t="shared" si="41"/>
        <v>760800</v>
      </c>
    </row>
    <row r="789" spans="1:10" x14ac:dyDescent="0.25">
      <c r="B789" s="8"/>
      <c r="C789" s="9"/>
      <c r="D789" s="9">
        <f>SUM(D524:D788)</f>
        <v>28449397.219999991</v>
      </c>
      <c r="E789" s="10"/>
      <c r="H789" s="9"/>
      <c r="J789" s="9">
        <f>SUM(J524:J788)</f>
        <v>29113289.132787995</v>
      </c>
    </row>
    <row r="790" spans="1:10" x14ac:dyDescent="0.25">
      <c r="B790" s="5"/>
      <c r="C790" s="6"/>
      <c r="D790" s="6"/>
      <c r="E790" s="2"/>
      <c r="H790" s="6"/>
      <c r="J790" s="6"/>
    </row>
    <row r="791" spans="1:10" x14ac:dyDescent="0.25">
      <c r="B791" s="5"/>
      <c r="C791" s="6">
        <f>SUM(C789:C790)</f>
        <v>0</v>
      </c>
      <c r="D791" s="6"/>
      <c r="E791" s="2"/>
      <c r="F791" s="4"/>
      <c r="H791" s="6"/>
      <c r="J791" s="6"/>
    </row>
    <row r="792" spans="1:10" x14ac:dyDescent="0.25">
      <c r="B792" s="12"/>
      <c r="C792" s="13"/>
      <c r="D792" s="6"/>
      <c r="E792" s="15"/>
      <c r="H792" s="6"/>
      <c r="J792" s="6"/>
    </row>
    <row r="793" spans="1:10" x14ac:dyDescent="0.25">
      <c r="B793" s="16"/>
      <c r="C793" s="17"/>
      <c r="D793" s="17"/>
      <c r="E793" s="18"/>
      <c r="F793" s="4"/>
      <c r="H793" s="17"/>
      <c r="J793" s="17"/>
    </row>
    <row r="794" spans="1:10" s="24" customFormat="1" x14ac:dyDescent="0.25">
      <c r="A794" s="20"/>
      <c r="B794" s="11"/>
      <c r="C794" s="19"/>
      <c r="D794" s="19"/>
      <c r="E794" s="14"/>
      <c r="F794" s="20"/>
      <c r="H794" s="19"/>
      <c r="J794" s="19"/>
    </row>
    <row r="795" spans="1:10" s="24" customFormat="1" x14ac:dyDescent="0.25">
      <c r="A795" s="20"/>
      <c r="B795" s="11"/>
      <c r="C795" s="19"/>
      <c r="D795" s="19"/>
      <c r="E795" s="14"/>
      <c r="F795" s="20"/>
      <c r="H795" s="19"/>
      <c r="J795" s="19"/>
    </row>
  </sheetData>
  <phoneticPr fontId="0" type="noConversion"/>
  <pageMargins left="0.75" right="0.75" top="1" bottom="1" header="0.5" footer="0.5"/>
  <pageSetup scale="84" orientation="portrait" r:id="rId1"/>
  <headerFooter alignWithMargins="0">
    <oddHeader>&amp;C&amp;"Arial,Bold"&amp;18NETCO ADJUSTED SALARIES</oddHeader>
    <oddFooter>&amp;L&amp;F, &amp;A
&amp;D,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49"/>
  <sheetViews>
    <sheetView zoomScaleNormal="100" workbookViewId="0">
      <selection activeCell="CE13" sqref="CE13"/>
    </sheetView>
  </sheetViews>
  <sheetFormatPr defaultRowHeight="13.2" x14ac:dyDescent="0.25"/>
  <cols>
    <col min="1" max="1" width="13.44140625" bestFit="1" customWidth="1"/>
    <col min="2" max="2" width="24.44140625" bestFit="1" customWidth="1"/>
    <col min="3" max="26" width="0" hidden="1" customWidth="1"/>
    <col min="27" max="27" width="10.109375" hidden="1" customWidth="1"/>
    <col min="28" max="29" width="9.33203125" hidden="1" customWidth="1"/>
    <col min="30" max="30" width="11.109375" bestFit="1" customWidth="1"/>
    <col min="31" max="52" width="0" hidden="1" customWidth="1"/>
    <col min="53" max="53" width="14.109375" hidden="1" customWidth="1"/>
    <col min="54" max="54" width="13" hidden="1" customWidth="1"/>
    <col min="55" max="55" width="15.44140625" bestFit="1" customWidth="1"/>
    <col min="56" max="56" width="14.33203125" bestFit="1" customWidth="1"/>
    <col min="57" max="78" width="0" hidden="1" customWidth="1"/>
    <col min="79" max="79" width="14.109375" hidden="1" customWidth="1"/>
    <col min="80" max="80" width="13" hidden="1" customWidth="1"/>
    <col min="81" max="81" width="12.33203125" bestFit="1" customWidth="1"/>
  </cols>
  <sheetData>
    <row r="1" spans="1:81" s="44" customFormat="1" ht="37.5" customHeight="1" thickBot="1" x14ac:dyDescent="0.35">
      <c r="B1" s="223" t="s">
        <v>434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223"/>
      <c r="BN1" s="223"/>
      <c r="BO1" s="223"/>
      <c r="BP1" s="223"/>
      <c r="BQ1" s="223"/>
      <c r="BR1" s="223"/>
      <c r="BS1" s="223"/>
      <c r="BT1" s="223"/>
      <c r="BU1" s="223"/>
      <c r="BV1" s="223"/>
      <c r="BW1" s="223"/>
      <c r="BX1" s="223"/>
      <c r="BY1" s="223"/>
      <c r="BZ1" s="223"/>
      <c r="CA1" s="223"/>
      <c r="CB1" s="223"/>
      <c r="CC1" s="223"/>
    </row>
    <row r="2" spans="1:81" ht="38.25" customHeight="1" thickTop="1" thickBot="1" x14ac:dyDescent="0.3">
      <c r="B2" s="54"/>
      <c r="C2" s="55"/>
      <c r="D2" s="171"/>
      <c r="E2" s="55"/>
      <c r="F2" s="55"/>
      <c r="G2" s="172"/>
      <c r="H2" s="56"/>
      <c r="I2" s="56"/>
      <c r="J2" s="56"/>
      <c r="K2" s="91"/>
      <c r="L2" s="56"/>
      <c r="M2" s="56"/>
      <c r="N2" s="56"/>
      <c r="O2" s="56"/>
      <c r="P2" s="171"/>
      <c r="Q2" s="55"/>
      <c r="R2" s="172"/>
      <c r="S2" s="56"/>
      <c r="T2" s="56"/>
      <c r="U2" s="203"/>
      <c r="V2" s="203"/>
      <c r="W2" s="203"/>
      <c r="X2" s="203"/>
      <c r="Y2" s="60"/>
      <c r="Z2" s="60"/>
      <c r="AA2" s="61"/>
      <c r="AB2" s="62"/>
      <c r="AC2" s="62"/>
      <c r="AD2" s="225" t="s">
        <v>430</v>
      </c>
      <c r="AE2" s="55"/>
      <c r="AF2" s="171"/>
      <c r="AG2" s="55"/>
      <c r="AH2" s="55"/>
      <c r="AI2" s="55"/>
      <c r="AJ2" s="172"/>
      <c r="AK2" s="56"/>
      <c r="AL2" s="56"/>
      <c r="AM2" s="56"/>
      <c r="AN2" s="56"/>
      <c r="AO2" s="91"/>
      <c r="AP2" s="56"/>
      <c r="AQ2" s="56"/>
      <c r="AR2" s="56"/>
      <c r="AS2" s="56"/>
      <c r="AT2" s="171"/>
      <c r="AU2" s="55"/>
      <c r="AV2" s="172"/>
      <c r="AW2" s="56"/>
      <c r="AX2" s="56"/>
      <c r="AY2" s="203"/>
      <c r="AZ2" s="60"/>
      <c r="BA2" s="61"/>
      <c r="BB2" s="62"/>
      <c r="BC2" s="225" t="s">
        <v>431</v>
      </c>
      <c r="BD2" s="227" t="s">
        <v>432</v>
      </c>
      <c r="BE2" s="55"/>
      <c r="BF2" s="171"/>
      <c r="BG2" s="55"/>
      <c r="BH2" s="55"/>
      <c r="BI2" s="55"/>
      <c r="BJ2" s="172"/>
      <c r="BK2" s="56"/>
      <c r="BL2" s="56"/>
      <c r="BM2" s="56"/>
      <c r="BN2" s="56"/>
      <c r="BO2" s="91"/>
      <c r="BP2" s="56"/>
      <c r="BQ2" s="56"/>
      <c r="BR2" s="56"/>
      <c r="BS2" s="56"/>
      <c r="BT2" s="171"/>
      <c r="BU2" s="55"/>
      <c r="BV2" s="172"/>
      <c r="BW2" s="56"/>
      <c r="BX2" s="56"/>
      <c r="BY2" s="203"/>
      <c r="BZ2" s="60"/>
      <c r="CA2" s="61"/>
      <c r="CB2" s="62"/>
      <c r="CC2" s="224" t="s">
        <v>433</v>
      </c>
    </row>
    <row r="3" spans="1:81" ht="38.25" customHeight="1" thickTop="1" thickBot="1" x14ac:dyDescent="0.3">
      <c r="B3" s="64" t="s">
        <v>365</v>
      </c>
      <c r="C3" s="65"/>
      <c r="D3" s="66" t="s">
        <v>366</v>
      </c>
      <c r="E3" s="67" t="s">
        <v>367</v>
      </c>
      <c r="F3" s="67" t="s">
        <v>368</v>
      </c>
      <c r="G3" s="68" t="s">
        <v>369</v>
      </c>
      <c r="H3" s="69"/>
      <c r="I3" s="69" t="s">
        <v>370</v>
      </c>
      <c r="J3" s="69"/>
      <c r="K3" s="70" t="s">
        <v>371</v>
      </c>
      <c r="L3" s="69"/>
      <c r="M3" s="69" t="s">
        <v>372</v>
      </c>
      <c r="N3" s="69" t="s">
        <v>372</v>
      </c>
      <c r="O3" s="69"/>
      <c r="P3" s="66" t="s">
        <v>373</v>
      </c>
      <c r="Q3" s="67" t="s">
        <v>374</v>
      </c>
      <c r="R3" s="68" t="s">
        <v>375</v>
      </c>
      <c r="S3" s="69"/>
      <c r="T3" s="69"/>
      <c r="U3" s="69" t="s">
        <v>376</v>
      </c>
      <c r="V3" s="69" t="s">
        <v>377</v>
      </c>
      <c r="W3" s="69" t="s">
        <v>376</v>
      </c>
      <c r="X3" s="69" t="s">
        <v>376</v>
      </c>
      <c r="Y3" s="69"/>
      <c r="Z3" s="69"/>
      <c r="AA3" s="71" t="s">
        <v>378</v>
      </c>
      <c r="AB3" s="71" t="s">
        <v>379</v>
      </c>
      <c r="AC3" s="71" t="s">
        <v>380</v>
      </c>
      <c r="AD3" s="225"/>
      <c r="AE3" s="65"/>
      <c r="AF3" s="66" t="s">
        <v>409</v>
      </c>
      <c r="AG3" s="67" t="s">
        <v>410</v>
      </c>
      <c r="AH3" s="67" t="s">
        <v>411</v>
      </c>
      <c r="AI3" s="67" t="s">
        <v>412</v>
      </c>
      <c r="AJ3" s="68" t="s">
        <v>413</v>
      </c>
      <c r="AK3" s="69"/>
      <c r="AL3" s="69" t="s">
        <v>414</v>
      </c>
      <c r="AM3" s="69" t="s">
        <v>415</v>
      </c>
      <c r="AN3" s="69"/>
      <c r="AO3" s="70" t="s">
        <v>416</v>
      </c>
      <c r="AP3" s="69"/>
      <c r="AQ3" s="69" t="s">
        <v>417</v>
      </c>
      <c r="AR3" s="69" t="s">
        <v>417</v>
      </c>
      <c r="AS3" s="69"/>
      <c r="AT3" s="66" t="s">
        <v>373</v>
      </c>
      <c r="AU3" s="67" t="s">
        <v>374</v>
      </c>
      <c r="AV3" s="68" t="s">
        <v>375</v>
      </c>
      <c r="AW3" s="69"/>
      <c r="AX3" s="69"/>
      <c r="AY3" s="69" t="s">
        <v>418</v>
      </c>
      <c r="AZ3" s="69"/>
      <c r="BA3" s="71" t="s">
        <v>419</v>
      </c>
      <c r="BB3" s="71" t="s">
        <v>420</v>
      </c>
      <c r="BC3" s="225"/>
      <c r="BD3" s="227"/>
      <c r="BE3" s="65"/>
      <c r="BF3" s="66" t="s">
        <v>409</v>
      </c>
      <c r="BG3" s="67" t="s">
        <v>410</v>
      </c>
      <c r="BH3" s="67" t="s">
        <v>411</v>
      </c>
      <c r="BI3" s="67" t="s">
        <v>412</v>
      </c>
      <c r="BJ3" s="68" t="s">
        <v>413</v>
      </c>
      <c r="BK3" s="69"/>
      <c r="BL3" s="69" t="s">
        <v>414</v>
      </c>
      <c r="BM3" s="69" t="s">
        <v>415</v>
      </c>
      <c r="BN3" s="69"/>
      <c r="BO3" s="70" t="s">
        <v>416</v>
      </c>
      <c r="BP3" s="69"/>
      <c r="BQ3" s="69" t="s">
        <v>417</v>
      </c>
      <c r="BR3" s="69" t="s">
        <v>417</v>
      </c>
      <c r="BS3" s="69"/>
      <c r="BT3" s="66" t="s">
        <v>373</v>
      </c>
      <c r="BU3" s="67" t="s">
        <v>374</v>
      </c>
      <c r="BV3" s="68" t="s">
        <v>375</v>
      </c>
      <c r="BW3" s="69"/>
      <c r="BX3" s="69"/>
      <c r="BY3" s="69" t="s">
        <v>418</v>
      </c>
      <c r="BZ3" s="69"/>
      <c r="CA3" s="71" t="s">
        <v>419</v>
      </c>
      <c r="CB3" s="71" t="s">
        <v>420</v>
      </c>
      <c r="CC3" s="224"/>
    </row>
    <row r="4" spans="1:81" ht="27" customHeight="1" thickTop="1" thickBot="1" x14ac:dyDescent="0.3">
      <c r="B4" s="73" t="s">
        <v>323</v>
      </c>
      <c r="C4" s="74"/>
      <c r="D4" s="215" t="s">
        <v>383</v>
      </c>
      <c r="E4" s="216"/>
      <c r="F4" s="216"/>
      <c r="G4" s="217"/>
      <c r="H4" s="75"/>
      <c r="I4" s="76" t="s">
        <v>323</v>
      </c>
      <c r="J4" s="75"/>
      <c r="K4" s="77" t="s">
        <v>323</v>
      </c>
      <c r="L4" s="75"/>
      <c r="M4" s="78" t="s">
        <v>323</v>
      </c>
      <c r="N4" s="79" t="s">
        <v>326</v>
      </c>
      <c r="O4" s="75"/>
      <c r="P4" s="80" t="s">
        <v>384</v>
      </c>
      <c r="Q4" s="81" t="s">
        <v>385</v>
      </c>
      <c r="R4" s="82" t="s">
        <v>386</v>
      </c>
      <c r="S4" s="75"/>
      <c r="T4" s="75"/>
      <c r="U4" s="83" t="s">
        <v>387</v>
      </c>
      <c r="V4" s="83" t="s">
        <v>388</v>
      </c>
      <c r="W4" s="83" t="s">
        <v>389</v>
      </c>
      <c r="X4" s="83" t="s">
        <v>390</v>
      </c>
      <c r="Y4" s="75"/>
      <c r="Z4" s="75"/>
      <c r="AA4" s="84"/>
      <c r="AB4" s="84"/>
      <c r="AC4" s="84"/>
      <c r="AD4" s="225"/>
      <c r="AE4" s="74"/>
      <c r="AF4" s="215" t="s">
        <v>383</v>
      </c>
      <c r="AG4" s="216"/>
      <c r="AH4" s="216"/>
      <c r="AI4" s="216"/>
      <c r="AJ4" s="217"/>
      <c r="AK4" s="75"/>
      <c r="AL4" s="229" t="s">
        <v>323</v>
      </c>
      <c r="AM4" s="230"/>
      <c r="AN4" s="75"/>
      <c r="AO4" s="77" t="s">
        <v>421</v>
      </c>
      <c r="AP4" s="75"/>
      <c r="AQ4" s="78" t="s">
        <v>323</v>
      </c>
      <c r="AR4" s="79" t="s">
        <v>326</v>
      </c>
      <c r="AS4" s="75"/>
      <c r="AT4" s="80" t="s">
        <v>384</v>
      </c>
      <c r="AU4" s="81" t="s">
        <v>385</v>
      </c>
      <c r="AV4" s="82" t="s">
        <v>386</v>
      </c>
      <c r="AW4" s="75"/>
      <c r="AX4" s="75"/>
      <c r="AY4" s="83" t="s">
        <v>422</v>
      </c>
      <c r="AZ4" s="75"/>
      <c r="BA4" s="84"/>
      <c r="BB4" s="84"/>
      <c r="BC4" s="225"/>
      <c r="BD4" s="227"/>
      <c r="BE4" s="74"/>
      <c r="BF4" s="215" t="s">
        <v>383</v>
      </c>
      <c r="BG4" s="216"/>
      <c r="BH4" s="216"/>
      <c r="BI4" s="216"/>
      <c r="BJ4" s="217"/>
      <c r="BK4" s="75"/>
      <c r="BL4" s="229" t="s">
        <v>323</v>
      </c>
      <c r="BM4" s="230"/>
      <c r="BN4" s="75"/>
      <c r="BO4" s="77" t="s">
        <v>421</v>
      </c>
      <c r="BP4" s="75"/>
      <c r="BQ4" s="78" t="s">
        <v>323</v>
      </c>
      <c r="BR4" s="79" t="s">
        <v>326</v>
      </c>
      <c r="BS4" s="75"/>
      <c r="BT4" s="80" t="s">
        <v>384</v>
      </c>
      <c r="BU4" s="81" t="s">
        <v>385</v>
      </c>
      <c r="BV4" s="82" t="s">
        <v>386</v>
      </c>
      <c r="BW4" s="75"/>
      <c r="BX4" s="75"/>
      <c r="BY4" s="83" t="s">
        <v>422</v>
      </c>
      <c r="BZ4" s="75"/>
      <c r="CA4" s="84"/>
      <c r="CB4" s="84"/>
      <c r="CC4" s="224"/>
    </row>
    <row r="5" spans="1:81" ht="27" customHeight="1" thickTop="1" thickBot="1" x14ac:dyDescent="0.3">
      <c r="B5" s="102" t="s">
        <v>392</v>
      </c>
      <c r="C5" s="55"/>
      <c r="D5" s="103">
        <v>1</v>
      </c>
      <c r="E5" s="104">
        <v>2</v>
      </c>
      <c r="F5" s="104">
        <v>3</v>
      </c>
      <c r="G5" s="105">
        <v>4</v>
      </c>
      <c r="H5" s="56"/>
      <c r="I5" s="106">
        <v>5</v>
      </c>
      <c r="J5" s="107"/>
      <c r="K5" s="108">
        <v>6</v>
      </c>
      <c r="L5" s="56"/>
      <c r="M5" s="109">
        <v>7</v>
      </c>
      <c r="N5" s="110">
        <v>8</v>
      </c>
      <c r="O5" s="56"/>
      <c r="P5" s="111">
        <v>9</v>
      </c>
      <c r="Q5" s="112">
        <v>10</v>
      </c>
      <c r="R5" s="113">
        <v>11</v>
      </c>
      <c r="S5" s="107"/>
      <c r="T5" s="56"/>
      <c r="U5" s="106">
        <v>12</v>
      </c>
      <c r="V5" s="114">
        <v>13</v>
      </c>
      <c r="W5" s="106">
        <v>14</v>
      </c>
      <c r="X5" s="106">
        <v>15</v>
      </c>
      <c r="Y5" s="56"/>
      <c r="Z5" s="56"/>
      <c r="AA5" s="115" t="s">
        <v>393</v>
      </c>
      <c r="AB5" s="116" t="s">
        <v>393</v>
      </c>
      <c r="AC5" s="116" t="s">
        <v>393</v>
      </c>
      <c r="AD5" s="226"/>
      <c r="AE5" s="55"/>
      <c r="AF5" s="175">
        <v>1</v>
      </c>
      <c r="AG5" s="112">
        <v>2</v>
      </c>
      <c r="AH5" s="112">
        <v>3</v>
      </c>
      <c r="AI5" s="112">
        <v>4</v>
      </c>
      <c r="AJ5" s="113">
        <v>5</v>
      </c>
      <c r="AK5" s="56"/>
      <c r="AL5" s="106">
        <v>6</v>
      </c>
      <c r="AM5" s="176">
        <v>7</v>
      </c>
      <c r="AN5" s="107"/>
      <c r="AO5" s="108">
        <v>8</v>
      </c>
      <c r="AP5" s="56"/>
      <c r="AQ5" s="109">
        <v>9</v>
      </c>
      <c r="AR5" s="110">
        <v>10</v>
      </c>
      <c r="AS5" s="56"/>
      <c r="AT5" s="111">
        <v>11</v>
      </c>
      <c r="AU5" s="112">
        <v>12</v>
      </c>
      <c r="AV5" s="113">
        <v>13</v>
      </c>
      <c r="AW5" s="107"/>
      <c r="AX5" s="56"/>
      <c r="AY5" s="106">
        <v>14</v>
      </c>
      <c r="AZ5" s="56"/>
      <c r="BA5" s="177" t="str">
        <f>'[2]Citigroup Rate Chart'!Y5</f>
        <v>Monthly</v>
      </c>
      <c r="BB5" s="177" t="str">
        <f>'[2]Citigroup Rate Chart'!Z5</f>
        <v>Monthly</v>
      </c>
      <c r="BC5" s="226"/>
      <c r="BD5" s="228"/>
      <c r="BE5" s="55"/>
      <c r="BF5" s="175">
        <v>1</v>
      </c>
      <c r="BG5" s="112">
        <v>2</v>
      </c>
      <c r="BH5" s="112">
        <v>3</v>
      </c>
      <c r="BI5" s="112">
        <v>4</v>
      </c>
      <c r="BJ5" s="113">
        <v>5</v>
      </c>
      <c r="BK5" s="56"/>
      <c r="BL5" s="106">
        <v>6</v>
      </c>
      <c r="BM5" s="176">
        <v>7</v>
      </c>
      <c r="BN5" s="107"/>
      <c r="BO5" s="108">
        <v>8</v>
      </c>
      <c r="BP5" s="56"/>
      <c r="BQ5" s="109">
        <v>9</v>
      </c>
      <c r="BR5" s="110">
        <v>10</v>
      </c>
      <c r="BS5" s="56"/>
      <c r="BT5" s="111">
        <v>11</v>
      </c>
      <c r="BU5" s="112">
        <v>12</v>
      </c>
      <c r="BV5" s="113">
        <v>13</v>
      </c>
      <c r="BW5" s="107"/>
      <c r="BX5" s="56"/>
      <c r="BY5" s="106">
        <v>14</v>
      </c>
      <c r="BZ5" s="56"/>
      <c r="CA5" s="177" t="str">
        <f>'[2]Citigroup Rate Max AD&amp;D Life'!Y5</f>
        <v>Monthly</v>
      </c>
      <c r="CB5" s="177" t="str">
        <f>'[2]Citigroup Rate Max AD&amp;D Life'!Z5</f>
        <v>Monthly</v>
      </c>
      <c r="CC5" s="224"/>
    </row>
    <row r="6" spans="1:81" ht="14.4" thickTop="1" thickBot="1" x14ac:dyDescent="0.3">
      <c r="A6" s="33">
        <v>24000</v>
      </c>
      <c r="B6" s="54" t="s">
        <v>394</v>
      </c>
      <c r="C6" s="119"/>
      <c r="D6" s="120">
        <v>198.95</v>
      </c>
      <c r="E6" s="121">
        <v>207.23</v>
      </c>
      <c r="F6" s="121">
        <v>188.92</v>
      </c>
      <c r="G6" s="122">
        <v>112.94</v>
      </c>
      <c r="H6" s="123"/>
      <c r="I6" s="124">
        <v>34.03</v>
      </c>
      <c r="J6" s="123"/>
      <c r="K6" s="125">
        <v>8.76</v>
      </c>
      <c r="L6" s="123"/>
      <c r="M6" s="126" t="e">
        <f>SUM(#REF!/#REF!*'[2]Enron Rates'!$B$16)</f>
        <v>#REF!</v>
      </c>
      <c r="N6" s="127" t="e">
        <f>SUM(#REF!/#REF!*'[2]Enron Rates'!$B$17)</f>
        <v>#REF!</v>
      </c>
      <c r="O6" s="123"/>
      <c r="P6" s="128" t="e">
        <f>SUM(#REF!/1000*#REF!)</f>
        <v>#REF!</v>
      </c>
      <c r="Q6" s="129" t="e">
        <f t="shared" ref="Q6:Q15" si="0">SUM(P6*0.5)</f>
        <v>#REF!</v>
      </c>
      <c r="R6" s="122">
        <v>0.42</v>
      </c>
      <c r="S6" s="123"/>
      <c r="T6" s="123"/>
      <c r="U6" s="130">
        <f>SUM('[2]Enron Rates'!B27)</f>
        <v>0.15</v>
      </c>
      <c r="V6" s="204">
        <f>SUM('[2]Enron Rates'!B28)</f>
        <v>0.26</v>
      </c>
      <c r="W6" s="204">
        <f>SUM('[2]Enron Rates'!B29)</f>
        <v>0.53</v>
      </c>
      <c r="X6" s="132">
        <f>SUM('[2]Enron Rates'!B30)</f>
        <v>0.71</v>
      </c>
      <c r="Y6" s="123"/>
      <c r="Z6" s="123"/>
      <c r="AA6" s="133">
        <f>'[2]Enron Summary'!AA6</f>
        <v>-328.58</v>
      </c>
      <c r="AB6" s="134">
        <f>'[2]Enron Summary'!AB6</f>
        <v>-75.48399999999998</v>
      </c>
      <c r="AC6" s="134">
        <f>'[2]Enron Summary'!AC6</f>
        <v>-73.575999999999979</v>
      </c>
      <c r="AD6" s="134">
        <f>'[2]Comparison '!H7</f>
        <v>-729.55199999999968</v>
      </c>
      <c r="AE6" s="119"/>
      <c r="AF6" s="120">
        <v>40</v>
      </c>
      <c r="AG6" s="121">
        <v>30</v>
      </c>
      <c r="AH6" s="121">
        <v>23</v>
      </c>
      <c r="AI6" s="121">
        <v>32</v>
      </c>
      <c r="AJ6" s="179">
        <v>35</v>
      </c>
      <c r="AK6" s="123"/>
      <c r="AL6" s="124">
        <v>14</v>
      </c>
      <c r="AM6" s="180">
        <v>6</v>
      </c>
      <c r="AN6" s="123"/>
      <c r="AO6" s="125">
        <v>5.4</v>
      </c>
      <c r="AP6" s="123"/>
      <c r="AQ6" s="141" t="e">
        <f>SUM(#REF!/#REF!*'[2]Dental &amp; Other Rates'!$B$27)</f>
        <v>#REF!</v>
      </c>
      <c r="AR6" s="181" t="e">
        <f>SUM(#REF!/#REF!*'[2]Dental &amp; Other Rates'!$B$28)</f>
        <v>#REF!</v>
      </c>
      <c r="AS6" s="123"/>
      <c r="AT6" s="128" t="e">
        <f>SUM(#REF!/1000*#REF!)</f>
        <v>#REF!</v>
      </c>
      <c r="AU6" s="129" t="e">
        <f t="shared" ref="AU6:AU15" si="1">SUM(AT6*0.5)</f>
        <v>#REF!</v>
      </c>
      <c r="AV6" s="122">
        <v>0.84</v>
      </c>
      <c r="AW6" s="123"/>
      <c r="AX6" s="123"/>
      <c r="AY6" s="182" t="e">
        <f>SUM(#REF!/#REF!*'[2]Dental &amp; Other Rates'!$B$39/12)</f>
        <v>#REF!</v>
      </c>
      <c r="AZ6" s="123"/>
      <c r="BA6" s="133">
        <f>'[2]Citigroup Rate Chart'!Y6</f>
        <v>68.616</v>
      </c>
      <c r="BB6" s="134">
        <f>'[2]Citigroup Rate Chart'!Z6</f>
        <v>70.2</v>
      </c>
      <c r="BC6" s="134">
        <f>'[2]Comparison '!BL7</f>
        <v>993.60000000000014</v>
      </c>
      <c r="BD6" s="134">
        <f t="shared" ref="BD6:BD15" si="2">SUM(BC6-AD6)</f>
        <v>1723.1519999999998</v>
      </c>
      <c r="BE6" s="119"/>
      <c r="BF6" s="120">
        <v>40</v>
      </c>
      <c r="BG6" s="121">
        <v>30</v>
      </c>
      <c r="BH6" s="121">
        <v>23</v>
      </c>
      <c r="BI6" s="121">
        <v>32</v>
      </c>
      <c r="BJ6" s="179">
        <v>35</v>
      </c>
      <c r="BK6" s="123"/>
      <c r="BL6" s="124">
        <v>14</v>
      </c>
      <c r="BM6" s="180">
        <v>6</v>
      </c>
      <c r="BN6" s="123"/>
      <c r="BO6" s="125">
        <v>5.4</v>
      </c>
      <c r="BP6" s="123"/>
      <c r="BQ6" s="124" t="e">
        <f>SUM((#REF!*10)/#REF!*'[2]Dental &amp; Other Rates'!$B$27)</f>
        <v>#REF!</v>
      </c>
      <c r="BR6" s="180" t="e">
        <f>SUM((#REF!*10*0.6)/#REF!*'[2]Dental &amp; Other Rates'!$B$28)</f>
        <v>#REF!</v>
      </c>
      <c r="BS6" s="123"/>
      <c r="BT6" s="128" t="e">
        <f>SUM((#REF!*7)/1000*#REF!)</f>
        <v>#REF!</v>
      </c>
      <c r="BU6" s="129" t="e">
        <f t="shared" ref="BU6:BU15" si="3">SUM(BT6*0.5)</f>
        <v>#REF!</v>
      </c>
      <c r="BV6" s="122">
        <v>0.84</v>
      </c>
      <c r="BW6" s="123"/>
      <c r="BX6" s="123"/>
      <c r="BY6" s="182" t="e">
        <f>SUM(#REF!/#REF!*'[2]Dental &amp; Other Rates'!$B$39/12)</f>
        <v>#REF!</v>
      </c>
      <c r="BZ6" s="123"/>
      <c r="CA6" s="133">
        <f>'[2]Citigroup Rate Max AD&amp;D Life'!Y6</f>
        <v>77.760000000000005</v>
      </c>
      <c r="CB6" s="134">
        <f>'[2]Citigroup Rate Max AD&amp;D Life'!Z6</f>
        <v>82.800000000000011</v>
      </c>
      <c r="CC6" s="205">
        <f t="shared" ref="CC6:CC15" si="4">SUM(BD6/A6)</f>
        <v>7.1797999999999987E-2</v>
      </c>
    </row>
    <row r="7" spans="1:81" ht="14.4" thickTop="1" thickBot="1" x14ac:dyDescent="0.3">
      <c r="A7" s="33">
        <v>25000</v>
      </c>
      <c r="B7" s="54" t="s">
        <v>395</v>
      </c>
      <c r="C7" s="119"/>
      <c r="D7" s="128">
        <v>198.95</v>
      </c>
      <c r="E7" s="138">
        <v>207.23</v>
      </c>
      <c r="F7" s="138">
        <v>188.92</v>
      </c>
      <c r="G7" s="122">
        <v>112.94</v>
      </c>
      <c r="H7" s="123"/>
      <c r="I7" s="139">
        <v>34.03</v>
      </c>
      <c r="J7" s="123"/>
      <c r="K7" s="140">
        <v>8.76</v>
      </c>
      <c r="L7" s="123"/>
      <c r="M7" s="141" t="e">
        <f>SUM(#REF!/#REF!*'[2]Enron Rates'!$B$16)</f>
        <v>#REF!</v>
      </c>
      <c r="N7" s="142" t="e">
        <f>SUM(#REF!/#REF!*'[2]Enron Rates'!$B$17)</f>
        <v>#REF!</v>
      </c>
      <c r="O7" s="123"/>
      <c r="P7" s="128" t="e">
        <f>SUM(#REF!/1000*#REF!)</f>
        <v>#REF!</v>
      </c>
      <c r="Q7" s="129" t="e">
        <f t="shared" si="0"/>
        <v>#REF!</v>
      </c>
      <c r="R7" s="122">
        <v>0.42</v>
      </c>
      <c r="S7" s="123"/>
      <c r="T7" s="123"/>
      <c r="U7" s="130">
        <v>7.82</v>
      </c>
      <c r="V7" s="131">
        <v>13.56</v>
      </c>
      <c r="W7" s="131">
        <v>27.62</v>
      </c>
      <c r="X7" s="132">
        <v>37.020000000000003</v>
      </c>
      <c r="Y7" s="123"/>
      <c r="Z7" s="123"/>
      <c r="AA7" s="133">
        <f>'[2]Enron Summary'!AA7</f>
        <v>-328.58</v>
      </c>
      <c r="AB7" s="134">
        <f>'[2]Enron Summary'!AB7</f>
        <v>-48.839999999999989</v>
      </c>
      <c r="AC7" s="134">
        <f>'[2]Enron Summary'!AC7</f>
        <v>-37.844999999999978</v>
      </c>
      <c r="AD7" s="134">
        <f>'[2]Comparison '!H8</f>
        <v>-720.87999999999965</v>
      </c>
      <c r="AE7" s="119"/>
      <c r="AF7" s="128">
        <v>47</v>
      </c>
      <c r="AG7" s="138">
        <v>36</v>
      </c>
      <c r="AH7" s="138">
        <v>29</v>
      </c>
      <c r="AI7" s="138">
        <v>38</v>
      </c>
      <c r="AJ7" s="122">
        <v>42</v>
      </c>
      <c r="AK7" s="123"/>
      <c r="AL7" s="139">
        <v>14</v>
      </c>
      <c r="AM7" s="183">
        <v>6</v>
      </c>
      <c r="AN7" s="123"/>
      <c r="AO7" s="140">
        <v>5.4</v>
      </c>
      <c r="AP7" s="123"/>
      <c r="AQ7" s="126" t="e">
        <f>SUM(#REF!/#REF!*'[2]Dental &amp; Other Rates'!$B$27)</f>
        <v>#REF!</v>
      </c>
      <c r="AR7" s="184" t="e">
        <f>SUM(#REF!/#REF!*'[2]Dental &amp; Other Rates'!$B$28)</f>
        <v>#REF!</v>
      </c>
      <c r="AS7" s="123"/>
      <c r="AT7" s="128" t="e">
        <f>SUM(#REF!/1000*#REF!)</f>
        <v>#REF!</v>
      </c>
      <c r="AU7" s="129" t="e">
        <f t="shared" si="1"/>
        <v>#REF!</v>
      </c>
      <c r="AV7" s="122">
        <v>0.84</v>
      </c>
      <c r="AW7" s="123"/>
      <c r="AX7" s="123"/>
      <c r="AY7" s="182" t="e">
        <f>SUM(#REF!/#REF!*'[2]Dental &amp; Other Rates'!$B$39/12)</f>
        <v>#REF!</v>
      </c>
      <c r="AZ7" s="123"/>
      <c r="BA7" s="133">
        <f>'[2]Citigroup Rate Chart'!Y7</f>
        <v>76</v>
      </c>
      <c r="BB7" s="134">
        <f>'[2]Citigroup Rate Chart'!Z7</f>
        <v>77.615000000000009</v>
      </c>
      <c r="BC7" s="134">
        <f>'[2]Comparison '!BL8</f>
        <v>1088.8800000000001</v>
      </c>
      <c r="BD7" s="134">
        <f t="shared" si="2"/>
        <v>1809.7599999999998</v>
      </c>
      <c r="BE7" s="119"/>
      <c r="BF7" s="128">
        <v>47</v>
      </c>
      <c r="BG7" s="138">
        <v>36</v>
      </c>
      <c r="BH7" s="138">
        <v>29</v>
      </c>
      <c r="BI7" s="138">
        <v>38</v>
      </c>
      <c r="BJ7" s="122">
        <v>42</v>
      </c>
      <c r="BK7" s="123"/>
      <c r="BL7" s="139">
        <v>14</v>
      </c>
      <c r="BM7" s="183">
        <v>6</v>
      </c>
      <c r="BN7" s="123"/>
      <c r="BO7" s="140">
        <v>5.4</v>
      </c>
      <c r="BP7" s="123"/>
      <c r="BQ7" s="139" t="e">
        <f>SUM((#REF!*10)/#REF!*'[2]Dental &amp; Other Rates'!$B$27)</f>
        <v>#REF!</v>
      </c>
      <c r="BR7" s="183" t="e">
        <f>SUM((#REF!*10*0.6)/#REF!*'[2]Dental &amp; Other Rates'!$B$28)</f>
        <v>#REF!</v>
      </c>
      <c r="BS7" s="123"/>
      <c r="BT7" s="128" t="e">
        <f>SUM((#REF!*7)/1000*#REF!)</f>
        <v>#REF!</v>
      </c>
      <c r="BU7" s="129" t="e">
        <f t="shared" si="3"/>
        <v>#REF!</v>
      </c>
      <c r="BV7" s="122">
        <v>0.84</v>
      </c>
      <c r="BW7" s="123"/>
      <c r="BX7" s="123"/>
      <c r="BY7" s="182" t="e">
        <f>SUM(#REF!/#REF!*'[2]Dental &amp; Other Rates'!$B$39/12)</f>
        <v>#REF!</v>
      </c>
      <c r="BZ7" s="123"/>
      <c r="CA7" s="133">
        <f>'[2]Citigroup Rate Max AD&amp;D Life'!Y7</f>
        <v>85.525000000000006</v>
      </c>
      <c r="CB7" s="134">
        <f>'[2]Citigroup Rate Max AD&amp;D Life'!Z7</f>
        <v>90.740000000000009</v>
      </c>
      <c r="CC7" s="205">
        <f t="shared" si="4"/>
        <v>7.2390399999999994E-2</v>
      </c>
    </row>
    <row r="8" spans="1:81" ht="14.4" thickTop="1" thickBot="1" x14ac:dyDescent="0.3">
      <c r="A8" s="33">
        <v>40000</v>
      </c>
      <c r="B8" s="54" t="s">
        <v>396</v>
      </c>
      <c r="C8" s="119"/>
      <c r="D8" s="128">
        <v>198.95</v>
      </c>
      <c r="E8" s="138">
        <v>207.23</v>
      </c>
      <c r="F8" s="138">
        <v>188.92</v>
      </c>
      <c r="G8" s="122">
        <v>112.94</v>
      </c>
      <c r="H8" s="123"/>
      <c r="I8" s="139">
        <v>34.03</v>
      </c>
      <c r="J8" s="123"/>
      <c r="K8" s="140">
        <v>8.76</v>
      </c>
      <c r="L8" s="123"/>
      <c r="M8" s="141" t="e">
        <f>SUM(#REF!/#REF!*'[2]Enron Rates'!$B$16)</f>
        <v>#REF!</v>
      </c>
      <c r="N8" s="142" t="e">
        <f>SUM(#REF!/#REF!*'[2]Enron Rates'!$B$17)</f>
        <v>#REF!</v>
      </c>
      <c r="O8" s="123"/>
      <c r="P8" s="128" t="e">
        <f>SUM(#REF!/1000*#REF!)</f>
        <v>#REF!</v>
      </c>
      <c r="Q8" s="129" t="e">
        <f t="shared" si="0"/>
        <v>#REF!</v>
      </c>
      <c r="R8" s="122">
        <v>0.42</v>
      </c>
      <c r="S8" s="123"/>
      <c r="T8" s="123"/>
      <c r="U8" s="130">
        <v>7.82</v>
      </c>
      <c r="V8" s="131">
        <v>13.56</v>
      </c>
      <c r="W8" s="131">
        <v>27.62</v>
      </c>
      <c r="X8" s="132">
        <v>37.020000000000003</v>
      </c>
      <c r="Y8" s="123"/>
      <c r="Z8" s="123"/>
      <c r="AA8" s="133">
        <f>'[2]Enron Summary'!AA8</f>
        <v>-328.58</v>
      </c>
      <c r="AB8" s="134">
        <f>'[2]Enron Summary'!AB8</f>
        <v>-47.579999999999984</v>
      </c>
      <c r="AC8" s="134">
        <f>'[2]Enron Summary'!AC8</f>
        <v>-35.879999999999974</v>
      </c>
      <c r="AD8" s="134">
        <f>'[2]Comparison '!H9</f>
        <v>-590.79999999999973</v>
      </c>
      <c r="AE8" s="119"/>
      <c r="AF8" s="128">
        <v>58</v>
      </c>
      <c r="AG8" s="138">
        <v>43</v>
      </c>
      <c r="AH8" s="138">
        <v>37</v>
      </c>
      <c r="AI8" s="138">
        <v>46</v>
      </c>
      <c r="AJ8" s="122">
        <v>51</v>
      </c>
      <c r="AK8" s="123"/>
      <c r="AL8" s="139">
        <v>14</v>
      </c>
      <c r="AM8" s="183">
        <v>6</v>
      </c>
      <c r="AN8" s="123"/>
      <c r="AO8" s="140">
        <v>5.4</v>
      </c>
      <c r="AP8" s="123"/>
      <c r="AQ8" s="126" t="e">
        <f>SUM(#REF!/#REF!*'[2]Dental &amp; Other Rates'!$B$27)</f>
        <v>#REF!</v>
      </c>
      <c r="AR8" s="184" t="e">
        <f>SUM(#REF!/#REF!*'[2]Dental &amp; Other Rates'!$B$28)</f>
        <v>#REF!</v>
      </c>
      <c r="AS8" s="123"/>
      <c r="AT8" s="128" t="e">
        <f>SUM(#REF!/1000*#REF!)</f>
        <v>#REF!</v>
      </c>
      <c r="AU8" s="129" t="e">
        <f t="shared" si="1"/>
        <v>#REF!</v>
      </c>
      <c r="AV8" s="122">
        <v>0.84</v>
      </c>
      <c r="AW8" s="123"/>
      <c r="AX8" s="123"/>
      <c r="AY8" s="182" t="e">
        <f>SUM(#REF!/#REF!*'[2]Dental &amp; Other Rates'!$B$39/12)</f>
        <v>#REF!</v>
      </c>
      <c r="AZ8" s="123"/>
      <c r="BA8" s="133">
        <f>'[2]Citigroup Rate Chart'!Y8</f>
        <v>92.76</v>
      </c>
      <c r="BB8" s="134">
        <f>'[2]Citigroup Rate Chart'!Z8</f>
        <v>94.84</v>
      </c>
      <c r="BC8" s="134">
        <f>'[2]Comparison '!BL9</f>
        <v>1390.08</v>
      </c>
      <c r="BD8" s="134">
        <f t="shared" si="2"/>
        <v>1980.8799999999997</v>
      </c>
      <c r="BE8" s="119"/>
      <c r="BF8" s="128">
        <v>58</v>
      </c>
      <c r="BG8" s="138">
        <v>43</v>
      </c>
      <c r="BH8" s="138">
        <v>37</v>
      </c>
      <c r="BI8" s="138">
        <v>46</v>
      </c>
      <c r="BJ8" s="122">
        <v>51</v>
      </c>
      <c r="BK8" s="123"/>
      <c r="BL8" s="139">
        <v>14</v>
      </c>
      <c r="BM8" s="183">
        <v>6</v>
      </c>
      <c r="BN8" s="123"/>
      <c r="BO8" s="140">
        <v>5.4</v>
      </c>
      <c r="BP8" s="123"/>
      <c r="BQ8" s="139" t="e">
        <f>SUM((#REF!*10)/#REF!*'[2]Dental &amp; Other Rates'!$B$27)</f>
        <v>#REF!</v>
      </c>
      <c r="BR8" s="183" t="e">
        <f>SUM((#REF!*10*0.6)/#REF!*'[2]Dental &amp; Other Rates'!$B$28)</f>
        <v>#REF!</v>
      </c>
      <c r="BS8" s="123"/>
      <c r="BT8" s="128" t="e">
        <f>SUM((#REF!*7)/1000*#REF!)</f>
        <v>#REF!</v>
      </c>
      <c r="BU8" s="129" t="e">
        <f t="shared" si="3"/>
        <v>#REF!</v>
      </c>
      <c r="BV8" s="122">
        <v>0.84</v>
      </c>
      <c r="BW8" s="123"/>
      <c r="BX8" s="123"/>
      <c r="BY8" s="182" t="e">
        <f>SUM(#REF!/#REF!*'[2]Dental &amp; Other Rates'!$B$39/12)</f>
        <v>#REF!</v>
      </c>
      <c r="BZ8" s="123"/>
      <c r="CA8" s="133">
        <f>'[2]Citigroup Rate Max AD&amp;D Life'!Y8</f>
        <v>108</v>
      </c>
      <c r="CB8" s="134">
        <f>'[2]Citigroup Rate Max AD&amp;D Life'!Z8</f>
        <v>115.84</v>
      </c>
      <c r="CC8" s="205">
        <f t="shared" si="4"/>
        <v>4.952199999999999E-2</v>
      </c>
    </row>
    <row r="9" spans="1:81" ht="14.4" thickTop="1" thickBot="1" x14ac:dyDescent="0.3">
      <c r="A9" s="33">
        <v>60000</v>
      </c>
      <c r="B9" s="54" t="s">
        <v>397</v>
      </c>
      <c r="C9" s="119"/>
      <c r="D9" s="128">
        <v>198.95</v>
      </c>
      <c r="E9" s="138">
        <v>207.23</v>
      </c>
      <c r="F9" s="138">
        <v>188.92</v>
      </c>
      <c r="G9" s="122">
        <v>112.94</v>
      </c>
      <c r="H9" s="123"/>
      <c r="I9" s="139">
        <v>34.03</v>
      </c>
      <c r="J9" s="123"/>
      <c r="K9" s="140">
        <v>8.76</v>
      </c>
      <c r="L9" s="123"/>
      <c r="M9" s="141" t="e">
        <f>SUM(#REF!/#REF!*'[2]Enron Rates'!$B$16)</f>
        <v>#REF!</v>
      </c>
      <c r="N9" s="142" t="e">
        <f>SUM(#REF!/#REF!*'[2]Enron Rates'!$B$17)</f>
        <v>#REF!</v>
      </c>
      <c r="O9" s="123"/>
      <c r="P9" s="128" t="e">
        <f>SUM(#REF!/1000*#REF!)</f>
        <v>#REF!</v>
      </c>
      <c r="Q9" s="129" t="e">
        <f t="shared" si="0"/>
        <v>#REF!</v>
      </c>
      <c r="R9" s="122">
        <v>0.42</v>
      </c>
      <c r="S9" s="123"/>
      <c r="T9" s="123"/>
      <c r="U9" s="130">
        <v>7.82</v>
      </c>
      <c r="V9" s="131">
        <v>13.56</v>
      </c>
      <c r="W9" s="131">
        <v>27.62</v>
      </c>
      <c r="X9" s="132">
        <v>37.020000000000003</v>
      </c>
      <c r="Y9" s="123"/>
      <c r="Z9" s="123"/>
      <c r="AA9" s="133">
        <f>'[2]Enron Summary'!AA9</f>
        <v>-328.58</v>
      </c>
      <c r="AB9" s="134">
        <f>'[2]Enron Summary'!AB9</f>
        <v>-45.899999999999977</v>
      </c>
      <c r="AC9" s="134">
        <f>'[2]Enron Summary'!AC9</f>
        <v>-33.259999999999984</v>
      </c>
      <c r="AD9" s="134">
        <f>'[2]Comparison '!H10</f>
        <v>-417.35999999999984</v>
      </c>
      <c r="AE9" s="119"/>
      <c r="AF9" s="128">
        <v>70</v>
      </c>
      <c r="AG9" s="138">
        <v>47</v>
      </c>
      <c r="AH9" s="138">
        <v>47</v>
      </c>
      <c r="AI9" s="138">
        <v>57</v>
      </c>
      <c r="AJ9" s="122">
        <v>63</v>
      </c>
      <c r="AK9" s="123"/>
      <c r="AL9" s="139">
        <v>14</v>
      </c>
      <c r="AM9" s="183">
        <v>6</v>
      </c>
      <c r="AN9" s="123"/>
      <c r="AO9" s="140">
        <v>5.4</v>
      </c>
      <c r="AP9" s="123"/>
      <c r="AQ9" s="126" t="e">
        <f>SUM(#REF!/#REF!*'[2]Dental &amp; Other Rates'!$B$27)</f>
        <v>#REF!</v>
      </c>
      <c r="AR9" s="184" t="e">
        <f>SUM(#REF!/#REF!*'[2]Dental &amp; Other Rates'!$B$28)</f>
        <v>#REF!</v>
      </c>
      <c r="AS9" s="123"/>
      <c r="AT9" s="128" t="e">
        <f>SUM(#REF!/1000*#REF!)</f>
        <v>#REF!</v>
      </c>
      <c r="AU9" s="129" t="e">
        <f t="shared" si="1"/>
        <v>#REF!</v>
      </c>
      <c r="AV9" s="122">
        <v>0.84</v>
      </c>
      <c r="AW9" s="123"/>
      <c r="AX9" s="123"/>
      <c r="AY9" s="182" t="e">
        <f>SUM(#REF!/#REF!*'[2]Dental &amp; Other Rates'!$B$40/12)</f>
        <v>#REF!</v>
      </c>
      <c r="AZ9" s="123"/>
      <c r="BA9" s="133">
        <f>'[2]Citigroup Rate Chart'!Y9</f>
        <v>119.94000000000001</v>
      </c>
      <c r="BB9" s="134">
        <f>'[2]Citigroup Rate Chart'!Z9</f>
        <v>122.64000000000001</v>
      </c>
      <c r="BC9" s="134">
        <f>'[2]Comparison '!BL10</f>
        <v>1849.6800000000003</v>
      </c>
      <c r="BD9" s="134">
        <f t="shared" si="2"/>
        <v>2267.04</v>
      </c>
      <c r="BE9" s="119"/>
      <c r="BF9" s="128">
        <v>70</v>
      </c>
      <c r="BG9" s="138">
        <v>47</v>
      </c>
      <c r="BH9" s="138">
        <v>47</v>
      </c>
      <c r="BI9" s="138">
        <v>57</v>
      </c>
      <c r="BJ9" s="122">
        <v>63</v>
      </c>
      <c r="BK9" s="123"/>
      <c r="BL9" s="139">
        <v>14</v>
      </c>
      <c r="BM9" s="183">
        <v>6</v>
      </c>
      <c r="BN9" s="123"/>
      <c r="BO9" s="140">
        <v>5.4</v>
      </c>
      <c r="BP9" s="123"/>
      <c r="BQ9" s="139" t="e">
        <f>SUM((#REF!*10)/#REF!*'[2]Dental &amp; Other Rates'!$B$27)</f>
        <v>#REF!</v>
      </c>
      <c r="BR9" s="183" t="e">
        <f>SUM((#REF!*10*0.6)/#REF!*'[2]Dental &amp; Other Rates'!$B$28)</f>
        <v>#REF!</v>
      </c>
      <c r="BS9" s="123"/>
      <c r="BT9" s="128" t="e">
        <f>SUM((#REF!*7)/1000*#REF!)</f>
        <v>#REF!</v>
      </c>
      <c r="BU9" s="129" t="e">
        <f t="shared" si="3"/>
        <v>#REF!</v>
      </c>
      <c r="BV9" s="122">
        <v>0.84</v>
      </c>
      <c r="BW9" s="123"/>
      <c r="BX9" s="123"/>
      <c r="BY9" s="182" t="e">
        <f>SUM(#REF!/#REF!*'[2]Dental &amp; Other Rates'!$B$40/12)</f>
        <v>#REF!</v>
      </c>
      <c r="BZ9" s="123"/>
      <c r="CA9" s="133">
        <f>'[2]Citigroup Rate Max AD&amp;D Life'!Y9</f>
        <v>142.80000000000001</v>
      </c>
      <c r="CB9" s="134">
        <f>'[2]Citigroup Rate Max AD&amp;D Life'!Z9</f>
        <v>154.14000000000001</v>
      </c>
      <c r="CC9" s="205">
        <f t="shared" si="4"/>
        <v>3.7783999999999998E-2</v>
      </c>
    </row>
    <row r="10" spans="1:81" ht="14.4" thickTop="1" thickBot="1" x14ac:dyDescent="0.3">
      <c r="A10" s="33">
        <v>80000</v>
      </c>
      <c r="B10" s="54" t="s">
        <v>398</v>
      </c>
      <c r="C10" s="119"/>
      <c r="D10" s="128">
        <v>198.95</v>
      </c>
      <c r="E10" s="138">
        <v>207.23</v>
      </c>
      <c r="F10" s="138">
        <v>188.92</v>
      </c>
      <c r="G10" s="122">
        <v>112.94</v>
      </c>
      <c r="H10" s="123"/>
      <c r="I10" s="139">
        <v>34.03</v>
      </c>
      <c r="J10" s="123"/>
      <c r="K10" s="140">
        <v>8.76</v>
      </c>
      <c r="L10" s="123"/>
      <c r="M10" s="141" t="e">
        <f>SUM(#REF!/#REF!*'[2]Enron Rates'!$B$16)</f>
        <v>#REF!</v>
      </c>
      <c r="N10" s="142" t="e">
        <f>SUM(#REF!/#REF!*'[2]Enron Rates'!$B$17)</f>
        <v>#REF!</v>
      </c>
      <c r="O10" s="123"/>
      <c r="P10" s="128" t="e">
        <f>SUM(#REF!/1000*#REF!)</f>
        <v>#REF!</v>
      </c>
      <c r="Q10" s="129" t="e">
        <f t="shared" si="0"/>
        <v>#REF!</v>
      </c>
      <c r="R10" s="122">
        <v>0.42</v>
      </c>
      <c r="S10" s="123"/>
      <c r="T10" s="123"/>
      <c r="U10" s="130">
        <v>7.82</v>
      </c>
      <c r="V10" s="131">
        <v>13.56</v>
      </c>
      <c r="W10" s="131">
        <v>27.62</v>
      </c>
      <c r="X10" s="132">
        <v>37.020000000000003</v>
      </c>
      <c r="Y10" s="123"/>
      <c r="Z10" s="123"/>
      <c r="AA10" s="133">
        <f>'[2]Enron Summary'!AA10</f>
        <v>-328.58</v>
      </c>
      <c r="AB10" s="134">
        <f>'[2]Enron Summary'!AB10</f>
        <v>-44.219999999999985</v>
      </c>
      <c r="AC10" s="134">
        <f>'[2]Enron Summary'!AC10</f>
        <v>-30.639999999999993</v>
      </c>
      <c r="AD10" s="134">
        <f>'[2]Comparison '!H11</f>
        <v>-243.91999999999993</v>
      </c>
      <c r="AE10" s="119"/>
      <c r="AF10" s="128">
        <v>83</v>
      </c>
      <c r="AG10" s="138">
        <v>58</v>
      </c>
      <c r="AH10" s="138">
        <v>58</v>
      </c>
      <c r="AI10" s="138">
        <v>69</v>
      </c>
      <c r="AJ10" s="122">
        <v>75</v>
      </c>
      <c r="AK10" s="123"/>
      <c r="AL10" s="139">
        <v>14</v>
      </c>
      <c r="AM10" s="183">
        <v>6</v>
      </c>
      <c r="AN10" s="123"/>
      <c r="AO10" s="140">
        <v>5.4</v>
      </c>
      <c r="AP10" s="123"/>
      <c r="AQ10" s="126" t="e">
        <f>SUM(#REF!/#REF!*'[2]Dental &amp; Other Rates'!$B$27)</f>
        <v>#REF!</v>
      </c>
      <c r="AR10" s="184" t="e">
        <f>SUM(#REF!/#REF!*'[2]Dental &amp; Other Rates'!$B$28)</f>
        <v>#REF!</v>
      </c>
      <c r="AS10" s="123"/>
      <c r="AT10" s="128" t="e">
        <f>SUM(#REF!/1000*#REF!)</f>
        <v>#REF!</v>
      </c>
      <c r="AU10" s="129" t="e">
        <f t="shared" si="1"/>
        <v>#REF!</v>
      </c>
      <c r="AV10" s="122">
        <v>0.84</v>
      </c>
      <c r="AW10" s="123"/>
      <c r="AX10" s="123"/>
      <c r="AY10" s="182" t="e">
        <f>SUM(#REF!/#REF!*'[2]Dental &amp; Other Rates'!$B$40/12)</f>
        <v>#REF!</v>
      </c>
      <c r="AZ10" s="123"/>
      <c r="BA10" s="133">
        <f>'[2]Citigroup Rate Chart'!Y10</f>
        <v>143.12</v>
      </c>
      <c r="BB10" s="134">
        <f>'[2]Citigroup Rate Chart'!Z10</f>
        <v>146.44</v>
      </c>
      <c r="BC10" s="134">
        <f>'[2]Comparison '!BL11</f>
        <v>2261.2800000000002</v>
      </c>
      <c r="BD10" s="134">
        <f t="shared" si="2"/>
        <v>2505.2000000000003</v>
      </c>
      <c r="BE10" s="119"/>
      <c r="BF10" s="128">
        <v>83</v>
      </c>
      <c r="BG10" s="138">
        <v>58</v>
      </c>
      <c r="BH10" s="138">
        <v>58</v>
      </c>
      <c r="BI10" s="138">
        <v>69</v>
      </c>
      <c r="BJ10" s="122">
        <v>75</v>
      </c>
      <c r="BK10" s="123"/>
      <c r="BL10" s="139">
        <v>14</v>
      </c>
      <c r="BM10" s="183">
        <v>6</v>
      </c>
      <c r="BN10" s="123"/>
      <c r="BO10" s="140">
        <v>5.4</v>
      </c>
      <c r="BP10" s="123"/>
      <c r="BQ10" s="139" t="e">
        <f>SUM((#REF!*10)/#REF!*'[2]Dental &amp; Other Rates'!$B$27)</f>
        <v>#REF!</v>
      </c>
      <c r="BR10" s="183" t="e">
        <f>SUM((#REF!*10*0.6)/#REF!*'[2]Dental &amp; Other Rates'!$B$28)</f>
        <v>#REF!</v>
      </c>
      <c r="BS10" s="123"/>
      <c r="BT10" s="128" t="e">
        <f>SUM((#REF!*7)/1000*#REF!)</f>
        <v>#REF!</v>
      </c>
      <c r="BU10" s="129" t="e">
        <f t="shared" si="3"/>
        <v>#REF!</v>
      </c>
      <c r="BV10" s="122">
        <v>0.84</v>
      </c>
      <c r="BW10" s="123"/>
      <c r="BX10" s="123"/>
      <c r="BY10" s="182" t="e">
        <f>SUM(#REF!/#REF!*'[2]Dental &amp; Other Rates'!$B$40/12)</f>
        <v>#REF!</v>
      </c>
      <c r="BZ10" s="123"/>
      <c r="CA10" s="133">
        <f>'[2]Citigroup Rate Max AD&amp;D Life'!Y10</f>
        <v>173.60000000000002</v>
      </c>
      <c r="CB10" s="134">
        <f>'[2]Citigroup Rate Max AD&amp;D Life'!Z10</f>
        <v>188.44000000000003</v>
      </c>
      <c r="CC10" s="205">
        <f t="shared" si="4"/>
        <v>3.1315000000000003E-2</v>
      </c>
    </row>
    <row r="11" spans="1:81" ht="14.4" thickTop="1" thickBot="1" x14ac:dyDescent="0.3">
      <c r="A11" s="33">
        <v>100000</v>
      </c>
      <c r="B11" s="54" t="s">
        <v>399</v>
      </c>
      <c r="C11" s="119"/>
      <c r="D11" s="128">
        <v>198.95</v>
      </c>
      <c r="E11" s="138">
        <v>207.23</v>
      </c>
      <c r="F11" s="138">
        <v>188.92</v>
      </c>
      <c r="G11" s="122">
        <v>112.94</v>
      </c>
      <c r="H11" s="123"/>
      <c r="I11" s="139">
        <v>34.03</v>
      </c>
      <c r="J11" s="123"/>
      <c r="K11" s="140">
        <v>8.76</v>
      </c>
      <c r="L11" s="123"/>
      <c r="M11" s="141" t="e">
        <f>SUM(#REF!/#REF!*'[2]Enron Rates'!$B$16)</f>
        <v>#REF!</v>
      </c>
      <c r="N11" s="142" t="e">
        <f>SUM(#REF!/#REF!*'[2]Enron Rates'!$B$17)</f>
        <v>#REF!</v>
      </c>
      <c r="O11" s="123"/>
      <c r="P11" s="128" t="e">
        <f>SUM(#REF!/1000*#REF!)</f>
        <v>#REF!</v>
      </c>
      <c r="Q11" s="129" t="e">
        <f t="shared" si="0"/>
        <v>#REF!</v>
      </c>
      <c r="R11" s="122">
        <v>0.42</v>
      </c>
      <c r="S11" s="123"/>
      <c r="T11" s="123"/>
      <c r="U11" s="130">
        <v>7.82</v>
      </c>
      <c r="V11" s="131">
        <v>13.56</v>
      </c>
      <c r="W11" s="131">
        <v>27.62</v>
      </c>
      <c r="X11" s="132">
        <v>37.020000000000003</v>
      </c>
      <c r="Y11" s="123"/>
      <c r="Z11" s="123"/>
      <c r="AA11" s="133">
        <f>'[2]Enron Summary'!AA11</f>
        <v>-328.58</v>
      </c>
      <c r="AB11" s="134">
        <f>'[2]Enron Summary'!AB11</f>
        <v>-42.539999999999978</v>
      </c>
      <c r="AC11" s="134">
        <f>'[2]Enron Summary'!AC11</f>
        <v>-28.019999999999989</v>
      </c>
      <c r="AD11" s="134">
        <f>'[2]Comparison '!H12</f>
        <v>-70.479999999999848</v>
      </c>
      <c r="AE11" s="119"/>
      <c r="AF11" s="128">
        <v>99</v>
      </c>
      <c r="AG11" s="138">
        <v>67</v>
      </c>
      <c r="AH11" s="138">
        <v>70</v>
      </c>
      <c r="AI11" s="138">
        <v>82</v>
      </c>
      <c r="AJ11" s="122">
        <v>90</v>
      </c>
      <c r="AK11" s="123"/>
      <c r="AL11" s="139">
        <v>14</v>
      </c>
      <c r="AM11" s="183">
        <v>6</v>
      </c>
      <c r="AN11" s="123"/>
      <c r="AO11" s="140">
        <v>5.4</v>
      </c>
      <c r="AP11" s="123"/>
      <c r="AQ11" s="126" t="e">
        <f>SUM(#REF!/#REF!*'[2]Dental &amp; Other Rates'!$B$27)</f>
        <v>#REF!</v>
      </c>
      <c r="AR11" s="184" t="e">
        <f>SUM(#REF!/#REF!*'[2]Dental &amp; Other Rates'!$B$28)</f>
        <v>#REF!</v>
      </c>
      <c r="AS11" s="123"/>
      <c r="AT11" s="128" t="e">
        <f>SUM(#REF!/1000*#REF!)</f>
        <v>#REF!</v>
      </c>
      <c r="AU11" s="129" t="e">
        <f t="shared" si="1"/>
        <v>#REF!</v>
      </c>
      <c r="AV11" s="122">
        <v>0.84</v>
      </c>
      <c r="AW11" s="123"/>
      <c r="AX11" s="123"/>
      <c r="AY11" s="182" t="e">
        <f>SUM(#REF!/#REF!*'[2]Dental &amp; Other Rates'!$B$40/12)</f>
        <v>#REF!</v>
      </c>
      <c r="AZ11" s="123"/>
      <c r="BA11" s="133">
        <f>'[2]Citigroup Rate Chart'!Y11</f>
        <v>169.3</v>
      </c>
      <c r="BB11" s="134">
        <f>'[2]Citigroup Rate Chart'!Z11</f>
        <v>173.24</v>
      </c>
      <c r="BC11" s="134">
        <f>'[2]Comparison '!BL12</f>
        <v>2708.88</v>
      </c>
      <c r="BD11" s="134">
        <f t="shared" si="2"/>
        <v>2779.36</v>
      </c>
      <c r="BE11" s="119"/>
      <c r="BF11" s="128">
        <v>99</v>
      </c>
      <c r="BG11" s="138">
        <v>67</v>
      </c>
      <c r="BH11" s="138">
        <v>70</v>
      </c>
      <c r="BI11" s="138">
        <v>82</v>
      </c>
      <c r="BJ11" s="122">
        <v>90</v>
      </c>
      <c r="BK11" s="123"/>
      <c r="BL11" s="139">
        <v>14</v>
      </c>
      <c r="BM11" s="183">
        <v>6</v>
      </c>
      <c r="BN11" s="123"/>
      <c r="BO11" s="140">
        <v>5.4</v>
      </c>
      <c r="BP11" s="123"/>
      <c r="BQ11" s="139" t="e">
        <f>SUM((#REF!*10)/#REF!*'[2]Dental &amp; Other Rates'!$B$27)</f>
        <v>#REF!</v>
      </c>
      <c r="BR11" s="183" t="e">
        <f>SUM((#REF!*10*0.6)/#REF!*'[2]Dental &amp; Other Rates'!$B$28)</f>
        <v>#REF!</v>
      </c>
      <c r="BS11" s="123"/>
      <c r="BT11" s="128" t="e">
        <f>SUM((#REF!*7)/1000*#REF!)</f>
        <v>#REF!</v>
      </c>
      <c r="BU11" s="129" t="e">
        <f t="shared" si="3"/>
        <v>#REF!</v>
      </c>
      <c r="BV11" s="122">
        <v>0.84</v>
      </c>
      <c r="BW11" s="123"/>
      <c r="BX11" s="123"/>
      <c r="BY11" s="182" t="e">
        <f>SUM(#REF!/#REF!*'[2]Dental &amp; Other Rates'!$B$40/12)</f>
        <v>#REF!</v>
      </c>
      <c r="BZ11" s="123"/>
      <c r="CA11" s="133">
        <f>'[2]Citigroup Rate Max AD&amp;D Life'!Y11</f>
        <v>207.4</v>
      </c>
      <c r="CB11" s="134">
        <f>'[2]Citigroup Rate Max AD&amp;D Life'!Z11</f>
        <v>225.74</v>
      </c>
      <c r="CC11" s="205">
        <f t="shared" si="4"/>
        <v>2.7793600000000002E-2</v>
      </c>
    </row>
    <row r="12" spans="1:81" ht="14.4" thickTop="1" thickBot="1" x14ac:dyDescent="0.3">
      <c r="A12" s="33">
        <v>150000</v>
      </c>
      <c r="B12" s="54" t="s">
        <v>400</v>
      </c>
      <c r="C12" s="119"/>
      <c r="D12" s="128">
        <v>198.95</v>
      </c>
      <c r="E12" s="138">
        <v>207.23</v>
      </c>
      <c r="F12" s="138">
        <v>188.92</v>
      </c>
      <c r="G12" s="122">
        <v>112.94</v>
      </c>
      <c r="H12" s="123"/>
      <c r="I12" s="139">
        <v>34.03</v>
      </c>
      <c r="J12" s="123"/>
      <c r="K12" s="140">
        <v>8.76</v>
      </c>
      <c r="L12" s="123"/>
      <c r="M12" s="141" t="e">
        <f>SUM(#REF!/#REF!*'[2]Enron Rates'!$B$16)</f>
        <v>#REF!</v>
      </c>
      <c r="N12" s="142" t="e">
        <f>SUM(#REF!/#REF!*'[2]Enron Rates'!$B$17)</f>
        <v>#REF!</v>
      </c>
      <c r="O12" s="123"/>
      <c r="P12" s="128" t="e">
        <f>SUM(#REF!/1000*#REF!)</f>
        <v>#REF!</v>
      </c>
      <c r="Q12" s="129" t="e">
        <f t="shared" si="0"/>
        <v>#REF!</v>
      </c>
      <c r="R12" s="122">
        <v>0.42</v>
      </c>
      <c r="S12" s="123"/>
      <c r="T12" s="123"/>
      <c r="U12" s="130">
        <v>7.82</v>
      </c>
      <c r="V12" s="131">
        <v>13.56</v>
      </c>
      <c r="W12" s="131">
        <v>27.62</v>
      </c>
      <c r="X12" s="132">
        <v>37.020000000000003</v>
      </c>
      <c r="Y12" s="123"/>
      <c r="Z12" s="123"/>
      <c r="AA12" s="133">
        <f>'[2]Enron Summary'!AA12</f>
        <v>-328.58</v>
      </c>
      <c r="AB12" s="134">
        <f>'[2]Enron Summary'!AB12</f>
        <v>-38.339999999999989</v>
      </c>
      <c r="AC12" s="134">
        <f>'[2]Enron Summary'!AC12</f>
        <v>-21.469999999999978</v>
      </c>
      <c r="AD12" s="134">
        <f>'[2]Comparison '!H13</f>
        <v>363.12000000000023</v>
      </c>
      <c r="AE12" s="119"/>
      <c r="AF12" s="128">
        <v>129</v>
      </c>
      <c r="AG12" s="138">
        <v>90</v>
      </c>
      <c r="AH12" s="138">
        <v>94</v>
      </c>
      <c r="AI12" s="138">
        <v>111</v>
      </c>
      <c r="AJ12" s="122">
        <v>120</v>
      </c>
      <c r="AK12" s="123"/>
      <c r="AL12" s="139">
        <v>14</v>
      </c>
      <c r="AM12" s="183">
        <v>6</v>
      </c>
      <c r="AN12" s="123"/>
      <c r="AO12" s="140">
        <v>5.4</v>
      </c>
      <c r="AP12" s="123"/>
      <c r="AQ12" s="126" t="e">
        <f>SUM(#REF!/#REF!*'[2]Dental &amp; Other Rates'!$B$27)</f>
        <v>#REF!</v>
      </c>
      <c r="AR12" s="184" t="e">
        <f>SUM(#REF!/#REF!*'[2]Dental &amp; Other Rates'!$B$28)</f>
        <v>#REF!</v>
      </c>
      <c r="AS12" s="123"/>
      <c r="AT12" s="128" t="e">
        <f>SUM(#REF!/1000*#REF!)</f>
        <v>#REF!</v>
      </c>
      <c r="AU12" s="129" t="e">
        <f t="shared" si="1"/>
        <v>#REF!</v>
      </c>
      <c r="AV12" s="122">
        <v>0.84</v>
      </c>
      <c r="AW12" s="123"/>
      <c r="AX12" s="123"/>
      <c r="AY12" s="182" t="e">
        <f>SUM(#REF!/#REF!*'[2]Dental &amp; Other Rates'!$B$41/12)</f>
        <v>#REF!</v>
      </c>
      <c r="AZ12" s="123"/>
      <c r="BA12" s="133">
        <f>'[2]Citigroup Rate Chart'!Y12</f>
        <v>262.25</v>
      </c>
      <c r="BB12" s="134">
        <f>'[2]Citigroup Rate Chart'!Z12</f>
        <v>267.74</v>
      </c>
      <c r="BC12" s="134">
        <f>'[2]Comparison '!BL13</f>
        <v>4157.88</v>
      </c>
      <c r="BD12" s="134">
        <f t="shared" si="2"/>
        <v>3794.7599999999998</v>
      </c>
      <c r="BE12" s="119"/>
      <c r="BF12" s="128">
        <v>129</v>
      </c>
      <c r="BG12" s="138">
        <v>90</v>
      </c>
      <c r="BH12" s="138">
        <v>94</v>
      </c>
      <c r="BI12" s="138">
        <v>111</v>
      </c>
      <c r="BJ12" s="122">
        <v>120</v>
      </c>
      <c r="BK12" s="123"/>
      <c r="BL12" s="139">
        <v>14</v>
      </c>
      <c r="BM12" s="183">
        <v>6</v>
      </c>
      <c r="BN12" s="123"/>
      <c r="BO12" s="140">
        <v>5.4</v>
      </c>
      <c r="BP12" s="123"/>
      <c r="BQ12" s="139" t="e">
        <f>SUM((#REF!*10)/#REF!*'[2]Dental &amp; Other Rates'!$B$27)</f>
        <v>#REF!</v>
      </c>
      <c r="BR12" s="183" t="e">
        <f>SUM((#REF!*10*0.6)/#REF!*'[2]Dental &amp; Other Rates'!$B$28)</f>
        <v>#REF!</v>
      </c>
      <c r="BS12" s="123"/>
      <c r="BT12" s="128" t="e">
        <f>SUM((#REF!*7)/1000*#REF!)</f>
        <v>#REF!</v>
      </c>
      <c r="BU12" s="129" t="e">
        <f t="shared" si="3"/>
        <v>#REF!</v>
      </c>
      <c r="BV12" s="122">
        <v>0.84</v>
      </c>
      <c r="BW12" s="123"/>
      <c r="BX12" s="123"/>
      <c r="BY12" s="182" t="e">
        <f>SUM(#REF!/#REF!*'[2]Dental &amp; Other Rates'!$B$41/12)</f>
        <v>#REF!</v>
      </c>
      <c r="BZ12" s="123"/>
      <c r="CA12" s="133">
        <f>'[2]Citigroup Rate Max AD&amp;D Life'!Y12</f>
        <v>319.39999999999998</v>
      </c>
      <c r="CB12" s="134">
        <f>'[2]Citigroup Rate Max AD&amp;D Life'!Z12</f>
        <v>346.49</v>
      </c>
      <c r="CC12" s="205">
        <f t="shared" si="4"/>
        <v>2.5298399999999999E-2</v>
      </c>
    </row>
    <row r="13" spans="1:81" ht="14.4" thickTop="1" thickBot="1" x14ac:dyDescent="0.3">
      <c r="A13" s="33">
        <v>200000</v>
      </c>
      <c r="B13" s="54" t="s">
        <v>401</v>
      </c>
      <c r="C13" s="119"/>
      <c r="D13" s="128">
        <v>198.95</v>
      </c>
      <c r="E13" s="138">
        <v>207.23</v>
      </c>
      <c r="F13" s="138">
        <v>188.92</v>
      </c>
      <c r="G13" s="122">
        <v>112.94</v>
      </c>
      <c r="H13" s="123"/>
      <c r="I13" s="139">
        <v>34.03</v>
      </c>
      <c r="J13" s="123"/>
      <c r="K13" s="140">
        <v>8.76</v>
      </c>
      <c r="L13" s="123"/>
      <c r="M13" s="141" t="e">
        <f>SUM(#REF!/#REF!*'[2]Enron Rates'!$B$16)</f>
        <v>#REF!</v>
      </c>
      <c r="N13" s="142" t="e">
        <f>SUM(#REF!/#REF!*'[2]Enron Rates'!$B$17)</f>
        <v>#REF!</v>
      </c>
      <c r="O13" s="123"/>
      <c r="P13" s="128" t="e">
        <f>SUM(#REF!/1000*#REF!)</f>
        <v>#REF!</v>
      </c>
      <c r="Q13" s="129" t="e">
        <f t="shared" si="0"/>
        <v>#REF!</v>
      </c>
      <c r="R13" s="122">
        <v>0.42</v>
      </c>
      <c r="S13" s="123"/>
      <c r="T13" s="123"/>
      <c r="U13" s="130">
        <v>7.82</v>
      </c>
      <c r="V13" s="131">
        <v>13.56</v>
      </c>
      <c r="W13" s="131">
        <v>27.62</v>
      </c>
      <c r="X13" s="132">
        <v>37.020000000000003</v>
      </c>
      <c r="Y13" s="123"/>
      <c r="Z13" s="123"/>
      <c r="AA13" s="133">
        <f>'[2]Enron Summary'!AA13</f>
        <v>-328.58</v>
      </c>
      <c r="AB13" s="134">
        <f>'[2]Enron Summary'!AB13</f>
        <v>-34.139999999999986</v>
      </c>
      <c r="AC13" s="134">
        <f>'[2]Enron Summary'!AC13</f>
        <v>-14.91999999999998</v>
      </c>
      <c r="AD13" s="134">
        <f>'[2]Comparison '!H14</f>
        <v>796.72000000000025</v>
      </c>
      <c r="AE13" s="119"/>
      <c r="AF13" s="128">
        <v>139</v>
      </c>
      <c r="AG13" s="138">
        <v>95</v>
      </c>
      <c r="AH13" s="138">
        <v>99</v>
      </c>
      <c r="AI13" s="138">
        <v>117</v>
      </c>
      <c r="AJ13" s="122">
        <v>126</v>
      </c>
      <c r="AK13" s="123"/>
      <c r="AL13" s="139">
        <v>14</v>
      </c>
      <c r="AM13" s="183">
        <v>6</v>
      </c>
      <c r="AN13" s="123"/>
      <c r="AO13" s="140">
        <v>5.4</v>
      </c>
      <c r="AP13" s="123"/>
      <c r="AQ13" s="126" t="e">
        <f>SUM(#REF!/#REF!*'[2]Dental &amp; Other Rates'!$B$27)</f>
        <v>#REF!</v>
      </c>
      <c r="AR13" s="184" t="e">
        <f>SUM(#REF!/#REF!*'[2]Dental &amp; Other Rates'!$B$28)</f>
        <v>#REF!</v>
      </c>
      <c r="AS13" s="123"/>
      <c r="AT13" s="128" t="e">
        <f>SUM(#REF!/1000*#REF!)</f>
        <v>#REF!</v>
      </c>
      <c r="AU13" s="129" t="e">
        <f t="shared" si="1"/>
        <v>#REF!</v>
      </c>
      <c r="AV13" s="122">
        <v>0.84</v>
      </c>
      <c r="AW13" s="123"/>
      <c r="AX13" s="123"/>
      <c r="AY13" s="182" t="e">
        <f>SUM(#REF!/#REF!*'[2]Dental &amp; Other Rates'!$B$41/12)</f>
        <v>#REF!</v>
      </c>
      <c r="AZ13" s="123"/>
      <c r="BA13" s="133">
        <f>'[2]Citigroup Rate Chart'!Y13</f>
        <v>310.20000000000005</v>
      </c>
      <c r="BB13" s="134">
        <f>'[2]Citigroup Rate Chart'!Z13</f>
        <v>317.24</v>
      </c>
      <c r="BC13" s="134">
        <f>'[2]Comparison '!BL14</f>
        <v>5012.8799999999992</v>
      </c>
      <c r="BD13" s="134">
        <f t="shared" si="2"/>
        <v>4216.1599999999989</v>
      </c>
      <c r="BE13" s="119"/>
      <c r="BF13" s="128">
        <v>139</v>
      </c>
      <c r="BG13" s="138">
        <v>95</v>
      </c>
      <c r="BH13" s="138">
        <v>99</v>
      </c>
      <c r="BI13" s="138">
        <v>117</v>
      </c>
      <c r="BJ13" s="122">
        <v>126</v>
      </c>
      <c r="BK13" s="123"/>
      <c r="BL13" s="139">
        <v>14</v>
      </c>
      <c r="BM13" s="183">
        <v>6</v>
      </c>
      <c r="BN13" s="123"/>
      <c r="BO13" s="140">
        <v>5.4</v>
      </c>
      <c r="BP13" s="123"/>
      <c r="BQ13" s="139">
        <v>13.5</v>
      </c>
      <c r="BR13" s="183">
        <v>13.5</v>
      </c>
      <c r="BS13" s="123"/>
      <c r="BT13" s="128" t="e">
        <f>SUM((#REF!*7)/1000*#REF!)</f>
        <v>#REF!</v>
      </c>
      <c r="BU13" s="129" t="e">
        <f t="shared" si="3"/>
        <v>#REF!</v>
      </c>
      <c r="BV13" s="122">
        <v>0.84</v>
      </c>
      <c r="BW13" s="123"/>
      <c r="BX13" s="123"/>
      <c r="BY13" s="182" t="e">
        <f>SUM(#REF!/#REF!*'[2]Dental &amp; Other Rates'!$B$41/12)</f>
        <v>#REF!</v>
      </c>
      <c r="BZ13" s="123"/>
      <c r="CA13" s="133">
        <f>'[2]Citigroup Rate Max AD&amp;D Life'!Y13</f>
        <v>381.9</v>
      </c>
      <c r="CB13" s="134">
        <f>'[2]Citigroup Rate Max AD&amp;D Life'!Z13</f>
        <v>417.73999999999995</v>
      </c>
      <c r="CC13" s="205">
        <f t="shared" si="4"/>
        <v>2.1080799999999993E-2</v>
      </c>
    </row>
    <row r="14" spans="1:81" ht="14.4" thickTop="1" thickBot="1" x14ac:dyDescent="0.3">
      <c r="A14" s="33">
        <v>300000</v>
      </c>
      <c r="B14" s="54" t="s">
        <v>402</v>
      </c>
      <c r="C14" s="119"/>
      <c r="D14" s="128">
        <v>198.95</v>
      </c>
      <c r="E14" s="138">
        <v>207.23</v>
      </c>
      <c r="F14" s="138">
        <v>188.92</v>
      </c>
      <c r="G14" s="122">
        <v>112.94</v>
      </c>
      <c r="H14" s="123"/>
      <c r="I14" s="139">
        <v>34.03</v>
      </c>
      <c r="J14" s="123"/>
      <c r="K14" s="140">
        <v>8.76</v>
      </c>
      <c r="L14" s="123"/>
      <c r="M14" s="141" t="e">
        <f>SUM(#REF!/#REF!*'[2]Enron Rates'!$B$16)</f>
        <v>#REF!</v>
      </c>
      <c r="N14" s="142" t="e">
        <f>SUM(#REF!/#REF!*'[2]Enron Rates'!$B$17)</f>
        <v>#REF!</v>
      </c>
      <c r="O14" s="123"/>
      <c r="P14" s="128" t="e">
        <f>SUM(#REF!/1000*#REF!)</f>
        <v>#REF!</v>
      </c>
      <c r="Q14" s="129" t="e">
        <f t="shared" si="0"/>
        <v>#REF!</v>
      </c>
      <c r="R14" s="122">
        <v>0.42</v>
      </c>
      <c r="S14" s="123"/>
      <c r="T14" s="123"/>
      <c r="U14" s="130">
        <v>7.82</v>
      </c>
      <c r="V14" s="131">
        <v>13.56</v>
      </c>
      <c r="W14" s="131">
        <v>27.62</v>
      </c>
      <c r="X14" s="132">
        <v>37.020000000000003</v>
      </c>
      <c r="Y14" s="123"/>
      <c r="Z14" s="123"/>
      <c r="AA14" s="133">
        <f>'[2]Enron Summary'!AA14</f>
        <v>-328.58</v>
      </c>
      <c r="AB14" s="134">
        <f>'[2]Enron Summary'!AB14</f>
        <v>-25.739999999999984</v>
      </c>
      <c r="AC14" s="134">
        <f>'[2]Enron Summary'!AC14</f>
        <v>-1.8199999999999861</v>
      </c>
      <c r="AD14" s="134">
        <f>'[2]Comparison '!H15</f>
        <v>1663.9200000000003</v>
      </c>
      <c r="AE14" s="119"/>
      <c r="AF14" s="128">
        <v>146</v>
      </c>
      <c r="AG14" s="138">
        <v>99</v>
      </c>
      <c r="AH14" s="138">
        <v>103</v>
      </c>
      <c r="AI14" s="138">
        <v>122</v>
      </c>
      <c r="AJ14" s="122">
        <v>132</v>
      </c>
      <c r="AK14" s="123"/>
      <c r="AL14" s="139">
        <v>14</v>
      </c>
      <c r="AM14" s="183">
        <v>6</v>
      </c>
      <c r="AN14" s="123"/>
      <c r="AO14" s="140">
        <v>5.4</v>
      </c>
      <c r="AP14" s="123"/>
      <c r="AQ14" s="126" t="e">
        <f>SUM(#REF!/#REF!*'[2]Dental &amp; Other Rates'!$B$27)</f>
        <v>#REF!</v>
      </c>
      <c r="AR14" s="184" t="e">
        <f>SUM(#REF!/#REF!*'[2]Dental &amp; Other Rates'!$B$28)</f>
        <v>#REF!</v>
      </c>
      <c r="AS14" s="123"/>
      <c r="AT14" s="128" t="e">
        <f>SUM(#REF!/1000*#REF!)</f>
        <v>#REF!</v>
      </c>
      <c r="AU14" s="129" t="e">
        <f t="shared" si="1"/>
        <v>#REF!</v>
      </c>
      <c r="AV14" s="122">
        <v>0.84</v>
      </c>
      <c r="AW14" s="123"/>
      <c r="AX14" s="123"/>
      <c r="AY14" s="182" t="e">
        <f>SUM(#REF!/#REF!*'[2]Dental &amp; Other Rates'!$B$42/12)</f>
        <v>#REF!</v>
      </c>
      <c r="AZ14" s="123"/>
      <c r="BA14" s="133">
        <f>'[2]Citigroup Rate Chart'!Y14</f>
        <v>418.1</v>
      </c>
      <c r="BB14" s="134">
        <f>'[2]Citigroup Rate Chart'!Z14</f>
        <v>428.24</v>
      </c>
      <c r="BC14" s="134">
        <f>'[2]Comparison '!BL15</f>
        <v>6866.88</v>
      </c>
      <c r="BD14" s="134">
        <f t="shared" si="2"/>
        <v>5202.96</v>
      </c>
      <c r="BE14" s="119"/>
      <c r="BF14" s="128">
        <v>146</v>
      </c>
      <c r="BG14" s="138">
        <v>99</v>
      </c>
      <c r="BH14" s="138">
        <v>103</v>
      </c>
      <c r="BI14" s="138">
        <v>122</v>
      </c>
      <c r="BJ14" s="122">
        <v>132</v>
      </c>
      <c r="BK14" s="123"/>
      <c r="BL14" s="139">
        <v>14</v>
      </c>
      <c r="BM14" s="183">
        <v>6</v>
      </c>
      <c r="BN14" s="123"/>
      <c r="BO14" s="140">
        <v>5.4</v>
      </c>
      <c r="BP14" s="123"/>
      <c r="BQ14" s="139">
        <v>13.5</v>
      </c>
      <c r="BR14" s="183">
        <v>13.5</v>
      </c>
      <c r="BS14" s="123"/>
      <c r="BT14" s="128" t="e">
        <f>SUM((#REF!*7)/1000*#REF!)</f>
        <v>#REF!</v>
      </c>
      <c r="BU14" s="129" t="e">
        <f t="shared" si="3"/>
        <v>#REF!</v>
      </c>
      <c r="BV14" s="122">
        <v>0.84</v>
      </c>
      <c r="BW14" s="123"/>
      <c r="BX14" s="123"/>
      <c r="BY14" s="182" t="e">
        <f>SUM(#REF!/#REF!*'[2]Dental &amp; Other Rates'!$B$42/12)</f>
        <v>#REF!</v>
      </c>
      <c r="BZ14" s="123"/>
      <c r="CA14" s="133">
        <f>'[2]Citigroup Rate Max AD&amp;D Life'!Y14</f>
        <v>518.9</v>
      </c>
      <c r="CB14" s="134">
        <f>'[2]Citigroup Rate Max AD&amp;D Life'!Z14</f>
        <v>572.24</v>
      </c>
      <c r="CC14" s="205">
        <f t="shared" si="4"/>
        <v>1.73432E-2</v>
      </c>
    </row>
    <row r="15" spans="1:81" ht="14.4" thickTop="1" thickBot="1" x14ac:dyDescent="0.3">
      <c r="A15" s="33">
        <v>500000</v>
      </c>
      <c r="B15" s="54" t="s">
        <v>403</v>
      </c>
      <c r="C15" s="119"/>
      <c r="D15" s="143">
        <v>198.95</v>
      </c>
      <c r="E15" s="144">
        <v>207.23</v>
      </c>
      <c r="F15" s="144">
        <v>188.92</v>
      </c>
      <c r="G15" s="145">
        <v>112.94</v>
      </c>
      <c r="H15" s="123"/>
      <c r="I15" s="139">
        <v>34.03</v>
      </c>
      <c r="J15" s="123"/>
      <c r="K15" s="146">
        <v>8.76</v>
      </c>
      <c r="L15" s="123"/>
      <c r="M15" s="126" t="e">
        <f>SUM(#REF!/#REF!*'[2]Enron Rates'!$B$16)</f>
        <v>#REF!</v>
      </c>
      <c r="N15" s="127" t="e">
        <f>SUM(#REF!/#REF!*'[2]Enron Rates'!$B$17)</f>
        <v>#REF!</v>
      </c>
      <c r="O15" s="123"/>
      <c r="P15" s="128" t="e">
        <f>SUM(#REF!/1000*#REF!)</f>
        <v>#REF!</v>
      </c>
      <c r="Q15" s="129" t="e">
        <f t="shared" si="0"/>
        <v>#REF!</v>
      </c>
      <c r="R15" s="122">
        <v>0.42</v>
      </c>
      <c r="S15" s="123"/>
      <c r="T15" s="123"/>
      <c r="U15" s="130">
        <v>7.82</v>
      </c>
      <c r="V15" s="131">
        <v>13.56</v>
      </c>
      <c r="W15" s="131">
        <v>27.62</v>
      </c>
      <c r="X15" s="132">
        <v>37.020000000000003</v>
      </c>
      <c r="Y15" s="123"/>
      <c r="Z15" s="123"/>
      <c r="AA15" s="147">
        <f>'[2]Enron Summary'!AA15</f>
        <v>-328.58</v>
      </c>
      <c r="AB15" s="148">
        <f>'[2]Enron Summary'!AB15</f>
        <v>-8.9399999999999871</v>
      </c>
      <c r="AC15" s="148">
        <f>'[2]Enron Summary'!AC15</f>
        <v>24.380000000000017</v>
      </c>
      <c r="AD15" s="148">
        <f>'[2]Comparison '!H16</f>
        <v>3398.3199999999997</v>
      </c>
      <c r="AE15" s="119"/>
      <c r="AF15" s="163">
        <v>152</v>
      </c>
      <c r="AG15" s="164">
        <v>104</v>
      </c>
      <c r="AH15" s="164">
        <v>108</v>
      </c>
      <c r="AI15" s="164">
        <v>128</v>
      </c>
      <c r="AJ15" s="165">
        <v>138</v>
      </c>
      <c r="AK15" s="123"/>
      <c r="AL15" s="139">
        <v>14</v>
      </c>
      <c r="AM15" s="183">
        <v>6</v>
      </c>
      <c r="AN15" s="123"/>
      <c r="AO15" s="146">
        <v>5.4</v>
      </c>
      <c r="AP15" s="123"/>
      <c r="AQ15" s="126" t="e">
        <f>SUM(#REF!/#REF!*'[2]Dental &amp; Other Rates'!$B$27)</f>
        <v>#REF!</v>
      </c>
      <c r="AR15" s="184" t="e">
        <f>SUM(#REF!/#REF!*'[2]Dental &amp; Other Rates'!$B$28)</f>
        <v>#REF!</v>
      </c>
      <c r="AS15" s="123"/>
      <c r="AT15" s="128" t="e">
        <f>SUM(#REF!/1000*#REF!)</f>
        <v>#REF!</v>
      </c>
      <c r="AU15" s="129" t="e">
        <f t="shared" si="1"/>
        <v>#REF!</v>
      </c>
      <c r="AV15" s="122">
        <v>0.84</v>
      </c>
      <c r="AW15" s="123"/>
      <c r="AX15" s="123"/>
      <c r="AY15" s="182" t="e">
        <f>SUM(#REF!/#REF!*'[2]Dental &amp; Other Rates'!$B$42/12)</f>
        <v>#REF!</v>
      </c>
      <c r="AZ15" s="123"/>
      <c r="BA15" s="147">
        <f>'[2]Citigroup Rate Chart'!Y15</f>
        <v>592.56666666666672</v>
      </c>
      <c r="BB15" s="148">
        <f>'[2]Citigroup Rate Chart'!Z15</f>
        <v>608.90666666666675</v>
      </c>
      <c r="BC15" s="148">
        <f>'[2]Comparison '!BL16</f>
        <v>10078.879999999999</v>
      </c>
      <c r="BD15" s="148">
        <f t="shared" si="2"/>
        <v>6680.5599999999995</v>
      </c>
      <c r="BE15" s="119"/>
      <c r="BF15" s="163">
        <v>152</v>
      </c>
      <c r="BG15" s="164">
        <v>104</v>
      </c>
      <c r="BH15" s="164">
        <v>108</v>
      </c>
      <c r="BI15" s="164">
        <v>128</v>
      </c>
      <c r="BJ15" s="165">
        <v>138</v>
      </c>
      <c r="BK15" s="123"/>
      <c r="BL15" s="139">
        <v>14</v>
      </c>
      <c r="BM15" s="183">
        <v>6</v>
      </c>
      <c r="BN15" s="123"/>
      <c r="BO15" s="146">
        <v>5.4</v>
      </c>
      <c r="BP15" s="123"/>
      <c r="BQ15" s="139">
        <v>13.5</v>
      </c>
      <c r="BR15" s="183">
        <v>13.5</v>
      </c>
      <c r="BS15" s="123"/>
      <c r="BT15" s="128" t="e">
        <f>SUM((#REF!*7)/1000*#REF!)</f>
        <v>#REF!</v>
      </c>
      <c r="BU15" s="129" t="e">
        <f t="shared" si="3"/>
        <v>#REF!</v>
      </c>
      <c r="BV15" s="122">
        <v>0.84</v>
      </c>
      <c r="BW15" s="123"/>
      <c r="BX15" s="123"/>
      <c r="BY15" s="182" t="e">
        <f>SUM(#REF!/#REF!*'[2]Dental &amp; Other Rates'!$B$42/12)</f>
        <v>#REF!</v>
      </c>
      <c r="BZ15" s="123"/>
      <c r="CA15" s="133">
        <f>'[2]Citigroup Rate Max AD&amp;D Life'!Y15</f>
        <v>751.56666666666661</v>
      </c>
      <c r="CB15" s="134">
        <f>'[2]Citigroup Rate Max AD&amp;D Life'!Z15</f>
        <v>839.90666666666664</v>
      </c>
      <c r="CC15" s="205">
        <f t="shared" si="4"/>
        <v>1.3361119999999999E-2</v>
      </c>
    </row>
    <row r="16" spans="1:81" ht="14.4" thickTop="1" thickBot="1" x14ac:dyDescent="0.3">
      <c r="B16" s="73" t="s">
        <v>325</v>
      </c>
      <c r="C16" s="150"/>
      <c r="D16" s="212" t="s">
        <v>404</v>
      </c>
      <c r="E16" s="213"/>
      <c r="F16" s="213"/>
      <c r="G16" s="214"/>
      <c r="H16" s="151"/>
      <c r="I16" s="152" t="s">
        <v>325</v>
      </c>
      <c r="J16" s="75"/>
      <c r="K16" s="153" t="s">
        <v>325</v>
      </c>
      <c r="L16" s="151"/>
      <c r="M16" s="154" t="s">
        <v>323</v>
      </c>
      <c r="N16" s="155" t="s">
        <v>326</v>
      </c>
      <c r="O16" s="151"/>
      <c r="P16" s="156" t="s">
        <v>384</v>
      </c>
      <c r="Q16" s="157" t="s">
        <v>385</v>
      </c>
      <c r="R16" s="158" t="s">
        <v>386</v>
      </c>
      <c r="S16" s="75"/>
      <c r="T16" s="151"/>
      <c r="U16" s="83" t="s">
        <v>387</v>
      </c>
      <c r="V16" s="83" t="s">
        <v>388</v>
      </c>
      <c r="W16" s="83" t="s">
        <v>389</v>
      </c>
      <c r="X16" s="83" t="s">
        <v>390</v>
      </c>
      <c r="Y16" s="151"/>
      <c r="Z16" s="151"/>
      <c r="AA16" s="198"/>
      <c r="AB16" s="198"/>
      <c r="AC16" s="198"/>
      <c r="AD16" s="198">
        <f>'[2]Comparison '!H17</f>
        <v>0</v>
      </c>
      <c r="AE16" s="150"/>
      <c r="AF16" s="220" t="s">
        <v>404</v>
      </c>
      <c r="AG16" s="221"/>
      <c r="AH16" s="221"/>
      <c r="AI16" s="221"/>
      <c r="AJ16" s="222"/>
      <c r="AK16" s="151"/>
      <c r="AL16" s="218" t="s">
        <v>325</v>
      </c>
      <c r="AM16" s="219"/>
      <c r="AN16" s="75"/>
      <c r="AO16" s="153" t="s">
        <v>424</v>
      </c>
      <c r="AP16" s="151"/>
      <c r="AQ16" s="154" t="s">
        <v>323</v>
      </c>
      <c r="AR16" s="155" t="s">
        <v>326</v>
      </c>
      <c r="AS16" s="151"/>
      <c r="AT16" s="156" t="s">
        <v>384</v>
      </c>
      <c r="AU16" s="157" t="s">
        <v>385</v>
      </c>
      <c r="AV16" s="158" t="s">
        <v>386</v>
      </c>
      <c r="AW16" s="75"/>
      <c r="AX16" s="151"/>
      <c r="AY16" s="185" t="s">
        <v>422</v>
      </c>
      <c r="AZ16" s="151"/>
      <c r="BA16" s="201"/>
      <c r="BB16" s="201"/>
      <c r="BC16" s="198">
        <f>'[2]Comparison '!BL17</f>
        <v>0</v>
      </c>
      <c r="BD16" s="201"/>
      <c r="BE16" s="150"/>
      <c r="BF16" s="220" t="s">
        <v>404</v>
      </c>
      <c r="BG16" s="221"/>
      <c r="BH16" s="221"/>
      <c r="BI16" s="221"/>
      <c r="BJ16" s="222"/>
      <c r="BK16" s="151"/>
      <c r="BL16" s="218" t="s">
        <v>325</v>
      </c>
      <c r="BM16" s="219"/>
      <c r="BN16" s="75"/>
      <c r="BO16" s="153" t="s">
        <v>424</v>
      </c>
      <c r="BP16" s="151"/>
      <c r="BQ16" s="154" t="s">
        <v>323</v>
      </c>
      <c r="BR16" s="155" t="s">
        <v>326</v>
      </c>
      <c r="BS16" s="151"/>
      <c r="BT16" s="156" t="s">
        <v>384</v>
      </c>
      <c r="BU16" s="157" t="s">
        <v>385</v>
      </c>
      <c r="BV16" s="158" t="s">
        <v>386</v>
      </c>
      <c r="BW16" s="75"/>
      <c r="BX16" s="151"/>
      <c r="BY16" s="185" t="s">
        <v>422</v>
      </c>
      <c r="BZ16" s="151"/>
      <c r="CA16" s="201"/>
      <c r="CB16" s="201"/>
      <c r="CC16" s="206"/>
    </row>
    <row r="17" spans="1:81" ht="14.4" thickTop="1" thickBot="1" x14ac:dyDescent="0.3">
      <c r="A17" s="33">
        <v>24000</v>
      </c>
      <c r="B17" s="54" t="s">
        <v>394</v>
      </c>
      <c r="C17" s="119"/>
      <c r="D17" s="120">
        <v>373.55</v>
      </c>
      <c r="E17" s="121">
        <v>381.78</v>
      </c>
      <c r="F17" s="121">
        <v>349.49</v>
      </c>
      <c r="G17" s="122">
        <v>208.94</v>
      </c>
      <c r="H17" s="123"/>
      <c r="I17" s="159">
        <v>59.05</v>
      </c>
      <c r="J17" s="123"/>
      <c r="K17" s="160">
        <v>13.74</v>
      </c>
      <c r="L17" s="123"/>
      <c r="M17" s="126" t="e">
        <f>SUM(#REF!/#REF!*'[2]Enron Rates'!$B$16)</f>
        <v>#REF!</v>
      </c>
      <c r="N17" s="127" t="e">
        <f>SUM(#REF!/#REF!*'[2]Enron Rates'!$B$17)</f>
        <v>#REF!</v>
      </c>
      <c r="O17" s="123"/>
      <c r="P17" s="128" t="e">
        <f>SUM(#REF!/1000*#REF!)</f>
        <v>#REF!</v>
      </c>
      <c r="Q17" s="129" t="e">
        <f t="shared" ref="Q17:Q26" si="5">SUM(P17*0.5)</f>
        <v>#REF!</v>
      </c>
      <c r="R17" s="122">
        <v>0.42</v>
      </c>
      <c r="S17" s="123"/>
      <c r="T17" s="123"/>
      <c r="U17" s="130">
        <v>7.82</v>
      </c>
      <c r="V17" s="204">
        <v>13.56</v>
      </c>
      <c r="W17" s="204">
        <v>27.62</v>
      </c>
      <c r="X17" s="132">
        <v>37.020000000000003</v>
      </c>
      <c r="Y17" s="123"/>
      <c r="Z17" s="123"/>
      <c r="AA17" s="133">
        <f>'[2]Enron Summary'!AA17</f>
        <v>-391.91</v>
      </c>
      <c r="AB17" s="134">
        <f>'[2]Enron Summary'!AB17</f>
        <v>92.29599999999995</v>
      </c>
      <c r="AC17" s="134">
        <f>'[2]Enron Summary'!AC17</f>
        <v>103.24399999999997</v>
      </c>
      <c r="AD17" s="134">
        <f>'[2]Comparison '!H18</f>
        <v>965.08799999999951</v>
      </c>
      <c r="AE17" s="119"/>
      <c r="AF17" s="120">
        <v>74</v>
      </c>
      <c r="AG17" s="121">
        <v>57</v>
      </c>
      <c r="AH17" s="121">
        <v>45</v>
      </c>
      <c r="AI17" s="121">
        <v>63</v>
      </c>
      <c r="AJ17" s="179">
        <v>67</v>
      </c>
      <c r="AK17" s="123"/>
      <c r="AL17" s="159">
        <v>30</v>
      </c>
      <c r="AM17" s="183">
        <v>13</v>
      </c>
      <c r="AN17" s="123"/>
      <c r="AO17" s="160">
        <v>9.7200000000000006</v>
      </c>
      <c r="AP17" s="123"/>
      <c r="AQ17" s="126" t="e">
        <f>SUM(#REF!/#REF!*'[2]Dental &amp; Other Rates'!$B$27)</f>
        <v>#REF!</v>
      </c>
      <c r="AR17" s="184" t="e">
        <f>SUM(#REF!/#REF!*'[2]Dental &amp; Other Rates'!$B$28)</f>
        <v>#REF!</v>
      </c>
      <c r="AS17" s="123"/>
      <c r="AT17" s="128" t="e">
        <f>SUM(#REF!/1000*#REF!)</f>
        <v>#REF!</v>
      </c>
      <c r="AU17" s="129" t="e">
        <f t="shared" ref="AU17:AU26" si="6">SUM(AT17*0.5)</f>
        <v>#REF!</v>
      </c>
      <c r="AV17" s="122">
        <v>0.84</v>
      </c>
      <c r="AW17" s="123"/>
      <c r="AX17" s="123"/>
      <c r="AY17" s="182" t="e">
        <f>SUM(#REF!/#REF!*'[2]Dental &amp; Other Rates'!$B$39/12)</f>
        <v>#REF!</v>
      </c>
      <c r="AZ17" s="123"/>
      <c r="BA17" s="133">
        <f>'[2]Citigroup Rate Chart'!Y17</f>
        <v>122.93599999999999</v>
      </c>
      <c r="BB17" s="134">
        <f>'[2]Citigroup Rate Chart'!Z17</f>
        <v>124.52</v>
      </c>
      <c r="BC17" s="134">
        <f>'[2]Comparison '!BL18</f>
        <v>1645.44</v>
      </c>
      <c r="BD17" s="134">
        <f t="shared" ref="BD17:BD26" si="7">SUM(BC17-AD17)</f>
        <v>680.35200000000054</v>
      </c>
      <c r="BE17" s="119"/>
      <c r="BF17" s="120">
        <v>74</v>
      </c>
      <c r="BG17" s="121">
        <v>57</v>
      </c>
      <c r="BH17" s="121">
        <v>45</v>
      </c>
      <c r="BI17" s="121">
        <v>63</v>
      </c>
      <c r="BJ17" s="179">
        <v>67</v>
      </c>
      <c r="BK17" s="123"/>
      <c r="BL17" s="159">
        <v>30</v>
      </c>
      <c r="BM17" s="183">
        <v>13</v>
      </c>
      <c r="BN17" s="123"/>
      <c r="BO17" s="160">
        <v>9.7200000000000006</v>
      </c>
      <c r="BP17" s="123"/>
      <c r="BQ17" s="159" t="e">
        <f>SUM((#REF!*10)/#REF!*'[2]Dental &amp; Other Rates'!$B$27)</f>
        <v>#REF!</v>
      </c>
      <c r="BR17" s="183" t="e">
        <f>SUM((#REF!*10*0.6)/#REF!*'[2]Dental &amp; Other Rates'!$B$28)</f>
        <v>#REF!</v>
      </c>
      <c r="BS17" s="123"/>
      <c r="BT17" s="128" t="e">
        <f>SUM((#REF!*7)/1000*#REF!)</f>
        <v>#REF!</v>
      </c>
      <c r="BU17" s="129" t="e">
        <f t="shared" ref="BU17:BU26" si="8">SUM(BT17*0.5)</f>
        <v>#REF!</v>
      </c>
      <c r="BV17" s="122">
        <v>0.84</v>
      </c>
      <c r="BW17" s="123"/>
      <c r="BX17" s="123"/>
      <c r="BY17" s="182" t="e">
        <f>SUM(#REF!/#REF!*'[2]Dental &amp; Other Rates'!$B$39/12)</f>
        <v>#REF!</v>
      </c>
      <c r="BZ17" s="123"/>
      <c r="CA17" s="133">
        <f>'[2]Citigroup Rate Max AD&amp;D Life'!Y17</f>
        <v>132.08000000000001</v>
      </c>
      <c r="CB17" s="134">
        <f>'[2]Citigroup Rate Max AD&amp;D Life'!Z17</f>
        <v>137.12</v>
      </c>
      <c r="CC17" s="205">
        <f t="shared" ref="CC17:CC26" si="9">SUM(BD17/A17)</f>
        <v>2.8348000000000022E-2</v>
      </c>
    </row>
    <row r="18" spans="1:81" ht="14.4" thickTop="1" thickBot="1" x14ac:dyDescent="0.3">
      <c r="A18" s="33">
        <v>25000</v>
      </c>
      <c r="B18" s="54" t="s">
        <v>395</v>
      </c>
      <c r="C18" s="119"/>
      <c r="D18" s="128">
        <v>373.55</v>
      </c>
      <c r="E18" s="138">
        <v>381.78</v>
      </c>
      <c r="F18" s="138">
        <v>349.49</v>
      </c>
      <c r="G18" s="122">
        <v>208.94</v>
      </c>
      <c r="H18" s="123"/>
      <c r="I18" s="159">
        <v>59.05</v>
      </c>
      <c r="J18" s="123"/>
      <c r="K18" s="140">
        <v>13.74</v>
      </c>
      <c r="L18" s="123"/>
      <c r="M18" s="141" t="e">
        <f>SUM(#REF!/#REF!*'[2]Enron Rates'!$B$16)</f>
        <v>#REF!</v>
      </c>
      <c r="N18" s="142" t="e">
        <f>SUM(#REF!/#REF!*'[2]Enron Rates'!$B$17)</f>
        <v>#REF!</v>
      </c>
      <c r="O18" s="123"/>
      <c r="P18" s="128" t="e">
        <f>SUM(#REF!/1000*#REF!)</f>
        <v>#REF!</v>
      </c>
      <c r="Q18" s="129" t="e">
        <f t="shared" si="5"/>
        <v>#REF!</v>
      </c>
      <c r="R18" s="122">
        <v>0.42</v>
      </c>
      <c r="S18" s="123"/>
      <c r="T18" s="123"/>
      <c r="U18" s="130">
        <v>7.82</v>
      </c>
      <c r="V18" s="131">
        <v>13.56</v>
      </c>
      <c r="W18" s="131">
        <v>27.62</v>
      </c>
      <c r="X18" s="132">
        <v>37.020000000000003</v>
      </c>
      <c r="Y18" s="123"/>
      <c r="Z18" s="123"/>
      <c r="AA18" s="133">
        <f>'[2]Enron Summary'!AA18</f>
        <v>-391.91</v>
      </c>
      <c r="AB18" s="134">
        <f>'[2]Enron Summary'!AB18</f>
        <v>92.379999999999953</v>
      </c>
      <c r="AC18" s="134">
        <f>'[2]Enron Summary'!AC18</f>
        <v>103.37499999999994</v>
      </c>
      <c r="AD18" s="134">
        <f>'[2]Comparison '!H19</f>
        <v>973.75999999999942</v>
      </c>
      <c r="AE18" s="119"/>
      <c r="AF18" s="128">
        <v>92</v>
      </c>
      <c r="AG18" s="138">
        <v>70</v>
      </c>
      <c r="AH18" s="138">
        <v>57</v>
      </c>
      <c r="AI18" s="138">
        <v>74</v>
      </c>
      <c r="AJ18" s="122">
        <v>82</v>
      </c>
      <c r="AK18" s="123"/>
      <c r="AL18" s="159">
        <v>30</v>
      </c>
      <c r="AM18" s="183">
        <v>13</v>
      </c>
      <c r="AN18" s="123"/>
      <c r="AO18" s="140">
        <v>9.7200000000000006</v>
      </c>
      <c r="AP18" s="123"/>
      <c r="AQ18" s="126" t="e">
        <f>SUM(#REF!/#REF!*'[2]Dental &amp; Other Rates'!$B$27)</f>
        <v>#REF!</v>
      </c>
      <c r="AR18" s="184" t="e">
        <f>SUM(#REF!/#REF!*'[2]Dental &amp; Other Rates'!$B$28)</f>
        <v>#REF!</v>
      </c>
      <c r="AS18" s="123"/>
      <c r="AT18" s="128" t="e">
        <f>SUM(#REF!/1000*#REF!)</f>
        <v>#REF!</v>
      </c>
      <c r="AU18" s="129" t="e">
        <f t="shared" si="6"/>
        <v>#REF!</v>
      </c>
      <c r="AV18" s="122">
        <v>0.84</v>
      </c>
      <c r="AW18" s="123"/>
      <c r="AX18" s="123"/>
      <c r="AY18" s="182" t="e">
        <f>SUM(#REF!/#REF!*'[2]Dental &amp; Other Rates'!$B$39/12)</f>
        <v>#REF!</v>
      </c>
      <c r="AZ18" s="123"/>
      <c r="BA18" s="133">
        <f>'[2]Citigroup Rate Chart'!Y18</f>
        <v>141.32</v>
      </c>
      <c r="BB18" s="134">
        <f>'[2]Citigroup Rate Chart'!Z18</f>
        <v>142.935</v>
      </c>
      <c r="BC18" s="134">
        <f>'[2]Comparison '!BL19</f>
        <v>1872.72</v>
      </c>
      <c r="BD18" s="134">
        <f t="shared" si="7"/>
        <v>898.9600000000006</v>
      </c>
      <c r="BE18" s="119"/>
      <c r="BF18" s="128">
        <v>92</v>
      </c>
      <c r="BG18" s="138">
        <v>70</v>
      </c>
      <c r="BH18" s="138">
        <v>57</v>
      </c>
      <c r="BI18" s="138">
        <v>74</v>
      </c>
      <c r="BJ18" s="122">
        <v>82</v>
      </c>
      <c r="BK18" s="123"/>
      <c r="BL18" s="159">
        <v>30</v>
      </c>
      <c r="BM18" s="183">
        <v>13</v>
      </c>
      <c r="BN18" s="123"/>
      <c r="BO18" s="140">
        <v>9.7200000000000006</v>
      </c>
      <c r="BP18" s="123"/>
      <c r="BQ18" s="159" t="e">
        <f>SUM((#REF!*10)/#REF!*'[2]Dental &amp; Other Rates'!$B$27)</f>
        <v>#REF!</v>
      </c>
      <c r="BR18" s="183" t="e">
        <f>SUM((#REF!*10*0.6)/#REF!*'[2]Dental &amp; Other Rates'!$B$28)</f>
        <v>#REF!</v>
      </c>
      <c r="BS18" s="123"/>
      <c r="BT18" s="128" t="e">
        <f>SUM((#REF!*7)/1000*#REF!)</f>
        <v>#REF!</v>
      </c>
      <c r="BU18" s="129" t="e">
        <f t="shared" si="8"/>
        <v>#REF!</v>
      </c>
      <c r="BV18" s="122">
        <v>0.84</v>
      </c>
      <c r="BW18" s="123"/>
      <c r="BX18" s="123"/>
      <c r="BY18" s="182" t="e">
        <f>SUM(#REF!/#REF!*'[2]Dental &amp; Other Rates'!$B$39/12)</f>
        <v>#REF!</v>
      </c>
      <c r="BZ18" s="123"/>
      <c r="CA18" s="133">
        <f>'[2]Citigroup Rate Max AD&amp;D Life'!Y18</f>
        <v>150.845</v>
      </c>
      <c r="CB18" s="134">
        <f>'[2]Citigroup Rate Max AD&amp;D Life'!Z18</f>
        <v>156.06</v>
      </c>
      <c r="CC18" s="205">
        <f t="shared" si="9"/>
        <v>3.5958400000000022E-2</v>
      </c>
    </row>
    <row r="19" spans="1:81" ht="14.4" thickTop="1" thickBot="1" x14ac:dyDescent="0.3">
      <c r="A19" s="33">
        <v>40000</v>
      </c>
      <c r="B19" s="54" t="s">
        <v>396</v>
      </c>
      <c r="C19" s="119"/>
      <c r="D19" s="128">
        <v>373.55</v>
      </c>
      <c r="E19" s="138">
        <v>381.78</v>
      </c>
      <c r="F19" s="138">
        <v>349.49</v>
      </c>
      <c r="G19" s="122">
        <v>208.94</v>
      </c>
      <c r="H19" s="123"/>
      <c r="I19" s="159">
        <v>59.05</v>
      </c>
      <c r="J19" s="123"/>
      <c r="K19" s="140">
        <v>13.74</v>
      </c>
      <c r="L19" s="123"/>
      <c r="M19" s="141" t="e">
        <f>SUM(#REF!/#REF!*'[2]Enron Rates'!$B$16)</f>
        <v>#REF!</v>
      </c>
      <c r="N19" s="142" t="e">
        <f>SUM(#REF!/#REF!*'[2]Enron Rates'!$B$17)</f>
        <v>#REF!</v>
      </c>
      <c r="O19" s="123"/>
      <c r="P19" s="128" t="e">
        <f>SUM(#REF!/1000*#REF!)</f>
        <v>#REF!</v>
      </c>
      <c r="Q19" s="129" t="e">
        <f t="shared" si="5"/>
        <v>#REF!</v>
      </c>
      <c r="R19" s="122">
        <v>0.42</v>
      </c>
      <c r="S19" s="123"/>
      <c r="T19" s="123"/>
      <c r="U19" s="130">
        <v>7.82</v>
      </c>
      <c r="V19" s="131">
        <v>13.56</v>
      </c>
      <c r="W19" s="131">
        <v>27.62</v>
      </c>
      <c r="X19" s="132">
        <v>37.020000000000003</v>
      </c>
      <c r="Y19" s="123"/>
      <c r="Z19" s="123"/>
      <c r="AA19" s="133">
        <f>'[2]Enron Summary'!AA19</f>
        <v>-391.91</v>
      </c>
      <c r="AB19" s="134">
        <f>'[2]Enron Summary'!AB19</f>
        <v>93.639999999999958</v>
      </c>
      <c r="AC19" s="134">
        <f>'[2]Enron Summary'!AC19</f>
        <v>105.33999999999995</v>
      </c>
      <c r="AD19" s="134">
        <f>'[2]Comparison '!H20</f>
        <v>1103.8399999999995</v>
      </c>
      <c r="AE19" s="119"/>
      <c r="AF19" s="128">
        <v>109</v>
      </c>
      <c r="AG19" s="138">
        <v>86</v>
      </c>
      <c r="AH19" s="138">
        <v>74</v>
      </c>
      <c r="AI19" s="138">
        <v>93</v>
      </c>
      <c r="AJ19" s="122">
        <v>102</v>
      </c>
      <c r="AK19" s="123"/>
      <c r="AL19" s="159">
        <v>30</v>
      </c>
      <c r="AM19" s="183">
        <v>13</v>
      </c>
      <c r="AN19" s="123"/>
      <c r="AO19" s="140">
        <v>9.7200000000000006</v>
      </c>
      <c r="AP19" s="123"/>
      <c r="AQ19" s="126" t="e">
        <f>SUM(#REF!/#REF!*'[2]Dental &amp; Other Rates'!$B$27)</f>
        <v>#REF!</v>
      </c>
      <c r="AR19" s="184" t="e">
        <f>SUM(#REF!/#REF!*'[2]Dental &amp; Other Rates'!$B$28)</f>
        <v>#REF!</v>
      </c>
      <c r="AS19" s="123"/>
      <c r="AT19" s="128" t="e">
        <f>SUM(#REF!/1000*#REF!)</f>
        <v>#REF!</v>
      </c>
      <c r="AU19" s="129" t="e">
        <f t="shared" si="6"/>
        <v>#REF!</v>
      </c>
      <c r="AV19" s="122">
        <v>0.84</v>
      </c>
      <c r="AW19" s="123"/>
      <c r="AX19" s="123"/>
      <c r="AY19" s="182" t="e">
        <f>SUM(#REF!/#REF!*'[2]Dental &amp; Other Rates'!$B$39/12)</f>
        <v>#REF!</v>
      </c>
      <c r="AZ19" s="123"/>
      <c r="BA19" s="133">
        <f>'[2]Citigroup Rate Chart'!Y19</f>
        <v>164.08</v>
      </c>
      <c r="BB19" s="134">
        <f>'[2]Citigroup Rate Chart'!Z19</f>
        <v>166.16</v>
      </c>
      <c r="BC19" s="134">
        <f>'[2]Comparison '!BL20</f>
        <v>2245.92</v>
      </c>
      <c r="BD19" s="134">
        <f t="shared" si="7"/>
        <v>1142.0800000000006</v>
      </c>
      <c r="BE19" s="119"/>
      <c r="BF19" s="128">
        <v>109</v>
      </c>
      <c r="BG19" s="138">
        <v>86</v>
      </c>
      <c r="BH19" s="138">
        <v>74</v>
      </c>
      <c r="BI19" s="138">
        <v>93</v>
      </c>
      <c r="BJ19" s="122">
        <v>102</v>
      </c>
      <c r="BK19" s="123"/>
      <c r="BL19" s="159">
        <v>30</v>
      </c>
      <c r="BM19" s="183">
        <v>13</v>
      </c>
      <c r="BN19" s="123"/>
      <c r="BO19" s="140">
        <v>9.7200000000000006</v>
      </c>
      <c r="BP19" s="123"/>
      <c r="BQ19" s="159" t="e">
        <f>SUM((#REF!*10)/#REF!*'[2]Dental &amp; Other Rates'!$B$27)</f>
        <v>#REF!</v>
      </c>
      <c r="BR19" s="183" t="e">
        <f>SUM((#REF!*10*0.6)/#REF!*'[2]Dental &amp; Other Rates'!$B$28)</f>
        <v>#REF!</v>
      </c>
      <c r="BS19" s="123"/>
      <c r="BT19" s="128" t="e">
        <f>SUM((#REF!*7)/1000*#REF!)</f>
        <v>#REF!</v>
      </c>
      <c r="BU19" s="129" t="e">
        <f t="shared" si="8"/>
        <v>#REF!</v>
      </c>
      <c r="BV19" s="122">
        <v>0.84</v>
      </c>
      <c r="BW19" s="123"/>
      <c r="BX19" s="123"/>
      <c r="BY19" s="182" t="e">
        <f>SUM(#REF!/#REF!*'[2]Dental &amp; Other Rates'!$B$39/12)</f>
        <v>#REF!</v>
      </c>
      <c r="BZ19" s="123"/>
      <c r="CA19" s="133">
        <f>'[2]Citigroup Rate Max AD&amp;D Life'!Y19</f>
        <v>179.32</v>
      </c>
      <c r="CB19" s="134">
        <f>'[2]Citigroup Rate Max AD&amp;D Life'!Z19</f>
        <v>187.16</v>
      </c>
      <c r="CC19" s="205">
        <f t="shared" si="9"/>
        <v>2.8552000000000015E-2</v>
      </c>
    </row>
    <row r="20" spans="1:81" ht="14.4" thickTop="1" thickBot="1" x14ac:dyDescent="0.3">
      <c r="A20" s="33">
        <v>60000</v>
      </c>
      <c r="B20" s="54" t="s">
        <v>397</v>
      </c>
      <c r="C20" s="119"/>
      <c r="D20" s="128">
        <v>373.55</v>
      </c>
      <c r="E20" s="138">
        <v>381.78</v>
      </c>
      <c r="F20" s="138">
        <v>349.49</v>
      </c>
      <c r="G20" s="122">
        <v>208.94</v>
      </c>
      <c r="H20" s="123"/>
      <c r="I20" s="159">
        <v>59.05</v>
      </c>
      <c r="J20" s="123"/>
      <c r="K20" s="140">
        <v>13.74</v>
      </c>
      <c r="L20" s="123"/>
      <c r="M20" s="141" t="e">
        <f>SUM(#REF!/#REF!*'[2]Enron Rates'!$B$16)</f>
        <v>#REF!</v>
      </c>
      <c r="N20" s="142" t="e">
        <f>SUM(#REF!/#REF!*'[2]Enron Rates'!$B$17)</f>
        <v>#REF!</v>
      </c>
      <c r="O20" s="123"/>
      <c r="P20" s="128" t="e">
        <f>SUM(#REF!/1000*#REF!)</f>
        <v>#REF!</v>
      </c>
      <c r="Q20" s="129" t="e">
        <f t="shared" si="5"/>
        <v>#REF!</v>
      </c>
      <c r="R20" s="122">
        <v>0.42</v>
      </c>
      <c r="S20" s="123"/>
      <c r="T20" s="123"/>
      <c r="U20" s="130">
        <v>7.82</v>
      </c>
      <c r="V20" s="131">
        <v>13.56</v>
      </c>
      <c r="W20" s="131">
        <v>27.62</v>
      </c>
      <c r="X20" s="132">
        <v>37.020000000000003</v>
      </c>
      <c r="Y20" s="123"/>
      <c r="Z20" s="123"/>
      <c r="AA20" s="133">
        <f>'[2]Enron Summary'!AA20</f>
        <v>-391.91</v>
      </c>
      <c r="AB20" s="134">
        <f>'[2]Enron Summary'!AB20</f>
        <v>95.319999999999951</v>
      </c>
      <c r="AC20" s="134">
        <f>'[2]Enron Summary'!AC20</f>
        <v>107.95999999999995</v>
      </c>
      <c r="AD20" s="134">
        <f>'[2]Comparison '!H21</f>
        <v>1277.2799999999993</v>
      </c>
      <c r="AE20" s="119"/>
      <c r="AF20" s="128">
        <v>138</v>
      </c>
      <c r="AG20" s="138">
        <v>94</v>
      </c>
      <c r="AH20" s="138">
        <v>94</v>
      </c>
      <c r="AI20" s="138">
        <v>113</v>
      </c>
      <c r="AJ20" s="122">
        <v>124</v>
      </c>
      <c r="AK20" s="123"/>
      <c r="AL20" s="159">
        <v>30</v>
      </c>
      <c r="AM20" s="183">
        <v>13</v>
      </c>
      <c r="AN20" s="123"/>
      <c r="AO20" s="140">
        <v>9.7200000000000006</v>
      </c>
      <c r="AP20" s="123"/>
      <c r="AQ20" s="126" t="e">
        <f>SUM(#REF!/#REF!*'[2]Dental &amp; Other Rates'!$B$27)</f>
        <v>#REF!</v>
      </c>
      <c r="AR20" s="184" t="e">
        <f>SUM(#REF!/#REF!*'[2]Dental &amp; Other Rates'!$B$28)</f>
        <v>#REF!</v>
      </c>
      <c r="AS20" s="123"/>
      <c r="AT20" s="128" t="e">
        <f>SUM(#REF!/1000*#REF!)</f>
        <v>#REF!</v>
      </c>
      <c r="AU20" s="129" t="e">
        <f t="shared" si="6"/>
        <v>#REF!</v>
      </c>
      <c r="AV20" s="122">
        <v>0.84</v>
      </c>
      <c r="AW20" s="123"/>
      <c r="AX20" s="123"/>
      <c r="AY20" s="182" t="e">
        <f>SUM(#REF!/#REF!*'[2]Dental &amp; Other Rates'!$B$40/12)</f>
        <v>#REF!</v>
      </c>
      <c r="AZ20" s="123"/>
      <c r="BA20" s="133">
        <f>'[2]Citigroup Rate Chart'!Y20</f>
        <v>208.26</v>
      </c>
      <c r="BB20" s="134">
        <f>'[2]Citigroup Rate Chart'!Z20</f>
        <v>210.96</v>
      </c>
      <c r="BC20" s="134">
        <f>'[2]Comparison '!BL21</f>
        <v>2909.52</v>
      </c>
      <c r="BD20" s="134">
        <f t="shared" si="7"/>
        <v>1632.2400000000007</v>
      </c>
      <c r="BE20" s="119"/>
      <c r="BF20" s="128">
        <v>138</v>
      </c>
      <c r="BG20" s="138">
        <v>94</v>
      </c>
      <c r="BH20" s="138">
        <v>94</v>
      </c>
      <c r="BI20" s="138">
        <v>113</v>
      </c>
      <c r="BJ20" s="122">
        <v>124</v>
      </c>
      <c r="BK20" s="123"/>
      <c r="BL20" s="159">
        <v>30</v>
      </c>
      <c r="BM20" s="183">
        <v>13</v>
      </c>
      <c r="BN20" s="123"/>
      <c r="BO20" s="140">
        <v>9.7200000000000006</v>
      </c>
      <c r="BP20" s="123"/>
      <c r="BQ20" s="159" t="e">
        <f>SUM((#REF!*10)/#REF!*'[2]Dental &amp; Other Rates'!$B$27)</f>
        <v>#REF!</v>
      </c>
      <c r="BR20" s="183" t="e">
        <f>SUM((#REF!*10*0.6)/#REF!*'[2]Dental &amp; Other Rates'!$B$28)</f>
        <v>#REF!</v>
      </c>
      <c r="BS20" s="123"/>
      <c r="BT20" s="128" t="e">
        <f>SUM((#REF!*7)/1000*#REF!)</f>
        <v>#REF!</v>
      </c>
      <c r="BU20" s="129" t="e">
        <f t="shared" si="8"/>
        <v>#REF!</v>
      </c>
      <c r="BV20" s="122">
        <v>0.84</v>
      </c>
      <c r="BW20" s="123"/>
      <c r="BX20" s="123"/>
      <c r="BY20" s="182" t="e">
        <f>SUM(#REF!/#REF!*'[2]Dental &amp; Other Rates'!$B$40/12)</f>
        <v>#REF!</v>
      </c>
      <c r="BZ20" s="123"/>
      <c r="CA20" s="133">
        <f>'[2]Citigroup Rate Max AD&amp;D Life'!Y20</f>
        <v>231.12</v>
      </c>
      <c r="CB20" s="134">
        <f>'[2]Citigroup Rate Max AD&amp;D Life'!Z20</f>
        <v>242.46</v>
      </c>
      <c r="CC20" s="205">
        <f t="shared" si="9"/>
        <v>2.7204000000000013E-2</v>
      </c>
    </row>
    <row r="21" spans="1:81" ht="14.4" thickTop="1" thickBot="1" x14ac:dyDescent="0.3">
      <c r="A21" s="33">
        <v>80000</v>
      </c>
      <c r="B21" s="54" t="s">
        <v>398</v>
      </c>
      <c r="C21" s="119"/>
      <c r="D21" s="128">
        <v>373.55</v>
      </c>
      <c r="E21" s="138">
        <v>381.78</v>
      </c>
      <c r="F21" s="138">
        <v>349.49</v>
      </c>
      <c r="G21" s="122">
        <v>208.94</v>
      </c>
      <c r="H21" s="123"/>
      <c r="I21" s="159">
        <v>59.05</v>
      </c>
      <c r="J21" s="123"/>
      <c r="K21" s="140">
        <v>13.74</v>
      </c>
      <c r="L21" s="123"/>
      <c r="M21" s="141" t="e">
        <f>SUM(#REF!/#REF!*'[2]Enron Rates'!$B$16)</f>
        <v>#REF!</v>
      </c>
      <c r="N21" s="142" t="e">
        <f>SUM(#REF!/#REF!*'[2]Enron Rates'!$B$17)</f>
        <v>#REF!</v>
      </c>
      <c r="O21" s="123"/>
      <c r="P21" s="128" t="e">
        <f>SUM(#REF!/1000*#REF!)</f>
        <v>#REF!</v>
      </c>
      <c r="Q21" s="129" t="e">
        <f t="shared" si="5"/>
        <v>#REF!</v>
      </c>
      <c r="R21" s="122">
        <v>0.42</v>
      </c>
      <c r="S21" s="123"/>
      <c r="T21" s="123"/>
      <c r="U21" s="130">
        <v>7.82</v>
      </c>
      <c r="V21" s="131">
        <v>13.56</v>
      </c>
      <c r="W21" s="131">
        <v>27.62</v>
      </c>
      <c r="X21" s="132">
        <v>37.020000000000003</v>
      </c>
      <c r="Y21" s="123"/>
      <c r="Z21" s="123"/>
      <c r="AA21" s="133">
        <f>'[2]Enron Summary'!AA21</f>
        <v>-391.91</v>
      </c>
      <c r="AB21" s="134">
        <f>'[2]Enron Summary'!AB21</f>
        <v>96.999999999999943</v>
      </c>
      <c r="AC21" s="134">
        <f>'[2]Enron Summary'!AC21</f>
        <v>110.57999999999996</v>
      </c>
      <c r="AD21" s="134">
        <f>'[2]Comparison '!H22</f>
        <v>1450.7199999999993</v>
      </c>
      <c r="AE21" s="119"/>
      <c r="AF21" s="128">
        <v>166</v>
      </c>
      <c r="AG21" s="138">
        <v>115</v>
      </c>
      <c r="AH21" s="138">
        <v>115</v>
      </c>
      <c r="AI21" s="138">
        <v>137</v>
      </c>
      <c r="AJ21" s="122">
        <v>152</v>
      </c>
      <c r="AK21" s="123"/>
      <c r="AL21" s="159">
        <v>30</v>
      </c>
      <c r="AM21" s="183">
        <v>13</v>
      </c>
      <c r="AN21" s="123"/>
      <c r="AO21" s="140">
        <v>9.7200000000000006</v>
      </c>
      <c r="AP21" s="123"/>
      <c r="AQ21" s="126" t="e">
        <f>SUM(#REF!/#REF!*'[2]Dental &amp; Other Rates'!$B$27)</f>
        <v>#REF!</v>
      </c>
      <c r="AR21" s="184" t="e">
        <f>SUM(#REF!/#REF!*'[2]Dental &amp; Other Rates'!$B$28)</f>
        <v>#REF!</v>
      </c>
      <c r="AS21" s="123"/>
      <c r="AT21" s="128" t="e">
        <f>SUM(#REF!/1000*#REF!)</f>
        <v>#REF!</v>
      </c>
      <c r="AU21" s="129" t="e">
        <f t="shared" si="6"/>
        <v>#REF!</v>
      </c>
      <c r="AV21" s="122">
        <v>0.84</v>
      </c>
      <c r="AW21" s="123"/>
      <c r="AX21" s="123"/>
      <c r="AY21" s="182" t="e">
        <f>SUM(#REF!/#REF!*'[2]Dental &amp; Other Rates'!$B$40/12)</f>
        <v>#REF!</v>
      </c>
      <c r="AZ21" s="123"/>
      <c r="BA21" s="133">
        <f>'[2]Citigroup Rate Chart'!Y21</f>
        <v>246.44</v>
      </c>
      <c r="BB21" s="134">
        <f>'[2]Citigroup Rate Chart'!Z21</f>
        <v>249.76</v>
      </c>
      <c r="BC21" s="134">
        <f>'[2]Comparison '!BL22</f>
        <v>3501.12</v>
      </c>
      <c r="BD21" s="134">
        <f t="shared" si="7"/>
        <v>2050.4000000000005</v>
      </c>
      <c r="BE21" s="119"/>
      <c r="BF21" s="128">
        <v>166</v>
      </c>
      <c r="BG21" s="138">
        <v>115</v>
      </c>
      <c r="BH21" s="138">
        <v>115</v>
      </c>
      <c r="BI21" s="138">
        <v>137</v>
      </c>
      <c r="BJ21" s="122">
        <v>152</v>
      </c>
      <c r="BK21" s="123"/>
      <c r="BL21" s="159">
        <v>30</v>
      </c>
      <c r="BM21" s="183">
        <v>13</v>
      </c>
      <c r="BN21" s="123"/>
      <c r="BO21" s="140">
        <v>9.7200000000000006</v>
      </c>
      <c r="BP21" s="123"/>
      <c r="BQ21" s="159" t="e">
        <f>SUM((#REF!*10)/#REF!*'[2]Dental &amp; Other Rates'!$B$27)</f>
        <v>#REF!</v>
      </c>
      <c r="BR21" s="183" t="e">
        <f>SUM((#REF!*10*0.6)/#REF!*'[2]Dental &amp; Other Rates'!$B$28)</f>
        <v>#REF!</v>
      </c>
      <c r="BS21" s="123"/>
      <c r="BT21" s="128" t="e">
        <f>SUM((#REF!*7)/1000*#REF!)</f>
        <v>#REF!</v>
      </c>
      <c r="BU21" s="129" t="e">
        <f t="shared" si="8"/>
        <v>#REF!</v>
      </c>
      <c r="BV21" s="122">
        <v>0.84</v>
      </c>
      <c r="BW21" s="123"/>
      <c r="BX21" s="123"/>
      <c r="BY21" s="182" t="e">
        <f>SUM(#REF!/#REF!*'[2]Dental &amp; Other Rates'!$B$40/12)</f>
        <v>#REF!</v>
      </c>
      <c r="BZ21" s="123"/>
      <c r="CA21" s="133">
        <f>'[2]Citigroup Rate Max AD&amp;D Life'!Y21</f>
        <v>276.91999999999996</v>
      </c>
      <c r="CB21" s="134">
        <f>'[2]Citigroup Rate Max AD&amp;D Life'!Z21</f>
        <v>291.76</v>
      </c>
      <c r="CC21" s="205">
        <f t="shared" si="9"/>
        <v>2.5630000000000007E-2</v>
      </c>
    </row>
    <row r="22" spans="1:81" ht="14.4" thickTop="1" thickBot="1" x14ac:dyDescent="0.3">
      <c r="A22" s="33">
        <v>100000</v>
      </c>
      <c r="B22" s="54" t="s">
        <v>399</v>
      </c>
      <c r="C22" s="119"/>
      <c r="D22" s="128">
        <v>373.55</v>
      </c>
      <c r="E22" s="138">
        <v>381.78</v>
      </c>
      <c r="F22" s="138">
        <v>349.49</v>
      </c>
      <c r="G22" s="122">
        <v>208.94</v>
      </c>
      <c r="H22" s="123"/>
      <c r="I22" s="159">
        <v>59.05</v>
      </c>
      <c r="J22" s="123"/>
      <c r="K22" s="140">
        <v>13.74</v>
      </c>
      <c r="L22" s="123"/>
      <c r="M22" s="141" t="e">
        <f>SUM(#REF!/#REF!*'[2]Enron Rates'!$B$16)</f>
        <v>#REF!</v>
      </c>
      <c r="N22" s="142" t="e">
        <f>SUM(#REF!/#REF!*'[2]Enron Rates'!$B$17)</f>
        <v>#REF!</v>
      </c>
      <c r="O22" s="123"/>
      <c r="P22" s="128" t="e">
        <f>SUM(#REF!/1000*#REF!)</f>
        <v>#REF!</v>
      </c>
      <c r="Q22" s="129" t="e">
        <f t="shared" si="5"/>
        <v>#REF!</v>
      </c>
      <c r="R22" s="122">
        <v>0.42</v>
      </c>
      <c r="S22" s="123"/>
      <c r="T22" s="123"/>
      <c r="U22" s="130">
        <v>7.82</v>
      </c>
      <c r="V22" s="131">
        <v>13.56</v>
      </c>
      <c r="W22" s="131">
        <v>27.62</v>
      </c>
      <c r="X22" s="132">
        <v>37.020000000000003</v>
      </c>
      <c r="Y22" s="123"/>
      <c r="Z22" s="123"/>
      <c r="AA22" s="133">
        <f>'[2]Enron Summary'!AA22</f>
        <v>-391.91</v>
      </c>
      <c r="AB22" s="134">
        <f>'[2]Enron Summary'!AB22</f>
        <v>98.67999999999995</v>
      </c>
      <c r="AC22" s="134">
        <f>'[2]Enron Summary'!AC22</f>
        <v>113.19999999999996</v>
      </c>
      <c r="AD22" s="134">
        <f>'[2]Comparison '!H23</f>
        <v>1624.1599999999996</v>
      </c>
      <c r="AE22" s="119"/>
      <c r="AF22" s="128">
        <v>196</v>
      </c>
      <c r="AG22" s="138">
        <v>134</v>
      </c>
      <c r="AH22" s="138">
        <v>140</v>
      </c>
      <c r="AI22" s="138">
        <v>165</v>
      </c>
      <c r="AJ22" s="122">
        <v>179</v>
      </c>
      <c r="AK22" s="123"/>
      <c r="AL22" s="159">
        <v>30</v>
      </c>
      <c r="AM22" s="183">
        <v>13</v>
      </c>
      <c r="AN22" s="123"/>
      <c r="AO22" s="140">
        <v>9.7200000000000006</v>
      </c>
      <c r="AP22" s="123"/>
      <c r="AQ22" s="126" t="e">
        <f>SUM(#REF!/#REF!*'[2]Dental &amp; Other Rates'!$B$27)</f>
        <v>#REF!</v>
      </c>
      <c r="AR22" s="184" t="e">
        <f>SUM(#REF!/#REF!*'[2]Dental &amp; Other Rates'!$B$28)</f>
        <v>#REF!</v>
      </c>
      <c r="AS22" s="123"/>
      <c r="AT22" s="128" t="e">
        <f>SUM(#REF!/1000*#REF!)</f>
        <v>#REF!</v>
      </c>
      <c r="AU22" s="129" t="e">
        <f t="shared" si="6"/>
        <v>#REF!</v>
      </c>
      <c r="AV22" s="122">
        <v>0.84</v>
      </c>
      <c r="AW22" s="123"/>
      <c r="AX22" s="123"/>
      <c r="AY22" s="182" t="e">
        <f>SUM(#REF!/#REF!*'[2]Dental &amp; Other Rates'!$B$40/12)</f>
        <v>#REF!</v>
      </c>
      <c r="AZ22" s="123"/>
      <c r="BA22" s="133">
        <f>'[2]Citigroup Rate Chart'!Y22</f>
        <v>286.62</v>
      </c>
      <c r="BB22" s="134">
        <f>'[2]Citigroup Rate Chart'!Z22</f>
        <v>290.56</v>
      </c>
      <c r="BC22" s="134">
        <f>'[2]Comparison '!BL23</f>
        <v>4116.72</v>
      </c>
      <c r="BD22" s="134">
        <f t="shared" si="7"/>
        <v>2492.5600000000004</v>
      </c>
      <c r="BE22" s="119"/>
      <c r="BF22" s="128">
        <v>196</v>
      </c>
      <c r="BG22" s="138">
        <v>134</v>
      </c>
      <c r="BH22" s="138">
        <v>140</v>
      </c>
      <c r="BI22" s="138">
        <v>165</v>
      </c>
      <c r="BJ22" s="122">
        <v>179</v>
      </c>
      <c r="BK22" s="123"/>
      <c r="BL22" s="159">
        <v>30</v>
      </c>
      <c r="BM22" s="183">
        <v>13</v>
      </c>
      <c r="BN22" s="123"/>
      <c r="BO22" s="140">
        <v>9.7200000000000006</v>
      </c>
      <c r="BP22" s="123"/>
      <c r="BQ22" s="159" t="e">
        <f>SUM((#REF!*10)/#REF!*'[2]Dental &amp; Other Rates'!$B$27)</f>
        <v>#REF!</v>
      </c>
      <c r="BR22" s="183" t="e">
        <f>SUM((#REF!*10*0.6)/#REF!*'[2]Dental &amp; Other Rates'!$B$28)</f>
        <v>#REF!</v>
      </c>
      <c r="BS22" s="123"/>
      <c r="BT22" s="128" t="e">
        <f>SUM((#REF!*7)/1000*#REF!)</f>
        <v>#REF!</v>
      </c>
      <c r="BU22" s="129" t="e">
        <f t="shared" si="8"/>
        <v>#REF!</v>
      </c>
      <c r="BV22" s="122">
        <v>0.84</v>
      </c>
      <c r="BW22" s="123"/>
      <c r="BX22" s="123"/>
      <c r="BY22" s="182" t="e">
        <f>SUM(#REF!/#REF!*'[2]Dental &amp; Other Rates'!$B$40/12)</f>
        <v>#REF!</v>
      </c>
      <c r="BZ22" s="123"/>
      <c r="CA22" s="133">
        <f>'[2]Citigroup Rate Max AD&amp;D Life'!Y22</f>
        <v>324.72000000000003</v>
      </c>
      <c r="CB22" s="134">
        <f>'[2]Citigroup Rate Max AD&amp;D Life'!Z22</f>
        <v>343.06</v>
      </c>
      <c r="CC22" s="205">
        <f t="shared" si="9"/>
        <v>2.4925600000000003E-2</v>
      </c>
    </row>
    <row r="23" spans="1:81" ht="14.4" thickTop="1" thickBot="1" x14ac:dyDescent="0.3">
      <c r="A23" s="33">
        <v>150000</v>
      </c>
      <c r="B23" s="54" t="s">
        <v>400</v>
      </c>
      <c r="C23" s="119"/>
      <c r="D23" s="128">
        <v>373.55</v>
      </c>
      <c r="E23" s="138">
        <v>381.78</v>
      </c>
      <c r="F23" s="138">
        <v>349.49</v>
      </c>
      <c r="G23" s="122">
        <v>208.94</v>
      </c>
      <c r="H23" s="123"/>
      <c r="I23" s="159">
        <v>59.05</v>
      </c>
      <c r="J23" s="123"/>
      <c r="K23" s="140">
        <v>13.74</v>
      </c>
      <c r="L23" s="123"/>
      <c r="M23" s="141" t="e">
        <f>SUM(#REF!/#REF!*'[2]Enron Rates'!$B$16)</f>
        <v>#REF!</v>
      </c>
      <c r="N23" s="142" t="e">
        <f>SUM(#REF!/#REF!*'[2]Enron Rates'!$B$17)</f>
        <v>#REF!</v>
      </c>
      <c r="O23" s="123"/>
      <c r="P23" s="128" t="e">
        <f>SUM(#REF!/1000*#REF!)</f>
        <v>#REF!</v>
      </c>
      <c r="Q23" s="129" t="e">
        <f t="shared" si="5"/>
        <v>#REF!</v>
      </c>
      <c r="R23" s="122">
        <v>0.42</v>
      </c>
      <c r="S23" s="123"/>
      <c r="T23" s="123"/>
      <c r="U23" s="130">
        <v>7.82</v>
      </c>
      <c r="V23" s="131">
        <v>13.56</v>
      </c>
      <c r="W23" s="131">
        <v>27.62</v>
      </c>
      <c r="X23" s="132">
        <v>37.020000000000003</v>
      </c>
      <c r="Y23" s="123"/>
      <c r="Z23" s="123"/>
      <c r="AA23" s="133">
        <f>'[2]Enron Summary'!AA23</f>
        <v>-391.91</v>
      </c>
      <c r="AB23" s="134">
        <f>'[2]Enron Summary'!AB23</f>
        <v>102.87999999999995</v>
      </c>
      <c r="AC23" s="134">
        <f>'[2]Enron Summary'!AC23</f>
        <v>119.74999999999994</v>
      </c>
      <c r="AD23" s="134">
        <f>'[2]Comparison '!H24</f>
        <v>2057.7599999999993</v>
      </c>
      <c r="AE23" s="119"/>
      <c r="AF23" s="128">
        <v>248</v>
      </c>
      <c r="AG23" s="138">
        <v>180</v>
      </c>
      <c r="AH23" s="138">
        <v>187</v>
      </c>
      <c r="AI23" s="138">
        <v>222</v>
      </c>
      <c r="AJ23" s="122">
        <v>234</v>
      </c>
      <c r="AK23" s="123"/>
      <c r="AL23" s="159">
        <v>30</v>
      </c>
      <c r="AM23" s="183">
        <v>13</v>
      </c>
      <c r="AN23" s="123"/>
      <c r="AO23" s="140">
        <v>9.7200000000000006</v>
      </c>
      <c r="AP23" s="123"/>
      <c r="AQ23" s="126" t="e">
        <f>SUM(#REF!/#REF!*'[2]Dental &amp; Other Rates'!$B$27)</f>
        <v>#REF!</v>
      </c>
      <c r="AR23" s="184" t="e">
        <f>SUM(#REF!/#REF!*'[2]Dental &amp; Other Rates'!$B$28)</f>
        <v>#REF!</v>
      </c>
      <c r="AS23" s="123"/>
      <c r="AT23" s="128" t="e">
        <f>SUM(#REF!/1000*#REF!)</f>
        <v>#REF!</v>
      </c>
      <c r="AU23" s="129" t="e">
        <f t="shared" si="6"/>
        <v>#REF!</v>
      </c>
      <c r="AV23" s="122">
        <v>0.84</v>
      </c>
      <c r="AW23" s="123"/>
      <c r="AX23" s="123"/>
      <c r="AY23" s="182" t="e">
        <f>SUM(#REF!/#REF!*'[2]Dental &amp; Other Rates'!$B$41/12)</f>
        <v>#REF!</v>
      </c>
      <c r="AZ23" s="123"/>
      <c r="BA23" s="133">
        <f>'[2]Citigroup Rate Chart'!Y23</f>
        <v>401.57000000000005</v>
      </c>
      <c r="BB23" s="134">
        <f>'[2]Citigroup Rate Chart'!Z23</f>
        <v>407.06</v>
      </c>
      <c r="BC23" s="134">
        <f>'[2]Comparison '!BL24</f>
        <v>5829.72</v>
      </c>
      <c r="BD23" s="134">
        <f t="shared" si="7"/>
        <v>3771.9600000000009</v>
      </c>
      <c r="BE23" s="119"/>
      <c r="BF23" s="128">
        <v>248</v>
      </c>
      <c r="BG23" s="138">
        <v>180</v>
      </c>
      <c r="BH23" s="138">
        <v>187</v>
      </c>
      <c r="BI23" s="138">
        <v>222</v>
      </c>
      <c r="BJ23" s="122">
        <v>234</v>
      </c>
      <c r="BK23" s="123"/>
      <c r="BL23" s="159">
        <v>30</v>
      </c>
      <c r="BM23" s="183">
        <v>13</v>
      </c>
      <c r="BN23" s="123"/>
      <c r="BO23" s="140">
        <v>9.7200000000000006</v>
      </c>
      <c r="BP23" s="123"/>
      <c r="BQ23" s="159" t="e">
        <f>SUM((#REF!*10)/#REF!*'[2]Dental &amp; Other Rates'!$B$27)</f>
        <v>#REF!</v>
      </c>
      <c r="BR23" s="183" t="e">
        <f>SUM((#REF!*10*0.6)/#REF!*'[2]Dental &amp; Other Rates'!$B$28)</f>
        <v>#REF!</v>
      </c>
      <c r="BS23" s="123"/>
      <c r="BT23" s="128" t="e">
        <f>SUM((#REF!*7)/1000*#REF!)</f>
        <v>#REF!</v>
      </c>
      <c r="BU23" s="129" t="e">
        <f t="shared" si="8"/>
        <v>#REF!</v>
      </c>
      <c r="BV23" s="122">
        <v>0.84</v>
      </c>
      <c r="BW23" s="123"/>
      <c r="BX23" s="123"/>
      <c r="BY23" s="182" t="e">
        <f>SUM(#REF!/#REF!*'[2]Dental &amp; Other Rates'!$B$41/12)</f>
        <v>#REF!</v>
      </c>
      <c r="BZ23" s="123"/>
      <c r="CA23" s="133">
        <f>'[2]Citigroup Rate Max AD&amp;D Life'!Y23</f>
        <v>458.72</v>
      </c>
      <c r="CB23" s="134">
        <f>'[2]Citigroup Rate Max AD&amp;D Life'!Z23</f>
        <v>485.81</v>
      </c>
      <c r="CC23" s="205">
        <f t="shared" si="9"/>
        <v>2.5146400000000006E-2</v>
      </c>
    </row>
    <row r="24" spans="1:81" ht="14.4" thickTop="1" thickBot="1" x14ac:dyDescent="0.3">
      <c r="A24" s="33">
        <v>200000</v>
      </c>
      <c r="B24" s="54" t="s">
        <v>401</v>
      </c>
      <c r="C24" s="119"/>
      <c r="D24" s="128">
        <v>373.55</v>
      </c>
      <c r="E24" s="138">
        <v>381.78</v>
      </c>
      <c r="F24" s="138">
        <v>349.49</v>
      </c>
      <c r="G24" s="122">
        <v>208.94</v>
      </c>
      <c r="H24" s="123"/>
      <c r="I24" s="159">
        <v>59.05</v>
      </c>
      <c r="J24" s="123"/>
      <c r="K24" s="140">
        <v>13.74</v>
      </c>
      <c r="L24" s="123"/>
      <c r="M24" s="141" t="e">
        <f>SUM(#REF!/#REF!*'[2]Enron Rates'!$B$16)</f>
        <v>#REF!</v>
      </c>
      <c r="N24" s="142" t="e">
        <f>SUM(#REF!/#REF!*'[2]Enron Rates'!$B$17)</f>
        <v>#REF!</v>
      </c>
      <c r="O24" s="123"/>
      <c r="P24" s="128" t="e">
        <f>SUM(#REF!/1000*#REF!)</f>
        <v>#REF!</v>
      </c>
      <c r="Q24" s="129" t="e">
        <f t="shared" si="5"/>
        <v>#REF!</v>
      </c>
      <c r="R24" s="122">
        <v>0.42</v>
      </c>
      <c r="S24" s="123"/>
      <c r="T24" s="123"/>
      <c r="U24" s="130">
        <v>7.82</v>
      </c>
      <c r="V24" s="131">
        <v>13.56</v>
      </c>
      <c r="W24" s="131">
        <v>27.62</v>
      </c>
      <c r="X24" s="132">
        <v>37.020000000000003</v>
      </c>
      <c r="Y24" s="123"/>
      <c r="Z24" s="123"/>
      <c r="AA24" s="133">
        <f>'[2]Enron Summary'!AA24</f>
        <v>-391.91</v>
      </c>
      <c r="AB24" s="134">
        <f>'[2]Enron Summary'!AB24</f>
        <v>107.07999999999996</v>
      </c>
      <c r="AC24" s="134">
        <f>'[2]Enron Summary'!AC24</f>
        <v>126.29999999999995</v>
      </c>
      <c r="AD24" s="134">
        <f>'[2]Comparison '!H25</f>
        <v>2491.3599999999997</v>
      </c>
      <c r="AE24" s="119"/>
      <c r="AF24" s="128">
        <v>286</v>
      </c>
      <c r="AG24" s="138">
        <v>189</v>
      </c>
      <c r="AH24" s="138">
        <v>196</v>
      </c>
      <c r="AI24" s="138">
        <v>233</v>
      </c>
      <c r="AJ24" s="122">
        <v>246</v>
      </c>
      <c r="AK24" s="123"/>
      <c r="AL24" s="159">
        <v>30</v>
      </c>
      <c r="AM24" s="183">
        <v>13</v>
      </c>
      <c r="AN24" s="123"/>
      <c r="AO24" s="140">
        <v>9.7200000000000006</v>
      </c>
      <c r="AP24" s="123"/>
      <c r="AQ24" s="126" t="e">
        <f>SUM(#REF!/#REF!*'[2]Dental &amp; Other Rates'!$B$27)</f>
        <v>#REF!</v>
      </c>
      <c r="AR24" s="184" t="e">
        <f>SUM(#REF!/#REF!*'[2]Dental &amp; Other Rates'!$B$28)</f>
        <v>#REF!</v>
      </c>
      <c r="AS24" s="123"/>
      <c r="AT24" s="128" t="e">
        <f>SUM(#REF!/1000*#REF!)</f>
        <v>#REF!</v>
      </c>
      <c r="AU24" s="129" t="e">
        <f t="shared" si="6"/>
        <v>#REF!</v>
      </c>
      <c r="AV24" s="122">
        <v>0.84</v>
      </c>
      <c r="AW24" s="123"/>
      <c r="AX24" s="123"/>
      <c r="AY24" s="182" t="e">
        <f>SUM(#REF!/#REF!*'[2]Dental &amp; Other Rates'!$B$41/12)</f>
        <v>#REF!</v>
      </c>
      <c r="AZ24" s="123"/>
      <c r="BA24" s="133">
        <f>'[2]Citigroup Rate Chart'!Y24</f>
        <v>477.52000000000004</v>
      </c>
      <c r="BB24" s="134">
        <f>'[2]Citigroup Rate Chart'!Z24</f>
        <v>484.56</v>
      </c>
      <c r="BC24" s="134">
        <f>'[2]Comparison '!BL25</f>
        <v>7020.7199999999993</v>
      </c>
      <c r="BD24" s="134">
        <f t="shared" si="7"/>
        <v>4529.3599999999997</v>
      </c>
      <c r="BE24" s="119"/>
      <c r="BF24" s="128">
        <v>286</v>
      </c>
      <c r="BG24" s="138">
        <v>189</v>
      </c>
      <c r="BH24" s="138">
        <v>196</v>
      </c>
      <c r="BI24" s="138">
        <v>233</v>
      </c>
      <c r="BJ24" s="122">
        <v>246</v>
      </c>
      <c r="BK24" s="123"/>
      <c r="BL24" s="159">
        <v>30</v>
      </c>
      <c r="BM24" s="183">
        <v>13</v>
      </c>
      <c r="BN24" s="123"/>
      <c r="BO24" s="140">
        <v>9.7200000000000006</v>
      </c>
      <c r="BP24" s="123"/>
      <c r="BQ24" s="159">
        <v>13.5</v>
      </c>
      <c r="BR24" s="183">
        <v>13.5</v>
      </c>
      <c r="BS24" s="123"/>
      <c r="BT24" s="128" t="e">
        <f>SUM((#REF!*7)/1000*#REF!)</f>
        <v>#REF!</v>
      </c>
      <c r="BU24" s="129" t="e">
        <f t="shared" si="8"/>
        <v>#REF!</v>
      </c>
      <c r="BV24" s="122">
        <v>0.84</v>
      </c>
      <c r="BW24" s="123"/>
      <c r="BX24" s="123"/>
      <c r="BY24" s="182" t="e">
        <f>SUM(#REF!/#REF!*'[2]Dental &amp; Other Rates'!$B$41/12)</f>
        <v>#REF!</v>
      </c>
      <c r="BZ24" s="123"/>
      <c r="CA24" s="133">
        <f>'[2]Citigroup Rate Max AD&amp;D Life'!Y24</f>
        <v>549.22</v>
      </c>
      <c r="CB24" s="134">
        <f>'[2]Citigroup Rate Max AD&amp;D Life'!Z24</f>
        <v>585.05999999999995</v>
      </c>
      <c r="CC24" s="205">
        <f t="shared" si="9"/>
        <v>2.2646799999999998E-2</v>
      </c>
    </row>
    <row r="25" spans="1:81" ht="14.4" thickTop="1" thickBot="1" x14ac:dyDescent="0.3">
      <c r="A25" s="33">
        <v>300000</v>
      </c>
      <c r="B25" s="54" t="s">
        <v>402</v>
      </c>
      <c r="C25" s="119"/>
      <c r="D25" s="128">
        <v>373.55</v>
      </c>
      <c r="E25" s="138">
        <v>381.78</v>
      </c>
      <c r="F25" s="138">
        <v>349.49</v>
      </c>
      <c r="G25" s="122">
        <v>208.94</v>
      </c>
      <c r="H25" s="123"/>
      <c r="I25" s="159">
        <v>59.05</v>
      </c>
      <c r="J25" s="123"/>
      <c r="K25" s="140">
        <v>13.74</v>
      </c>
      <c r="L25" s="123"/>
      <c r="M25" s="141" t="e">
        <f>SUM(#REF!/#REF!*'[2]Enron Rates'!$B$16)</f>
        <v>#REF!</v>
      </c>
      <c r="N25" s="142" t="e">
        <f>SUM(#REF!/#REF!*'[2]Enron Rates'!$B$17)</f>
        <v>#REF!</v>
      </c>
      <c r="O25" s="123"/>
      <c r="P25" s="128" t="e">
        <f>SUM(#REF!/1000*#REF!)</f>
        <v>#REF!</v>
      </c>
      <c r="Q25" s="129" t="e">
        <f t="shared" si="5"/>
        <v>#REF!</v>
      </c>
      <c r="R25" s="122">
        <v>0.42</v>
      </c>
      <c r="S25" s="123"/>
      <c r="T25" s="123"/>
      <c r="U25" s="130">
        <v>7.82</v>
      </c>
      <c r="V25" s="131">
        <v>13.56</v>
      </c>
      <c r="W25" s="131">
        <v>27.62</v>
      </c>
      <c r="X25" s="132">
        <v>37.020000000000003</v>
      </c>
      <c r="Y25" s="123"/>
      <c r="Z25" s="123"/>
      <c r="AA25" s="133">
        <f>'[2]Enron Summary'!AA25</f>
        <v>-391.91</v>
      </c>
      <c r="AB25" s="134">
        <f>'[2]Enron Summary'!AB25</f>
        <v>115.47999999999995</v>
      </c>
      <c r="AC25" s="134">
        <f>'[2]Enron Summary'!AC25</f>
        <v>139.39999999999995</v>
      </c>
      <c r="AD25" s="134">
        <f>'[2]Comparison '!H26</f>
        <v>3358.5599999999995</v>
      </c>
      <c r="AE25" s="119"/>
      <c r="AF25" s="128">
        <v>280</v>
      </c>
      <c r="AG25" s="138">
        <v>198</v>
      </c>
      <c r="AH25" s="138">
        <v>206</v>
      </c>
      <c r="AI25" s="138">
        <v>244</v>
      </c>
      <c r="AJ25" s="122">
        <v>257</v>
      </c>
      <c r="AK25" s="123"/>
      <c r="AL25" s="159">
        <v>30</v>
      </c>
      <c r="AM25" s="183">
        <v>13</v>
      </c>
      <c r="AN25" s="123"/>
      <c r="AO25" s="140">
        <v>9.7200000000000006</v>
      </c>
      <c r="AP25" s="123"/>
      <c r="AQ25" s="126" t="e">
        <f>SUM(#REF!/#REF!*'[2]Dental &amp; Other Rates'!$B$27)</f>
        <v>#REF!</v>
      </c>
      <c r="AR25" s="184" t="e">
        <f>SUM(#REF!/#REF!*'[2]Dental &amp; Other Rates'!$B$28)</f>
        <v>#REF!</v>
      </c>
      <c r="AS25" s="123"/>
      <c r="AT25" s="128" t="e">
        <f>SUM(#REF!/1000*#REF!)</f>
        <v>#REF!</v>
      </c>
      <c r="AU25" s="129" t="e">
        <f t="shared" si="6"/>
        <v>#REF!</v>
      </c>
      <c r="AV25" s="122">
        <v>0.84</v>
      </c>
      <c r="AW25" s="123"/>
      <c r="AX25" s="123"/>
      <c r="AY25" s="182" t="e">
        <f>SUM(#REF!/#REF!*'[2]Dental &amp; Other Rates'!$B$42/12)</f>
        <v>#REF!</v>
      </c>
      <c r="AZ25" s="123"/>
      <c r="BA25" s="133">
        <f>'[2]Citigroup Rate Chart'!Y25</f>
        <v>572.42000000000007</v>
      </c>
      <c r="BB25" s="134">
        <f>'[2]Citigroup Rate Chart'!Z25</f>
        <v>582.55999999999995</v>
      </c>
      <c r="BC25" s="134">
        <f>'[2]Comparison '!BL26</f>
        <v>8718.7199999999993</v>
      </c>
      <c r="BD25" s="134">
        <f t="shared" si="7"/>
        <v>5360.16</v>
      </c>
      <c r="BE25" s="119"/>
      <c r="BF25" s="128">
        <v>280</v>
      </c>
      <c r="BG25" s="138">
        <v>198</v>
      </c>
      <c r="BH25" s="138">
        <v>206</v>
      </c>
      <c r="BI25" s="138">
        <v>244</v>
      </c>
      <c r="BJ25" s="122">
        <v>257</v>
      </c>
      <c r="BK25" s="123"/>
      <c r="BL25" s="159">
        <v>30</v>
      </c>
      <c r="BM25" s="183">
        <v>13</v>
      </c>
      <c r="BN25" s="123"/>
      <c r="BO25" s="140">
        <v>9.7200000000000006</v>
      </c>
      <c r="BP25" s="123"/>
      <c r="BQ25" s="159">
        <v>13.5</v>
      </c>
      <c r="BR25" s="183">
        <v>13.5</v>
      </c>
      <c r="BS25" s="123"/>
      <c r="BT25" s="128" t="e">
        <f>SUM((#REF!*7)/1000*#REF!)</f>
        <v>#REF!</v>
      </c>
      <c r="BU25" s="129" t="e">
        <f t="shared" si="8"/>
        <v>#REF!</v>
      </c>
      <c r="BV25" s="122">
        <v>0.84</v>
      </c>
      <c r="BW25" s="123"/>
      <c r="BX25" s="123"/>
      <c r="BY25" s="182" t="e">
        <f>SUM(#REF!/#REF!*'[2]Dental &amp; Other Rates'!$B$42/12)</f>
        <v>#REF!</v>
      </c>
      <c r="BZ25" s="123"/>
      <c r="CA25" s="133">
        <f>'[2]Citigroup Rate Max AD&amp;D Life'!Y25</f>
        <v>673.22</v>
      </c>
      <c r="CB25" s="134">
        <f>'[2]Citigroup Rate Max AD&amp;D Life'!Z25</f>
        <v>726.56</v>
      </c>
      <c r="CC25" s="205">
        <f t="shared" si="9"/>
        <v>1.78672E-2</v>
      </c>
    </row>
    <row r="26" spans="1:81" ht="14.4" thickTop="1" thickBot="1" x14ac:dyDescent="0.3">
      <c r="A26" s="33">
        <v>500000</v>
      </c>
      <c r="B26" s="54" t="s">
        <v>403</v>
      </c>
      <c r="C26" s="119"/>
      <c r="D26" s="143">
        <v>373.55</v>
      </c>
      <c r="E26" s="144">
        <v>381.78</v>
      </c>
      <c r="F26" s="144">
        <v>349.49</v>
      </c>
      <c r="G26" s="145">
        <v>208.94</v>
      </c>
      <c r="H26" s="123"/>
      <c r="I26" s="159">
        <v>59.05</v>
      </c>
      <c r="J26" s="123"/>
      <c r="K26" s="146">
        <v>13.74</v>
      </c>
      <c r="L26" s="123"/>
      <c r="M26" s="126" t="e">
        <f>SUM(#REF!/#REF!*'[2]Enron Rates'!$B$16)</f>
        <v>#REF!</v>
      </c>
      <c r="N26" s="127" t="e">
        <f>SUM(#REF!/#REF!*'[2]Enron Rates'!$B$17)</f>
        <v>#REF!</v>
      </c>
      <c r="O26" s="123"/>
      <c r="P26" s="128" t="e">
        <f>SUM(#REF!/1000*#REF!)</f>
        <v>#REF!</v>
      </c>
      <c r="Q26" s="129" t="e">
        <f t="shared" si="5"/>
        <v>#REF!</v>
      </c>
      <c r="R26" s="122">
        <v>0.42</v>
      </c>
      <c r="S26" s="123"/>
      <c r="T26" s="123"/>
      <c r="U26" s="130">
        <v>7.82</v>
      </c>
      <c r="V26" s="131">
        <v>13.56</v>
      </c>
      <c r="W26" s="131">
        <v>27.62</v>
      </c>
      <c r="X26" s="132">
        <v>37.020000000000003</v>
      </c>
      <c r="Y26" s="123"/>
      <c r="Z26" s="123"/>
      <c r="AA26" s="147">
        <f>'[2]Enron Summary'!AA26</f>
        <v>-391.91</v>
      </c>
      <c r="AB26" s="148">
        <f>'[2]Enron Summary'!AB26</f>
        <v>132.27999999999994</v>
      </c>
      <c r="AC26" s="148">
        <f>'[2]Enron Summary'!AC26</f>
        <v>165.59999999999994</v>
      </c>
      <c r="AD26" s="148">
        <f>'[2]Comparison '!H27</f>
        <v>5092.9599999999991</v>
      </c>
      <c r="AE26" s="119"/>
      <c r="AF26" s="163">
        <v>293</v>
      </c>
      <c r="AG26" s="164">
        <v>207</v>
      </c>
      <c r="AH26" s="164">
        <v>215</v>
      </c>
      <c r="AI26" s="164">
        <v>255</v>
      </c>
      <c r="AJ26" s="165">
        <v>269</v>
      </c>
      <c r="AK26" s="123"/>
      <c r="AL26" s="159">
        <v>30</v>
      </c>
      <c r="AM26" s="183">
        <v>13</v>
      </c>
      <c r="AN26" s="123"/>
      <c r="AO26" s="146">
        <v>9.7200000000000006</v>
      </c>
      <c r="AP26" s="123"/>
      <c r="AQ26" s="126" t="e">
        <f>SUM(#REF!/#REF!*'[2]Dental &amp; Other Rates'!$B$27)</f>
        <v>#REF!</v>
      </c>
      <c r="AR26" s="184" t="e">
        <f>SUM(#REF!/#REF!*'[2]Dental &amp; Other Rates'!$B$28)</f>
        <v>#REF!</v>
      </c>
      <c r="AS26" s="123"/>
      <c r="AT26" s="128" t="e">
        <f>SUM(#REF!/1000*#REF!)</f>
        <v>#REF!</v>
      </c>
      <c r="AU26" s="129" t="e">
        <f t="shared" si="6"/>
        <v>#REF!</v>
      </c>
      <c r="AV26" s="122">
        <v>0.84</v>
      </c>
      <c r="AW26" s="123"/>
      <c r="AX26" s="123"/>
      <c r="AY26" s="182" t="e">
        <f>SUM(#REF!/#REF!*'[2]Dental &amp; Other Rates'!$B$42/12)</f>
        <v>#REF!</v>
      </c>
      <c r="AZ26" s="123"/>
      <c r="BA26" s="147">
        <f>'[2]Citigroup Rate Chart'!Y26</f>
        <v>753.88666666666677</v>
      </c>
      <c r="BB26" s="148">
        <f>'[2]Citigroup Rate Chart'!Z26</f>
        <v>770.22666666666669</v>
      </c>
      <c r="BC26" s="148">
        <f>'[2]Comparison '!BL27</f>
        <v>12014.720000000001</v>
      </c>
      <c r="BD26" s="148">
        <f t="shared" si="7"/>
        <v>6921.760000000002</v>
      </c>
      <c r="BE26" s="119"/>
      <c r="BF26" s="163">
        <v>293</v>
      </c>
      <c r="BG26" s="164">
        <v>207</v>
      </c>
      <c r="BH26" s="164">
        <v>215</v>
      </c>
      <c r="BI26" s="164">
        <v>255</v>
      </c>
      <c r="BJ26" s="165">
        <v>269</v>
      </c>
      <c r="BK26" s="123"/>
      <c r="BL26" s="159">
        <v>30</v>
      </c>
      <c r="BM26" s="183">
        <v>13</v>
      </c>
      <c r="BN26" s="123"/>
      <c r="BO26" s="146">
        <v>9.7200000000000006</v>
      </c>
      <c r="BP26" s="123"/>
      <c r="BQ26" s="159">
        <v>13.5</v>
      </c>
      <c r="BR26" s="183">
        <v>13.5</v>
      </c>
      <c r="BS26" s="123"/>
      <c r="BT26" s="128" t="e">
        <f>SUM((#REF!*7)/1000*#REF!)</f>
        <v>#REF!</v>
      </c>
      <c r="BU26" s="129" t="e">
        <f t="shared" si="8"/>
        <v>#REF!</v>
      </c>
      <c r="BV26" s="122">
        <v>0.84</v>
      </c>
      <c r="BW26" s="123"/>
      <c r="BX26" s="123"/>
      <c r="BY26" s="182" t="e">
        <f>SUM(#REF!/#REF!*'[2]Dental &amp; Other Rates'!$B$42/12)</f>
        <v>#REF!</v>
      </c>
      <c r="BZ26" s="123"/>
      <c r="CA26" s="133">
        <f>'[2]Citigroup Rate Max AD&amp;D Life'!Y26</f>
        <v>912.88666666666677</v>
      </c>
      <c r="CB26" s="134">
        <f>'[2]Citigroup Rate Max AD&amp;D Life'!Z26</f>
        <v>1001.2266666666667</v>
      </c>
      <c r="CC26" s="205">
        <f t="shared" si="9"/>
        <v>1.3843520000000003E-2</v>
      </c>
    </row>
    <row r="27" spans="1:81" ht="14.4" thickTop="1" thickBot="1" x14ac:dyDescent="0.3">
      <c r="B27" s="73" t="s">
        <v>324</v>
      </c>
      <c r="C27" s="150"/>
      <c r="D27" s="212" t="s">
        <v>405</v>
      </c>
      <c r="E27" s="213"/>
      <c r="F27" s="213"/>
      <c r="G27" s="214"/>
      <c r="H27" s="151"/>
      <c r="I27" s="152" t="s">
        <v>324</v>
      </c>
      <c r="J27" s="75"/>
      <c r="K27" s="153" t="s">
        <v>324</v>
      </c>
      <c r="L27" s="151"/>
      <c r="M27" s="154" t="s">
        <v>323</v>
      </c>
      <c r="N27" s="155" t="s">
        <v>326</v>
      </c>
      <c r="O27" s="151"/>
      <c r="P27" s="156" t="s">
        <v>384</v>
      </c>
      <c r="Q27" s="157" t="s">
        <v>385</v>
      </c>
      <c r="R27" s="158" t="s">
        <v>386</v>
      </c>
      <c r="S27" s="75"/>
      <c r="T27" s="151"/>
      <c r="U27" s="83" t="s">
        <v>387</v>
      </c>
      <c r="V27" s="83" t="s">
        <v>388</v>
      </c>
      <c r="W27" s="83" t="s">
        <v>389</v>
      </c>
      <c r="X27" s="83" t="s">
        <v>390</v>
      </c>
      <c r="Y27" s="151"/>
      <c r="Z27" s="151"/>
      <c r="AA27" s="198"/>
      <c r="AB27" s="198"/>
      <c r="AC27" s="198"/>
      <c r="AD27" s="198">
        <f>'[2]Comparison '!H28</f>
        <v>0</v>
      </c>
      <c r="AE27" s="150"/>
      <c r="AF27" s="220" t="s">
        <v>405</v>
      </c>
      <c r="AG27" s="221"/>
      <c r="AH27" s="221"/>
      <c r="AI27" s="221"/>
      <c r="AJ27" s="222"/>
      <c r="AK27" s="151"/>
      <c r="AL27" s="218" t="s">
        <v>324</v>
      </c>
      <c r="AM27" s="219"/>
      <c r="AN27" s="75"/>
      <c r="AO27" s="153" t="s">
        <v>424</v>
      </c>
      <c r="AP27" s="151"/>
      <c r="AQ27" s="154" t="s">
        <v>323</v>
      </c>
      <c r="AR27" s="155" t="s">
        <v>326</v>
      </c>
      <c r="AS27" s="151"/>
      <c r="AT27" s="156" t="s">
        <v>384</v>
      </c>
      <c r="AU27" s="157" t="s">
        <v>385</v>
      </c>
      <c r="AV27" s="158" t="s">
        <v>386</v>
      </c>
      <c r="AW27" s="75"/>
      <c r="AX27" s="151"/>
      <c r="AY27" s="185" t="s">
        <v>422</v>
      </c>
      <c r="AZ27" s="151"/>
      <c r="BA27" s="201"/>
      <c r="BB27" s="201"/>
      <c r="BC27" s="198">
        <f>'[2]Comparison '!BL28</f>
        <v>0</v>
      </c>
      <c r="BD27" s="201"/>
      <c r="BE27" s="150"/>
      <c r="BF27" s="220" t="s">
        <v>405</v>
      </c>
      <c r="BG27" s="221"/>
      <c r="BH27" s="221"/>
      <c r="BI27" s="221"/>
      <c r="BJ27" s="222"/>
      <c r="BK27" s="151"/>
      <c r="BL27" s="218" t="s">
        <v>324</v>
      </c>
      <c r="BM27" s="219"/>
      <c r="BN27" s="75"/>
      <c r="BO27" s="153" t="s">
        <v>424</v>
      </c>
      <c r="BP27" s="151"/>
      <c r="BQ27" s="154" t="s">
        <v>323</v>
      </c>
      <c r="BR27" s="155" t="s">
        <v>326</v>
      </c>
      <c r="BS27" s="151"/>
      <c r="BT27" s="156" t="s">
        <v>384</v>
      </c>
      <c r="BU27" s="157" t="s">
        <v>385</v>
      </c>
      <c r="BV27" s="158" t="s">
        <v>386</v>
      </c>
      <c r="BW27" s="75"/>
      <c r="BX27" s="151"/>
      <c r="BY27" s="185" t="s">
        <v>422</v>
      </c>
      <c r="BZ27" s="151"/>
      <c r="CA27" s="201"/>
      <c r="CB27" s="201"/>
      <c r="CC27" s="206"/>
    </row>
    <row r="28" spans="1:81" ht="14.4" thickTop="1" thickBot="1" x14ac:dyDescent="0.3">
      <c r="A28" s="33">
        <v>24000</v>
      </c>
      <c r="B28" s="54" t="s">
        <v>394</v>
      </c>
      <c r="C28" s="119"/>
      <c r="D28" s="120">
        <v>322.16000000000003</v>
      </c>
      <c r="E28" s="121">
        <v>330.44</v>
      </c>
      <c r="F28" s="121">
        <v>302.27</v>
      </c>
      <c r="G28" s="122">
        <v>180.7</v>
      </c>
      <c r="H28" s="123"/>
      <c r="I28" s="159">
        <v>47.34</v>
      </c>
      <c r="J28" s="123"/>
      <c r="K28" s="160">
        <v>14.03</v>
      </c>
      <c r="L28" s="123"/>
      <c r="M28" s="126" t="e">
        <f>SUM(#REF!/#REF!*'[2]Enron Rates'!$B$16)</f>
        <v>#REF!</v>
      </c>
      <c r="N28" s="127" t="e">
        <f>SUM(#REF!/#REF!*'[2]Enron Rates'!$B$17)</f>
        <v>#REF!</v>
      </c>
      <c r="O28" s="123"/>
      <c r="P28" s="128" t="e">
        <f>SUM(#REF!/1000*#REF!)</f>
        <v>#REF!</v>
      </c>
      <c r="Q28" s="129" t="e">
        <f t="shared" ref="Q28:Q37" si="10">SUM(P28*0.5)</f>
        <v>#REF!</v>
      </c>
      <c r="R28" s="122">
        <v>0.42</v>
      </c>
      <c r="S28" s="123"/>
      <c r="T28" s="123"/>
      <c r="U28" s="130">
        <v>7.82</v>
      </c>
      <c r="V28" s="204">
        <v>13.56</v>
      </c>
      <c r="W28" s="204">
        <v>27.62</v>
      </c>
      <c r="X28" s="132">
        <v>37.020000000000003</v>
      </c>
      <c r="Y28" s="123"/>
      <c r="Z28" s="123"/>
      <c r="AA28" s="133">
        <f>'[2]Enron Summary'!AA28</f>
        <v>-365.33</v>
      </c>
      <c r="AB28" s="134">
        <f>'[2]Enron Summary'!AB28</f>
        <v>56.116000000000014</v>
      </c>
      <c r="AC28" s="134">
        <f>'[2]Enron Summary'!AC28</f>
        <v>67.064000000000021</v>
      </c>
      <c r="AD28" s="134">
        <f>'[2]Comparison '!H29</f>
        <v>530.92800000000011</v>
      </c>
      <c r="AE28" s="119"/>
      <c r="AF28" s="120">
        <v>70</v>
      </c>
      <c r="AG28" s="121">
        <v>52</v>
      </c>
      <c r="AH28" s="121">
        <v>40</v>
      </c>
      <c r="AI28" s="121">
        <v>55</v>
      </c>
      <c r="AJ28" s="179">
        <v>61</v>
      </c>
      <c r="AK28" s="123"/>
      <c r="AL28" s="159">
        <v>26</v>
      </c>
      <c r="AM28" s="183">
        <v>11</v>
      </c>
      <c r="AN28" s="123"/>
      <c r="AO28" s="160">
        <v>9.7200000000000006</v>
      </c>
      <c r="AP28" s="123"/>
      <c r="AQ28" s="126" t="e">
        <f>SUM(#REF!/#REF!*'[2]Dental &amp; Other Rates'!$B$27)</f>
        <v>#REF!</v>
      </c>
      <c r="AR28" s="184" t="e">
        <f>SUM(#REF!/#REF!*'[2]Dental &amp; Other Rates'!$B$28)</f>
        <v>#REF!</v>
      </c>
      <c r="AS28" s="123"/>
      <c r="AT28" s="128" t="e">
        <f>SUM(#REF!/1000*#REF!)</f>
        <v>#REF!</v>
      </c>
      <c r="AU28" s="129" t="e">
        <f t="shared" ref="AU28:AU37" si="11">SUM(AT28*0.5)</f>
        <v>#REF!</v>
      </c>
      <c r="AV28" s="122">
        <v>0.84</v>
      </c>
      <c r="AW28" s="123"/>
      <c r="AX28" s="123"/>
      <c r="AY28" s="182" t="e">
        <f>SUM(#REF!/#REF!*'[2]Dental &amp; Other Rates'!$B$39/12)</f>
        <v>#REF!</v>
      </c>
      <c r="AZ28" s="123"/>
      <c r="BA28" s="133">
        <f>'[2]Citigroup Rate Chart'!Y28</f>
        <v>114.93599999999999</v>
      </c>
      <c r="BB28" s="134">
        <f>'[2]Citigroup Rate Chart'!Z28</f>
        <v>116.52</v>
      </c>
      <c r="BC28" s="134">
        <f>'[2]Comparison '!BL29</f>
        <v>1549.44</v>
      </c>
      <c r="BD28" s="134">
        <f t="shared" ref="BD28:BD37" si="12">SUM(BC28-AD28)</f>
        <v>1018.5119999999999</v>
      </c>
      <c r="BE28" s="119"/>
      <c r="BF28" s="120">
        <v>70</v>
      </c>
      <c r="BG28" s="121">
        <v>52</v>
      </c>
      <c r="BH28" s="121">
        <v>40</v>
      </c>
      <c r="BI28" s="121">
        <v>55</v>
      </c>
      <c r="BJ28" s="179">
        <v>61</v>
      </c>
      <c r="BK28" s="123"/>
      <c r="BL28" s="159">
        <v>26</v>
      </c>
      <c r="BM28" s="183">
        <v>11</v>
      </c>
      <c r="BN28" s="123"/>
      <c r="BO28" s="160">
        <v>9.7200000000000006</v>
      </c>
      <c r="BP28" s="123"/>
      <c r="BQ28" s="159" t="e">
        <f>SUM((#REF!*10)/#REF!*'[2]Dental &amp; Other Rates'!$B$27)</f>
        <v>#REF!</v>
      </c>
      <c r="BR28" s="183" t="e">
        <f>SUM((#REF!*10*0.6)/#REF!*'[2]Dental &amp; Other Rates'!$B$28)</f>
        <v>#REF!</v>
      </c>
      <c r="BS28" s="123"/>
      <c r="BT28" s="128" t="e">
        <f>SUM((#REF!*7)/1000*#REF!)</f>
        <v>#REF!</v>
      </c>
      <c r="BU28" s="129" t="e">
        <f t="shared" ref="BU28:BU37" si="13">SUM(BT28*0.5)</f>
        <v>#REF!</v>
      </c>
      <c r="BV28" s="122">
        <v>0.84</v>
      </c>
      <c r="BW28" s="123"/>
      <c r="BX28" s="123"/>
      <c r="BY28" s="182" t="e">
        <f>SUM(#REF!/#REF!*'[2]Dental &amp; Other Rates'!$B$39/12)</f>
        <v>#REF!</v>
      </c>
      <c r="BZ28" s="123"/>
      <c r="CA28" s="133">
        <f>'[2]Citigroup Rate Max AD&amp;D Life'!Y28</f>
        <v>124.08</v>
      </c>
      <c r="CB28" s="134">
        <f>'[2]Citigroup Rate Max AD&amp;D Life'!Z28</f>
        <v>129.12</v>
      </c>
      <c r="CC28" s="205">
        <f t="shared" ref="CC28:CC37" si="14">SUM(BD28/A28)</f>
        <v>4.2437999999999997E-2</v>
      </c>
    </row>
    <row r="29" spans="1:81" ht="14.4" thickTop="1" thickBot="1" x14ac:dyDescent="0.3">
      <c r="A29" s="33">
        <v>25000</v>
      </c>
      <c r="B29" s="54" t="s">
        <v>395</v>
      </c>
      <c r="C29" s="119"/>
      <c r="D29" s="128">
        <v>322.16000000000003</v>
      </c>
      <c r="E29" s="138">
        <v>330.44</v>
      </c>
      <c r="F29" s="138">
        <v>302.27</v>
      </c>
      <c r="G29" s="122">
        <v>180.7</v>
      </c>
      <c r="H29" s="123"/>
      <c r="I29" s="159">
        <v>47.34</v>
      </c>
      <c r="J29" s="123"/>
      <c r="K29" s="140">
        <v>14.03</v>
      </c>
      <c r="L29" s="123"/>
      <c r="M29" s="141" t="e">
        <f>SUM(#REF!/#REF!*'[2]Enron Rates'!$B$16)</f>
        <v>#REF!</v>
      </c>
      <c r="N29" s="142" t="e">
        <f>SUM(#REF!/#REF!*'[2]Enron Rates'!$B$17)</f>
        <v>#REF!</v>
      </c>
      <c r="O29" s="123"/>
      <c r="P29" s="128" t="e">
        <f>SUM(#REF!/1000*#REF!)</f>
        <v>#REF!</v>
      </c>
      <c r="Q29" s="129" t="e">
        <f t="shared" si="10"/>
        <v>#REF!</v>
      </c>
      <c r="R29" s="122">
        <v>0.42</v>
      </c>
      <c r="S29" s="123"/>
      <c r="T29" s="123"/>
      <c r="U29" s="130">
        <v>7.82</v>
      </c>
      <c r="V29" s="131">
        <v>13.56</v>
      </c>
      <c r="W29" s="131">
        <v>27.62</v>
      </c>
      <c r="X29" s="132">
        <v>37.020000000000003</v>
      </c>
      <c r="Y29" s="123"/>
      <c r="Z29" s="123"/>
      <c r="AA29" s="133">
        <f>'[2]Enron Summary'!AA29</f>
        <v>-365.33</v>
      </c>
      <c r="AB29" s="134">
        <f>'[2]Enron Summary'!AB29</f>
        <v>56.200000000000017</v>
      </c>
      <c r="AC29" s="134">
        <f>'[2]Enron Summary'!AC29</f>
        <v>67.195000000000022</v>
      </c>
      <c r="AD29" s="134">
        <f>'[2]Comparison '!H30</f>
        <v>539.60000000000014</v>
      </c>
      <c r="AE29" s="119"/>
      <c r="AF29" s="128">
        <v>85</v>
      </c>
      <c r="AG29" s="138">
        <v>65</v>
      </c>
      <c r="AH29" s="138">
        <v>52</v>
      </c>
      <c r="AI29" s="138">
        <v>68</v>
      </c>
      <c r="AJ29" s="122">
        <v>76</v>
      </c>
      <c r="AK29" s="123"/>
      <c r="AL29" s="159">
        <v>26</v>
      </c>
      <c r="AM29" s="183">
        <v>11</v>
      </c>
      <c r="AN29" s="123"/>
      <c r="AO29" s="140">
        <v>9.7200000000000006</v>
      </c>
      <c r="AP29" s="123"/>
      <c r="AQ29" s="126" t="e">
        <f>SUM(#REF!/#REF!*'[2]Dental &amp; Other Rates'!$B$27)</f>
        <v>#REF!</v>
      </c>
      <c r="AR29" s="184" t="e">
        <f>SUM(#REF!/#REF!*'[2]Dental &amp; Other Rates'!$B$28)</f>
        <v>#REF!</v>
      </c>
      <c r="AS29" s="123"/>
      <c r="AT29" s="128" t="e">
        <f>SUM(#REF!/1000*#REF!)</f>
        <v>#REF!</v>
      </c>
      <c r="AU29" s="129" t="e">
        <f t="shared" si="11"/>
        <v>#REF!</v>
      </c>
      <c r="AV29" s="122">
        <v>0.84</v>
      </c>
      <c r="AW29" s="123"/>
      <c r="AX29" s="123"/>
      <c r="AY29" s="182" t="e">
        <f>SUM(#REF!/#REF!*'[2]Dental &amp; Other Rates'!$B$39/12)</f>
        <v>#REF!</v>
      </c>
      <c r="AZ29" s="123"/>
      <c r="BA29" s="133">
        <f>'[2]Citigroup Rate Chart'!Y29</f>
        <v>130.32</v>
      </c>
      <c r="BB29" s="134">
        <f>'[2]Citigroup Rate Chart'!Z29</f>
        <v>131.935</v>
      </c>
      <c r="BC29" s="134">
        <f>'[2]Comparison '!BL30</f>
        <v>1740.72</v>
      </c>
      <c r="BD29" s="134">
        <f t="shared" si="12"/>
        <v>1201.1199999999999</v>
      </c>
      <c r="BE29" s="119"/>
      <c r="BF29" s="128">
        <v>85</v>
      </c>
      <c r="BG29" s="138">
        <v>65</v>
      </c>
      <c r="BH29" s="138">
        <v>52</v>
      </c>
      <c r="BI29" s="138">
        <v>68</v>
      </c>
      <c r="BJ29" s="122">
        <v>76</v>
      </c>
      <c r="BK29" s="123"/>
      <c r="BL29" s="159">
        <v>26</v>
      </c>
      <c r="BM29" s="183">
        <v>11</v>
      </c>
      <c r="BN29" s="123"/>
      <c r="BO29" s="140">
        <v>9.7200000000000006</v>
      </c>
      <c r="BP29" s="123"/>
      <c r="BQ29" s="159" t="e">
        <f>SUM((#REF!*10)/#REF!*'[2]Dental &amp; Other Rates'!$B$27)</f>
        <v>#REF!</v>
      </c>
      <c r="BR29" s="183" t="e">
        <f>SUM((#REF!*10*0.6)/#REF!*'[2]Dental &amp; Other Rates'!$B$28)</f>
        <v>#REF!</v>
      </c>
      <c r="BS29" s="123"/>
      <c r="BT29" s="128" t="e">
        <f>SUM((#REF!*7)/1000*#REF!)</f>
        <v>#REF!</v>
      </c>
      <c r="BU29" s="129" t="e">
        <f t="shared" si="13"/>
        <v>#REF!</v>
      </c>
      <c r="BV29" s="122">
        <v>0.84</v>
      </c>
      <c r="BW29" s="123"/>
      <c r="BX29" s="123"/>
      <c r="BY29" s="182" t="e">
        <f>SUM(#REF!/#REF!*'[2]Dental &amp; Other Rates'!$B$39/12)</f>
        <v>#REF!</v>
      </c>
      <c r="BZ29" s="123"/>
      <c r="CA29" s="133">
        <f>'[2]Citigroup Rate Max AD&amp;D Life'!Y29</f>
        <v>139.845</v>
      </c>
      <c r="CB29" s="134">
        <f>'[2]Citigroup Rate Max AD&amp;D Life'!Z29</f>
        <v>145.06</v>
      </c>
      <c r="CC29" s="205">
        <f t="shared" si="14"/>
        <v>4.8044799999999999E-2</v>
      </c>
    </row>
    <row r="30" spans="1:81" ht="14.4" thickTop="1" thickBot="1" x14ac:dyDescent="0.3">
      <c r="A30" s="33">
        <v>40000</v>
      </c>
      <c r="B30" s="54" t="s">
        <v>396</v>
      </c>
      <c r="C30" s="119"/>
      <c r="D30" s="128">
        <v>322.16000000000003</v>
      </c>
      <c r="E30" s="138">
        <v>330.44</v>
      </c>
      <c r="F30" s="138">
        <v>302.27</v>
      </c>
      <c r="G30" s="122">
        <v>180.7</v>
      </c>
      <c r="H30" s="123"/>
      <c r="I30" s="159">
        <v>47.34</v>
      </c>
      <c r="J30" s="123"/>
      <c r="K30" s="140">
        <v>14.03</v>
      </c>
      <c r="L30" s="123"/>
      <c r="M30" s="141" t="e">
        <f>SUM(#REF!/#REF!*'[2]Enron Rates'!$B$16)</f>
        <v>#REF!</v>
      </c>
      <c r="N30" s="142" t="e">
        <f>SUM(#REF!/#REF!*'[2]Enron Rates'!$B$17)</f>
        <v>#REF!</v>
      </c>
      <c r="O30" s="123"/>
      <c r="P30" s="128" t="e">
        <f>SUM(#REF!/1000*#REF!)</f>
        <v>#REF!</v>
      </c>
      <c r="Q30" s="129" t="e">
        <f t="shared" si="10"/>
        <v>#REF!</v>
      </c>
      <c r="R30" s="122">
        <v>0.42</v>
      </c>
      <c r="S30" s="123"/>
      <c r="T30" s="123"/>
      <c r="U30" s="130">
        <v>7.82</v>
      </c>
      <c r="V30" s="131">
        <v>13.56</v>
      </c>
      <c r="W30" s="131">
        <v>27.62</v>
      </c>
      <c r="X30" s="132">
        <v>37.020000000000003</v>
      </c>
      <c r="Y30" s="123"/>
      <c r="Z30" s="123"/>
      <c r="AA30" s="133">
        <f>'[2]Enron Summary'!AA30</f>
        <v>-365.33</v>
      </c>
      <c r="AB30" s="134">
        <f>'[2]Enron Summary'!AB30</f>
        <v>57.460000000000022</v>
      </c>
      <c r="AC30" s="134">
        <f>'[2]Enron Summary'!AC30</f>
        <v>69.160000000000025</v>
      </c>
      <c r="AD30" s="134">
        <f>'[2]Comparison '!H31</f>
        <v>669.68000000000029</v>
      </c>
      <c r="AE30" s="119"/>
      <c r="AF30" s="128">
        <v>104</v>
      </c>
      <c r="AG30" s="138">
        <v>77</v>
      </c>
      <c r="AH30" s="138">
        <v>67</v>
      </c>
      <c r="AI30" s="138">
        <v>83</v>
      </c>
      <c r="AJ30" s="122">
        <v>92</v>
      </c>
      <c r="AK30" s="123"/>
      <c r="AL30" s="159">
        <v>26</v>
      </c>
      <c r="AM30" s="183">
        <v>11</v>
      </c>
      <c r="AN30" s="123"/>
      <c r="AO30" s="140">
        <v>9.7200000000000006</v>
      </c>
      <c r="AP30" s="123"/>
      <c r="AQ30" s="126" t="e">
        <f>SUM(#REF!/#REF!*'[2]Dental &amp; Other Rates'!$B$27)</f>
        <v>#REF!</v>
      </c>
      <c r="AR30" s="184" t="e">
        <f>SUM(#REF!/#REF!*'[2]Dental &amp; Other Rates'!$B$28)</f>
        <v>#REF!</v>
      </c>
      <c r="AS30" s="123"/>
      <c r="AT30" s="128" t="e">
        <f>SUM(#REF!/1000*#REF!)</f>
        <v>#REF!</v>
      </c>
      <c r="AU30" s="129" t="e">
        <f t="shared" si="11"/>
        <v>#REF!</v>
      </c>
      <c r="AV30" s="122">
        <v>0.84</v>
      </c>
      <c r="AW30" s="123"/>
      <c r="AX30" s="123"/>
      <c r="AY30" s="182" t="e">
        <f>SUM(#REF!/#REF!*'[2]Dental &amp; Other Rates'!$B$39/12)</f>
        <v>#REF!</v>
      </c>
      <c r="AZ30" s="123"/>
      <c r="BA30" s="133">
        <f>'[2]Citigroup Rate Chart'!Y30</f>
        <v>155.08000000000001</v>
      </c>
      <c r="BB30" s="134">
        <f>'[2]Citigroup Rate Chart'!Z30</f>
        <v>157.16</v>
      </c>
      <c r="BC30" s="134">
        <f>'[2]Comparison '!BL31</f>
        <v>2137.92</v>
      </c>
      <c r="BD30" s="134">
        <f t="shared" si="12"/>
        <v>1468.2399999999998</v>
      </c>
      <c r="BE30" s="119"/>
      <c r="BF30" s="128">
        <v>104</v>
      </c>
      <c r="BG30" s="138">
        <v>77</v>
      </c>
      <c r="BH30" s="138">
        <v>67</v>
      </c>
      <c r="BI30" s="138">
        <v>83</v>
      </c>
      <c r="BJ30" s="122">
        <v>92</v>
      </c>
      <c r="BK30" s="123"/>
      <c r="BL30" s="159">
        <v>26</v>
      </c>
      <c r="BM30" s="183">
        <v>11</v>
      </c>
      <c r="BN30" s="123"/>
      <c r="BO30" s="140">
        <v>9.7200000000000006</v>
      </c>
      <c r="BP30" s="123"/>
      <c r="BQ30" s="159" t="e">
        <f>SUM((#REF!*10)/#REF!*'[2]Dental &amp; Other Rates'!$B$27)</f>
        <v>#REF!</v>
      </c>
      <c r="BR30" s="183" t="e">
        <f>SUM((#REF!*10*0.6)/#REF!*'[2]Dental &amp; Other Rates'!$B$28)</f>
        <v>#REF!</v>
      </c>
      <c r="BS30" s="123"/>
      <c r="BT30" s="128" t="e">
        <f>SUM((#REF!*7)/1000*#REF!)</f>
        <v>#REF!</v>
      </c>
      <c r="BU30" s="129" t="e">
        <f t="shared" si="13"/>
        <v>#REF!</v>
      </c>
      <c r="BV30" s="122">
        <v>0.84</v>
      </c>
      <c r="BW30" s="123"/>
      <c r="BX30" s="123"/>
      <c r="BY30" s="182" t="e">
        <f>SUM(#REF!/#REF!*'[2]Dental &amp; Other Rates'!$B$39/12)</f>
        <v>#REF!</v>
      </c>
      <c r="BZ30" s="123"/>
      <c r="CA30" s="133">
        <f>'[2]Citigroup Rate Max AD&amp;D Life'!Y30</f>
        <v>170.32</v>
      </c>
      <c r="CB30" s="134">
        <f>'[2]Citigroup Rate Max AD&amp;D Life'!Z30</f>
        <v>178.16</v>
      </c>
      <c r="CC30" s="205">
        <f t="shared" si="14"/>
        <v>3.6705999999999996E-2</v>
      </c>
    </row>
    <row r="31" spans="1:81" ht="14.4" thickTop="1" thickBot="1" x14ac:dyDescent="0.3">
      <c r="A31" s="33">
        <v>60000</v>
      </c>
      <c r="B31" s="54" t="s">
        <v>397</v>
      </c>
      <c r="C31" s="119"/>
      <c r="D31" s="128">
        <v>322.16000000000003</v>
      </c>
      <c r="E31" s="138">
        <v>330.44</v>
      </c>
      <c r="F31" s="138">
        <v>302.27</v>
      </c>
      <c r="G31" s="122">
        <v>180.7</v>
      </c>
      <c r="H31" s="123"/>
      <c r="I31" s="159">
        <v>47.34</v>
      </c>
      <c r="J31" s="123"/>
      <c r="K31" s="140">
        <v>14.03</v>
      </c>
      <c r="L31" s="123"/>
      <c r="M31" s="141" t="e">
        <f>SUM(#REF!/#REF!*'[2]Enron Rates'!$B$16)</f>
        <v>#REF!</v>
      </c>
      <c r="N31" s="142" t="e">
        <f>SUM(#REF!/#REF!*'[2]Enron Rates'!$B$17)</f>
        <v>#REF!</v>
      </c>
      <c r="O31" s="123"/>
      <c r="P31" s="128" t="e">
        <f>SUM(#REF!/1000*#REF!)</f>
        <v>#REF!</v>
      </c>
      <c r="Q31" s="129" t="e">
        <f t="shared" si="10"/>
        <v>#REF!</v>
      </c>
      <c r="R31" s="122">
        <v>0.42</v>
      </c>
      <c r="S31" s="123"/>
      <c r="T31" s="123"/>
      <c r="U31" s="130">
        <v>7.82</v>
      </c>
      <c r="V31" s="131">
        <v>13.56</v>
      </c>
      <c r="W31" s="131">
        <v>27.62</v>
      </c>
      <c r="X31" s="132">
        <v>37.020000000000003</v>
      </c>
      <c r="Y31" s="123"/>
      <c r="Z31" s="123"/>
      <c r="AA31" s="133">
        <f>'[2]Enron Summary'!AA31</f>
        <v>-365.33</v>
      </c>
      <c r="AB31" s="134">
        <f>'[2]Enron Summary'!AB31</f>
        <v>59.140000000000015</v>
      </c>
      <c r="AC31" s="134">
        <f>'[2]Enron Summary'!AC31</f>
        <v>71.78000000000003</v>
      </c>
      <c r="AD31" s="134">
        <f>'[2]Comparison '!H32</f>
        <v>843.12000000000023</v>
      </c>
      <c r="AE31" s="119"/>
      <c r="AF31" s="128">
        <v>126</v>
      </c>
      <c r="AG31" s="138">
        <v>85</v>
      </c>
      <c r="AH31" s="138">
        <v>85</v>
      </c>
      <c r="AI31" s="138">
        <v>103</v>
      </c>
      <c r="AJ31" s="122">
        <v>113</v>
      </c>
      <c r="AK31" s="123"/>
      <c r="AL31" s="159">
        <v>26</v>
      </c>
      <c r="AM31" s="183">
        <v>11</v>
      </c>
      <c r="AN31" s="123"/>
      <c r="AO31" s="140">
        <v>9.7200000000000006</v>
      </c>
      <c r="AP31" s="123"/>
      <c r="AQ31" s="126" t="e">
        <f>SUM(#REF!/#REF!*'[2]Dental &amp; Other Rates'!$B$27)</f>
        <v>#REF!</v>
      </c>
      <c r="AR31" s="184" t="e">
        <f>SUM(#REF!/#REF!*'[2]Dental &amp; Other Rates'!$B$28)</f>
        <v>#REF!</v>
      </c>
      <c r="AS31" s="123"/>
      <c r="AT31" s="128" t="e">
        <f>SUM(#REF!/1000*#REF!)</f>
        <v>#REF!</v>
      </c>
      <c r="AU31" s="129" t="e">
        <f t="shared" si="11"/>
        <v>#REF!</v>
      </c>
      <c r="AV31" s="122">
        <v>0.84</v>
      </c>
      <c r="AW31" s="123"/>
      <c r="AX31" s="123"/>
      <c r="AY31" s="182" t="e">
        <f>SUM(#REF!/#REF!*'[2]Dental &amp; Other Rates'!$B$40/12)</f>
        <v>#REF!</v>
      </c>
      <c r="AZ31" s="123"/>
      <c r="BA31" s="133">
        <f>'[2]Citigroup Rate Chart'!Y31</f>
        <v>192.26</v>
      </c>
      <c r="BB31" s="134">
        <f>'[2]Citigroup Rate Chart'!Z31</f>
        <v>194.96</v>
      </c>
      <c r="BC31" s="134">
        <f>'[2]Comparison '!BL32</f>
        <v>2717.52</v>
      </c>
      <c r="BD31" s="134">
        <f t="shared" si="12"/>
        <v>1874.3999999999996</v>
      </c>
      <c r="BE31" s="119"/>
      <c r="BF31" s="128">
        <v>126</v>
      </c>
      <c r="BG31" s="138">
        <v>85</v>
      </c>
      <c r="BH31" s="138">
        <v>85</v>
      </c>
      <c r="BI31" s="138">
        <v>103</v>
      </c>
      <c r="BJ31" s="122">
        <v>113</v>
      </c>
      <c r="BK31" s="123"/>
      <c r="BL31" s="159">
        <v>26</v>
      </c>
      <c r="BM31" s="183">
        <v>11</v>
      </c>
      <c r="BN31" s="123"/>
      <c r="BO31" s="140">
        <v>9.7200000000000006</v>
      </c>
      <c r="BP31" s="123"/>
      <c r="BQ31" s="159" t="e">
        <f>SUM((#REF!*10)/#REF!*'[2]Dental &amp; Other Rates'!$B$27)</f>
        <v>#REF!</v>
      </c>
      <c r="BR31" s="183" t="e">
        <f>SUM((#REF!*10*0.6)/#REF!*'[2]Dental &amp; Other Rates'!$B$28)</f>
        <v>#REF!</v>
      </c>
      <c r="BS31" s="123"/>
      <c r="BT31" s="128" t="e">
        <f>SUM((#REF!*7)/1000*#REF!)</f>
        <v>#REF!</v>
      </c>
      <c r="BU31" s="129" t="e">
        <f t="shared" si="13"/>
        <v>#REF!</v>
      </c>
      <c r="BV31" s="122">
        <v>0.84</v>
      </c>
      <c r="BW31" s="123"/>
      <c r="BX31" s="123"/>
      <c r="BY31" s="182" t="e">
        <f>SUM(#REF!/#REF!*'[2]Dental &amp; Other Rates'!$B$40/12)</f>
        <v>#REF!</v>
      </c>
      <c r="BZ31" s="123"/>
      <c r="CA31" s="133">
        <f>'[2]Citigroup Rate Max AD&amp;D Life'!Y31</f>
        <v>215.12</v>
      </c>
      <c r="CB31" s="134">
        <f>'[2]Citigroup Rate Max AD&amp;D Life'!Z31</f>
        <v>226.46</v>
      </c>
      <c r="CC31" s="205">
        <f t="shared" si="14"/>
        <v>3.1239999999999993E-2</v>
      </c>
    </row>
    <row r="32" spans="1:81" ht="14.4" thickTop="1" thickBot="1" x14ac:dyDescent="0.3">
      <c r="A32" s="33">
        <v>80000</v>
      </c>
      <c r="B32" s="54" t="s">
        <v>398</v>
      </c>
      <c r="C32" s="119"/>
      <c r="D32" s="128">
        <v>322.16000000000003</v>
      </c>
      <c r="E32" s="138">
        <v>330.44</v>
      </c>
      <c r="F32" s="138">
        <v>302.27</v>
      </c>
      <c r="G32" s="122">
        <v>180.7</v>
      </c>
      <c r="H32" s="123"/>
      <c r="I32" s="159">
        <v>47.34</v>
      </c>
      <c r="J32" s="123"/>
      <c r="K32" s="140">
        <v>14.03</v>
      </c>
      <c r="L32" s="123"/>
      <c r="M32" s="141" t="e">
        <f>SUM(#REF!/#REF!*'[2]Enron Rates'!$B$16)</f>
        <v>#REF!</v>
      </c>
      <c r="N32" s="142" t="e">
        <f>SUM(#REF!/#REF!*'[2]Enron Rates'!$B$17)</f>
        <v>#REF!</v>
      </c>
      <c r="O32" s="123"/>
      <c r="P32" s="128" t="e">
        <f>SUM(#REF!/1000*#REF!)</f>
        <v>#REF!</v>
      </c>
      <c r="Q32" s="129" t="e">
        <f t="shared" si="10"/>
        <v>#REF!</v>
      </c>
      <c r="R32" s="122">
        <v>0.42</v>
      </c>
      <c r="S32" s="123"/>
      <c r="T32" s="123"/>
      <c r="U32" s="130">
        <v>7.82</v>
      </c>
      <c r="V32" s="131">
        <v>13.56</v>
      </c>
      <c r="W32" s="131">
        <v>27.62</v>
      </c>
      <c r="X32" s="132">
        <v>37.020000000000003</v>
      </c>
      <c r="Y32" s="123"/>
      <c r="Z32" s="123"/>
      <c r="AA32" s="133">
        <f>'[2]Enron Summary'!AA32</f>
        <v>-365.33</v>
      </c>
      <c r="AB32" s="134">
        <f>'[2]Enron Summary'!AB32</f>
        <v>60.820000000000022</v>
      </c>
      <c r="AC32" s="134">
        <f>'[2]Enron Summary'!AC32</f>
        <v>74.40000000000002</v>
      </c>
      <c r="AD32" s="134">
        <f>'[2]Comparison '!H33</f>
        <v>1016.5600000000002</v>
      </c>
      <c r="AE32" s="119"/>
      <c r="AF32" s="128">
        <v>149</v>
      </c>
      <c r="AG32" s="138">
        <v>104</v>
      </c>
      <c r="AH32" s="138">
        <v>104</v>
      </c>
      <c r="AI32" s="138">
        <v>124</v>
      </c>
      <c r="AJ32" s="122">
        <v>135</v>
      </c>
      <c r="AK32" s="123"/>
      <c r="AL32" s="159">
        <v>26</v>
      </c>
      <c r="AM32" s="183">
        <v>11</v>
      </c>
      <c r="AN32" s="123"/>
      <c r="AO32" s="140">
        <v>9.7200000000000006</v>
      </c>
      <c r="AP32" s="123"/>
      <c r="AQ32" s="126" t="e">
        <f>SUM(#REF!/#REF!*'[2]Dental &amp; Other Rates'!$B$27)</f>
        <v>#REF!</v>
      </c>
      <c r="AR32" s="184" t="e">
        <f>SUM(#REF!/#REF!*'[2]Dental &amp; Other Rates'!$B$28)</f>
        <v>#REF!</v>
      </c>
      <c r="AS32" s="123"/>
      <c r="AT32" s="128" t="e">
        <f>SUM(#REF!/1000*#REF!)</f>
        <v>#REF!</v>
      </c>
      <c r="AU32" s="129" t="e">
        <f t="shared" si="11"/>
        <v>#REF!</v>
      </c>
      <c r="AV32" s="122">
        <v>0.84</v>
      </c>
      <c r="AW32" s="123"/>
      <c r="AX32" s="123"/>
      <c r="AY32" s="182" t="e">
        <f>SUM(#REF!/#REF!*'[2]Dental &amp; Other Rates'!$B$40/12)</f>
        <v>#REF!</v>
      </c>
      <c r="AZ32" s="123"/>
      <c r="BA32" s="133">
        <f>'[2]Citigroup Rate Chart'!Y32</f>
        <v>225.44</v>
      </c>
      <c r="BB32" s="134">
        <f>'[2]Citigroup Rate Chart'!Z32</f>
        <v>228.76</v>
      </c>
      <c r="BC32" s="134">
        <f>'[2]Comparison '!BL33</f>
        <v>3249.12</v>
      </c>
      <c r="BD32" s="134">
        <f t="shared" si="12"/>
        <v>2232.5599999999995</v>
      </c>
      <c r="BE32" s="119"/>
      <c r="BF32" s="128">
        <v>149</v>
      </c>
      <c r="BG32" s="138">
        <v>104</v>
      </c>
      <c r="BH32" s="138">
        <v>104</v>
      </c>
      <c r="BI32" s="138">
        <v>124</v>
      </c>
      <c r="BJ32" s="122">
        <v>135</v>
      </c>
      <c r="BK32" s="123"/>
      <c r="BL32" s="159">
        <v>26</v>
      </c>
      <c r="BM32" s="183">
        <v>11</v>
      </c>
      <c r="BN32" s="123"/>
      <c r="BO32" s="140">
        <v>9.7200000000000006</v>
      </c>
      <c r="BP32" s="123"/>
      <c r="BQ32" s="159" t="e">
        <f>SUM((#REF!*10)/#REF!*'[2]Dental &amp; Other Rates'!$B$27)</f>
        <v>#REF!</v>
      </c>
      <c r="BR32" s="183" t="e">
        <f>SUM((#REF!*10*0.6)/#REF!*'[2]Dental &amp; Other Rates'!$B$28)</f>
        <v>#REF!</v>
      </c>
      <c r="BS32" s="123"/>
      <c r="BT32" s="128" t="e">
        <f>SUM((#REF!*7)/1000*#REF!)</f>
        <v>#REF!</v>
      </c>
      <c r="BU32" s="129" t="e">
        <f t="shared" si="13"/>
        <v>#REF!</v>
      </c>
      <c r="BV32" s="122">
        <v>0.84</v>
      </c>
      <c r="BW32" s="123"/>
      <c r="BX32" s="123"/>
      <c r="BY32" s="182" t="e">
        <f>SUM(#REF!/#REF!*'[2]Dental &amp; Other Rates'!$B$40/12)</f>
        <v>#REF!</v>
      </c>
      <c r="BZ32" s="123"/>
      <c r="CA32" s="133">
        <f>'[2]Citigroup Rate Max AD&amp;D Life'!Y32</f>
        <v>255.92</v>
      </c>
      <c r="CB32" s="134">
        <f>'[2]Citigroup Rate Max AD&amp;D Life'!Z32</f>
        <v>270.76</v>
      </c>
      <c r="CC32" s="205">
        <f t="shared" si="14"/>
        <v>2.7906999999999994E-2</v>
      </c>
    </row>
    <row r="33" spans="1:81" ht="14.4" thickTop="1" thickBot="1" x14ac:dyDescent="0.3">
      <c r="A33" s="33">
        <v>100000</v>
      </c>
      <c r="B33" s="54" t="s">
        <v>399</v>
      </c>
      <c r="C33" s="119"/>
      <c r="D33" s="128">
        <v>322.16000000000003</v>
      </c>
      <c r="E33" s="138">
        <v>330.44</v>
      </c>
      <c r="F33" s="138">
        <v>302.27</v>
      </c>
      <c r="G33" s="122">
        <v>180.7</v>
      </c>
      <c r="H33" s="123"/>
      <c r="I33" s="159">
        <v>47.34</v>
      </c>
      <c r="J33" s="123"/>
      <c r="K33" s="140">
        <v>14.03</v>
      </c>
      <c r="L33" s="123"/>
      <c r="M33" s="141" t="e">
        <f>SUM(#REF!/#REF!*'[2]Enron Rates'!$B$16)</f>
        <v>#REF!</v>
      </c>
      <c r="N33" s="142" t="e">
        <f>SUM(#REF!/#REF!*'[2]Enron Rates'!$B$17)</f>
        <v>#REF!</v>
      </c>
      <c r="O33" s="123"/>
      <c r="P33" s="128" t="e">
        <f>SUM(#REF!/1000*#REF!)</f>
        <v>#REF!</v>
      </c>
      <c r="Q33" s="129" t="e">
        <f t="shared" si="10"/>
        <v>#REF!</v>
      </c>
      <c r="R33" s="122">
        <v>0.42</v>
      </c>
      <c r="S33" s="123"/>
      <c r="T33" s="123"/>
      <c r="U33" s="130">
        <v>7.82</v>
      </c>
      <c r="V33" s="131">
        <v>13.56</v>
      </c>
      <c r="W33" s="131">
        <v>27.62</v>
      </c>
      <c r="X33" s="132">
        <v>37.020000000000003</v>
      </c>
      <c r="Y33" s="123"/>
      <c r="Z33" s="123"/>
      <c r="AA33" s="133">
        <f>'[2]Enron Summary'!AA33</f>
        <v>-365.33</v>
      </c>
      <c r="AB33" s="134">
        <f>'[2]Enron Summary'!AB33</f>
        <v>62.500000000000014</v>
      </c>
      <c r="AC33" s="134">
        <f>'[2]Enron Summary'!AC33</f>
        <v>77.020000000000024</v>
      </c>
      <c r="AD33" s="134">
        <f>'[2]Comparison '!H34</f>
        <v>1190.0000000000002</v>
      </c>
      <c r="AE33" s="119"/>
      <c r="AF33" s="128">
        <v>178</v>
      </c>
      <c r="AG33" s="138">
        <v>121</v>
      </c>
      <c r="AH33" s="138">
        <v>126</v>
      </c>
      <c r="AI33" s="138">
        <v>148</v>
      </c>
      <c r="AJ33" s="122">
        <v>162</v>
      </c>
      <c r="AK33" s="123"/>
      <c r="AL33" s="159">
        <v>26</v>
      </c>
      <c r="AM33" s="183">
        <v>11</v>
      </c>
      <c r="AN33" s="123"/>
      <c r="AO33" s="140">
        <v>9.7200000000000006</v>
      </c>
      <c r="AP33" s="123"/>
      <c r="AQ33" s="126" t="e">
        <f>SUM(#REF!/#REF!*'[2]Dental &amp; Other Rates'!$B$27)</f>
        <v>#REF!</v>
      </c>
      <c r="AR33" s="184" t="e">
        <f>SUM(#REF!/#REF!*'[2]Dental &amp; Other Rates'!$B$28)</f>
        <v>#REF!</v>
      </c>
      <c r="AS33" s="123"/>
      <c r="AT33" s="128" t="e">
        <f>SUM(#REF!/1000*#REF!)</f>
        <v>#REF!</v>
      </c>
      <c r="AU33" s="129" t="e">
        <f t="shared" si="11"/>
        <v>#REF!</v>
      </c>
      <c r="AV33" s="122">
        <v>0.84</v>
      </c>
      <c r="AW33" s="123"/>
      <c r="AX33" s="123"/>
      <c r="AY33" s="182" t="e">
        <f>SUM(#REF!/#REF!*'[2]Dental &amp; Other Rates'!$B$40/12)</f>
        <v>#REF!</v>
      </c>
      <c r="AZ33" s="123"/>
      <c r="BA33" s="133">
        <f>'[2]Citigroup Rate Chart'!Y33</f>
        <v>264.62</v>
      </c>
      <c r="BB33" s="134">
        <f>'[2]Citigroup Rate Chart'!Z33</f>
        <v>268.56</v>
      </c>
      <c r="BC33" s="134">
        <f>'[2]Comparison '!BL34</f>
        <v>3852.7200000000003</v>
      </c>
      <c r="BD33" s="134">
        <f t="shared" si="12"/>
        <v>2662.7200000000003</v>
      </c>
      <c r="BE33" s="119"/>
      <c r="BF33" s="128">
        <v>178</v>
      </c>
      <c r="BG33" s="138">
        <v>121</v>
      </c>
      <c r="BH33" s="138">
        <v>126</v>
      </c>
      <c r="BI33" s="138">
        <v>148</v>
      </c>
      <c r="BJ33" s="122">
        <v>162</v>
      </c>
      <c r="BK33" s="123"/>
      <c r="BL33" s="159">
        <v>26</v>
      </c>
      <c r="BM33" s="183">
        <v>11</v>
      </c>
      <c r="BN33" s="123"/>
      <c r="BO33" s="140">
        <v>9.7200000000000006</v>
      </c>
      <c r="BP33" s="123"/>
      <c r="BQ33" s="159" t="e">
        <f>SUM((#REF!*10)/#REF!*'[2]Dental &amp; Other Rates'!$B$27)</f>
        <v>#REF!</v>
      </c>
      <c r="BR33" s="183" t="e">
        <f>SUM((#REF!*10*0.6)/#REF!*'[2]Dental &amp; Other Rates'!$B$28)</f>
        <v>#REF!</v>
      </c>
      <c r="BS33" s="123"/>
      <c r="BT33" s="128" t="e">
        <f>SUM((#REF!*7)/1000*#REF!)</f>
        <v>#REF!</v>
      </c>
      <c r="BU33" s="129" t="e">
        <f t="shared" si="13"/>
        <v>#REF!</v>
      </c>
      <c r="BV33" s="122">
        <v>0.84</v>
      </c>
      <c r="BW33" s="123"/>
      <c r="BX33" s="123"/>
      <c r="BY33" s="182" t="e">
        <f>SUM(#REF!/#REF!*'[2]Dental &amp; Other Rates'!$B$40/12)</f>
        <v>#REF!</v>
      </c>
      <c r="BZ33" s="123"/>
      <c r="CA33" s="133">
        <f>'[2]Citigroup Rate Max AD&amp;D Life'!Y33</f>
        <v>302.72000000000003</v>
      </c>
      <c r="CB33" s="134">
        <f>'[2]Citigroup Rate Max AD&amp;D Life'!Z33</f>
        <v>321.06</v>
      </c>
      <c r="CC33" s="205">
        <f t="shared" si="14"/>
        <v>2.6627200000000004E-2</v>
      </c>
    </row>
    <row r="34" spans="1:81" ht="14.4" thickTop="1" thickBot="1" x14ac:dyDescent="0.3">
      <c r="A34" s="33">
        <v>150000</v>
      </c>
      <c r="B34" s="54" t="s">
        <v>400</v>
      </c>
      <c r="C34" s="119"/>
      <c r="D34" s="128">
        <v>322.16000000000003</v>
      </c>
      <c r="E34" s="138">
        <v>330.44</v>
      </c>
      <c r="F34" s="138">
        <v>302.27</v>
      </c>
      <c r="G34" s="122">
        <v>180.7</v>
      </c>
      <c r="H34" s="123"/>
      <c r="I34" s="159">
        <v>47.34</v>
      </c>
      <c r="J34" s="123"/>
      <c r="K34" s="140">
        <v>14.03</v>
      </c>
      <c r="L34" s="123"/>
      <c r="M34" s="141" t="e">
        <f>SUM(#REF!/#REF!*'[2]Enron Rates'!$B$16)</f>
        <v>#REF!</v>
      </c>
      <c r="N34" s="142" t="e">
        <f>SUM(#REF!/#REF!*'[2]Enron Rates'!$B$17)</f>
        <v>#REF!</v>
      </c>
      <c r="O34" s="123"/>
      <c r="P34" s="128" t="e">
        <f>SUM(#REF!/1000*#REF!)</f>
        <v>#REF!</v>
      </c>
      <c r="Q34" s="129" t="e">
        <f t="shared" si="10"/>
        <v>#REF!</v>
      </c>
      <c r="R34" s="122">
        <v>0.42</v>
      </c>
      <c r="S34" s="123"/>
      <c r="T34" s="123"/>
      <c r="U34" s="130">
        <v>7.82</v>
      </c>
      <c r="V34" s="131">
        <v>13.56</v>
      </c>
      <c r="W34" s="131">
        <v>27.62</v>
      </c>
      <c r="X34" s="132">
        <v>37.020000000000003</v>
      </c>
      <c r="Y34" s="123"/>
      <c r="Z34" s="123"/>
      <c r="AA34" s="133">
        <f>'[2]Enron Summary'!AA34</f>
        <v>-365.33</v>
      </c>
      <c r="AB34" s="134">
        <f>'[2]Enron Summary'!AB34</f>
        <v>66.700000000000017</v>
      </c>
      <c r="AC34" s="134">
        <f>'[2]Enron Summary'!AC34</f>
        <v>83.570000000000022</v>
      </c>
      <c r="AD34" s="134">
        <f>'[2]Comparison '!H35</f>
        <v>1623.6000000000001</v>
      </c>
      <c r="AE34" s="119"/>
      <c r="AF34" s="128">
        <v>232</v>
      </c>
      <c r="AG34" s="138">
        <v>162</v>
      </c>
      <c r="AH34" s="138">
        <v>169</v>
      </c>
      <c r="AI34" s="138">
        <v>200</v>
      </c>
      <c r="AJ34" s="122">
        <v>216</v>
      </c>
      <c r="AK34" s="123"/>
      <c r="AL34" s="159">
        <v>26</v>
      </c>
      <c r="AM34" s="183">
        <v>11</v>
      </c>
      <c r="AN34" s="123"/>
      <c r="AO34" s="140">
        <v>9.7200000000000006</v>
      </c>
      <c r="AP34" s="123"/>
      <c r="AQ34" s="126" t="e">
        <f>SUM(#REF!/#REF!*'[2]Dental &amp; Other Rates'!$B$27)</f>
        <v>#REF!</v>
      </c>
      <c r="AR34" s="184" t="e">
        <f>SUM(#REF!/#REF!*'[2]Dental &amp; Other Rates'!$B$28)</f>
        <v>#REF!</v>
      </c>
      <c r="AS34" s="123"/>
      <c r="AT34" s="128" t="e">
        <f>SUM(#REF!/1000*#REF!)</f>
        <v>#REF!</v>
      </c>
      <c r="AU34" s="129" t="e">
        <f t="shared" si="11"/>
        <v>#REF!</v>
      </c>
      <c r="AV34" s="122">
        <v>0.84</v>
      </c>
      <c r="AW34" s="123"/>
      <c r="AX34" s="123"/>
      <c r="AY34" s="182" t="e">
        <f>SUM(#REF!/#REF!*'[2]Dental &amp; Other Rates'!$B$41/12)</f>
        <v>#REF!</v>
      </c>
      <c r="AZ34" s="123"/>
      <c r="BA34" s="133">
        <f>'[2]Citigroup Rate Chart'!Y34</f>
        <v>381.57000000000005</v>
      </c>
      <c r="BB34" s="134">
        <f>'[2]Citigroup Rate Chart'!Z34</f>
        <v>387.06</v>
      </c>
      <c r="BC34" s="134">
        <f>'[2]Comparison '!BL35</f>
        <v>5589.72</v>
      </c>
      <c r="BD34" s="134">
        <f t="shared" si="12"/>
        <v>3966.12</v>
      </c>
      <c r="BE34" s="119"/>
      <c r="BF34" s="128">
        <v>232</v>
      </c>
      <c r="BG34" s="138">
        <v>162</v>
      </c>
      <c r="BH34" s="138">
        <v>169</v>
      </c>
      <c r="BI34" s="138">
        <v>200</v>
      </c>
      <c r="BJ34" s="122">
        <v>216</v>
      </c>
      <c r="BK34" s="123"/>
      <c r="BL34" s="159">
        <v>26</v>
      </c>
      <c r="BM34" s="183">
        <v>11</v>
      </c>
      <c r="BN34" s="123"/>
      <c r="BO34" s="140">
        <v>9.7200000000000006</v>
      </c>
      <c r="BP34" s="123"/>
      <c r="BQ34" s="159" t="e">
        <f>SUM((#REF!*10)/#REF!*'[2]Dental &amp; Other Rates'!$B$27)</f>
        <v>#REF!</v>
      </c>
      <c r="BR34" s="183" t="e">
        <f>SUM((#REF!*10*0.6)/#REF!*'[2]Dental &amp; Other Rates'!$B$28)</f>
        <v>#REF!</v>
      </c>
      <c r="BS34" s="123"/>
      <c r="BT34" s="128" t="e">
        <f>SUM((#REF!*7)/1000*#REF!)</f>
        <v>#REF!</v>
      </c>
      <c r="BU34" s="129" t="e">
        <f t="shared" si="13"/>
        <v>#REF!</v>
      </c>
      <c r="BV34" s="122">
        <v>0.84</v>
      </c>
      <c r="BW34" s="123"/>
      <c r="BX34" s="123"/>
      <c r="BY34" s="182" t="e">
        <f>SUM(#REF!/#REF!*'[2]Dental &amp; Other Rates'!$B$41/12)</f>
        <v>#REF!</v>
      </c>
      <c r="BZ34" s="123"/>
      <c r="CA34" s="133">
        <f>'[2]Citigroup Rate Max AD&amp;D Life'!Y34</f>
        <v>438.72</v>
      </c>
      <c r="CB34" s="134">
        <f>'[2]Citigroup Rate Max AD&amp;D Life'!Z34</f>
        <v>465.81</v>
      </c>
      <c r="CC34" s="205">
        <f t="shared" si="14"/>
        <v>2.64408E-2</v>
      </c>
    </row>
    <row r="35" spans="1:81" ht="14.4" thickTop="1" thickBot="1" x14ac:dyDescent="0.3">
      <c r="A35" s="33">
        <v>200000</v>
      </c>
      <c r="B35" s="54" t="s">
        <v>401</v>
      </c>
      <c r="C35" s="119"/>
      <c r="D35" s="128">
        <v>322.16000000000003</v>
      </c>
      <c r="E35" s="138">
        <v>330.44</v>
      </c>
      <c r="F35" s="138">
        <v>302.27</v>
      </c>
      <c r="G35" s="122">
        <v>180.7</v>
      </c>
      <c r="H35" s="123"/>
      <c r="I35" s="159">
        <v>47.34</v>
      </c>
      <c r="J35" s="123"/>
      <c r="K35" s="140">
        <v>14.03</v>
      </c>
      <c r="L35" s="123"/>
      <c r="M35" s="141" t="e">
        <f>SUM(#REF!/#REF!*'[2]Enron Rates'!$B$16)</f>
        <v>#REF!</v>
      </c>
      <c r="N35" s="142" t="e">
        <f>SUM(#REF!/#REF!*'[2]Enron Rates'!$B$17)</f>
        <v>#REF!</v>
      </c>
      <c r="O35" s="123"/>
      <c r="P35" s="128" t="e">
        <f>SUM(#REF!/1000*#REF!)</f>
        <v>#REF!</v>
      </c>
      <c r="Q35" s="129" t="e">
        <f t="shared" si="10"/>
        <v>#REF!</v>
      </c>
      <c r="R35" s="122">
        <v>0.42</v>
      </c>
      <c r="S35" s="123"/>
      <c r="T35" s="123"/>
      <c r="U35" s="130">
        <v>7.82</v>
      </c>
      <c r="V35" s="131">
        <v>13.56</v>
      </c>
      <c r="W35" s="131">
        <v>27.62</v>
      </c>
      <c r="X35" s="132">
        <v>37.020000000000003</v>
      </c>
      <c r="Y35" s="123"/>
      <c r="Z35" s="123"/>
      <c r="AA35" s="133">
        <f>'[2]Enron Summary'!AA35</f>
        <v>-365.33</v>
      </c>
      <c r="AB35" s="134">
        <f>'[2]Enron Summary'!AB35</f>
        <v>70.90000000000002</v>
      </c>
      <c r="AC35" s="134">
        <f>'[2]Enron Summary'!AC35</f>
        <v>90.120000000000033</v>
      </c>
      <c r="AD35" s="134">
        <f>'[2]Comparison '!H36</f>
        <v>2057.2000000000003</v>
      </c>
      <c r="AE35" s="119"/>
      <c r="AF35" s="128">
        <v>250</v>
      </c>
      <c r="AG35" s="138">
        <v>171</v>
      </c>
      <c r="AH35" s="138">
        <v>178</v>
      </c>
      <c r="AI35" s="138">
        <v>211</v>
      </c>
      <c r="AJ35" s="122">
        <v>227</v>
      </c>
      <c r="AK35" s="123"/>
      <c r="AL35" s="159">
        <v>26</v>
      </c>
      <c r="AM35" s="183">
        <v>11</v>
      </c>
      <c r="AN35" s="123"/>
      <c r="AO35" s="140">
        <v>9.7200000000000006</v>
      </c>
      <c r="AP35" s="123"/>
      <c r="AQ35" s="126" t="e">
        <f>SUM(#REF!/#REF!*'[2]Dental &amp; Other Rates'!$B$27)</f>
        <v>#REF!</v>
      </c>
      <c r="AR35" s="184" t="e">
        <f>SUM(#REF!/#REF!*'[2]Dental &amp; Other Rates'!$B$28)</f>
        <v>#REF!</v>
      </c>
      <c r="AS35" s="123"/>
      <c r="AT35" s="128" t="e">
        <f>SUM(#REF!/1000*#REF!)</f>
        <v>#REF!</v>
      </c>
      <c r="AU35" s="129" t="e">
        <f t="shared" si="11"/>
        <v>#REF!</v>
      </c>
      <c r="AV35" s="122">
        <v>0.84</v>
      </c>
      <c r="AW35" s="123"/>
      <c r="AX35" s="123"/>
      <c r="AY35" s="182" t="e">
        <f>SUM(#REF!/#REF!*'[2]Dental &amp; Other Rates'!$B$41/12)</f>
        <v>#REF!</v>
      </c>
      <c r="AZ35" s="123"/>
      <c r="BA35" s="133">
        <f>'[2]Citigroup Rate Chart'!Y35</f>
        <v>437.52000000000004</v>
      </c>
      <c r="BB35" s="134">
        <f>'[2]Citigroup Rate Chart'!Z35</f>
        <v>444.56</v>
      </c>
      <c r="BC35" s="134">
        <f>'[2]Comparison '!BL36</f>
        <v>6540.7199999999993</v>
      </c>
      <c r="BD35" s="134">
        <f t="shared" si="12"/>
        <v>4483.5199999999986</v>
      </c>
      <c r="BE35" s="119"/>
      <c r="BF35" s="128">
        <v>250</v>
      </c>
      <c r="BG35" s="138">
        <v>171</v>
      </c>
      <c r="BH35" s="138">
        <v>178</v>
      </c>
      <c r="BI35" s="138">
        <v>211</v>
      </c>
      <c r="BJ35" s="122">
        <v>227</v>
      </c>
      <c r="BK35" s="123"/>
      <c r="BL35" s="159">
        <v>26</v>
      </c>
      <c r="BM35" s="183">
        <v>11</v>
      </c>
      <c r="BN35" s="123"/>
      <c r="BO35" s="140">
        <v>9.7200000000000006</v>
      </c>
      <c r="BP35" s="123"/>
      <c r="BQ35" s="159">
        <v>13.5</v>
      </c>
      <c r="BR35" s="183">
        <v>13.5</v>
      </c>
      <c r="BS35" s="123"/>
      <c r="BT35" s="128" t="e">
        <f>SUM((#REF!*7)/1000*#REF!)</f>
        <v>#REF!</v>
      </c>
      <c r="BU35" s="129" t="e">
        <f t="shared" si="13"/>
        <v>#REF!</v>
      </c>
      <c r="BV35" s="122">
        <v>0.84</v>
      </c>
      <c r="BW35" s="123"/>
      <c r="BX35" s="123"/>
      <c r="BY35" s="182" t="e">
        <f>SUM(#REF!/#REF!*'[2]Dental &amp; Other Rates'!$B$41/12)</f>
        <v>#REF!</v>
      </c>
      <c r="BZ35" s="123"/>
      <c r="CA35" s="133">
        <f>'[2]Citigroup Rate Max AD&amp;D Life'!Y35</f>
        <v>509.22</v>
      </c>
      <c r="CB35" s="134">
        <f>'[2]Citigroup Rate Max AD&amp;D Life'!Z35</f>
        <v>545.05999999999995</v>
      </c>
      <c r="CC35" s="205">
        <f t="shared" si="14"/>
        <v>2.2417599999999992E-2</v>
      </c>
    </row>
    <row r="36" spans="1:81" ht="14.4" thickTop="1" thickBot="1" x14ac:dyDescent="0.3">
      <c r="A36" s="33">
        <v>300000</v>
      </c>
      <c r="B36" s="54" t="s">
        <v>402</v>
      </c>
      <c r="C36" s="119"/>
      <c r="D36" s="128">
        <v>322.16000000000003</v>
      </c>
      <c r="E36" s="138">
        <v>330.44</v>
      </c>
      <c r="F36" s="138">
        <v>302.27</v>
      </c>
      <c r="G36" s="122">
        <v>180.7</v>
      </c>
      <c r="H36" s="123"/>
      <c r="I36" s="159">
        <v>47.34</v>
      </c>
      <c r="J36" s="123"/>
      <c r="K36" s="140">
        <v>14.03</v>
      </c>
      <c r="L36" s="123"/>
      <c r="M36" s="141" t="e">
        <f>SUM(#REF!/#REF!*'[2]Enron Rates'!$B$16)</f>
        <v>#REF!</v>
      </c>
      <c r="N36" s="142" t="e">
        <f>SUM(#REF!/#REF!*'[2]Enron Rates'!$B$17)</f>
        <v>#REF!</v>
      </c>
      <c r="O36" s="123"/>
      <c r="P36" s="128" t="e">
        <f>SUM(#REF!/1000*#REF!)</f>
        <v>#REF!</v>
      </c>
      <c r="Q36" s="129" t="e">
        <f t="shared" si="10"/>
        <v>#REF!</v>
      </c>
      <c r="R36" s="122">
        <v>0.42</v>
      </c>
      <c r="S36" s="123"/>
      <c r="T36" s="123"/>
      <c r="U36" s="130">
        <v>7.82</v>
      </c>
      <c r="V36" s="131">
        <v>13.56</v>
      </c>
      <c r="W36" s="131">
        <v>27.62</v>
      </c>
      <c r="X36" s="132">
        <v>37.020000000000003</v>
      </c>
      <c r="Y36" s="123"/>
      <c r="Z36" s="123"/>
      <c r="AA36" s="133">
        <f>'[2]Enron Summary'!AA36</f>
        <v>-365.33</v>
      </c>
      <c r="AB36" s="134">
        <f>'[2]Enron Summary'!AB36</f>
        <v>79.300000000000026</v>
      </c>
      <c r="AC36" s="134">
        <f>'[2]Enron Summary'!AC36</f>
        <v>103.22000000000003</v>
      </c>
      <c r="AD36" s="134">
        <f>'[2]Comparison '!H37</f>
        <v>2924.4</v>
      </c>
      <c r="AE36" s="119"/>
      <c r="AF36" s="128">
        <v>263</v>
      </c>
      <c r="AG36" s="138">
        <v>178</v>
      </c>
      <c r="AH36" s="138">
        <v>185</v>
      </c>
      <c r="AI36" s="138">
        <v>220</v>
      </c>
      <c r="AJ36" s="122">
        <v>238</v>
      </c>
      <c r="AK36" s="123"/>
      <c r="AL36" s="159">
        <v>26</v>
      </c>
      <c r="AM36" s="183">
        <v>11</v>
      </c>
      <c r="AN36" s="123"/>
      <c r="AO36" s="140">
        <v>9.7200000000000006</v>
      </c>
      <c r="AP36" s="123"/>
      <c r="AQ36" s="126" t="e">
        <f>SUM(#REF!/#REF!*'[2]Dental &amp; Other Rates'!$B$27)</f>
        <v>#REF!</v>
      </c>
      <c r="AR36" s="184" t="e">
        <f>SUM(#REF!/#REF!*'[2]Dental &amp; Other Rates'!$B$28)</f>
        <v>#REF!</v>
      </c>
      <c r="AS36" s="123"/>
      <c r="AT36" s="128" t="e">
        <f>SUM(#REF!/1000*#REF!)</f>
        <v>#REF!</v>
      </c>
      <c r="AU36" s="129" t="e">
        <f t="shared" si="11"/>
        <v>#REF!</v>
      </c>
      <c r="AV36" s="122">
        <v>0.84</v>
      </c>
      <c r="AW36" s="123"/>
      <c r="AX36" s="123"/>
      <c r="AY36" s="182" t="e">
        <f>SUM(#REF!/#REF!*'[2]Dental &amp; Other Rates'!$B$42/12)</f>
        <v>#REF!</v>
      </c>
      <c r="AZ36" s="123"/>
      <c r="BA36" s="133">
        <f>'[2]Citigroup Rate Chart'!Y36</f>
        <v>551.42000000000007</v>
      </c>
      <c r="BB36" s="134">
        <f>'[2]Citigroup Rate Chart'!Z36</f>
        <v>561.55999999999995</v>
      </c>
      <c r="BC36" s="134">
        <f>'[2]Comparison '!BL37</f>
        <v>8466.7199999999993</v>
      </c>
      <c r="BD36" s="134">
        <f t="shared" si="12"/>
        <v>5542.32</v>
      </c>
      <c r="BE36" s="119"/>
      <c r="BF36" s="128">
        <v>263</v>
      </c>
      <c r="BG36" s="138">
        <v>178</v>
      </c>
      <c r="BH36" s="138">
        <v>185</v>
      </c>
      <c r="BI36" s="138">
        <v>220</v>
      </c>
      <c r="BJ36" s="122">
        <v>238</v>
      </c>
      <c r="BK36" s="123"/>
      <c r="BL36" s="159">
        <v>26</v>
      </c>
      <c r="BM36" s="183">
        <v>11</v>
      </c>
      <c r="BN36" s="123"/>
      <c r="BO36" s="140">
        <v>9.7200000000000006</v>
      </c>
      <c r="BP36" s="123"/>
      <c r="BQ36" s="159">
        <v>13.5</v>
      </c>
      <c r="BR36" s="183">
        <v>13.5</v>
      </c>
      <c r="BS36" s="123"/>
      <c r="BT36" s="128" t="e">
        <f>SUM((#REF!*7)/1000*#REF!)</f>
        <v>#REF!</v>
      </c>
      <c r="BU36" s="129" t="e">
        <f t="shared" si="13"/>
        <v>#REF!</v>
      </c>
      <c r="BV36" s="122">
        <v>0.84</v>
      </c>
      <c r="BW36" s="123"/>
      <c r="BX36" s="123"/>
      <c r="BY36" s="182" t="e">
        <f>SUM(#REF!/#REF!*'[2]Dental &amp; Other Rates'!$B$42/12)</f>
        <v>#REF!</v>
      </c>
      <c r="BZ36" s="123"/>
      <c r="CA36" s="133">
        <f>'[2]Citigroup Rate Max AD&amp;D Life'!Y36</f>
        <v>652.22</v>
      </c>
      <c r="CB36" s="134">
        <f>'[2]Citigroup Rate Max AD&amp;D Life'!Z36</f>
        <v>705.56</v>
      </c>
      <c r="CC36" s="205">
        <f t="shared" si="14"/>
        <v>1.8474399999999998E-2</v>
      </c>
    </row>
    <row r="37" spans="1:81" ht="14.4" thickTop="1" thickBot="1" x14ac:dyDescent="0.3">
      <c r="A37" s="33">
        <v>500000</v>
      </c>
      <c r="B37" s="54" t="s">
        <v>403</v>
      </c>
      <c r="C37" s="119"/>
      <c r="D37" s="143">
        <v>322.16000000000003</v>
      </c>
      <c r="E37" s="144">
        <v>330.44</v>
      </c>
      <c r="F37" s="144">
        <v>302.27</v>
      </c>
      <c r="G37" s="145">
        <v>180.7</v>
      </c>
      <c r="H37" s="123"/>
      <c r="I37" s="159">
        <v>47.34</v>
      </c>
      <c r="J37" s="123"/>
      <c r="K37" s="146">
        <v>14.03</v>
      </c>
      <c r="L37" s="123"/>
      <c r="M37" s="161" t="e">
        <f>SUM(#REF!/#REF!*'[2]Enron Rates'!$B$16)</f>
        <v>#REF!</v>
      </c>
      <c r="N37" s="162" t="e">
        <f>SUM(#REF!/#REF!*'[2]Enron Rates'!$B$17)</f>
        <v>#REF!</v>
      </c>
      <c r="O37" s="123"/>
      <c r="P37" s="128" t="e">
        <f>SUM(#REF!/1000*#REF!)</f>
        <v>#REF!</v>
      </c>
      <c r="Q37" s="129" t="e">
        <f t="shared" si="10"/>
        <v>#REF!</v>
      </c>
      <c r="R37" s="122">
        <v>0.42</v>
      </c>
      <c r="S37" s="123"/>
      <c r="T37" s="123"/>
      <c r="U37" s="130">
        <v>7.82</v>
      </c>
      <c r="V37" s="131">
        <v>13.56</v>
      </c>
      <c r="W37" s="131">
        <v>27.62</v>
      </c>
      <c r="X37" s="132">
        <v>37.020000000000003</v>
      </c>
      <c r="Y37" s="123"/>
      <c r="Z37" s="123"/>
      <c r="AA37" s="147">
        <f>'[2]Enron Summary'!AA37</f>
        <v>-365.33</v>
      </c>
      <c r="AB37" s="148">
        <f>'[2]Enron Summary'!AB37</f>
        <v>96.100000000000023</v>
      </c>
      <c r="AC37" s="148">
        <f>'[2]Enron Summary'!AC37</f>
        <v>129.42000000000002</v>
      </c>
      <c r="AD37" s="148">
        <f>'[2]Comparison '!H38</f>
        <v>4658.8</v>
      </c>
      <c r="AE37" s="119"/>
      <c r="AF37" s="163">
        <v>274</v>
      </c>
      <c r="AG37" s="164">
        <v>187</v>
      </c>
      <c r="AH37" s="164">
        <v>194</v>
      </c>
      <c r="AI37" s="164">
        <v>230</v>
      </c>
      <c r="AJ37" s="165">
        <v>248</v>
      </c>
      <c r="AK37" s="123"/>
      <c r="AL37" s="159">
        <v>26</v>
      </c>
      <c r="AM37" s="183">
        <v>11</v>
      </c>
      <c r="AN37" s="123"/>
      <c r="AO37" s="146">
        <v>9.7200000000000006</v>
      </c>
      <c r="AP37" s="123"/>
      <c r="AQ37" s="126" t="e">
        <f>SUM(#REF!/#REF!*'[2]Dental &amp; Other Rates'!$B$27)</f>
        <v>#REF!</v>
      </c>
      <c r="AR37" s="184" t="e">
        <f>SUM(#REF!/#REF!*'[2]Dental &amp; Other Rates'!$B$28)</f>
        <v>#REF!</v>
      </c>
      <c r="AS37" s="123"/>
      <c r="AT37" s="128" t="e">
        <f>SUM(#REF!/1000*#REF!)</f>
        <v>#REF!</v>
      </c>
      <c r="AU37" s="129" t="e">
        <f t="shared" si="11"/>
        <v>#REF!</v>
      </c>
      <c r="AV37" s="122">
        <v>0.84</v>
      </c>
      <c r="AW37" s="123"/>
      <c r="AX37" s="123"/>
      <c r="AY37" s="182" t="e">
        <f>SUM(#REF!/#REF!*'[2]Dental &amp; Other Rates'!$B$42/12)</f>
        <v>#REF!</v>
      </c>
      <c r="AZ37" s="123"/>
      <c r="BA37" s="147">
        <f>'[2]Citigroup Rate Chart'!Y37</f>
        <v>730.88666666666677</v>
      </c>
      <c r="BB37" s="148">
        <f>'[2]Citigroup Rate Chart'!Z37</f>
        <v>747.22666666666669</v>
      </c>
      <c r="BC37" s="148">
        <f>'[2]Comparison '!BL38</f>
        <v>11738.720000000001</v>
      </c>
      <c r="BD37" s="148">
        <f t="shared" si="12"/>
        <v>7079.920000000001</v>
      </c>
      <c r="BE37" s="119"/>
      <c r="BF37" s="163">
        <v>274</v>
      </c>
      <c r="BG37" s="164">
        <v>187</v>
      </c>
      <c r="BH37" s="164">
        <v>194</v>
      </c>
      <c r="BI37" s="164">
        <v>230</v>
      </c>
      <c r="BJ37" s="165">
        <v>248</v>
      </c>
      <c r="BK37" s="123"/>
      <c r="BL37" s="159">
        <v>26</v>
      </c>
      <c r="BM37" s="183">
        <v>11</v>
      </c>
      <c r="BN37" s="123"/>
      <c r="BO37" s="146">
        <v>9.7200000000000006</v>
      </c>
      <c r="BP37" s="123"/>
      <c r="BQ37" s="159">
        <v>13.5</v>
      </c>
      <c r="BR37" s="183">
        <v>13.5</v>
      </c>
      <c r="BS37" s="123"/>
      <c r="BT37" s="128" t="e">
        <f>SUM((#REF!*7)/1000*#REF!)</f>
        <v>#REF!</v>
      </c>
      <c r="BU37" s="129" t="e">
        <f t="shared" si="13"/>
        <v>#REF!</v>
      </c>
      <c r="BV37" s="122">
        <v>0.84</v>
      </c>
      <c r="BW37" s="123"/>
      <c r="BX37" s="123"/>
      <c r="BY37" s="182" t="e">
        <f>SUM(#REF!/#REF!*'[2]Dental &amp; Other Rates'!$B$42/12)</f>
        <v>#REF!</v>
      </c>
      <c r="BZ37" s="123"/>
      <c r="CA37" s="133">
        <f>'[2]Citigroup Rate Max AD&amp;D Life'!Y37</f>
        <v>889.88666666666677</v>
      </c>
      <c r="CB37" s="134">
        <f>'[2]Citigroup Rate Max AD&amp;D Life'!Z37</f>
        <v>978.22666666666669</v>
      </c>
      <c r="CC37" s="205">
        <f t="shared" si="14"/>
        <v>1.4159840000000002E-2</v>
      </c>
    </row>
    <row r="38" spans="1:81" ht="14.4" thickTop="1" thickBot="1" x14ac:dyDescent="0.3">
      <c r="B38" s="73" t="s">
        <v>326</v>
      </c>
      <c r="C38" s="150"/>
      <c r="D38" s="212" t="s">
        <v>406</v>
      </c>
      <c r="E38" s="213"/>
      <c r="F38" s="213"/>
      <c r="G38" s="214"/>
      <c r="H38" s="151"/>
      <c r="I38" s="152" t="s">
        <v>326</v>
      </c>
      <c r="J38" s="75"/>
      <c r="K38" s="153" t="s">
        <v>407</v>
      </c>
      <c r="L38" s="151"/>
      <c r="M38" s="154" t="s">
        <v>323</v>
      </c>
      <c r="N38" s="155" t="s">
        <v>326</v>
      </c>
      <c r="O38" s="151"/>
      <c r="P38" s="156" t="s">
        <v>384</v>
      </c>
      <c r="Q38" s="157" t="s">
        <v>385</v>
      </c>
      <c r="R38" s="158" t="s">
        <v>386</v>
      </c>
      <c r="S38" s="75"/>
      <c r="T38" s="151"/>
      <c r="U38" s="83" t="s">
        <v>387</v>
      </c>
      <c r="V38" s="83" t="s">
        <v>388</v>
      </c>
      <c r="W38" s="83" t="s">
        <v>389</v>
      </c>
      <c r="X38" s="83" t="s">
        <v>390</v>
      </c>
      <c r="Y38" s="151"/>
      <c r="Z38" s="151"/>
      <c r="AA38" s="198"/>
      <c r="AB38" s="198"/>
      <c r="AC38" s="198"/>
      <c r="AD38" s="198">
        <f>'[2]Comparison '!H39</f>
        <v>0</v>
      </c>
      <c r="AE38" s="150"/>
      <c r="AF38" s="220" t="s">
        <v>406</v>
      </c>
      <c r="AG38" s="221"/>
      <c r="AH38" s="221"/>
      <c r="AI38" s="221"/>
      <c r="AJ38" s="222"/>
      <c r="AK38" s="151"/>
      <c r="AL38" s="218" t="s">
        <v>326</v>
      </c>
      <c r="AM38" s="219"/>
      <c r="AN38" s="75"/>
      <c r="AO38" s="153" t="s">
        <v>407</v>
      </c>
      <c r="AP38" s="151"/>
      <c r="AQ38" s="154" t="s">
        <v>323</v>
      </c>
      <c r="AR38" s="155" t="s">
        <v>326</v>
      </c>
      <c r="AS38" s="151"/>
      <c r="AT38" s="156" t="s">
        <v>384</v>
      </c>
      <c r="AU38" s="157" t="s">
        <v>385</v>
      </c>
      <c r="AV38" s="158" t="s">
        <v>386</v>
      </c>
      <c r="AW38" s="75"/>
      <c r="AX38" s="151"/>
      <c r="AY38" s="185" t="s">
        <v>422</v>
      </c>
      <c r="AZ38" s="151"/>
      <c r="BA38" s="201"/>
      <c r="BB38" s="201"/>
      <c r="BC38" s="198">
        <f>'[2]Comparison '!BL39</f>
        <v>0</v>
      </c>
      <c r="BD38" s="201"/>
      <c r="BE38" s="150"/>
      <c r="BF38" s="220" t="s">
        <v>406</v>
      </c>
      <c r="BG38" s="221"/>
      <c r="BH38" s="221"/>
      <c r="BI38" s="221"/>
      <c r="BJ38" s="222"/>
      <c r="BK38" s="151"/>
      <c r="BL38" s="218" t="s">
        <v>326</v>
      </c>
      <c r="BM38" s="219"/>
      <c r="BN38" s="75"/>
      <c r="BO38" s="153" t="s">
        <v>407</v>
      </c>
      <c r="BP38" s="151"/>
      <c r="BQ38" s="154" t="s">
        <v>323</v>
      </c>
      <c r="BR38" s="155" t="s">
        <v>326</v>
      </c>
      <c r="BS38" s="151"/>
      <c r="BT38" s="156" t="s">
        <v>384</v>
      </c>
      <c r="BU38" s="157" t="s">
        <v>385</v>
      </c>
      <c r="BV38" s="158" t="s">
        <v>386</v>
      </c>
      <c r="BW38" s="75"/>
      <c r="BX38" s="151"/>
      <c r="BY38" s="185" t="s">
        <v>422</v>
      </c>
      <c r="BZ38" s="151"/>
      <c r="CA38" s="201"/>
      <c r="CB38" s="201"/>
      <c r="CC38" s="206"/>
    </row>
    <row r="39" spans="1:81" ht="14.4" thickTop="1" thickBot="1" x14ac:dyDescent="0.3">
      <c r="A39" s="33">
        <v>24000</v>
      </c>
      <c r="B39" s="54" t="s">
        <v>394</v>
      </c>
      <c r="C39" s="119"/>
      <c r="D39" s="120">
        <v>486.43</v>
      </c>
      <c r="E39" s="121">
        <v>494.71</v>
      </c>
      <c r="F39" s="121">
        <v>453.4</v>
      </c>
      <c r="G39" s="122">
        <v>271.05</v>
      </c>
      <c r="H39" s="123"/>
      <c r="I39" s="159">
        <v>76.069999999999993</v>
      </c>
      <c r="J39" s="123"/>
      <c r="K39" s="160">
        <v>22.62</v>
      </c>
      <c r="L39" s="123"/>
      <c r="M39" s="126" t="e">
        <f>SUM(#REF!/#REF!*'[2]Enron Rates'!$B$16)</f>
        <v>#REF!</v>
      </c>
      <c r="N39" s="127" t="e">
        <f>SUM(#REF!/#REF!*'[2]Enron Rates'!$B$17)</f>
        <v>#REF!</v>
      </c>
      <c r="O39" s="123"/>
      <c r="P39" s="128" t="e">
        <f>SUM(#REF!/1000*#REF!)</f>
        <v>#REF!</v>
      </c>
      <c r="Q39" s="129" t="e">
        <f t="shared" ref="Q39:Q48" si="15">SUM(P39*0.5)</f>
        <v>#REF!</v>
      </c>
      <c r="R39" s="122">
        <v>0.42</v>
      </c>
      <c r="S39" s="123"/>
      <c r="T39" s="123"/>
      <c r="U39" s="130">
        <v>7.82</v>
      </c>
      <c r="V39" s="204">
        <v>13.56</v>
      </c>
      <c r="W39" s="204">
        <v>27.62</v>
      </c>
      <c r="X39" s="132">
        <v>37.020000000000003</v>
      </c>
      <c r="Y39" s="123"/>
      <c r="Z39" s="123"/>
      <c r="AA39" s="133">
        <f>'[2]Enron Summary'!AA39</f>
        <v>-440.66</v>
      </c>
      <c r="AB39" s="134">
        <f>'[2]Enron Summary'!AB39</f>
        <v>182.37599999999998</v>
      </c>
      <c r="AC39" s="134">
        <f>'[2]Enron Summary'!AC39</f>
        <v>193.32399999999996</v>
      </c>
      <c r="AD39" s="134">
        <f>'[2]Comparison '!H40</f>
        <v>2046.0479999999993</v>
      </c>
      <c r="AE39" s="119"/>
      <c r="AF39" s="120">
        <v>97</v>
      </c>
      <c r="AG39" s="121">
        <v>77</v>
      </c>
      <c r="AH39" s="121">
        <v>61</v>
      </c>
      <c r="AI39" s="121">
        <v>84</v>
      </c>
      <c r="AJ39" s="179">
        <v>91</v>
      </c>
      <c r="AK39" s="123"/>
      <c r="AL39" s="159">
        <v>53</v>
      </c>
      <c r="AM39" s="183">
        <v>18</v>
      </c>
      <c r="AN39" s="123"/>
      <c r="AO39" s="160">
        <v>14.6</v>
      </c>
      <c r="AP39" s="123"/>
      <c r="AQ39" s="126" t="e">
        <f>SUM(#REF!/#REF!*'[2]Dental &amp; Other Rates'!$B$27)</f>
        <v>#REF!</v>
      </c>
      <c r="AR39" s="184" t="e">
        <f>SUM(#REF!/#REF!*'[2]Dental &amp; Other Rates'!$B$28)</f>
        <v>#REF!</v>
      </c>
      <c r="AS39" s="123"/>
      <c r="AT39" s="128" t="e">
        <f>SUM(#REF!/1000*#REF!)</f>
        <v>#REF!</v>
      </c>
      <c r="AU39" s="129" t="e">
        <f t="shared" ref="AU39:AU48" si="16">SUM(AT39*0.5)</f>
        <v>#REF!</v>
      </c>
      <c r="AV39" s="122">
        <v>0.84</v>
      </c>
      <c r="AW39" s="123"/>
      <c r="AX39" s="123"/>
      <c r="AY39" s="182" t="e">
        <f>SUM(#REF!/#REF!*'[2]Dental &amp; Other Rates'!$B$39/12)</f>
        <v>#REF!</v>
      </c>
      <c r="AZ39" s="123"/>
      <c r="BA39" s="133">
        <f>'[2]Citigroup Rate Chart'!Y39</f>
        <v>173.816</v>
      </c>
      <c r="BB39" s="134">
        <f>'[2]Citigroup Rate Chart'!Z39</f>
        <v>175.4</v>
      </c>
      <c r="BC39" s="134">
        <f>'[2]Comparison '!BL40</f>
        <v>2256</v>
      </c>
      <c r="BD39" s="134">
        <f t="shared" ref="BD39:BD48" si="17">SUM(BC39-AD39)</f>
        <v>209.95200000000068</v>
      </c>
      <c r="BE39" s="119"/>
      <c r="BF39" s="120">
        <v>97</v>
      </c>
      <c r="BG39" s="121">
        <v>77</v>
      </c>
      <c r="BH39" s="121">
        <v>61</v>
      </c>
      <c r="BI39" s="121">
        <v>84</v>
      </c>
      <c r="BJ39" s="179">
        <v>91</v>
      </c>
      <c r="BK39" s="123"/>
      <c r="BL39" s="159">
        <v>53</v>
      </c>
      <c r="BM39" s="183">
        <v>18</v>
      </c>
      <c r="BN39" s="123"/>
      <c r="BO39" s="160">
        <v>14.6</v>
      </c>
      <c r="BP39" s="123"/>
      <c r="BQ39" s="159" t="e">
        <f>SUM((#REF!*10)/#REF!*'[2]Dental &amp; Other Rates'!$B$27)</f>
        <v>#REF!</v>
      </c>
      <c r="BR39" s="183" t="e">
        <f>SUM((#REF!*10*0.6)/#REF!*'[2]Dental &amp; Other Rates'!$B$28)</f>
        <v>#REF!</v>
      </c>
      <c r="BS39" s="123"/>
      <c r="BT39" s="128" t="e">
        <f>SUM((#REF!*7)/1000*#REF!)</f>
        <v>#REF!</v>
      </c>
      <c r="BU39" s="129" t="e">
        <f t="shared" ref="BU39:BU48" si="18">SUM(BT39*0.5)</f>
        <v>#REF!</v>
      </c>
      <c r="BV39" s="122">
        <v>0.84</v>
      </c>
      <c r="BW39" s="123"/>
      <c r="BX39" s="123"/>
      <c r="BY39" s="182" t="e">
        <f>SUM(#REF!/#REF!*'[2]Dental &amp; Other Rates'!$B$39/12)</f>
        <v>#REF!</v>
      </c>
      <c r="BZ39" s="123"/>
      <c r="CA39" s="133">
        <f>'[2]Citigroup Rate Max AD&amp;D Life'!Y39</f>
        <v>182.96</v>
      </c>
      <c r="CB39" s="134">
        <f>'[2]Citigroup Rate Max AD&amp;D Life'!Z39</f>
        <v>188</v>
      </c>
      <c r="CC39" s="205">
        <f t="shared" ref="CC39:CC48" si="19">SUM(BD39/A39)</f>
        <v>8.7480000000000283E-3</v>
      </c>
    </row>
    <row r="40" spans="1:81" ht="14.4" thickTop="1" thickBot="1" x14ac:dyDescent="0.3">
      <c r="A40" s="33">
        <v>25000</v>
      </c>
      <c r="B40" s="54" t="s">
        <v>395</v>
      </c>
      <c r="C40" s="119"/>
      <c r="D40" s="128">
        <v>486.43</v>
      </c>
      <c r="E40" s="138">
        <v>494.71</v>
      </c>
      <c r="F40" s="138">
        <v>453.4</v>
      </c>
      <c r="G40" s="122">
        <v>271.05</v>
      </c>
      <c r="H40" s="123"/>
      <c r="I40" s="159">
        <v>76.069999999999993</v>
      </c>
      <c r="J40" s="123"/>
      <c r="K40" s="140">
        <v>22.62</v>
      </c>
      <c r="L40" s="123"/>
      <c r="M40" s="141" t="e">
        <f>SUM(#REF!/#REF!*'[2]Enron Rates'!$B$16)</f>
        <v>#REF!</v>
      </c>
      <c r="N40" s="142" t="e">
        <f>SUM(#REF!/#REF!*'[2]Enron Rates'!$B$17)</f>
        <v>#REF!</v>
      </c>
      <c r="O40" s="123"/>
      <c r="P40" s="128" t="e">
        <f>SUM(#REF!/1000*#REF!)</f>
        <v>#REF!</v>
      </c>
      <c r="Q40" s="129" t="e">
        <f t="shared" si="15"/>
        <v>#REF!</v>
      </c>
      <c r="R40" s="122">
        <v>0.42</v>
      </c>
      <c r="S40" s="123"/>
      <c r="T40" s="123"/>
      <c r="U40" s="130">
        <v>7.82</v>
      </c>
      <c r="V40" s="131">
        <v>13.56</v>
      </c>
      <c r="W40" s="131">
        <v>27.62</v>
      </c>
      <c r="X40" s="132">
        <v>37.020000000000003</v>
      </c>
      <c r="Y40" s="123"/>
      <c r="Z40" s="123"/>
      <c r="AA40" s="133">
        <f>'[2]Enron Summary'!AA40</f>
        <v>-440.66</v>
      </c>
      <c r="AB40" s="134">
        <f>'[2]Enron Summary'!AB40</f>
        <v>182.45999999999995</v>
      </c>
      <c r="AC40" s="134">
        <f>'[2]Enron Summary'!AC40</f>
        <v>193.45499999999996</v>
      </c>
      <c r="AD40" s="134">
        <f>'[2]Comparison '!H41</f>
        <v>2054.7199999999993</v>
      </c>
      <c r="AE40" s="119"/>
      <c r="AF40" s="128">
        <v>117</v>
      </c>
      <c r="AG40" s="138">
        <v>93</v>
      </c>
      <c r="AH40" s="138">
        <v>74</v>
      </c>
      <c r="AI40" s="138">
        <v>101</v>
      </c>
      <c r="AJ40" s="122">
        <v>110</v>
      </c>
      <c r="AK40" s="123"/>
      <c r="AL40" s="159">
        <v>53</v>
      </c>
      <c r="AM40" s="183">
        <v>18</v>
      </c>
      <c r="AN40" s="123"/>
      <c r="AO40" s="140">
        <v>14.6</v>
      </c>
      <c r="AP40" s="123"/>
      <c r="AQ40" s="126" t="e">
        <f>SUM(#REF!/#REF!*'[2]Dental &amp; Other Rates'!$B$27)</f>
        <v>#REF!</v>
      </c>
      <c r="AR40" s="184" t="e">
        <f>SUM(#REF!/#REF!*'[2]Dental &amp; Other Rates'!$B$28)</f>
        <v>#REF!</v>
      </c>
      <c r="AS40" s="123"/>
      <c r="AT40" s="128" t="e">
        <f>SUM(#REF!/1000*#REF!)</f>
        <v>#REF!</v>
      </c>
      <c r="AU40" s="129" t="e">
        <f t="shared" si="16"/>
        <v>#REF!</v>
      </c>
      <c r="AV40" s="122">
        <v>0.84</v>
      </c>
      <c r="AW40" s="123"/>
      <c r="AX40" s="123"/>
      <c r="AY40" s="182" t="e">
        <f>SUM(#REF!/#REF!*'[2]Dental &amp; Other Rates'!$B$39/12)</f>
        <v>#REF!</v>
      </c>
      <c r="AZ40" s="123"/>
      <c r="BA40" s="133">
        <f>'[2]Citigroup Rate Chart'!Y40</f>
        <v>194.2</v>
      </c>
      <c r="BB40" s="134">
        <f>'[2]Citigroup Rate Chart'!Z40</f>
        <v>195.815</v>
      </c>
      <c r="BC40" s="134">
        <f>'[2]Comparison '!BL41</f>
        <v>2507.2799999999997</v>
      </c>
      <c r="BD40" s="134">
        <f t="shared" si="17"/>
        <v>452.5600000000004</v>
      </c>
      <c r="BE40" s="119"/>
      <c r="BF40" s="128">
        <v>117</v>
      </c>
      <c r="BG40" s="138">
        <v>93</v>
      </c>
      <c r="BH40" s="138">
        <v>74</v>
      </c>
      <c r="BI40" s="138">
        <v>101</v>
      </c>
      <c r="BJ40" s="122">
        <v>110</v>
      </c>
      <c r="BK40" s="123"/>
      <c r="BL40" s="159">
        <v>53</v>
      </c>
      <c r="BM40" s="183">
        <v>18</v>
      </c>
      <c r="BN40" s="123"/>
      <c r="BO40" s="140">
        <v>14.6</v>
      </c>
      <c r="BP40" s="123"/>
      <c r="BQ40" s="159" t="e">
        <f>SUM((#REF!*10)/#REF!*'[2]Dental &amp; Other Rates'!$B$27)</f>
        <v>#REF!</v>
      </c>
      <c r="BR40" s="183" t="e">
        <f>SUM((#REF!*10*0.6)/#REF!*'[2]Dental &amp; Other Rates'!$B$28)</f>
        <v>#REF!</v>
      </c>
      <c r="BS40" s="123"/>
      <c r="BT40" s="128" t="e">
        <f>SUM((#REF!*7)/1000*#REF!)</f>
        <v>#REF!</v>
      </c>
      <c r="BU40" s="129" t="e">
        <f t="shared" si="18"/>
        <v>#REF!</v>
      </c>
      <c r="BV40" s="122">
        <v>0.84</v>
      </c>
      <c r="BW40" s="123"/>
      <c r="BX40" s="123"/>
      <c r="BY40" s="182" t="e">
        <f>SUM(#REF!/#REF!*'[2]Dental &amp; Other Rates'!$B$39/12)</f>
        <v>#REF!</v>
      </c>
      <c r="BZ40" s="123"/>
      <c r="CA40" s="133">
        <f>'[2]Citigroup Rate Max AD&amp;D Life'!Y40</f>
        <v>203.72499999999999</v>
      </c>
      <c r="CB40" s="134">
        <f>'[2]Citigroup Rate Max AD&amp;D Life'!Z40</f>
        <v>208.94</v>
      </c>
      <c r="CC40" s="205">
        <f t="shared" si="19"/>
        <v>1.8102400000000015E-2</v>
      </c>
    </row>
    <row r="41" spans="1:81" ht="14.4" thickTop="1" thickBot="1" x14ac:dyDescent="0.3">
      <c r="A41" s="33">
        <v>40000</v>
      </c>
      <c r="B41" s="54" t="s">
        <v>396</v>
      </c>
      <c r="C41" s="119"/>
      <c r="D41" s="128">
        <v>486.43</v>
      </c>
      <c r="E41" s="138">
        <v>494.71</v>
      </c>
      <c r="F41" s="138">
        <v>453.4</v>
      </c>
      <c r="G41" s="122">
        <v>271.05</v>
      </c>
      <c r="H41" s="123"/>
      <c r="I41" s="159">
        <v>76.069999999999993</v>
      </c>
      <c r="J41" s="123"/>
      <c r="K41" s="140">
        <v>22.62</v>
      </c>
      <c r="L41" s="123"/>
      <c r="M41" s="141" t="e">
        <f>SUM(#REF!/#REF!*'[2]Enron Rates'!$B$16)</f>
        <v>#REF!</v>
      </c>
      <c r="N41" s="142" t="e">
        <f>SUM(#REF!/#REF!*'[2]Enron Rates'!$B$17)</f>
        <v>#REF!</v>
      </c>
      <c r="O41" s="123"/>
      <c r="P41" s="128" t="e">
        <f>SUM(#REF!/1000*#REF!)</f>
        <v>#REF!</v>
      </c>
      <c r="Q41" s="129" t="e">
        <f t="shared" si="15"/>
        <v>#REF!</v>
      </c>
      <c r="R41" s="122">
        <v>0.42</v>
      </c>
      <c r="S41" s="123"/>
      <c r="T41" s="123"/>
      <c r="U41" s="130">
        <v>7.82</v>
      </c>
      <c r="V41" s="131">
        <v>13.56</v>
      </c>
      <c r="W41" s="131">
        <v>27.62</v>
      </c>
      <c r="X41" s="132">
        <v>37.020000000000003</v>
      </c>
      <c r="Y41" s="123"/>
      <c r="Z41" s="123"/>
      <c r="AA41" s="133">
        <f>'[2]Enron Summary'!AA41</f>
        <v>-440.66</v>
      </c>
      <c r="AB41" s="134">
        <f>'[2]Enron Summary'!AB41</f>
        <v>183.71999999999997</v>
      </c>
      <c r="AC41" s="134">
        <f>'[2]Enron Summary'!AC41</f>
        <v>195.41999999999996</v>
      </c>
      <c r="AD41" s="134">
        <f>'[2]Comparison '!H42</f>
        <v>2184.7999999999993</v>
      </c>
      <c r="AE41" s="119"/>
      <c r="AF41" s="128">
        <v>143</v>
      </c>
      <c r="AG41" s="138">
        <v>112</v>
      </c>
      <c r="AH41" s="138">
        <v>93</v>
      </c>
      <c r="AI41" s="138">
        <v>123</v>
      </c>
      <c r="AJ41" s="122">
        <v>131</v>
      </c>
      <c r="AK41" s="123"/>
      <c r="AL41" s="159">
        <v>53</v>
      </c>
      <c r="AM41" s="183">
        <v>18</v>
      </c>
      <c r="AN41" s="123"/>
      <c r="AO41" s="140">
        <v>14.6</v>
      </c>
      <c r="AP41" s="123"/>
      <c r="AQ41" s="126" t="e">
        <f>SUM(#REF!/#REF!*'[2]Dental &amp; Other Rates'!$B$27)</f>
        <v>#REF!</v>
      </c>
      <c r="AR41" s="184" t="e">
        <f>SUM(#REF!/#REF!*'[2]Dental &amp; Other Rates'!$B$28)</f>
        <v>#REF!</v>
      </c>
      <c r="AS41" s="123"/>
      <c r="AT41" s="128" t="e">
        <f>SUM(#REF!/1000*#REF!)</f>
        <v>#REF!</v>
      </c>
      <c r="AU41" s="129" t="e">
        <f t="shared" si="16"/>
        <v>#REF!</v>
      </c>
      <c r="AV41" s="122">
        <v>0.84</v>
      </c>
      <c r="AW41" s="123"/>
      <c r="AX41" s="123"/>
      <c r="AY41" s="182" t="e">
        <f>SUM(#REF!/#REF!*'[2]Dental &amp; Other Rates'!$B$39/12)</f>
        <v>#REF!</v>
      </c>
      <c r="AZ41" s="123"/>
      <c r="BA41" s="133">
        <f>'[2]Citigroup Rate Chart'!Y41</f>
        <v>225.96</v>
      </c>
      <c r="BB41" s="134">
        <f>'[2]Citigroup Rate Chart'!Z41</f>
        <v>228.04</v>
      </c>
      <c r="BC41" s="134">
        <f>'[2]Comparison '!BL42</f>
        <v>2988.48</v>
      </c>
      <c r="BD41" s="134">
        <f t="shared" si="17"/>
        <v>803.68000000000075</v>
      </c>
      <c r="BE41" s="119"/>
      <c r="BF41" s="128">
        <v>143</v>
      </c>
      <c r="BG41" s="138">
        <v>112</v>
      </c>
      <c r="BH41" s="138">
        <v>93</v>
      </c>
      <c r="BI41" s="138">
        <v>123</v>
      </c>
      <c r="BJ41" s="122">
        <v>131</v>
      </c>
      <c r="BK41" s="123"/>
      <c r="BL41" s="159">
        <v>53</v>
      </c>
      <c r="BM41" s="183">
        <v>18</v>
      </c>
      <c r="BN41" s="123"/>
      <c r="BO41" s="140">
        <v>14.6</v>
      </c>
      <c r="BP41" s="123"/>
      <c r="BQ41" s="159" t="e">
        <f>SUM((#REF!*10)/#REF!*'[2]Dental &amp; Other Rates'!$B$27)</f>
        <v>#REF!</v>
      </c>
      <c r="BR41" s="183" t="e">
        <f>SUM((#REF!*10*0.6)/#REF!*'[2]Dental &amp; Other Rates'!$B$28)</f>
        <v>#REF!</v>
      </c>
      <c r="BS41" s="123"/>
      <c r="BT41" s="128" t="e">
        <f>SUM((#REF!*7)/1000*#REF!)</f>
        <v>#REF!</v>
      </c>
      <c r="BU41" s="129" t="e">
        <f t="shared" si="18"/>
        <v>#REF!</v>
      </c>
      <c r="BV41" s="122">
        <v>0.84</v>
      </c>
      <c r="BW41" s="123"/>
      <c r="BX41" s="123"/>
      <c r="BY41" s="182" t="e">
        <f>SUM(#REF!/#REF!*'[2]Dental &amp; Other Rates'!$B$39/12)</f>
        <v>#REF!</v>
      </c>
      <c r="BZ41" s="123"/>
      <c r="CA41" s="133">
        <f>'[2]Citigroup Rate Max AD&amp;D Life'!Y41</f>
        <v>241.2</v>
      </c>
      <c r="CB41" s="134">
        <f>'[2]Citigroup Rate Max AD&amp;D Life'!Z41</f>
        <v>249.04</v>
      </c>
      <c r="CC41" s="205">
        <f t="shared" si="19"/>
        <v>2.009200000000002E-2</v>
      </c>
    </row>
    <row r="42" spans="1:81" ht="14.4" thickTop="1" thickBot="1" x14ac:dyDescent="0.3">
      <c r="A42" s="33">
        <v>60000</v>
      </c>
      <c r="B42" s="54" t="s">
        <v>397</v>
      </c>
      <c r="C42" s="119"/>
      <c r="D42" s="128">
        <v>486.43</v>
      </c>
      <c r="E42" s="138">
        <v>494.71</v>
      </c>
      <c r="F42" s="138">
        <v>453.4</v>
      </c>
      <c r="G42" s="122">
        <v>271.05</v>
      </c>
      <c r="H42" s="123"/>
      <c r="I42" s="159">
        <v>76.069999999999993</v>
      </c>
      <c r="J42" s="123"/>
      <c r="K42" s="140">
        <v>22.62</v>
      </c>
      <c r="L42" s="123"/>
      <c r="M42" s="141" t="e">
        <f>SUM(#REF!/#REF!*'[2]Enron Rates'!$B$16)</f>
        <v>#REF!</v>
      </c>
      <c r="N42" s="142" t="e">
        <f>SUM(#REF!/#REF!*'[2]Enron Rates'!$B$17)</f>
        <v>#REF!</v>
      </c>
      <c r="O42" s="123"/>
      <c r="P42" s="128" t="e">
        <f>SUM(#REF!/1000*#REF!)</f>
        <v>#REF!</v>
      </c>
      <c r="Q42" s="129" t="e">
        <f t="shared" si="15"/>
        <v>#REF!</v>
      </c>
      <c r="R42" s="122">
        <v>0.42</v>
      </c>
      <c r="S42" s="123"/>
      <c r="T42" s="123"/>
      <c r="U42" s="130">
        <v>7.82</v>
      </c>
      <c r="V42" s="131">
        <v>13.56</v>
      </c>
      <c r="W42" s="131">
        <v>27.62</v>
      </c>
      <c r="X42" s="132">
        <v>37.020000000000003</v>
      </c>
      <c r="Y42" s="123"/>
      <c r="Z42" s="123"/>
      <c r="AA42" s="133">
        <f>'[2]Enron Summary'!AA42</f>
        <v>-440.66</v>
      </c>
      <c r="AB42" s="134">
        <f>'[2]Enron Summary'!AB42</f>
        <v>185.39999999999995</v>
      </c>
      <c r="AC42" s="134">
        <f>'[2]Enron Summary'!AC42</f>
        <v>198.03999999999994</v>
      </c>
      <c r="AD42" s="134">
        <f>'[2]Comparison '!H43</f>
        <v>2358.2399999999989</v>
      </c>
      <c r="AE42" s="119"/>
      <c r="AF42" s="128">
        <v>179</v>
      </c>
      <c r="AG42" s="138">
        <v>118</v>
      </c>
      <c r="AH42" s="138">
        <v>118</v>
      </c>
      <c r="AI42" s="138">
        <v>153</v>
      </c>
      <c r="AJ42" s="122">
        <v>166</v>
      </c>
      <c r="AK42" s="123"/>
      <c r="AL42" s="159">
        <v>53</v>
      </c>
      <c r="AM42" s="183">
        <v>18</v>
      </c>
      <c r="AN42" s="123"/>
      <c r="AO42" s="140">
        <v>14.6</v>
      </c>
      <c r="AP42" s="123"/>
      <c r="AQ42" s="126" t="e">
        <f>SUM(#REF!/#REF!*'[2]Dental &amp; Other Rates'!$B$27)</f>
        <v>#REF!</v>
      </c>
      <c r="AR42" s="184" t="e">
        <f>SUM(#REF!/#REF!*'[2]Dental &amp; Other Rates'!$B$28)</f>
        <v>#REF!</v>
      </c>
      <c r="AS42" s="123"/>
      <c r="AT42" s="128" t="e">
        <f>SUM(#REF!/1000*#REF!)</f>
        <v>#REF!</v>
      </c>
      <c r="AU42" s="129" t="e">
        <f t="shared" si="16"/>
        <v>#REF!</v>
      </c>
      <c r="AV42" s="122">
        <v>0.84</v>
      </c>
      <c r="AW42" s="123"/>
      <c r="AX42" s="123"/>
      <c r="AY42" s="182" t="e">
        <f>SUM(#REF!/#REF!*'[2]Dental &amp; Other Rates'!$B$40/12)</f>
        <v>#REF!</v>
      </c>
      <c r="AZ42" s="123"/>
      <c r="BA42" s="133">
        <f>'[2]Citigroup Rate Chart'!Y42</f>
        <v>277.14</v>
      </c>
      <c r="BB42" s="134">
        <f>'[2]Citigroup Rate Chart'!Z42</f>
        <v>279.84000000000003</v>
      </c>
      <c r="BC42" s="134">
        <f>'[2]Comparison '!BL43</f>
        <v>3736.08</v>
      </c>
      <c r="BD42" s="134">
        <f t="shared" si="17"/>
        <v>1377.8400000000011</v>
      </c>
      <c r="BE42" s="119"/>
      <c r="BF42" s="128">
        <v>179</v>
      </c>
      <c r="BG42" s="138">
        <v>118</v>
      </c>
      <c r="BH42" s="138">
        <v>118</v>
      </c>
      <c r="BI42" s="138">
        <v>153</v>
      </c>
      <c r="BJ42" s="122">
        <v>166</v>
      </c>
      <c r="BK42" s="123"/>
      <c r="BL42" s="159">
        <v>53</v>
      </c>
      <c r="BM42" s="183">
        <v>18</v>
      </c>
      <c r="BN42" s="123"/>
      <c r="BO42" s="140">
        <v>14.6</v>
      </c>
      <c r="BP42" s="123"/>
      <c r="BQ42" s="159" t="e">
        <f>SUM((#REF!*10)/#REF!*'[2]Dental &amp; Other Rates'!$B$27)</f>
        <v>#REF!</v>
      </c>
      <c r="BR42" s="183" t="e">
        <f>SUM((#REF!*10*0.6)/#REF!*'[2]Dental &amp; Other Rates'!$B$28)</f>
        <v>#REF!</v>
      </c>
      <c r="BS42" s="123"/>
      <c r="BT42" s="128" t="e">
        <f>SUM((#REF!*7)/1000*#REF!)</f>
        <v>#REF!</v>
      </c>
      <c r="BU42" s="129" t="e">
        <f t="shared" si="18"/>
        <v>#REF!</v>
      </c>
      <c r="BV42" s="122">
        <v>0.84</v>
      </c>
      <c r="BW42" s="123"/>
      <c r="BX42" s="123"/>
      <c r="BY42" s="182" t="e">
        <f>SUM(#REF!/#REF!*'[2]Dental &amp; Other Rates'!$B$40/12)</f>
        <v>#REF!</v>
      </c>
      <c r="BZ42" s="123"/>
      <c r="CA42" s="133">
        <f>'[2]Citigroup Rate Max AD&amp;D Life'!Y42</f>
        <v>300</v>
      </c>
      <c r="CB42" s="134">
        <f>'[2]Citigroup Rate Max AD&amp;D Life'!Z42</f>
        <v>311.33999999999997</v>
      </c>
      <c r="CC42" s="205">
        <f t="shared" si="19"/>
        <v>2.2964000000000019E-2</v>
      </c>
    </row>
    <row r="43" spans="1:81" ht="14.4" thickTop="1" thickBot="1" x14ac:dyDescent="0.3">
      <c r="A43" s="33">
        <v>80000</v>
      </c>
      <c r="B43" s="54" t="s">
        <v>398</v>
      </c>
      <c r="C43" s="119"/>
      <c r="D43" s="128">
        <v>486.43</v>
      </c>
      <c r="E43" s="138">
        <v>494.71</v>
      </c>
      <c r="F43" s="138">
        <v>453.4</v>
      </c>
      <c r="G43" s="122">
        <v>271.05</v>
      </c>
      <c r="H43" s="123"/>
      <c r="I43" s="159">
        <v>76.069999999999993</v>
      </c>
      <c r="J43" s="123"/>
      <c r="K43" s="140">
        <v>22.62</v>
      </c>
      <c r="L43" s="123"/>
      <c r="M43" s="141" t="e">
        <f>SUM(#REF!/#REF!*'[2]Enron Rates'!$B$16)</f>
        <v>#REF!</v>
      </c>
      <c r="N43" s="142" t="e">
        <f>SUM(#REF!/#REF!*'[2]Enron Rates'!$B$17)</f>
        <v>#REF!</v>
      </c>
      <c r="O43" s="123"/>
      <c r="P43" s="128" t="e">
        <f>SUM(#REF!/1000*#REF!)</f>
        <v>#REF!</v>
      </c>
      <c r="Q43" s="129" t="e">
        <f t="shared" si="15"/>
        <v>#REF!</v>
      </c>
      <c r="R43" s="122">
        <v>0.42</v>
      </c>
      <c r="S43" s="123"/>
      <c r="T43" s="123"/>
      <c r="U43" s="130">
        <v>7.82</v>
      </c>
      <c r="V43" s="131">
        <v>13.56</v>
      </c>
      <c r="W43" s="131">
        <v>27.62</v>
      </c>
      <c r="X43" s="132">
        <v>37.020000000000003</v>
      </c>
      <c r="Y43" s="123"/>
      <c r="Z43" s="123"/>
      <c r="AA43" s="133">
        <f>'[2]Enron Summary'!AA43</f>
        <v>-440.66</v>
      </c>
      <c r="AB43" s="134">
        <f>'[2]Enron Summary'!AB43</f>
        <v>187.07999999999996</v>
      </c>
      <c r="AC43" s="134">
        <f>'[2]Enron Summary'!AC43</f>
        <v>200.65999999999997</v>
      </c>
      <c r="AD43" s="134">
        <f>'[2]Comparison '!H44</f>
        <v>2531.6799999999994</v>
      </c>
      <c r="AE43" s="119"/>
      <c r="AF43" s="128">
        <v>215</v>
      </c>
      <c r="AG43" s="138">
        <v>142</v>
      </c>
      <c r="AH43" s="138">
        <v>142</v>
      </c>
      <c r="AI43" s="138">
        <v>186</v>
      </c>
      <c r="AJ43" s="122">
        <v>200</v>
      </c>
      <c r="AK43" s="123"/>
      <c r="AL43" s="159">
        <v>53</v>
      </c>
      <c r="AM43" s="183">
        <v>18</v>
      </c>
      <c r="AN43" s="123"/>
      <c r="AO43" s="140">
        <v>14.6</v>
      </c>
      <c r="AP43" s="123"/>
      <c r="AQ43" s="126" t="e">
        <f>SUM(#REF!/#REF!*'[2]Dental &amp; Other Rates'!$B$27)</f>
        <v>#REF!</v>
      </c>
      <c r="AR43" s="184" t="e">
        <f>SUM(#REF!/#REF!*'[2]Dental &amp; Other Rates'!$B$28)</f>
        <v>#REF!</v>
      </c>
      <c r="AS43" s="123"/>
      <c r="AT43" s="128" t="e">
        <f>SUM(#REF!/1000*#REF!)</f>
        <v>#REF!</v>
      </c>
      <c r="AU43" s="129" t="e">
        <f t="shared" si="16"/>
        <v>#REF!</v>
      </c>
      <c r="AV43" s="122">
        <v>0.84</v>
      </c>
      <c r="AW43" s="123"/>
      <c r="AX43" s="123"/>
      <c r="AY43" s="182" t="e">
        <f>SUM(#REF!/#REF!*'[2]Dental &amp; Other Rates'!$B$40/12)</f>
        <v>#REF!</v>
      </c>
      <c r="AZ43" s="123"/>
      <c r="BA43" s="133">
        <f>'[2]Citigroup Rate Chart'!Y43</f>
        <v>323.32000000000005</v>
      </c>
      <c r="BB43" s="134">
        <f>'[2]Citigroup Rate Chart'!Z43</f>
        <v>326.64</v>
      </c>
      <c r="BC43" s="134">
        <f>'[2]Comparison '!BL44</f>
        <v>4423.68</v>
      </c>
      <c r="BD43" s="134">
        <f t="shared" si="17"/>
        <v>1892.0000000000009</v>
      </c>
      <c r="BE43" s="119"/>
      <c r="BF43" s="128">
        <v>215</v>
      </c>
      <c r="BG43" s="138">
        <v>142</v>
      </c>
      <c r="BH43" s="138">
        <v>142</v>
      </c>
      <c r="BI43" s="138">
        <v>186</v>
      </c>
      <c r="BJ43" s="122">
        <v>200</v>
      </c>
      <c r="BK43" s="123"/>
      <c r="BL43" s="159">
        <v>53</v>
      </c>
      <c r="BM43" s="183">
        <v>18</v>
      </c>
      <c r="BN43" s="123"/>
      <c r="BO43" s="140">
        <v>14.6</v>
      </c>
      <c r="BP43" s="123"/>
      <c r="BQ43" s="159" t="e">
        <f>SUM((#REF!*10)/#REF!*'[2]Dental &amp; Other Rates'!$B$27)</f>
        <v>#REF!</v>
      </c>
      <c r="BR43" s="183" t="e">
        <f>SUM((#REF!*10*0.6)/#REF!*'[2]Dental &amp; Other Rates'!$B$28)</f>
        <v>#REF!</v>
      </c>
      <c r="BS43" s="123"/>
      <c r="BT43" s="128" t="e">
        <f>SUM((#REF!*7)/1000*#REF!)</f>
        <v>#REF!</v>
      </c>
      <c r="BU43" s="129" t="e">
        <f t="shared" si="18"/>
        <v>#REF!</v>
      </c>
      <c r="BV43" s="122">
        <v>0.84</v>
      </c>
      <c r="BW43" s="123"/>
      <c r="BX43" s="123"/>
      <c r="BY43" s="182" t="e">
        <f>SUM(#REF!/#REF!*'[2]Dental &amp; Other Rates'!$B$40/12)</f>
        <v>#REF!</v>
      </c>
      <c r="BZ43" s="123"/>
      <c r="CA43" s="133">
        <f>'[2]Citigroup Rate Max AD&amp;D Life'!Y43</f>
        <v>353.8</v>
      </c>
      <c r="CB43" s="134">
        <f>'[2]Citigroup Rate Max AD&amp;D Life'!Z43</f>
        <v>368.64</v>
      </c>
      <c r="CC43" s="205">
        <f t="shared" si="19"/>
        <v>2.3650000000000011E-2</v>
      </c>
    </row>
    <row r="44" spans="1:81" ht="14.4" thickTop="1" thickBot="1" x14ac:dyDescent="0.3">
      <c r="A44" s="33">
        <v>100000</v>
      </c>
      <c r="B44" s="54" t="s">
        <v>399</v>
      </c>
      <c r="C44" s="119"/>
      <c r="D44" s="128">
        <v>486.43</v>
      </c>
      <c r="E44" s="138">
        <v>494.71</v>
      </c>
      <c r="F44" s="138">
        <v>453.4</v>
      </c>
      <c r="G44" s="122">
        <v>271.05</v>
      </c>
      <c r="H44" s="123"/>
      <c r="I44" s="159">
        <v>76.069999999999993</v>
      </c>
      <c r="J44" s="123"/>
      <c r="K44" s="140">
        <v>22.62</v>
      </c>
      <c r="L44" s="123"/>
      <c r="M44" s="141" t="e">
        <f>SUM(#REF!/#REF!*'[2]Enron Rates'!$B$16)</f>
        <v>#REF!</v>
      </c>
      <c r="N44" s="142" t="e">
        <f>SUM(#REF!/#REF!*'[2]Enron Rates'!$B$17)</f>
        <v>#REF!</v>
      </c>
      <c r="O44" s="123"/>
      <c r="P44" s="128" t="e">
        <f>SUM(#REF!/1000*#REF!)</f>
        <v>#REF!</v>
      </c>
      <c r="Q44" s="129" t="e">
        <f t="shared" si="15"/>
        <v>#REF!</v>
      </c>
      <c r="R44" s="122">
        <v>0.42</v>
      </c>
      <c r="S44" s="123"/>
      <c r="T44" s="123"/>
      <c r="U44" s="130">
        <v>7.82</v>
      </c>
      <c r="V44" s="131">
        <v>13.56</v>
      </c>
      <c r="W44" s="131">
        <v>27.62</v>
      </c>
      <c r="X44" s="132">
        <v>37.020000000000003</v>
      </c>
      <c r="Y44" s="123"/>
      <c r="Z44" s="123"/>
      <c r="AA44" s="133">
        <f>'[2]Enron Summary'!AA44</f>
        <v>-440.66</v>
      </c>
      <c r="AB44" s="134">
        <f>'[2]Enron Summary'!AB44</f>
        <v>188.75999999999996</v>
      </c>
      <c r="AC44" s="134">
        <f>'[2]Enron Summary'!AC44</f>
        <v>203.27999999999994</v>
      </c>
      <c r="AD44" s="134">
        <f>'[2]Comparison '!H45</f>
        <v>2705.1199999999994</v>
      </c>
      <c r="AE44" s="119"/>
      <c r="AF44" s="128">
        <v>252</v>
      </c>
      <c r="AG44" s="138">
        <v>167</v>
      </c>
      <c r="AH44" s="138">
        <v>172</v>
      </c>
      <c r="AI44" s="138">
        <v>216</v>
      </c>
      <c r="AJ44" s="122">
        <v>234</v>
      </c>
      <c r="AK44" s="123"/>
      <c r="AL44" s="159">
        <v>53</v>
      </c>
      <c r="AM44" s="183">
        <v>18</v>
      </c>
      <c r="AN44" s="123"/>
      <c r="AO44" s="140">
        <v>14.6</v>
      </c>
      <c r="AP44" s="123"/>
      <c r="AQ44" s="126" t="e">
        <f>SUM(#REF!/#REF!*'[2]Dental &amp; Other Rates'!$B$27)</f>
        <v>#REF!</v>
      </c>
      <c r="AR44" s="184" t="e">
        <f>SUM(#REF!/#REF!*'[2]Dental &amp; Other Rates'!$B$28)</f>
        <v>#REF!</v>
      </c>
      <c r="AS44" s="123"/>
      <c r="AT44" s="128" t="e">
        <f>SUM(#REF!/1000*#REF!)</f>
        <v>#REF!</v>
      </c>
      <c r="AU44" s="129" t="e">
        <f t="shared" si="16"/>
        <v>#REF!</v>
      </c>
      <c r="AV44" s="122">
        <v>0.84</v>
      </c>
      <c r="AW44" s="123"/>
      <c r="AX44" s="123"/>
      <c r="AY44" s="182" t="e">
        <f>SUM(#REF!/#REF!*'[2]Dental &amp; Other Rates'!$B$40/12)</f>
        <v>#REF!</v>
      </c>
      <c r="AZ44" s="123"/>
      <c r="BA44" s="133">
        <f>'[2]Citigroup Rate Chart'!Y44</f>
        <v>370.5</v>
      </c>
      <c r="BB44" s="134">
        <f>'[2]Citigroup Rate Chart'!Z44</f>
        <v>374.44</v>
      </c>
      <c r="BC44" s="134">
        <f>'[2]Comparison '!BL45</f>
        <v>5123.28</v>
      </c>
      <c r="BD44" s="134">
        <f t="shared" si="17"/>
        <v>2418.1600000000003</v>
      </c>
      <c r="BE44" s="119"/>
      <c r="BF44" s="128">
        <v>252</v>
      </c>
      <c r="BG44" s="138">
        <v>167</v>
      </c>
      <c r="BH44" s="138">
        <v>172</v>
      </c>
      <c r="BI44" s="138">
        <v>216</v>
      </c>
      <c r="BJ44" s="122">
        <v>234</v>
      </c>
      <c r="BK44" s="123"/>
      <c r="BL44" s="159">
        <v>53</v>
      </c>
      <c r="BM44" s="183">
        <v>18</v>
      </c>
      <c r="BN44" s="123"/>
      <c r="BO44" s="140">
        <v>14.6</v>
      </c>
      <c r="BP44" s="123"/>
      <c r="BQ44" s="159" t="e">
        <f>SUM((#REF!*10)/#REF!*'[2]Dental &amp; Other Rates'!$B$27)</f>
        <v>#REF!</v>
      </c>
      <c r="BR44" s="183" t="e">
        <f>SUM((#REF!*10*0.6)/#REF!*'[2]Dental &amp; Other Rates'!$B$28)</f>
        <v>#REF!</v>
      </c>
      <c r="BS44" s="123"/>
      <c r="BT44" s="128" t="e">
        <f>SUM((#REF!*7)/1000*#REF!)</f>
        <v>#REF!</v>
      </c>
      <c r="BU44" s="129" t="e">
        <f t="shared" si="18"/>
        <v>#REF!</v>
      </c>
      <c r="BV44" s="122">
        <v>0.84</v>
      </c>
      <c r="BW44" s="123"/>
      <c r="BX44" s="123"/>
      <c r="BY44" s="182" t="e">
        <f>SUM(#REF!/#REF!*'[2]Dental &amp; Other Rates'!$B$40/12)</f>
        <v>#REF!</v>
      </c>
      <c r="BZ44" s="123"/>
      <c r="CA44" s="133">
        <f>'[2]Citigroup Rate Max AD&amp;D Life'!Y44</f>
        <v>408.6</v>
      </c>
      <c r="CB44" s="134">
        <f>'[2]Citigroup Rate Max AD&amp;D Life'!Z44</f>
        <v>426.94</v>
      </c>
      <c r="CC44" s="205">
        <f t="shared" si="19"/>
        <v>2.4181600000000004E-2</v>
      </c>
    </row>
    <row r="45" spans="1:81" ht="14.4" thickTop="1" thickBot="1" x14ac:dyDescent="0.3">
      <c r="A45" s="33">
        <v>150000</v>
      </c>
      <c r="B45" s="54" t="s">
        <v>400</v>
      </c>
      <c r="C45" s="119"/>
      <c r="D45" s="128">
        <v>486.43</v>
      </c>
      <c r="E45" s="138">
        <v>494.71</v>
      </c>
      <c r="F45" s="138">
        <v>453.4</v>
      </c>
      <c r="G45" s="122">
        <v>271.05</v>
      </c>
      <c r="H45" s="123"/>
      <c r="I45" s="159">
        <v>76.069999999999993</v>
      </c>
      <c r="J45" s="123"/>
      <c r="K45" s="140">
        <v>22.62</v>
      </c>
      <c r="L45" s="123"/>
      <c r="M45" s="141" t="e">
        <f>SUM(#REF!/#REF!*'[2]Enron Rates'!$B$16)</f>
        <v>#REF!</v>
      </c>
      <c r="N45" s="142" t="e">
        <f>SUM(#REF!/#REF!*'[2]Enron Rates'!$B$17)</f>
        <v>#REF!</v>
      </c>
      <c r="O45" s="123"/>
      <c r="P45" s="128" t="e">
        <f>SUM(#REF!/1000*#REF!)</f>
        <v>#REF!</v>
      </c>
      <c r="Q45" s="129" t="e">
        <f t="shared" si="15"/>
        <v>#REF!</v>
      </c>
      <c r="R45" s="122">
        <v>0.42</v>
      </c>
      <c r="S45" s="123"/>
      <c r="T45" s="123"/>
      <c r="U45" s="130">
        <v>7.82</v>
      </c>
      <c r="V45" s="131">
        <v>13.56</v>
      </c>
      <c r="W45" s="131">
        <v>27.62</v>
      </c>
      <c r="X45" s="132">
        <v>37.020000000000003</v>
      </c>
      <c r="Y45" s="123"/>
      <c r="Z45" s="123"/>
      <c r="AA45" s="133">
        <f>'[2]Enron Summary'!AA45</f>
        <v>-440.66</v>
      </c>
      <c r="AB45" s="134">
        <f>'[2]Enron Summary'!AB45</f>
        <v>192.95999999999995</v>
      </c>
      <c r="AC45" s="134">
        <f>'[2]Enron Summary'!AC45</f>
        <v>209.82999999999996</v>
      </c>
      <c r="AD45" s="134">
        <f>'[2]Comparison '!H46</f>
        <v>3138.7199999999993</v>
      </c>
      <c r="AE45" s="119"/>
      <c r="AF45" s="128">
        <v>320</v>
      </c>
      <c r="AG45" s="138">
        <v>230</v>
      </c>
      <c r="AH45" s="138">
        <v>235</v>
      </c>
      <c r="AI45" s="138">
        <v>291</v>
      </c>
      <c r="AJ45" s="122">
        <v>312</v>
      </c>
      <c r="AK45" s="123"/>
      <c r="AL45" s="159">
        <v>53</v>
      </c>
      <c r="AM45" s="183">
        <v>18</v>
      </c>
      <c r="AN45" s="123"/>
      <c r="AO45" s="140">
        <v>14.6</v>
      </c>
      <c r="AP45" s="123"/>
      <c r="AQ45" s="126" t="e">
        <f>SUM(#REF!/#REF!*'[2]Dental &amp; Other Rates'!$B$27)</f>
        <v>#REF!</v>
      </c>
      <c r="AR45" s="184" t="e">
        <f>SUM(#REF!/#REF!*'[2]Dental &amp; Other Rates'!$B$28)</f>
        <v>#REF!</v>
      </c>
      <c r="AS45" s="123"/>
      <c r="AT45" s="128" t="e">
        <f>SUM(#REF!/1000*#REF!)</f>
        <v>#REF!</v>
      </c>
      <c r="AU45" s="129" t="e">
        <f t="shared" si="16"/>
        <v>#REF!</v>
      </c>
      <c r="AV45" s="122">
        <v>0.84</v>
      </c>
      <c r="AW45" s="123"/>
      <c r="AX45" s="123"/>
      <c r="AY45" s="182" t="e">
        <f>SUM(#REF!/#REF!*'[2]Dental &amp; Other Rates'!$B$41/12)</f>
        <v>#REF!</v>
      </c>
      <c r="AZ45" s="123"/>
      <c r="BA45" s="133">
        <f>'[2]Citigroup Rate Chart'!Y45</f>
        <v>501.45000000000005</v>
      </c>
      <c r="BB45" s="134">
        <f>'[2]Citigroup Rate Chart'!Z45</f>
        <v>506.94</v>
      </c>
      <c r="BC45" s="134">
        <f>'[2]Comparison '!BL46</f>
        <v>7028.2800000000007</v>
      </c>
      <c r="BD45" s="134">
        <f t="shared" si="17"/>
        <v>3889.5600000000013</v>
      </c>
      <c r="BE45" s="119"/>
      <c r="BF45" s="128">
        <v>320</v>
      </c>
      <c r="BG45" s="138">
        <v>230</v>
      </c>
      <c r="BH45" s="138">
        <v>235</v>
      </c>
      <c r="BI45" s="138">
        <v>291</v>
      </c>
      <c r="BJ45" s="122">
        <v>312</v>
      </c>
      <c r="BK45" s="123"/>
      <c r="BL45" s="159">
        <v>53</v>
      </c>
      <c r="BM45" s="183">
        <v>18</v>
      </c>
      <c r="BN45" s="123"/>
      <c r="BO45" s="140">
        <v>14.6</v>
      </c>
      <c r="BP45" s="123"/>
      <c r="BQ45" s="159" t="e">
        <f>SUM((#REF!*10)/#REF!*'[2]Dental &amp; Other Rates'!$B$27)</f>
        <v>#REF!</v>
      </c>
      <c r="BR45" s="183" t="e">
        <f>SUM((#REF!*10*0.6)/#REF!*'[2]Dental &amp; Other Rates'!$B$28)</f>
        <v>#REF!</v>
      </c>
      <c r="BS45" s="123"/>
      <c r="BT45" s="128" t="e">
        <f>SUM((#REF!*7)/1000*#REF!)</f>
        <v>#REF!</v>
      </c>
      <c r="BU45" s="129" t="e">
        <f t="shared" si="18"/>
        <v>#REF!</v>
      </c>
      <c r="BV45" s="122">
        <v>0.84</v>
      </c>
      <c r="BW45" s="123"/>
      <c r="BX45" s="123"/>
      <c r="BY45" s="182" t="e">
        <f>SUM(#REF!/#REF!*'[2]Dental &amp; Other Rates'!$B$41/12)</f>
        <v>#REF!</v>
      </c>
      <c r="BZ45" s="123"/>
      <c r="CA45" s="133">
        <f>'[2]Citigroup Rate Max AD&amp;D Life'!Y45</f>
        <v>558.6</v>
      </c>
      <c r="CB45" s="134">
        <f>'[2]Citigroup Rate Max AD&amp;D Life'!Z45</f>
        <v>585.69000000000005</v>
      </c>
      <c r="CC45" s="205">
        <f t="shared" si="19"/>
        <v>2.593040000000001E-2</v>
      </c>
    </row>
    <row r="46" spans="1:81" ht="14.4" thickTop="1" thickBot="1" x14ac:dyDescent="0.3">
      <c r="A46" s="33">
        <v>200000</v>
      </c>
      <c r="B46" s="54" t="s">
        <v>401</v>
      </c>
      <c r="C46" s="119"/>
      <c r="D46" s="128">
        <v>486.43</v>
      </c>
      <c r="E46" s="138">
        <v>494.71</v>
      </c>
      <c r="F46" s="138">
        <v>453.4</v>
      </c>
      <c r="G46" s="122">
        <v>271.05</v>
      </c>
      <c r="H46" s="123"/>
      <c r="I46" s="159">
        <v>76.069999999999993</v>
      </c>
      <c r="J46" s="123"/>
      <c r="K46" s="140">
        <v>22.62</v>
      </c>
      <c r="L46" s="123"/>
      <c r="M46" s="141" t="e">
        <f>SUM(#REF!/#REF!*'[2]Enron Rates'!$B$16)</f>
        <v>#REF!</v>
      </c>
      <c r="N46" s="142" t="e">
        <f>SUM(#REF!/#REF!*'[2]Enron Rates'!$B$17)</f>
        <v>#REF!</v>
      </c>
      <c r="O46" s="123"/>
      <c r="P46" s="128" t="e">
        <f>SUM(#REF!/1000*#REF!)</f>
        <v>#REF!</v>
      </c>
      <c r="Q46" s="129" t="e">
        <f t="shared" si="15"/>
        <v>#REF!</v>
      </c>
      <c r="R46" s="122">
        <v>0.42</v>
      </c>
      <c r="S46" s="123"/>
      <c r="T46" s="123"/>
      <c r="U46" s="130">
        <v>7.82</v>
      </c>
      <c r="V46" s="131">
        <v>13.56</v>
      </c>
      <c r="W46" s="131">
        <v>27.62</v>
      </c>
      <c r="X46" s="132">
        <v>37.020000000000003</v>
      </c>
      <c r="Y46" s="123"/>
      <c r="Z46" s="123"/>
      <c r="AA46" s="133">
        <f>'[2]Enron Summary'!AA46</f>
        <v>-440.66</v>
      </c>
      <c r="AB46" s="134">
        <f>'[2]Enron Summary'!AB46</f>
        <v>197.15999999999997</v>
      </c>
      <c r="AC46" s="134">
        <f>'[2]Enron Summary'!AC46</f>
        <v>216.37999999999994</v>
      </c>
      <c r="AD46" s="134">
        <f>'[2]Comparison '!H47</f>
        <v>3572.3199999999993</v>
      </c>
      <c r="AE46" s="119"/>
      <c r="AF46" s="128">
        <v>346</v>
      </c>
      <c r="AG46" s="138">
        <v>242</v>
      </c>
      <c r="AH46" s="138">
        <v>247</v>
      </c>
      <c r="AI46" s="138">
        <v>306</v>
      </c>
      <c r="AJ46" s="122">
        <v>328</v>
      </c>
      <c r="AK46" s="123"/>
      <c r="AL46" s="159">
        <v>53</v>
      </c>
      <c r="AM46" s="183">
        <v>18</v>
      </c>
      <c r="AN46" s="123"/>
      <c r="AO46" s="140">
        <v>14.6</v>
      </c>
      <c r="AP46" s="123"/>
      <c r="AQ46" s="126" t="e">
        <f>SUM(#REF!/#REF!*'[2]Dental &amp; Other Rates'!$B$27)</f>
        <v>#REF!</v>
      </c>
      <c r="AR46" s="184" t="e">
        <f>SUM(#REF!/#REF!*'[2]Dental &amp; Other Rates'!$B$28)</f>
        <v>#REF!</v>
      </c>
      <c r="AS46" s="123"/>
      <c r="AT46" s="128" t="e">
        <f>SUM(#REF!/1000*#REF!)</f>
        <v>#REF!</v>
      </c>
      <c r="AU46" s="129" t="e">
        <f t="shared" si="16"/>
        <v>#REF!</v>
      </c>
      <c r="AV46" s="122">
        <v>0.84</v>
      </c>
      <c r="AW46" s="123"/>
      <c r="AX46" s="123"/>
      <c r="AY46" s="182" t="e">
        <f>SUM(#REF!/#REF!*'[2]Dental &amp; Other Rates'!$B$41/12)</f>
        <v>#REF!</v>
      </c>
      <c r="AZ46" s="123"/>
      <c r="BA46" s="133">
        <f>'[2]Citigroup Rate Chart'!Y46</f>
        <v>565.40000000000009</v>
      </c>
      <c r="BB46" s="134">
        <f>'[2]Citigroup Rate Chart'!Z46</f>
        <v>572.44000000000005</v>
      </c>
      <c r="BC46" s="134">
        <f>'[2]Comparison '!BL47</f>
        <v>8075.2800000000007</v>
      </c>
      <c r="BD46" s="134">
        <f t="shared" si="17"/>
        <v>4502.9600000000009</v>
      </c>
      <c r="BE46" s="119"/>
      <c r="BF46" s="128">
        <v>346</v>
      </c>
      <c r="BG46" s="138">
        <v>242</v>
      </c>
      <c r="BH46" s="138">
        <v>247</v>
      </c>
      <c r="BI46" s="138">
        <v>306</v>
      </c>
      <c r="BJ46" s="122">
        <v>328</v>
      </c>
      <c r="BK46" s="123"/>
      <c r="BL46" s="159">
        <v>53</v>
      </c>
      <c r="BM46" s="183">
        <v>18</v>
      </c>
      <c r="BN46" s="123"/>
      <c r="BO46" s="140">
        <v>14.6</v>
      </c>
      <c r="BP46" s="123"/>
      <c r="BQ46" s="159">
        <v>13.5</v>
      </c>
      <c r="BR46" s="183">
        <v>13.5</v>
      </c>
      <c r="BS46" s="123"/>
      <c r="BT46" s="128" t="e">
        <f>SUM((#REF!*7)/1000*#REF!)</f>
        <v>#REF!</v>
      </c>
      <c r="BU46" s="129" t="e">
        <f t="shared" si="18"/>
        <v>#REF!</v>
      </c>
      <c r="BV46" s="122">
        <v>0.84</v>
      </c>
      <c r="BW46" s="123"/>
      <c r="BX46" s="123"/>
      <c r="BY46" s="182" t="e">
        <f>SUM(#REF!/#REF!*'[2]Dental &amp; Other Rates'!$B$41/12)</f>
        <v>#REF!</v>
      </c>
      <c r="BZ46" s="123"/>
      <c r="CA46" s="133">
        <f>'[2]Citigroup Rate Max AD&amp;D Life'!Y46</f>
        <v>637.1</v>
      </c>
      <c r="CB46" s="134">
        <f>'[2]Citigroup Rate Max AD&amp;D Life'!Z46</f>
        <v>672.94</v>
      </c>
      <c r="CC46" s="205">
        <f t="shared" si="19"/>
        <v>2.2514800000000005E-2</v>
      </c>
    </row>
    <row r="47" spans="1:81" ht="14.4" thickTop="1" thickBot="1" x14ac:dyDescent="0.3">
      <c r="A47" s="33">
        <v>300000</v>
      </c>
      <c r="B47" s="54" t="s">
        <v>402</v>
      </c>
      <c r="C47" s="119"/>
      <c r="D47" s="128">
        <v>486.43</v>
      </c>
      <c r="E47" s="138">
        <v>494.71</v>
      </c>
      <c r="F47" s="138">
        <v>453.4</v>
      </c>
      <c r="G47" s="122">
        <v>271.05</v>
      </c>
      <c r="H47" s="123"/>
      <c r="I47" s="159">
        <v>76.069999999999993</v>
      </c>
      <c r="J47" s="123"/>
      <c r="K47" s="140">
        <v>22.62</v>
      </c>
      <c r="L47" s="123"/>
      <c r="M47" s="141" t="e">
        <f>SUM(#REF!/#REF!*'[2]Enron Rates'!$B$16)</f>
        <v>#REF!</v>
      </c>
      <c r="N47" s="142" t="e">
        <f>SUM(#REF!/#REF!*'[2]Enron Rates'!$B$17)</f>
        <v>#REF!</v>
      </c>
      <c r="O47" s="123"/>
      <c r="P47" s="128" t="e">
        <f>SUM(#REF!/1000*#REF!)</f>
        <v>#REF!</v>
      </c>
      <c r="Q47" s="129" t="e">
        <f t="shared" si="15"/>
        <v>#REF!</v>
      </c>
      <c r="R47" s="122">
        <v>0.42</v>
      </c>
      <c r="S47" s="123"/>
      <c r="T47" s="123"/>
      <c r="U47" s="130">
        <v>7.82</v>
      </c>
      <c r="V47" s="131">
        <v>13.56</v>
      </c>
      <c r="W47" s="131">
        <v>27.62</v>
      </c>
      <c r="X47" s="132">
        <v>37.020000000000003</v>
      </c>
      <c r="Y47" s="123"/>
      <c r="Z47" s="123"/>
      <c r="AA47" s="133">
        <f>'[2]Enron Summary'!AA47</f>
        <v>-440.66</v>
      </c>
      <c r="AB47" s="134">
        <f>'[2]Enron Summary'!AB47</f>
        <v>205.55999999999995</v>
      </c>
      <c r="AC47" s="134">
        <f>'[2]Enron Summary'!AC47</f>
        <v>229.47999999999996</v>
      </c>
      <c r="AD47" s="134">
        <f>'[2]Comparison '!H48</f>
        <v>4439.5199999999986</v>
      </c>
      <c r="AE47" s="119"/>
      <c r="AF47" s="128">
        <v>362</v>
      </c>
      <c r="AG47" s="138">
        <v>253</v>
      </c>
      <c r="AH47" s="138">
        <v>259</v>
      </c>
      <c r="AI47" s="138">
        <v>320</v>
      </c>
      <c r="AJ47" s="122">
        <v>343</v>
      </c>
      <c r="AK47" s="123"/>
      <c r="AL47" s="159">
        <v>53</v>
      </c>
      <c r="AM47" s="183">
        <v>18</v>
      </c>
      <c r="AN47" s="123"/>
      <c r="AO47" s="140">
        <v>14.6</v>
      </c>
      <c r="AP47" s="123"/>
      <c r="AQ47" s="126" t="e">
        <f>SUM(#REF!/#REF!*'[2]Dental &amp; Other Rates'!$B$27)</f>
        <v>#REF!</v>
      </c>
      <c r="AR47" s="184" t="e">
        <f>SUM(#REF!/#REF!*'[2]Dental &amp; Other Rates'!$B$28)</f>
        <v>#REF!</v>
      </c>
      <c r="AS47" s="123"/>
      <c r="AT47" s="128" t="e">
        <f>SUM(#REF!/1000*#REF!)</f>
        <v>#REF!</v>
      </c>
      <c r="AU47" s="129" t="e">
        <f t="shared" si="16"/>
        <v>#REF!</v>
      </c>
      <c r="AV47" s="122">
        <v>0.84</v>
      </c>
      <c r="AW47" s="123"/>
      <c r="AX47" s="123"/>
      <c r="AY47" s="182" t="e">
        <f>SUM(#REF!/#REF!*'[2]Dental &amp; Other Rates'!$B$42/12)</f>
        <v>#REF!</v>
      </c>
      <c r="AZ47" s="123"/>
      <c r="BA47" s="133">
        <f>'[2]Citigroup Rate Chart'!Y47</f>
        <v>682.3</v>
      </c>
      <c r="BB47" s="134">
        <f>'[2]Citigroup Rate Chart'!Z47</f>
        <v>692.44</v>
      </c>
      <c r="BC47" s="134">
        <f>'[2]Comparison '!BL48</f>
        <v>10037.280000000001</v>
      </c>
      <c r="BD47" s="134">
        <f t="shared" si="17"/>
        <v>5597.760000000002</v>
      </c>
      <c r="BE47" s="119"/>
      <c r="BF47" s="128">
        <v>362</v>
      </c>
      <c r="BG47" s="138">
        <v>253</v>
      </c>
      <c r="BH47" s="138">
        <v>259</v>
      </c>
      <c r="BI47" s="138">
        <v>320</v>
      </c>
      <c r="BJ47" s="122">
        <v>343</v>
      </c>
      <c r="BK47" s="123"/>
      <c r="BL47" s="159">
        <v>53</v>
      </c>
      <c r="BM47" s="183">
        <v>18</v>
      </c>
      <c r="BN47" s="123"/>
      <c r="BO47" s="140">
        <v>14.6</v>
      </c>
      <c r="BP47" s="123"/>
      <c r="BQ47" s="159">
        <v>13.5</v>
      </c>
      <c r="BR47" s="183">
        <v>13.5</v>
      </c>
      <c r="BS47" s="123"/>
      <c r="BT47" s="128" t="e">
        <f>SUM((#REF!*7)/1000*#REF!)</f>
        <v>#REF!</v>
      </c>
      <c r="BU47" s="129" t="e">
        <f t="shared" si="18"/>
        <v>#REF!</v>
      </c>
      <c r="BV47" s="122">
        <v>0.84</v>
      </c>
      <c r="BW47" s="123"/>
      <c r="BX47" s="123"/>
      <c r="BY47" s="182" t="e">
        <f>SUM(#REF!/#REF!*'[2]Dental &amp; Other Rates'!$B$42/12)</f>
        <v>#REF!</v>
      </c>
      <c r="BZ47" s="123"/>
      <c r="CA47" s="133">
        <f>'[2]Citigroup Rate Max AD&amp;D Life'!Y47</f>
        <v>783.1</v>
      </c>
      <c r="CB47" s="134">
        <f>'[2]Citigroup Rate Max AD&amp;D Life'!Z47</f>
        <v>836.44</v>
      </c>
      <c r="CC47" s="205">
        <f t="shared" si="19"/>
        <v>1.8659200000000008E-2</v>
      </c>
    </row>
    <row r="48" spans="1:81" ht="14.4" thickTop="1" thickBot="1" x14ac:dyDescent="0.3">
      <c r="A48" s="33">
        <v>500000</v>
      </c>
      <c r="B48" s="54" t="s">
        <v>403</v>
      </c>
      <c r="C48" s="119"/>
      <c r="D48" s="163">
        <v>486.43</v>
      </c>
      <c r="E48" s="164">
        <v>494.71</v>
      </c>
      <c r="F48" s="164">
        <v>453.4</v>
      </c>
      <c r="G48" s="165">
        <v>271.05</v>
      </c>
      <c r="H48" s="123"/>
      <c r="I48" s="166">
        <v>76.069999999999993</v>
      </c>
      <c r="J48" s="123"/>
      <c r="K48" s="146">
        <v>22.62</v>
      </c>
      <c r="L48" s="123"/>
      <c r="M48" s="161" t="e">
        <f>SUM(#REF!/#REF!*'[2]Enron Rates'!$B$16)</f>
        <v>#REF!</v>
      </c>
      <c r="N48" s="162" t="e">
        <f>SUM(#REF!/#REF!*'[2]Enron Rates'!$B$17)</f>
        <v>#REF!</v>
      </c>
      <c r="O48" s="123"/>
      <c r="P48" s="163" t="e">
        <f>SUM(#REF!/1000*#REF!)</f>
        <v>#REF!</v>
      </c>
      <c r="Q48" s="167" t="e">
        <f t="shared" si="15"/>
        <v>#REF!</v>
      </c>
      <c r="R48" s="165">
        <v>0.42</v>
      </c>
      <c r="S48" s="123"/>
      <c r="T48" s="123"/>
      <c r="U48" s="207">
        <v>7.82</v>
      </c>
      <c r="V48" s="208">
        <v>13.56</v>
      </c>
      <c r="W48" s="208">
        <v>27.62</v>
      </c>
      <c r="X48" s="209">
        <v>37.020000000000003</v>
      </c>
      <c r="Y48" s="123"/>
      <c r="Z48" s="123"/>
      <c r="AA48" s="147">
        <f>'[2]Enron Summary'!AA48</f>
        <v>-440.66</v>
      </c>
      <c r="AB48" s="148">
        <f>'[2]Enron Summary'!AB48</f>
        <v>222.35999999999996</v>
      </c>
      <c r="AC48" s="148">
        <f>'[2]Enron Summary'!AC48</f>
        <v>255.67999999999995</v>
      </c>
      <c r="AD48" s="148">
        <f>'[2]Comparison '!H49</f>
        <v>6173.9199999999983</v>
      </c>
      <c r="AE48" s="119"/>
      <c r="AF48" s="163">
        <v>378</v>
      </c>
      <c r="AG48" s="164">
        <v>265</v>
      </c>
      <c r="AH48" s="164">
        <v>270</v>
      </c>
      <c r="AI48" s="164">
        <v>335</v>
      </c>
      <c r="AJ48" s="165">
        <v>359</v>
      </c>
      <c r="AK48" s="123"/>
      <c r="AL48" s="166">
        <v>53</v>
      </c>
      <c r="AM48" s="186">
        <v>18</v>
      </c>
      <c r="AN48" s="123"/>
      <c r="AO48" s="146">
        <v>14.6</v>
      </c>
      <c r="AP48" s="123"/>
      <c r="AQ48" s="161" t="e">
        <f>SUM(#REF!/#REF!*'[2]Dental &amp; Other Rates'!$B$27)</f>
        <v>#REF!</v>
      </c>
      <c r="AR48" s="187" t="e">
        <f>SUM(#REF!/#REF!*'[2]Dental &amp; Other Rates'!$B$28)</f>
        <v>#REF!</v>
      </c>
      <c r="AS48" s="123"/>
      <c r="AT48" s="163" t="e">
        <f>SUM(#REF!/1000*#REF!)</f>
        <v>#REF!</v>
      </c>
      <c r="AU48" s="167" t="e">
        <f t="shared" si="16"/>
        <v>#REF!</v>
      </c>
      <c r="AV48" s="165">
        <v>0.84</v>
      </c>
      <c r="AW48" s="123"/>
      <c r="AX48" s="123"/>
      <c r="AY48" s="188" t="e">
        <f>SUM(#REF!/#REF!*'[2]Dental &amp; Other Rates'!$B$42/12)</f>
        <v>#REF!</v>
      </c>
      <c r="AZ48" s="123"/>
      <c r="BA48" s="147">
        <f>'[2]Citigroup Rate Chart'!Y48</f>
        <v>866.76666666666665</v>
      </c>
      <c r="BB48" s="148">
        <f>'[2]Citigroup Rate Chart'!Z48</f>
        <v>883.10666666666668</v>
      </c>
      <c r="BC48" s="148">
        <f>'[2]Comparison '!BL49</f>
        <v>13369.280000000002</v>
      </c>
      <c r="BD48" s="148">
        <f t="shared" si="17"/>
        <v>7195.3600000000042</v>
      </c>
      <c r="BE48" s="119"/>
      <c r="BF48" s="163">
        <v>378</v>
      </c>
      <c r="BG48" s="164">
        <v>265</v>
      </c>
      <c r="BH48" s="164">
        <v>270</v>
      </c>
      <c r="BI48" s="164">
        <v>335</v>
      </c>
      <c r="BJ48" s="165">
        <v>359</v>
      </c>
      <c r="BK48" s="123"/>
      <c r="BL48" s="166">
        <v>53</v>
      </c>
      <c r="BM48" s="186">
        <v>18</v>
      </c>
      <c r="BN48" s="123"/>
      <c r="BO48" s="146">
        <v>14.6</v>
      </c>
      <c r="BP48" s="123"/>
      <c r="BQ48" s="166">
        <v>13.5</v>
      </c>
      <c r="BR48" s="186">
        <v>13.5</v>
      </c>
      <c r="BS48" s="123"/>
      <c r="BT48" s="189" t="e">
        <f>SUM((#REF!*7)/1000*#REF!)</f>
        <v>#REF!</v>
      </c>
      <c r="BU48" s="167" t="e">
        <f t="shared" si="18"/>
        <v>#REF!</v>
      </c>
      <c r="BV48" s="165">
        <v>0.84</v>
      </c>
      <c r="BW48" s="123"/>
      <c r="BX48" s="123"/>
      <c r="BY48" s="188" t="e">
        <f>SUM(#REF!/#REF!*'[2]Dental &amp; Other Rates'!$B$42/12)</f>
        <v>#REF!</v>
      </c>
      <c r="BZ48" s="123"/>
      <c r="CA48" s="147">
        <f>'[2]Citigroup Rate Max AD&amp;D Life'!Y48</f>
        <v>1025.7666666666667</v>
      </c>
      <c r="CB48" s="148">
        <f>'[2]Citigroup Rate Max AD&amp;D Life'!Z48</f>
        <v>1114.1066666666668</v>
      </c>
      <c r="CC48" s="205">
        <f t="shared" si="19"/>
        <v>1.4390720000000008E-2</v>
      </c>
    </row>
    <row r="49" spans="2:81" ht="13.8" thickTop="1" x14ac:dyDescent="0.25">
      <c r="B49" s="168"/>
      <c r="AA49" s="197">
        <f>'[2]Enron Summary'!AA49</f>
        <v>0</v>
      </c>
      <c r="AB49" s="197">
        <f>'[2]Enron Summary'!AB49</f>
        <v>0</v>
      </c>
      <c r="AC49" s="197">
        <f>'[2]Enron Summary'!AC49</f>
        <v>0</v>
      </c>
      <c r="AD49" s="202"/>
      <c r="BA49">
        <f>'[2]Citigroup Rate Chart'!Y49</f>
        <v>0</v>
      </c>
      <c r="BB49">
        <f>'[2]Citigroup Rate Chart'!Z49</f>
        <v>0</v>
      </c>
      <c r="BC49" s="169"/>
      <c r="BD49" s="169"/>
      <c r="CA49">
        <f>'[2]Citigroup Rate Max AD&amp;D Life'!Y49</f>
        <v>0</v>
      </c>
      <c r="CB49">
        <f>'[2]Citigroup Rate Max AD&amp;D Life'!Z49</f>
        <v>0</v>
      </c>
      <c r="CC49" s="210"/>
    </row>
  </sheetData>
  <mergeCells count="25">
    <mergeCell ref="B1:CC1"/>
    <mergeCell ref="CC2:CC5"/>
    <mergeCell ref="AD2:AD5"/>
    <mergeCell ref="BC2:BC5"/>
    <mergeCell ref="BD2:BD5"/>
    <mergeCell ref="BF4:BJ4"/>
    <mergeCell ref="BL4:BM4"/>
    <mergeCell ref="AF4:AJ4"/>
    <mergeCell ref="AL4:AM4"/>
    <mergeCell ref="AL16:AM16"/>
    <mergeCell ref="BF16:BJ16"/>
    <mergeCell ref="BF38:BJ38"/>
    <mergeCell ref="BL38:BM38"/>
    <mergeCell ref="AF38:AJ38"/>
    <mergeCell ref="AL38:AM38"/>
    <mergeCell ref="D27:G27"/>
    <mergeCell ref="D38:G38"/>
    <mergeCell ref="D4:G4"/>
    <mergeCell ref="D16:G16"/>
    <mergeCell ref="BL16:BM16"/>
    <mergeCell ref="BF27:BJ27"/>
    <mergeCell ref="BL27:BM27"/>
    <mergeCell ref="AF27:AJ27"/>
    <mergeCell ref="AL27:AM27"/>
    <mergeCell ref="AF16:AJ16"/>
  </mergeCells>
  <phoneticPr fontId="0" type="noConversion"/>
  <printOptions horizontalCentered="1"/>
  <pageMargins left="0.75" right="0.75" top="1" bottom="1" header="0.5" footer="0.5"/>
  <pageSetup scale="77" orientation="portrait" r:id="rId1"/>
  <headerFooter alignWithMargins="0">
    <oddHeader>&amp;C&amp;"Arial,Bold"&amp;18BENEFIT PROJECTION COMPARISON</oddHeader>
    <oddFooter>&amp;L&amp;F, &amp;A
&amp;D, &amp;T&amp;RPage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1" zoomScaleNormal="100" workbookViewId="0">
      <selection activeCell="B48" sqref="B48"/>
    </sheetView>
  </sheetViews>
  <sheetFormatPr defaultColWidth="19.33203125" defaultRowHeight="13.2" x14ac:dyDescent="0.25"/>
  <cols>
    <col min="1" max="1" width="26.5546875" customWidth="1"/>
    <col min="2" max="2" width="26.5546875" style="3" customWidth="1"/>
    <col min="3" max="3" width="32" bestFit="1" customWidth="1"/>
    <col min="4" max="4" width="15.5546875" bestFit="1" customWidth="1"/>
    <col min="5" max="5" width="10.109375" customWidth="1"/>
    <col min="6" max="6" width="9" bestFit="1" customWidth="1"/>
    <col min="7" max="7" width="16.33203125" bestFit="1" customWidth="1"/>
    <col min="8" max="8" width="31.5546875" bestFit="1" customWidth="1"/>
  </cols>
  <sheetData>
    <row r="1" spans="1:8" x14ac:dyDescent="0.25">
      <c r="A1" t="s">
        <v>328</v>
      </c>
    </row>
    <row r="3" spans="1:8" s="25" customFormat="1" ht="55.5" customHeight="1" x14ac:dyDescent="0.25">
      <c r="A3" s="25" t="s">
        <v>329</v>
      </c>
      <c r="B3" s="25" t="s">
        <v>330</v>
      </c>
      <c r="C3" s="25" t="s">
        <v>331</v>
      </c>
      <c r="D3" s="25" t="s">
        <v>332</v>
      </c>
      <c r="E3" s="211" t="s">
        <v>333</v>
      </c>
      <c r="F3" s="211"/>
      <c r="G3" s="25" t="s">
        <v>334</v>
      </c>
      <c r="H3" s="25" t="s">
        <v>335</v>
      </c>
    </row>
    <row r="4" spans="1:8" x14ac:dyDescent="0.25">
      <c r="A4" s="26" t="s">
        <v>336</v>
      </c>
      <c r="B4" s="27">
        <f>COUNT('[3]Count By Coverage Tier'!$J$2)</f>
        <v>1</v>
      </c>
      <c r="C4" s="28">
        <v>22033</v>
      </c>
      <c r="D4" s="28">
        <f>SUM(B4*C4)</f>
        <v>22033</v>
      </c>
      <c r="E4" s="29">
        <f>'[2]NETCO Adjustments (2)'!CC6</f>
        <v>7.1797999999999987E-2</v>
      </c>
      <c r="F4" s="30">
        <f>SUM(E4+1)</f>
        <v>1.071798</v>
      </c>
      <c r="G4" s="31">
        <f>SUM(D4*F4)</f>
        <v>23614.925334</v>
      </c>
      <c r="H4" s="32">
        <f t="shared" ref="H4:H9" si="0">SUM(G4-D4)</f>
        <v>1581.9253339999996</v>
      </c>
    </row>
    <row r="5" spans="1:8" x14ac:dyDescent="0.25">
      <c r="A5" s="26" t="s">
        <v>337</v>
      </c>
      <c r="B5" s="27">
        <f>COUNT('[3]Count By Coverage Tier'!$J$3:$J$18)</f>
        <v>16</v>
      </c>
      <c r="C5" s="28">
        <v>33318</v>
      </c>
      <c r="D5" s="28">
        <f>SUM(B5*C5)</f>
        <v>533088</v>
      </c>
      <c r="E5" s="29">
        <f>'[2]NETCO Adjustments (2)'!CC7</f>
        <v>7.2390399999999994E-2</v>
      </c>
      <c r="F5" s="30">
        <f>SUM(E5+1)</f>
        <v>1.0723904</v>
      </c>
      <c r="G5" s="31">
        <f>SUM(D5*F5)</f>
        <v>571678.45355520002</v>
      </c>
      <c r="H5" s="32">
        <f t="shared" si="0"/>
        <v>38590.453555200016</v>
      </c>
    </row>
    <row r="6" spans="1:8" x14ac:dyDescent="0.25">
      <c r="A6" s="26" t="s">
        <v>338</v>
      </c>
      <c r="B6" s="27">
        <f>COUNT('[3]Count By Coverage Tier'!$J$19:$J$125)</f>
        <v>107</v>
      </c>
      <c r="C6" s="28">
        <v>48312</v>
      </c>
      <c r="D6" s="28">
        <f>SUM(B6*C6)</f>
        <v>5169384</v>
      </c>
      <c r="E6" s="29">
        <f>'[2]NETCO Adjustments (2)'!CC8</f>
        <v>4.952199999999999E-2</v>
      </c>
      <c r="F6" s="30">
        <f>SUM(E6+1)</f>
        <v>1.0495220000000001</v>
      </c>
      <c r="G6" s="31">
        <f>SUM(D6*F6)</f>
        <v>5425382.2344480008</v>
      </c>
      <c r="H6" s="32">
        <f t="shared" si="0"/>
        <v>255998.23444800079</v>
      </c>
    </row>
    <row r="7" spans="1:8" x14ac:dyDescent="0.25">
      <c r="A7" s="26" t="s">
        <v>339</v>
      </c>
      <c r="B7" s="27">
        <f>COUNT('[3]Count By Coverage Tier'!$J$126:$J$231)</f>
        <v>106</v>
      </c>
      <c r="C7" s="28">
        <v>69487</v>
      </c>
      <c r="D7" s="28">
        <f>SUM(B7*C7)</f>
        <v>7365622</v>
      </c>
      <c r="E7" s="29">
        <f>'[2]NETCO Adjustments (2)'!CC9</f>
        <v>3.7783999999999998E-2</v>
      </c>
      <c r="F7" s="30">
        <f>SUM(E7+1)</f>
        <v>1.037784</v>
      </c>
      <c r="G7" s="31">
        <f>SUM(D7*F7)</f>
        <v>7643924.6616480006</v>
      </c>
      <c r="H7" s="32">
        <f t="shared" si="0"/>
        <v>278302.66164800059</v>
      </c>
    </row>
    <row r="8" spans="1:8" x14ac:dyDescent="0.25">
      <c r="A8" s="26" t="s">
        <v>340</v>
      </c>
      <c r="B8" s="27">
        <f>COUNT('[3]Count By Coverage Tier'!$J$232:$J$296)</f>
        <v>65</v>
      </c>
      <c r="C8" s="28">
        <v>87026</v>
      </c>
      <c r="D8" s="28">
        <f>SUM(B8*C8)</f>
        <v>5656690</v>
      </c>
      <c r="E8" s="29">
        <f>'[2]NETCO Adjustments (2)'!CC10</f>
        <v>3.1315000000000003E-2</v>
      </c>
      <c r="F8" s="30">
        <f>SUM(E8+1)</f>
        <v>1.031315</v>
      </c>
      <c r="G8" s="31">
        <f>SUM(D8*F8)</f>
        <v>5833829.2473499998</v>
      </c>
      <c r="H8" s="32">
        <f t="shared" si="0"/>
        <v>177139.24734999985</v>
      </c>
    </row>
    <row r="9" spans="1:8" ht="13.8" thickBot="1" x14ac:dyDescent="0.3">
      <c r="A9" s="39" t="s">
        <v>346</v>
      </c>
      <c r="B9" s="27">
        <f>SUM(B4:B8)</f>
        <v>295</v>
      </c>
      <c r="C9" s="26"/>
      <c r="D9" s="28">
        <f>SUM(D4:D8)</f>
        <v>18746817</v>
      </c>
      <c r="G9" s="33">
        <f>SUM(G4:G8)</f>
        <v>19498429.522335202</v>
      </c>
      <c r="H9" s="34">
        <f t="shared" si="0"/>
        <v>751612.5223352015</v>
      </c>
    </row>
    <row r="10" spans="1:8" ht="13.8" thickTop="1" x14ac:dyDescent="0.25"/>
    <row r="11" spans="1:8" s="25" customFormat="1" ht="55.5" customHeight="1" x14ac:dyDescent="0.25">
      <c r="A11" s="25" t="s">
        <v>329</v>
      </c>
      <c r="B11" s="25" t="s">
        <v>330</v>
      </c>
      <c r="C11" s="25" t="s">
        <v>331</v>
      </c>
      <c r="D11" s="25" t="s">
        <v>332</v>
      </c>
      <c r="E11" s="211" t="s">
        <v>353</v>
      </c>
      <c r="F11" s="211"/>
      <c r="G11" s="25" t="s">
        <v>334</v>
      </c>
      <c r="H11" s="25" t="s">
        <v>335</v>
      </c>
    </row>
    <row r="12" spans="1:8" x14ac:dyDescent="0.25">
      <c r="A12" s="26" t="s">
        <v>336</v>
      </c>
      <c r="B12" s="27">
        <v>0</v>
      </c>
      <c r="C12" s="28">
        <v>22033</v>
      </c>
      <c r="D12" s="28">
        <f>SUM(B12*C12)</f>
        <v>0</v>
      </c>
      <c r="E12" s="29">
        <f>'[2]NETCO Adjustments (2)'!CC17</f>
        <v>2.8348000000000022E-2</v>
      </c>
      <c r="F12" s="30">
        <f>SUM(E12+1)</f>
        <v>1.028348</v>
      </c>
      <c r="G12" s="31">
        <f>SUM(D12*F12)</f>
        <v>0</v>
      </c>
      <c r="H12" s="32">
        <f t="shared" ref="H12:H17" si="1">SUM(G12-D12)</f>
        <v>0</v>
      </c>
    </row>
    <row r="13" spans="1:8" x14ac:dyDescent="0.25">
      <c r="A13" s="26" t="s">
        <v>337</v>
      </c>
      <c r="B13" s="27">
        <f>COUNT('[3]Count By Coverage Tier'!$J$356:$J$358)</f>
        <v>3</v>
      </c>
      <c r="C13" s="28">
        <v>33318</v>
      </c>
      <c r="D13" s="28">
        <f>SUM(B13*C13)</f>
        <v>99954</v>
      </c>
      <c r="E13" s="29">
        <f>'[2]NETCO Adjustments (2)'!CC18</f>
        <v>3.5958400000000022E-2</v>
      </c>
      <c r="F13" s="30">
        <f>SUM(E13+1)</f>
        <v>1.0359583999999999</v>
      </c>
      <c r="G13" s="31">
        <f>SUM(D13*F13)</f>
        <v>103548.1859136</v>
      </c>
      <c r="H13" s="32">
        <f t="shared" si="1"/>
        <v>3594.1859135999985</v>
      </c>
    </row>
    <row r="14" spans="1:8" x14ac:dyDescent="0.25">
      <c r="A14" s="26" t="s">
        <v>338</v>
      </c>
      <c r="B14" s="27">
        <f>COUNT('[3]Count By Coverage Tier'!$J$359:$J$377)</f>
        <v>19</v>
      </c>
      <c r="C14" s="28">
        <v>48312</v>
      </c>
      <c r="D14" s="28">
        <f>SUM(B14*C14)</f>
        <v>917928</v>
      </c>
      <c r="E14" s="29">
        <f>'[2]NETCO Adjustments (2)'!CC19</f>
        <v>2.8552000000000015E-2</v>
      </c>
      <c r="F14" s="30">
        <f>SUM(E14+1)</f>
        <v>1.0285519999999999</v>
      </c>
      <c r="G14" s="31">
        <f>SUM(D14*F14)</f>
        <v>944136.68025599991</v>
      </c>
      <c r="H14" s="32">
        <f t="shared" si="1"/>
        <v>26208.680255999905</v>
      </c>
    </row>
    <row r="15" spans="1:8" x14ac:dyDescent="0.25">
      <c r="A15" s="26" t="s">
        <v>339</v>
      </c>
      <c r="B15" s="27">
        <f>COUNT('[3]Count By Coverage Tier'!$J$378:$J$414)</f>
        <v>37</v>
      </c>
      <c r="C15" s="28">
        <v>69487</v>
      </c>
      <c r="D15" s="28">
        <f>SUM(B15*C15)</f>
        <v>2571019</v>
      </c>
      <c r="E15" s="29">
        <f>'[2]NETCO Adjustments (2)'!CC20</f>
        <v>2.7204000000000013E-2</v>
      </c>
      <c r="F15" s="30">
        <f>SUM(E15+1)</f>
        <v>1.027204</v>
      </c>
      <c r="G15" s="31">
        <f>SUM(D15*F15)</f>
        <v>2640961.0008760002</v>
      </c>
      <c r="H15" s="32">
        <f t="shared" si="1"/>
        <v>69942.000876000151</v>
      </c>
    </row>
    <row r="16" spans="1:8" x14ac:dyDescent="0.25">
      <c r="A16" s="26" t="s">
        <v>340</v>
      </c>
      <c r="B16" s="27">
        <f>COUNT('[3]Count By Coverage Tier'!$J$415:$J$438)</f>
        <v>24</v>
      </c>
      <c r="C16" s="28">
        <v>87026</v>
      </c>
      <c r="D16" s="28">
        <f>SUM(B16*C16)</f>
        <v>2088624</v>
      </c>
      <c r="E16" s="29">
        <f>'[2]NETCO Adjustments (2)'!CC21</f>
        <v>2.5630000000000007E-2</v>
      </c>
      <c r="F16" s="30">
        <f>SUM(E16+1)</f>
        <v>1.02563</v>
      </c>
      <c r="G16" s="31">
        <f>SUM(D16*F16)</f>
        <v>2142155.4331200002</v>
      </c>
      <c r="H16" s="32">
        <f t="shared" si="1"/>
        <v>53531.433120000176</v>
      </c>
    </row>
    <row r="17" spans="1:8" ht="13.8" thickBot="1" x14ac:dyDescent="0.3">
      <c r="A17" s="39" t="s">
        <v>346</v>
      </c>
      <c r="B17" s="27">
        <f>SUM(B12:B16)</f>
        <v>83</v>
      </c>
      <c r="C17" s="26"/>
      <c r="D17" s="28">
        <f>SUM(D12:D16)</f>
        <v>5677525</v>
      </c>
      <c r="G17" s="33">
        <f>SUM(G12:G16)</f>
        <v>5830801.3001656001</v>
      </c>
      <c r="H17" s="34">
        <f t="shared" si="1"/>
        <v>153276.30016560014</v>
      </c>
    </row>
    <row r="18" spans="1:8" ht="13.8" thickTop="1" x14ac:dyDescent="0.25"/>
    <row r="19" spans="1:8" s="25" customFormat="1" ht="55.5" customHeight="1" x14ac:dyDescent="0.25">
      <c r="A19" s="25" t="s">
        <v>329</v>
      </c>
      <c r="B19" s="25" t="s">
        <v>330</v>
      </c>
      <c r="C19" s="25" t="s">
        <v>331</v>
      </c>
      <c r="D19" s="25" t="s">
        <v>332</v>
      </c>
      <c r="E19" s="211" t="s">
        <v>354</v>
      </c>
      <c r="F19" s="211"/>
      <c r="G19" s="25" t="s">
        <v>334</v>
      </c>
      <c r="H19" s="25" t="s">
        <v>335</v>
      </c>
    </row>
    <row r="20" spans="1:8" x14ac:dyDescent="0.25">
      <c r="A20" s="26" t="s">
        <v>336</v>
      </c>
      <c r="B20" s="27">
        <v>0</v>
      </c>
      <c r="C20" s="28">
        <v>22033</v>
      </c>
      <c r="D20" s="28">
        <f>SUM(B20*C20)</f>
        <v>0</v>
      </c>
      <c r="E20" s="29">
        <f>'[2]NETCO Adjustments (2)'!CC28</f>
        <v>4.2437999999999997E-2</v>
      </c>
      <c r="F20" s="30">
        <f>SUM(E20+1)</f>
        <v>1.042438</v>
      </c>
      <c r="G20" s="31">
        <f>SUM(D20*F20)</f>
        <v>0</v>
      </c>
      <c r="H20" s="32">
        <f t="shared" ref="H20:H25" si="2">SUM(G20-D20)</f>
        <v>0</v>
      </c>
    </row>
    <row r="21" spans="1:8" x14ac:dyDescent="0.25">
      <c r="A21" s="26" t="s">
        <v>337</v>
      </c>
      <c r="B21" s="27">
        <f>COUNT('[3]Count By Coverage Tier'!$J$465:$J$468)</f>
        <v>4</v>
      </c>
      <c r="C21" s="28">
        <v>33318</v>
      </c>
      <c r="D21" s="28">
        <f>SUM(B21*C21)</f>
        <v>133272</v>
      </c>
      <c r="E21" s="29">
        <f>'[2]NETCO Adjustments (2)'!CC29</f>
        <v>4.8044799999999999E-2</v>
      </c>
      <c r="F21" s="30">
        <f>SUM(E21+1)</f>
        <v>1.0480448</v>
      </c>
      <c r="G21" s="31">
        <f>SUM(D21*F21)</f>
        <v>139675.02658559999</v>
      </c>
      <c r="H21" s="32">
        <f t="shared" si="2"/>
        <v>6403.0265855999896</v>
      </c>
    </row>
    <row r="22" spans="1:8" x14ac:dyDescent="0.25">
      <c r="A22" s="26" t="s">
        <v>338</v>
      </c>
      <c r="B22" s="27">
        <f>COUNT('[3]Count By Coverage Tier'!$J$469:$J$481)</f>
        <v>13</v>
      </c>
      <c r="C22" s="28">
        <v>48312</v>
      </c>
      <c r="D22" s="28">
        <f>SUM(B22*C22)</f>
        <v>628056</v>
      </c>
      <c r="E22" s="29">
        <f>'[2]NETCO Adjustments (2)'!CC30</f>
        <v>3.6705999999999996E-2</v>
      </c>
      <c r="F22" s="30">
        <f>SUM(E22+1)</f>
        <v>1.0367059999999999</v>
      </c>
      <c r="G22" s="31">
        <f>SUM(D22*F22)</f>
        <v>651109.42353599996</v>
      </c>
      <c r="H22" s="32">
        <f t="shared" si="2"/>
        <v>23053.423535999958</v>
      </c>
    </row>
    <row r="23" spans="1:8" x14ac:dyDescent="0.25">
      <c r="A23" s="26" t="s">
        <v>339</v>
      </c>
      <c r="B23" s="27">
        <f>COUNT('[3]Count By Coverage Tier'!$J$482:$J$497)</f>
        <v>16</v>
      </c>
      <c r="C23" s="28">
        <v>69487</v>
      </c>
      <c r="D23" s="28">
        <f>SUM(B23*C23)</f>
        <v>1111792</v>
      </c>
      <c r="E23" s="29">
        <f>'[2]NETCO Adjustments (2)'!CC31</f>
        <v>3.1239999999999993E-2</v>
      </c>
      <c r="F23" s="30">
        <f>SUM(E23+1)</f>
        <v>1.0312399999999999</v>
      </c>
      <c r="G23" s="31">
        <f>SUM(D23*F23)</f>
        <v>1146524.3820799999</v>
      </c>
      <c r="H23" s="32">
        <f t="shared" si="2"/>
        <v>34732.382079999894</v>
      </c>
    </row>
    <row r="24" spans="1:8" x14ac:dyDescent="0.25">
      <c r="A24" s="26" t="s">
        <v>340</v>
      </c>
      <c r="B24" s="27">
        <f>COUNT('[3]Count By Coverage Tier'!$J$498:$J$508)</f>
        <v>11</v>
      </c>
      <c r="C24" s="28">
        <v>87026</v>
      </c>
      <c r="D24" s="28">
        <f>SUM(B24*C24)</f>
        <v>957286</v>
      </c>
      <c r="E24" s="29">
        <f>'[2]NETCO Adjustments (2)'!CC32</f>
        <v>2.7906999999999994E-2</v>
      </c>
      <c r="F24" s="30">
        <f>SUM(E24+1)</f>
        <v>1.0279069999999999</v>
      </c>
      <c r="G24" s="31">
        <f>SUM(D24*F24)</f>
        <v>984000.9804019999</v>
      </c>
      <c r="H24" s="32">
        <f t="shared" si="2"/>
        <v>26714.980401999899</v>
      </c>
    </row>
    <row r="25" spans="1:8" ht="13.8" thickBot="1" x14ac:dyDescent="0.3">
      <c r="A25" s="39" t="s">
        <v>346</v>
      </c>
      <c r="B25" s="27">
        <f>SUM(B20:B24)</f>
        <v>44</v>
      </c>
      <c r="C25" s="26"/>
      <c r="D25" s="28">
        <f>SUM(D20:D24)</f>
        <v>2830406</v>
      </c>
      <c r="G25" s="33">
        <f>SUM(G20:G24)</f>
        <v>2921309.8126035999</v>
      </c>
      <c r="H25" s="34">
        <f t="shared" si="2"/>
        <v>90903.812603599858</v>
      </c>
    </row>
    <row r="26" spans="1:8" ht="13.8" thickTop="1" x14ac:dyDescent="0.25"/>
    <row r="27" spans="1:8" s="25" customFormat="1" ht="55.5" customHeight="1" x14ac:dyDescent="0.25">
      <c r="A27" s="25" t="s">
        <v>329</v>
      </c>
      <c r="B27" s="25" t="s">
        <v>330</v>
      </c>
      <c r="C27" s="25" t="s">
        <v>331</v>
      </c>
      <c r="D27" s="25" t="s">
        <v>332</v>
      </c>
      <c r="E27" s="211" t="s">
        <v>355</v>
      </c>
      <c r="F27" s="211"/>
      <c r="G27" s="25" t="s">
        <v>334</v>
      </c>
      <c r="H27" s="25" t="s">
        <v>335</v>
      </c>
    </row>
    <row r="28" spans="1:8" x14ac:dyDescent="0.25">
      <c r="A28" s="26" t="s">
        <v>336</v>
      </c>
      <c r="B28" s="27">
        <f>COUNT('[3]Count By Coverage Tier'!$J$524)</f>
        <v>1</v>
      </c>
      <c r="C28" s="28">
        <v>22033</v>
      </c>
      <c r="D28" s="28">
        <f>SUM(B28*C28)</f>
        <v>22033</v>
      </c>
      <c r="E28" s="29">
        <f>'[2]NETCO Adjustments (2)'!CC39</f>
        <v>8.7480000000000283E-3</v>
      </c>
      <c r="F28" s="30">
        <f>SUM(E28+1)</f>
        <v>1.008748</v>
      </c>
      <c r="G28" s="31">
        <f>SUM(D28*F28)</f>
        <v>22225.744684000001</v>
      </c>
      <c r="H28" s="32">
        <f t="shared" ref="H28:H33" si="3">SUM(G28-D28)</f>
        <v>192.74468400000114</v>
      </c>
    </row>
    <row r="29" spans="1:8" x14ac:dyDescent="0.25">
      <c r="A29" s="26" t="s">
        <v>337</v>
      </c>
      <c r="B29" s="27">
        <f>COUNT('[3]Count By Coverage Tier'!$J$525:$J$531)</f>
        <v>7</v>
      </c>
      <c r="C29" s="28">
        <v>33318</v>
      </c>
      <c r="D29" s="28">
        <f>SUM(B29*C29)</f>
        <v>233226</v>
      </c>
      <c r="E29" s="29">
        <f>'[2]NETCO Adjustments (2)'!CC40</f>
        <v>1.8102400000000015E-2</v>
      </c>
      <c r="F29" s="30">
        <f>SUM(E29+1)</f>
        <v>1.0181024000000001</v>
      </c>
      <c r="G29" s="31">
        <f>SUM(D29*F29)</f>
        <v>237447.95034240003</v>
      </c>
      <c r="H29" s="32">
        <f t="shared" si="3"/>
        <v>4221.9503424000286</v>
      </c>
    </row>
    <row r="30" spans="1:8" x14ac:dyDescent="0.25">
      <c r="A30" s="26" t="s">
        <v>338</v>
      </c>
      <c r="B30" s="27">
        <f>COUNT('[3]Count By Coverage Tier'!$J$532:$J$560)</f>
        <v>29</v>
      </c>
      <c r="C30" s="28">
        <v>48312</v>
      </c>
      <c r="D30" s="28">
        <f>SUM(B30*C30)</f>
        <v>1401048</v>
      </c>
      <c r="E30" s="29">
        <f>'[2]NETCO Adjustments (2)'!CC41</f>
        <v>2.009200000000002E-2</v>
      </c>
      <c r="F30" s="30">
        <f>SUM(E30+1)</f>
        <v>1.020092</v>
      </c>
      <c r="G30" s="31">
        <f>SUM(D30*F30)</f>
        <v>1429197.8564160001</v>
      </c>
      <c r="H30" s="32">
        <f t="shared" si="3"/>
        <v>28149.856416000053</v>
      </c>
    </row>
    <row r="31" spans="1:8" x14ac:dyDescent="0.25">
      <c r="A31" s="26" t="s">
        <v>339</v>
      </c>
      <c r="B31" s="27">
        <f>COUNT('[3]Count By Coverage Tier'!$J$561:$J$611)</f>
        <v>51</v>
      </c>
      <c r="C31" s="28">
        <v>69487</v>
      </c>
      <c r="D31" s="28">
        <f>SUM(B31*C31)</f>
        <v>3543837</v>
      </c>
      <c r="E31" s="29">
        <f>'[2]NETCO Adjustments (2)'!CC42</f>
        <v>2.2964000000000019E-2</v>
      </c>
      <c r="F31" s="30">
        <f>SUM(E31+1)</f>
        <v>1.022964</v>
      </c>
      <c r="G31" s="31">
        <f>SUM(D31*F31)</f>
        <v>3625217.6728679999</v>
      </c>
      <c r="H31" s="32">
        <f t="shared" si="3"/>
        <v>81380.672867999878</v>
      </c>
    </row>
    <row r="32" spans="1:8" x14ac:dyDescent="0.25">
      <c r="A32" s="26" t="s">
        <v>340</v>
      </c>
      <c r="B32" s="27">
        <f>COUNT('[3]Count By Coverage Tier'!$J$612:$J$662)</f>
        <v>51</v>
      </c>
      <c r="C32" s="28">
        <v>87026</v>
      </c>
      <c r="D32" s="28">
        <f>SUM(B32*C32)</f>
        <v>4438326</v>
      </c>
      <c r="E32" s="29">
        <f>'[2]NETCO Adjustments (2)'!CC43</f>
        <v>2.3650000000000011E-2</v>
      </c>
      <c r="F32" s="30">
        <f>SUM(E32+1)</f>
        <v>1.0236499999999999</v>
      </c>
      <c r="G32" s="31">
        <f>SUM(D32*F32)</f>
        <v>4543292.4098999994</v>
      </c>
      <c r="H32" s="32">
        <f t="shared" si="3"/>
        <v>104966.40989999939</v>
      </c>
    </row>
    <row r="33" spans="1:8" x14ac:dyDescent="0.25">
      <c r="A33" s="39" t="s">
        <v>346</v>
      </c>
      <c r="B33" s="27">
        <f>SUM(B28:B32)</f>
        <v>139</v>
      </c>
      <c r="C33" s="26"/>
      <c r="D33" s="28">
        <f>SUM(D28:D32)</f>
        <v>9638470</v>
      </c>
      <c r="G33" s="33">
        <f>SUM(G28:G32)</f>
        <v>9857381.6342104003</v>
      </c>
      <c r="H33" s="40">
        <f t="shared" si="3"/>
        <v>218911.63421040028</v>
      </c>
    </row>
    <row r="34" spans="1:8" s="42" customFormat="1" x14ac:dyDescent="0.25">
      <c r="A34" s="36"/>
      <c r="B34" s="20"/>
      <c r="D34" s="43"/>
      <c r="G34" s="43"/>
      <c r="H34" s="37"/>
    </row>
    <row r="35" spans="1:8" s="42" customFormat="1" ht="13.8" thickBot="1" x14ac:dyDescent="0.3">
      <c r="A35" s="36" t="s">
        <v>348</v>
      </c>
      <c r="B35" s="20">
        <f>SUM(B9+B17+B25+B33)</f>
        <v>561</v>
      </c>
      <c r="D35" s="43"/>
      <c r="G35" s="43"/>
      <c r="H35" s="41">
        <f>SUM(H9+H17+H25+H33)</f>
        <v>1214704.2693148018</v>
      </c>
    </row>
    <row r="36" spans="1:8" ht="13.8" thickTop="1" x14ac:dyDescent="0.25"/>
    <row r="37" spans="1:8" ht="13.8" thickBot="1" x14ac:dyDescent="0.3">
      <c r="A37" t="s">
        <v>347</v>
      </c>
      <c r="H37" s="35">
        <f>SUM((H9+H17+H25+H33)/4)</f>
        <v>303676.06732870045</v>
      </c>
    </row>
    <row r="38" spans="1:8" ht="13.8" thickTop="1" x14ac:dyDescent="0.25"/>
    <row r="40" spans="1:8" x14ac:dyDescent="0.25">
      <c r="A40" s="26" t="s">
        <v>336</v>
      </c>
      <c r="B40" s="38">
        <f>SUM(B4+B12+B20+B28)</f>
        <v>2</v>
      </c>
    </row>
    <row r="41" spans="1:8" x14ac:dyDescent="0.25">
      <c r="A41" s="26" t="s">
        <v>337</v>
      </c>
      <c r="B41" s="38">
        <f>SUM(B5+B13+B21+B29)</f>
        <v>30</v>
      </c>
    </row>
    <row r="42" spans="1:8" x14ac:dyDescent="0.25">
      <c r="A42" s="26" t="s">
        <v>338</v>
      </c>
      <c r="B42" s="38">
        <f>SUM(B6+B14+B22+B30)</f>
        <v>168</v>
      </c>
    </row>
    <row r="43" spans="1:8" x14ac:dyDescent="0.25">
      <c r="A43" s="26" t="s">
        <v>339</v>
      </c>
      <c r="B43" s="38">
        <f>SUM(B7+B15+B23+B31)</f>
        <v>210</v>
      </c>
    </row>
    <row r="44" spans="1:8" x14ac:dyDescent="0.25">
      <c r="A44" s="26" t="s">
        <v>340</v>
      </c>
      <c r="B44" s="38">
        <f>SUM(B8+B16+B24+B32)</f>
        <v>151</v>
      </c>
    </row>
    <row r="45" spans="1:8" x14ac:dyDescent="0.25">
      <c r="B45" s="3">
        <f>SUM(B40:B44)</f>
        <v>561</v>
      </c>
    </row>
  </sheetData>
  <mergeCells count="4">
    <mergeCell ref="E3:F3"/>
    <mergeCell ref="E11:F11"/>
    <mergeCell ref="E19:F19"/>
    <mergeCell ref="E27:F27"/>
  </mergeCells>
  <phoneticPr fontId="0" type="noConversion"/>
  <printOptions horizontalCentered="1"/>
  <pageMargins left="0.75" right="0.75" top="1" bottom="1" header="0.5" footer="0.5"/>
  <pageSetup scale="52" orientation="landscape" r:id="rId1"/>
  <headerFooter alignWithMargins="0">
    <oddHeader>&amp;C&amp;"Arial,Bold"&amp;18NETCO SALARY RANGE ESTIMATED DOLLARS FOR BENEFITS</oddHeader>
    <oddFooter>&amp;L&amp;F, &amp;A
&amp;D, &amp;T&amp;RPage&amp;P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zoomScaleNormal="100" workbookViewId="0">
      <pane xSplit="2" topLeftCell="C1" activePane="topRight" state="frozen"/>
      <selection activeCell="A10" sqref="A10"/>
      <selection pane="topRight" activeCell="B52" sqref="B52"/>
    </sheetView>
  </sheetViews>
  <sheetFormatPr defaultColWidth="19.33203125" defaultRowHeight="13.2" x14ac:dyDescent="0.25"/>
  <cols>
    <col min="1" max="1" width="26.5546875" customWidth="1"/>
    <col min="2" max="2" width="26.5546875" style="3" customWidth="1"/>
    <col min="3" max="3" width="32" bestFit="1" customWidth="1"/>
    <col min="4" max="4" width="15.5546875" bestFit="1" customWidth="1"/>
    <col min="5" max="5" width="10.109375" customWidth="1"/>
    <col min="6" max="6" width="9" bestFit="1" customWidth="1"/>
    <col min="7" max="7" width="16.33203125" bestFit="1" customWidth="1"/>
    <col min="8" max="8" width="31.5546875" bestFit="1" customWidth="1"/>
  </cols>
  <sheetData>
    <row r="1" spans="1:8" x14ac:dyDescent="0.25">
      <c r="A1" t="s">
        <v>328</v>
      </c>
    </row>
    <row r="3" spans="1:8" s="25" customFormat="1" ht="55.5" customHeight="1" x14ac:dyDescent="0.25">
      <c r="A3" s="25" t="s">
        <v>329</v>
      </c>
      <c r="B3" s="25" t="s">
        <v>330</v>
      </c>
      <c r="C3" s="25" t="s">
        <v>331</v>
      </c>
      <c r="D3" s="25" t="s">
        <v>332</v>
      </c>
      <c r="E3" s="211" t="s">
        <v>333</v>
      </c>
      <c r="F3" s="211"/>
      <c r="G3" s="25" t="s">
        <v>334</v>
      </c>
      <c r="H3" s="25" t="s">
        <v>335</v>
      </c>
    </row>
    <row r="4" spans="1:8" x14ac:dyDescent="0.25">
      <c r="A4" s="26" t="s">
        <v>336</v>
      </c>
      <c r="B4" s="27">
        <v>1</v>
      </c>
      <c r="C4" s="28">
        <v>22033</v>
      </c>
      <c r="D4" s="28">
        <f t="shared" ref="D4:D13" si="0">SUM(B4*C4)</f>
        <v>22033</v>
      </c>
      <c r="E4" s="29">
        <f>'[2]NETCO Adjustments'!CC6</f>
        <v>6.5497999999999987E-2</v>
      </c>
      <c r="F4" s="53">
        <f t="shared" ref="F4:F13" si="1">SUM(E4+1)</f>
        <v>1.0654980000000001</v>
      </c>
      <c r="G4" s="31">
        <f t="shared" ref="G4:G13" si="2">SUM(D4*F4)</f>
        <v>23476.117434</v>
      </c>
      <c r="H4" s="32">
        <f t="shared" ref="H4:H14" si="3">SUM(G4-D4)</f>
        <v>1443.1174339999998</v>
      </c>
    </row>
    <row r="5" spans="1:8" x14ac:dyDescent="0.25">
      <c r="A5" s="26" t="s">
        <v>337</v>
      </c>
      <c r="B5" s="27">
        <f>COUNT('[3]Count By Coverage Tier'!$H$3:$H$18)</f>
        <v>16</v>
      </c>
      <c r="C5" s="28">
        <v>33318</v>
      </c>
      <c r="D5" s="28">
        <f t="shared" si="0"/>
        <v>533088</v>
      </c>
      <c r="E5" s="29">
        <f>'[2]NETCO Adjustments'!CC7</f>
        <v>6.6090399999999994E-2</v>
      </c>
      <c r="F5" s="53">
        <f t="shared" si="1"/>
        <v>1.0660904</v>
      </c>
      <c r="G5" s="31">
        <f t="shared" si="2"/>
        <v>568319.99915519997</v>
      </c>
      <c r="H5" s="32">
        <f t="shared" si="3"/>
        <v>35231.99915519997</v>
      </c>
    </row>
    <row r="6" spans="1:8" x14ac:dyDescent="0.25">
      <c r="A6" s="26" t="s">
        <v>338</v>
      </c>
      <c r="B6" s="27">
        <f>COUNT('[3]Count By Coverage Tier'!$H$19:$H$127)</f>
        <v>109</v>
      </c>
      <c r="C6" s="28">
        <v>48312</v>
      </c>
      <c r="D6" s="28">
        <f t="shared" si="0"/>
        <v>5266008</v>
      </c>
      <c r="E6" s="29">
        <f>'[2]NETCO Adjustments'!CC8</f>
        <v>4.322199999999999E-2</v>
      </c>
      <c r="F6" s="53">
        <f t="shared" si="1"/>
        <v>1.0432220000000001</v>
      </c>
      <c r="G6" s="31">
        <f t="shared" si="2"/>
        <v>5493615.3977760002</v>
      </c>
      <c r="H6" s="32">
        <f t="shared" si="3"/>
        <v>227607.3977760002</v>
      </c>
    </row>
    <row r="7" spans="1:8" x14ac:dyDescent="0.25">
      <c r="A7" s="26" t="s">
        <v>339</v>
      </c>
      <c r="B7" s="27">
        <f>COUNT('[3]Count By Coverage Tier'!$H$128:$H$231)</f>
        <v>104</v>
      </c>
      <c r="C7" s="28">
        <v>69487</v>
      </c>
      <c r="D7" s="28">
        <f t="shared" si="0"/>
        <v>7226648</v>
      </c>
      <c r="E7" s="29">
        <f>'[2]NETCO Adjustments'!CC9</f>
        <v>3.1484000000000005E-2</v>
      </c>
      <c r="F7" s="53">
        <f t="shared" si="1"/>
        <v>1.0314840000000001</v>
      </c>
      <c r="G7" s="31">
        <f t="shared" si="2"/>
        <v>7454171.7856320003</v>
      </c>
      <c r="H7" s="32">
        <f t="shared" si="3"/>
        <v>227523.7856320003</v>
      </c>
    </row>
    <row r="8" spans="1:8" x14ac:dyDescent="0.25">
      <c r="A8" s="26" t="s">
        <v>340</v>
      </c>
      <c r="B8" s="27">
        <f>COUNT('[3]Count By Coverage Tier'!$H$232:$H$296)</f>
        <v>65</v>
      </c>
      <c r="C8" s="28">
        <v>87026</v>
      </c>
      <c r="D8" s="28">
        <f t="shared" si="0"/>
        <v>5656690</v>
      </c>
      <c r="E8" s="29">
        <f>'[2]NETCO Adjustments'!CC10</f>
        <v>2.5014999999999999E-2</v>
      </c>
      <c r="F8" s="53">
        <f t="shared" si="1"/>
        <v>1.025015</v>
      </c>
      <c r="G8" s="31">
        <f t="shared" si="2"/>
        <v>5798192.10035</v>
      </c>
      <c r="H8" s="32">
        <f t="shared" si="3"/>
        <v>141502.10034999996</v>
      </c>
    </row>
    <row r="9" spans="1:8" x14ac:dyDescent="0.25">
      <c r="A9" s="26" t="s">
        <v>341</v>
      </c>
      <c r="B9" s="27">
        <f>COUNT('[3]Count By Coverage Tier'!$H$297:$H$338)</f>
        <v>42</v>
      </c>
      <c r="C9" s="28">
        <v>117576</v>
      </c>
      <c r="D9" s="28">
        <f t="shared" si="0"/>
        <v>4938192</v>
      </c>
      <c r="E9" s="29">
        <f>'[2]NETCO Adjustments'!CC11</f>
        <v>2.1493600000000002E-2</v>
      </c>
      <c r="F9" s="53">
        <f t="shared" si="1"/>
        <v>1.0214935999999999</v>
      </c>
      <c r="G9" s="31">
        <f t="shared" si="2"/>
        <v>5044331.5235711997</v>
      </c>
      <c r="H9" s="32">
        <f t="shared" si="3"/>
        <v>106139.52357119974</v>
      </c>
    </row>
    <row r="10" spans="1:8" x14ac:dyDescent="0.25">
      <c r="A10" s="26" t="s">
        <v>342</v>
      </c>
      <c r="B10" s="27">
        <f>COUNT('[3]Count By Coverage Tier'!$H$339:$H$353)</f>
        <v>15</v>
      </c>
      <c r="C10" s="28">
        <v>163709</v>
      </c>
      <c r="D10" s="28">
        <f t="shared" si="0"/>
        <v>2455635</v>
      </c>
      <c r="E10" s="29">
        <f>'[2]NETCO Adjustments'!CC12</f>
        <v>1.8998399999999999E-2</v>
      </c>
      <c r="F10" s="53">
        <f t="shared" si="1"/>
        <v>1.0189984000000001</v>
      </c>
      <c r="G10" s="31">
        <f t="shared" si="2"/>
        <v>2502288.1359840003</v>
      </c>
      <c r="H10" s="32">
        <f t="shared" si="3"/>
        <v>46653.135984000284</v>
      </c>
    </row>
    <row r="11" spans="1:8" x14ac:dyDescent="0.25">
      <c r="A11" s="26" t="s">
        <v>343</v>
      </c>
      <c r="B11" s="27">
        <v>0</v>
      </c>
      <c r="C11" s="28">
        <v>213335</v>
      </c>
      <c r="D11" s="28">
        <f t="shared" si="0"/>
        <v>0</v>
      </c>
      <c r="E11" s="29">
        <f>'[2]NETCO Adjustments'!CC13</f>
        <v>1.50508E-2</v>
      </c>
      <c r="F11" s="53">
        <f t="shared" si="1"/>
        <v>1.0150508</v>
      </c>
      <c r="G11" s="31">
        <f t="shared" si="2"/>
        <v>0</v>
      </c>
      <c r="H11" s="32">
        <f t="shared" si="3"/>
        <v>0</v>
      </c>
    </row>
    <row r="12" spans="1:8" x14ac:dyDescent="0.25">
      <c r="A12" s="26" t="s">
        <v>344</v>
      </c>
      <c r="B12" s="27">
        <v>0</v>
      </c>
      <c r="C12" s="28">
        <v>352500</v>
      </c>
      <c r="D12" s="28">
        <f t="shared" si="0"/>
        <v>0</v>
      </c>
      <c r="E12" s="29">
        <f>'[2]NETCO Adjustments'!CC14</f>
        <v>1.15832E-2</v>
      </c>
      <c r="F12" s="53">
        <f t="shared" si="1"/>
        <v>1.0115832</v>
      </c>
      <c r="G12" s="31">
        <f t="shared" si="2"/>
        <v>0</v>
      </c>
      <c r="H12" s="32">
        <f t="shared" si="3"/>
        <v>0</v>
      </c>
    </row>
    <row r="13" spans="1:8" x14ac:dyDescent="0.25">
      <c r="A13" s="26" t="s">
        <v>345</v>
      </c>
      <c r="B13" s="27">
        <v>0</v>
      </c>
      <c r="C13" s="28">
        <v>750000</v>
      </c>
      <c r="D13" s="28">
        <f t="shared" si="0"/>
        <v>0</v>
      </c>
      <c r="E13" s="29">
        <f>'[2]NETCO Adjustments'!CC15</f>
        <v>7.8171200000000021E-3</v>
      </c>
      <c r="F13" s="53">
        <f t="shared" si="1"/>
        <v>1.0078171199999999</v>
      </c>
      <c r="G13" s="31">
        <f t="shared" si="2"/>
        <v>0</v>
      </c>
      <c r="H13" s="32">
        <f t="shared" si="3"/>
        <v>0</v>
      </c>
    </row>
    <row r="14" spans="1:8" ht="13.8" thickBot="1" x14ac:dyDescent="0.3">
      <c r="A14" s="39" t="s">
        <v>346</v>
      </c>
      <c r="B14" s="27">
        <f>SUM(B4:B13)</f>
        <v>352</v>
      </c>
      <c r="C14" s="26"/>
      <c r="D14" s="28">
        <f>SUM(D4:D13)</f>
        <v>26098294</v>
      </c>
      <c r="G14" s="33">
        <f>SUM(G4:G13)</f>
        <v>26884395.0599024</v>
      </c>
      <c r="H14" s="34">
        <f t="shared" si="3"/>
        <v>786101.05990239978</v>
      </c>
    </row>
    <row r="15" spans="1:8" ht="13.8" thickTop="1" x14ac:dyDescent="0.25"/>
    <row r="16" spans="1:8" s="25" customFormat="1" ht="55.5" customHeight="1" x14ac:dyDescent="0.25">
      <c r="A16" s="25" t="s">
        <v>329</v>
      </c>
      <c r="B16" s="25" t="s">
        <v>330</v>
      </c>
      <c r="C16" s="25" t="s">
        <v>331</v>
      </c>
      <c r="D16" s="25" t="s">
        <v>332</v>
      </c>
      <c r="E16" s="211" t="s">
        <v>356</v>
      </c>
      <c r="F16" s="211"/>
      <c r="G16" s="25" t="s">
        <v>334</v>
      </c>
      <c r="H16" s="25" t="s">
        <v>335</v>
      </c>
    </row>
    <row r="17" spans="1:8" x14ac:dyDescent="0.25">
      <c r="A17" s="26" t="s">
        <v>336</v>
      </c>
      <c r="B17" s="27">
        <v>0</v>
      </c>
      <c r="C17" s="28">
        <v>22033</v>
      </c>
      <c r="D17" s="28">
        <f t="shared" ref="D17:D26" si="4">SUM(B17*C17)</f>
        <v>0</v>
      </c>
      <c r="E17" s="29">
        <f>'[2]NETCO Adjustments'!CC17</f>
        <v>2.2048000000000022E-2</v>
      </c>
      <c r="F17" s="30">
        <f t="shared" ref="F17:F26" si="5">SUM(E17+1)</f>
        <v>1.0220480000000001</v>
      </c>
      <c r="G17" s="31">
        <f t="shared" ref="G17:G26" si="6">SUM(D17*F17)</f>
        <v>0</v>
      </c>
      <c r="H17" s="32">
        <f t="shared" ref="H17:H27" si="7">SUM(G17-D17)</f>
        <v>0</v>
      </c>
    </row>
    <row r="18" spans="1:8" x14ac:dyDescent="0.25">
      <c r="A18" s="26" t="s">
        <v>337</v>
      </c>
      <c r="B18" s="27">
        <f>COUNT('[3]Count By Coverage Tier'!$H$356:$H$358)</f>
        <v>3</v>
      </c>
      <c r="C18" s="28">
        <v>33318</v>
      </c>
      <c r="D18" s="28">
        <f t="shared" si="4"/>
        <v>99954</v>
      </c>
      <c r="E18" s="29">
        <f>'[2]NETCO Adjustments'!CC18</f>
        <v>2.9658400000000026E-2</v>
      </c>
      <c r="F18" s="30">
        <f t="shared" si="5"/>
        <v>1.0296584</v>
      </c>
      <c r="G18" s="31">
        <f t="shared" si="6"/>
        <v>102918.4757136</v>
      </c>
      <c r="H18" s="32">
        <f t="shared" si="7"/>
        <v>2964.4757135999971</v>
      </c>
    </row>
    <row r="19" spans="1:8" x14ac:dyDescent="0.25">
      <c r="A19" s="26" t="s">
        <v>338</v>
      </c>
      <c r="B19" s="27">
        <f>COUNT('[3]Count By Coverage Tier'!$H$359:$H$377)</f>
        <v>19</v>
      </c>
      <c r="C19" s="28">
        <v>48312</v>
      </c>
      <c r="D19" s="28">
        <f t="shared" si="4"/>
        <v>917928</v>
      </c>
      <c r="E19" s="29">
        <f>'[2]NETCO Adjustments'!CC19</f>
        <v>2.2252000000000015E-2</v>
      </c>
      <c r="F19" s="30">
        <f t="shared" si="5"/>
        <v>1.0222519999999999</v>
      </c>
      <c r="G19" s="31">
        <f t="shared" si="6"/>
        <v>938353.73385599989</v>
      </c>
      <c r="H19" s="32">
        <f t="shared" si="7"/>
        <v>20425.73385599989</v>
      </c>
    </row>
    <row r="20" spans="1:8" x14ac:dyDescent="0.25">
      <c r="A20" s="26" t="s">
        <v>339</v>
      </c>
      <c r="B20" s="27">
        <f>COUNT('[3]Count By Coverage Tier'!$H$378:$H$415)</f>
        <v>38</v>
      </c>
      <c r="C20" s="28">
        <v>69487</v>
      </c>
      <c r="D20" s="28">
        <f t="shared" si="4"/>
        <v>2640506</v>
      </c>
      <c r="E20" s="29">
        <f>'[2]NETCO Adjustments'!CC20</f>
        <v>2.0904000000000013E-2</v>
      </c>
      <c r="F20" s="30">
        <f t="shared" si="5"/>
        <v>1.020904</v>
      </c>
      <c r="G20" s="31">
        <f t="shared" si="6"/>
        <v>2695703.1374240001</v>
      </c>
      <c r="H20" s="32">
        <f t="shared" si="7"/>
        <v>55197.137424000073</v>
      </c>
    </row>
    <row r="21" spans="1:8" x14ac:dyDescent="0.25">
      <c r="A21" s="26" t="s">
        <v>340</v>
      </c>
      <c r="B21" s="27">
        <f>COUNT('[3]Count By Coverage Tier'!$H$416:$H$438)</f>
        <v>23</v>
      </c>
      <c r="C21" s="28">
        <v>87026</v>
      </c>
      <c r="D21" s="28">
        <f t="shared" si="4"/>
        <v>2001598</v>
      </c>
      <c r="E21" s="29">
        <f>'[2]NETCO Adjustments'!CC21</f>
        <v>1.9330000000000007E-2</v>
      </c>
      <c r="F21" s="30">
        <f t="shared" si="5"/>
        <v>1.0193300000000001</v>
      </c>
      <c r="G21" s="31">
        <f t="shared" si="6"/>
        <v>2040288.8893400002</v>
      </c>
      <c r="H21" s="32">
        <f t="shared" si="7"/>
        <v>38690.889340000227</v>
      </c>
    </row>
    <row r="22" spans="1:8" x14ac:dyDescent="0.25">
      <c r="A22" s="26" t="s">
        <v>341</v>
      </c>
      <c r="B22" s="27">
        <f>COUNT('[3]Count By Coverage Tier'!$H$439:$H$456)</f>
        <v>18</v>
      </c>
      <c r="C22" s="28">
        <v>117576</v>
      </c>
      <c r="D22" s="28">
        <f t="shared" si="4"/>
        <v>2116368</v>
      </c>
      <c r="E22" s="29">
        <f>'[2]NETCO Adjustments'!CC22</f>
        <v>1.8625600000000006E-2</v>
      </c>
      <c r="F22" s="30">
        <f t="shared" si="5"/>
        <v>1.0186256</v>
      </c>
      <c r="G22" s="31">
        <f t="shared" si="6"/>
        <v>2155786.6238207999</v>
      </c>
      <c r="H22" s="32">
        <f t="shared" si="7"/>
        <v>39418.623820799869</v>
      </c>
    </row>
    <row r="23" spans="1:8" x14ac:dyDescent="0.25">
      <c r="A23" s="26" t="s">
        <v>342</v>
      </c>
      <c r="B23" s="27">
        <f>COUNT('[3]Count By Coverage Tier'!$H$457:$H$462)</f>
        <v>6</v>
      </c>
      <c r="C23" s="28">
        <v>163709</v>
      </c>
      <c r="D23" s="28">
        <f t="shared" si="4"/>
        <v>982254</v>
      </c>
      <c r="E23" s="29">
        <f>'[2]NETCO Adjustments'!CC23</f>
        <v>1.8846400000000006E-2</v>
      </c>
      <c r="F23" s="30">
        <f t="shared" si="5"/>
        <v>1.0188463999999999</v>
      </c>
      <c r="G23" s="31">
        <f t="shared" si="6"/>
        <v>1000765.9517855999</v>
      </c>
      <c r="H23" s="32">
        <f t="shared" si="7"/>
        <v>18511.951785599929</v>
      </c>
    </row>
    <row r="24" spans="1:8" x14ac:dyDescent="0.25">
      <c r="A24" s="26" t="s">
        <v>343</v>
      </c>
      <c r="B24" s="27">
        <v>0</v>
      </c>
      <c r="C24" s="28">
        <v>213335</v>
      </c>
      <c r="D24" s="28">
        <f t="shared" si="4"/>
        <v>0</v>
      </c>
      <c r="E24" s="29">
        <f>'[2]NETCO Adjustments'!CC24</f>
        <v>1.6616800000000004E-2</v>
      </c>
      <c r="F24" s="30">
        <f t="shared" si="5"/>
        <v>1.0166168</v>
      </c>
      <c r="G24" s="31">
        <f t="shared" si="6"/>
        <v>0</v>
      </c>
      <c r="H24" s="32">
        <f t="shared" si="7"/>
        <v>0</v>
      </c>
    </row>
    <row r="25" spans="1:8" x14ac:dyDescent="0.25">
      <c r="A25" s="26" t="s">
        <v>344</v>
      </c>
      <c r="B25" s="27">
        <v>0</v>
      </c>
      <c r="C25" s="28">
        <v>352500</v>
      </c>
      <c r="D25" s="28">
        <f t="shared" si="4"/>
        <v>0</v>
      </c>
      <c r="E25" s="29">
        <f>'[2]NETCO Adjustments'!CC25</f>
        <v>1.21072E-2</v>
      </c>
      <c r="F25" s="30">
        <f t="shared" si="5"/>
        <v>1.0121072</v>
      </c>
      <c r="G25" s="31">
        <f t="shared" si="6"/>
        <v>0</v>
      </c>
      <c r="H25" s="32">
        <f t="shared" si="7"/>
        <v>0</v>
      </c>
    </row>
    <row r="26" spans="1:8" x14ac:dyDescent="0.25">
      <c r="A26" s="26" t="s">
        <v>345</v>
      </c>
      <c r="B26" s="27">
        <v>0</v>
      </c>
      <c r="C26" s="28">
        <v>750000</v>
      </c>
      <c r="D26" s="28">
        <f t="shared" si="4"/>
        <v>0</v>
      </c>
      <c r="E26" s="29">
        <f>'[2]NETCO Adjustments'!CC26</f>
        <v>8.2995200000000047E-3</v>
      </c>
      <c r="F26" s="30">
        <f t="shared" si="5"/>
        <v>1.00829952</v>
      </c>
      <c r="G26" s="31">
        <f t="shared" si="6"/>
        <v>0</v>
      </c>
      <c r="H26" s="32">
        <f t="shared" si="7"/>
        <v>0</v>
      </c>
    </row>
    <row r="27" spans="1:8" ht="13.8" thickBot="1" x14ac:dyDescent="0.3">
      <c r="A27" s="39" t="s">
        <v>346</v>
      </c>
      <c r="B27" s="27">
        <f>SUM(B17:B26)</f>
        <v>107</v>
      </c>
      <c r="C27" s="26"/>
      <c r="D27" s="28">
        <f>SUM(D17:D26)</f>
        <v>8758608</v>
      </c>
      <c r="G27" s="33">
        <f>SUM(G17:G26)</f>
        <v>8933816.8119399995</v>
      </c>
      <c r="H27" s="34">
        <f t="shared" si="7"/>
        <v>175208.81193999946</v>
      </c>
    </row>
    <row r="28" spans="1:8" ht="13.8" thickTop="1" x14ac:dyDescent="0.25"/>
    <row r="29" spans="1:8" s="25" customFormat="1" ht="55.5" customHeight="1" x14ac:dyDescent="0.25">
      <c r="A29" s="25" t="s">
        <v>329</v>
      </c>
      <c r="B29" s="25" t="s">
        <v>330</v>
      </c>
      <c r="C29" s="25" t="s">
        <v>331</v>
      </c>
      <c r="D29" s="25" t="s">
        <v>332</v>
      </c>
      <c r="E29" s="211" t="s">
        <v>354</v>
      </c>
      <c r="F29" s="211"/>
      <c r="G29" s="25" t="s">
        <v>334</v>
      </c>
      <c r="H29" s="25" t="s">
        <v>335</v>
      </c>
    </row>
    <row r="30" spans="1:8" x14ac:dyDescent="0.25">
      <c r="A30" s="26" t="s">
        <v>336</v>
      </c>
      <c r="B30" s="27">
        <v>0</v>
      </c>
      <c r="C30" s="28">
        <v>22033</v>
      </c>
      <c r="D30" s="28">
        <f t="shared" ref="D30:D39" si="8">SUM(B30*C30)</f>
        <v>0</v>
      </c>
      <c r="E30" s="29">
        <f>'[2]NETCO Adjustments'!CC28</f>
        <v>3.6137999999999997E-2</v>
      </c>
      <c r="F30" s="30">
        <f t="shared" ref="F30:F39" si="9">SUM(E30+1)</f>
        <v>1.036138</v>
      </c>
      <c r="G30" s="31">
        <f t="shared" ref="G30:G39" si="10">SUM(D30*F30)</f>
        <v>0</v>
      </c>
      <c r="H30" s="32">
        <f t="shared" ref="H30:H40" si="11">SUM(G30-D30)</f>
        <v>0</v>
      </c>
    </row>
    <row r="31" spans="1:8" x14ac:dyDescent="0.25">
      <c r="A31" s="26" t="s">
        <v>337</v>
      </c>
      <c r="B31" s="27">
        <f>COUNT('[3]Count By Coverage Tier'!$H$465:$H$468)</f>
        <v>4</v>
      </c>
      <c r="C31" s="28">
        <v>33318</v>
      </c>
      <c r="D31" s="28">
        <f t="shared" si="8"/>
        <v>133272</v>
      </c>
      <c r="E31" s="29">
        <f>'[2]NETCO Adjustments'!CC29</f>
        <v>4.1744799999999999E-2</v>
      </c>
      <c r="F31" s="30">
        <f t="shared" si="9"/>
        <v>1.0417448</v>
      </c>
      <c r="G31" s="31">
        <f t="shared" si="10"/>
        <v>138835.41298560001</v>
      </c>
      <c r="H31" s="32">
        <f t="shared" si="11"/>
        <v>5563.4129856000072</v>
      </c>
    </row>
    <row r="32" spans="1:8" x14ac:dyDescent="0.25">
      <c r="A32" s="26" t="s">
        <v>338</v>
      </c>
      <c r="B32" s="27">
        <f>COUNT('[3]Count By Coverage Tier'!$H$469:$H$483)</f>
        <v>15</v>
      </c>
      <c r="C32" s="28">
        <v>48312</v>
      </c>
      <c r="D32" s="28">
        <f t="shared" si="8"/>
        <v>724680</v>
      </c>
      <c r="E32" s="29">
        <f>'[2]NETCO Adjustments'!CC30</f>
        <v>3.0405999999999996E-2</v>
      </c>
      <c r="F32" s="30">
        <f t="shared" si="9"/>
        <v>1.0304059999999999</v>
      </c>
      <c r="G32" s="31">
        <f t="shared" si="10"/>
        <v>746714.62007999991</v>
      </c>
      <c r="H32" s="32">
        <f t="shared" si="11"/>
        <v>22034.620079999906</v>
      </c>
    </row>
    <row r="33" spans="1:8" x14ac:dyDescent="0.25">
      <c r="A33" s="26" t="s">
        <v>339</v>
      </c>
      <c r="B33" s="27">
        <v>14</v>
      </c>
      <c r="C33" s="28">
        <v>69487</v>
      </c>
      <c r="D33" s="28">
        <f t="shared" si="8"/>
        <v>972818</v>
      </c>
      <c r="E33" s="29">
        <f>'[2]NETCO Adjustments'!CC31</f>
        <v>2.4939999999999993E-2</v>
      </c>
      <c r="F33" s="30">
        <f t="shared" si="9"/>
        <v>1.02494</v>
      </c>
      <c r="G33" s="31">
        <f t="shared" si="10"/>
        <v>997080.08091999998</v>
      </c>
      <c r="H33" s="32">
        <f t="shared" si="11"/>
        <v>24262.080919999979</v>
      </c>
    </row>
    <row r="34" spans="1:8" x14ac:dyDescent="0.25">
      <c r="A34" s="26" t="s">
        <v>340</v>
      </c>
      <c r="B34" s="27">
        <f>COUNT('[3]Count By Coverage Tier'!$H$498:$H$508)</f>
        <v>11</v>
      </c>
      <c r="C34" s="28">
        <v>87026</v>
      </c>
      <c r="D34" s="28">
        <f t="shared" si="8"/>
        <v>957286</v>
      </c>
      <c r="E34" s="29">
        <f>'[2]NETCO Adjustments'!CC32</f>
        <v>2.1606999999999998E-2</v>
      </c>
      <c r="F34" s="30">
        <f t="shared" si="9"/>
        <v>1.0216069999999999</v>
      </c>
      <c r="G34" s="31">
        <f t="shared" si="10"/>
        <v>977970.07860199991</v>
      </c>
      <c r="H34" s="32">
        <f t="shared" si="11"/>
        <v>20684.078601999907</v>
      </c>
    </row>
    <row r="35" spans="1:8" x14ac:dyDescent="0.25">
      <c r="A35" s="26" t="s">
        <v>341</v>
      </c>
      <c r="B35" s="27">
        <f>COUNT('[3]Count By Coverage Tier'!$H$509:$H$514)</f>
        <v>6</v>
      </c>
      <c r="C35" s="28">
        <v>117576</v>
      </c>
      <c r="D35" s="28">
        <f t="shared" si="8"/>
        <v>705456</v>
      </c>
      <c r="E35" s="29">
        <f>'[2]NETCO Adjustments'!CC33</f>
        <v>2.03272E-2</v>
      </c>
      <c r="F35" s="30">
        <f t="shared" si="9"/>
        <v>1.0203272000000001</v>
      </c>
      <c r="G35" s="31">
        <f t="shared" si="10"/>
        <v>719795.9452032001</v>
      </c>
      <c r="H35" s="32">
        <f t="shared" si="11"/>
        <v>14339.945203200099</v>
      </c>
    </row>
    <row r="36" spans="1:8" x14ac:dyDescent="0.25">
      <c r="A36" s="26" t="s">
        <v>342</v>
      </c>
      <c r="B36" s="27">
        <f>COUNT('[3]Count By Coverage Tier'!$H$515:$H$520)</f>
        <v>6</v>
      </c>
      <c r="C36" s="28">
        <v>163709</v>
      </c>
      <c r="D36" s="28">
        <f t="shared" si="8"/>
        <v>982254</v>
      </c>
      <c r="E36" s="29">
        <f>'[2]NETCO Adjustments'!CC34</f>
        <v>2.01408E-2</v>
      </c>
      <c r="F36" s="30">
        <f t="shared" si="9"/>
        <v>1.0201408000000001</v>
      </c>
      <c r="G36" s="31">
        <f t="shared" si="10"/>
        <v>1002037.3813632</v>
      </c>
      <c r="H36" s="32">
        <f t="shared" si="11"/>
        <v>19783.381363200024</v>
      </c>
    </row>
    <row r="37" spans="1:8" x14ac:dyDescent="0.25">
      <c r="A37" s="26" t="s">
        <v>343</v>
      </c>
      <c r="B37" s="27">
        <f>COUNT('[1]Count By Coverage Tier'!$H$521)</f>
        <v>1</v>
      </c>
      <c r="C37" s="28">
        <v>213335</v>
      </c>
      <c r="D37" s="28">
        <f t="shared" si="8"/>
        <v>213335</v>
      </c>
      <c r="E37" s="29">
        <f>'[2]NETCO Adjustments'!CC35</f>
        <v>1.6387599999999999E-2</v>
      </c>
      <c r="F37" s="30">
        <f t="shared" si="9"/>
        <v>1.0163876000000001</v>
      </c>
      <c r="G37" s="31">
        <f t="shared" si="10"/>
        <v>216831.04864600001</v>
      </c>
      <c r="H37" s="32">
        <f t="shared" si="11"/>
        <v>3496.0486460000102</v>
      </c>
    </row>
    <row r="38" spans="1:8" x14ac:dyDescent="0.25">
      <c r="A38" s="26" t="s">
        <v>344</v>
      </c>
      <c r="B38" s="27">
        <v>0</v>
      </c>
      <c r="C38" s="28">
        <v>352500</v>
      </c>
      <c r="D38" s="28">
        <f t="shared" si="8"/>
        <v>0</v>
      </c>
      <c r="E38" s="29">
        <f>'[2]NETCO Adjustments'!CC36</f>
        <v>1.2714399999999997E-2</v>
      </c>
      <c r="F38" s="30">
        <f t="shared" si="9"/>
        <v>1.0127143999999999</v>
      </c>
      <c r="G38" s="31">
        <f t="shared" si="10"/>
        <v>0</v>
      </c>
      <c r="H38" s="32">
        <f t="shared" si="11"/>
        <v>0</v>
      </c>
    </row>
    <row r="39" spans="1:8" x14ac:dyDescent="0.25">
      <c r="A39" s="26" t="s">
        <v>345</v>
      </c>
      <c r="B39" s="27">
        <v>0</v>
      </c>
      <c r="C39" s="28">
        <v>750000</v>
      </c>
      <c r="D39" s="28">
        <f t="shared" si="8"/>
        <v>0</v>
      </c>
      <c r="E39" s="29">
        <f>'[2]NETCO Adjustments'!CC37</f>
        <v>8.6158400000000013E-3</v>
      </c>
      <c r="F39" s="30">
        <f t="shared" si="9"/>
        <v>1.00861584</v>
      </c>
      <c r="G39" s="31">
        <f t="shared" si="10"/>
        <v>0</v>
      </c>
      <c r="H39" s="32">
        <f t="shared" si="11"/>
        <v>0</v>
      </c>
    </row>
    <row r="40" spans="1:8" ht="13.8" thickBot="1" x14ac:dyDescent="0.3">
      <c r="A40" s="39" t="s">
        <v>346</v>
      </c>
      <c r="B40" s="27">
        <f>SUM(B30:B39)</f>
        <v>57</v>
      </c>
      <c r="C40" s="26"/>
      <c r="D40" s="28">
        <f>SUM(D30:D39)</f>
        <v>4689101</v>
      </c>
      <c r="G40" s="33">
        <f>SUM(G30:G39)</f>
        <v>4799264.5678000003</v>
      </c>
      <c r="H40" s="34">
        <f t="shared" si="11"/>
        <v>110163.56780000031</v>
      </c>
    </row>
    <row r="41" spans="1:8" ht="13.8" thickTop="1" x14ac:dyDescent="0.25"/>
    <row r="42" spans="1:8" s="25" customFormat="1" ht="55.5" customHeight="1" x14ac:dyDescent="0.25">
      <c r="A42" s="25" t="s">
        <v>329</v>
      </c>
      <c r="B42" s="25" t="s">
        <v>330</v>
      </c>
      <c r="C42" s="25" t="s">
        <v>331</v>
      </c>
      <c r="D42" s="25" t="s">
        <v>332</v>
      </c>
      <c r="E42" s="211" t="s">
        <v>357</v>
      </c>
      <c r="F42" s="211"/>
      <c r="G42" s="25" t="s">
        <v>334</v>
      </c>
      <c r="H42" s="25" t="s">
        <v>335</v>
      </c>
    </row>
    <row r="43" spans="1:8" x14ac:dyDescent="0.25">
      <c r="A43" s="26" t="s">
        <v>336</v>
      </c>
      <c r="B43" s="27">
        <f>COUNT('[3]Count By Coverage Tier'!$H$524)</f>
        <v>1</v>
      </c>
      <c r="C43" s="28">
        <v>22033</v>
      </c>
      <c r="D43" s="28">
        <f t="shared" ref="D43:D52" si="12">SUM(B43*C43)</f>
        <v>22033</v>
      </c>
      <c r="E43" s="29">
        <f>'[2]NETCO Adjustments'!CC39</f>
        <v>2.4480000000000361E-3</v>
      </c>
      <c r="F43" s="30">
        <f t="shared" ref="F43:F52" si="13">SUM(E43+1)</f>
        <v>1.002448</v>
      </c>
      <c r="G43" s="31">
        <f t="shared" ref="G43:G52" si="14">SUM(D43*F43)</f>
        <v>22086.936784000001</v>
      </c>
      <c r="H43" s="32">
        <f t="shared" ref="H43:H53" si="15">SUM(G43-D43)</f>
        <v>53.936784000001353</v>
      </c>
    </row>
    <row r="44" spans="1:8" x14ac:dyDescent="0.25">
      <c r="A44" s="26" t="s">
        <v>337</v>
      </c>
      <c r="B44" s="27">
        <f>COUNT('[3]Count By Coverage Tier'!$H$525:$H$531)</f>
        <v>7</v>
      </c>
      <c r="C44" s="28">
        <v>33318</v>
      </c>
      <c r="D44" s="28">
        <f t="shared" si="12"/>
        <v>233226</v>
      </c>
      <c r="E44" s="29">
        <f>'[2]NETCO Adjustments'!CC40</f>
        <v>1.1802400000000017E-2</v>
      </c>
      <c r="F44" s="30">
        <f t="shared" si="13"/>
        <v>1.0118024000000001</v>
      </c>
      <c r="G44" s="31">
        <f t="shared" si="14"/>
        <v>235978.62654240002</v>
      </c>
      <c r="H44" s="32">
        <f t="shared" si="15"/>
        <v>2752.6265424000158</v>
      </c>
    </row>
    <row r="45" spans="1:8" x14ac:dyDescent="0.25">
      <c r="A45" s="26" t="s">
        <v>338</v>
      </c>
      <c r="B45" s="27">
        <f>COUNT('[3]Count By Coverage Tier'!$H$532:$H$560)</f>
        <v>29</v>
      </c>
      <c r="C45" s="28">
        <v>48312</v>
      </c>
      <c r="D45" s="28">
        <f t="shared" si="12"/>
        <v>1401048</v>
      </c>
      <c r="E45" s="29">
        <f>'[2]NETCO Adjustments'!CC41</f>
        <v>1.3792000000000018E-2</v>
      </c>
      <c r="F45" s="30">
        <f t="shared" si="13"/>
        <v>1.013792</v>
      </c>
      <c r="G45" s="31">
        <f t="shared" si="14"/>
        <v>1420371.2540160001</v>
      </c>
      <c r="H45" s="32">
        <f t="shared" si="15"/>
        <v>19323.254016000079</v>
      </c>
    </row>
    <row r="46" spans="1:8" x14ac:dyDescent="0.25">
      <c r="A46" s="26" t="s">
        <v>339</v>
      </c>
      <c r="B46" s="27">
        <f>COUNT('[3]Count By Coverage Tier'!$H$561:$H$613)</f>
        <v>53</v>
      </c>
      <c r="C46" s="28">
        <v>69487</v>
      </c>
      <c r="D46" s="28">
        <f t="shared" si="12"/>
        <v>3682811</v>
      </c>
      <c r="E46" s="29">
        <f>'[2]NETCO Adjustments'!CC42</f>
        <v>1.6664000000000026E-2</v>
      </c>
      <c r="F46" s="30">
        <f t="shared" si="13"/>
        <v>1.016664</v>
      </c>
      <c r="G46" s="31">
        <f t="shared" si="14"/>
        <v>3744181.3625039998</v>
      </c>
      <c r="H46" s="32">
        <f t="shared" si="15"/>
        <v>61370.362503999844</v>
      </c>
    </row>
    <row r="47" spans="1:8" x14ac:dyDescent="0.25">
      <c r="A47" s="26" t="s">
        <v>340</v>
      </c>
      <c r="B47" s="27">
        <f>COUNT('[3]Count By Coverage Tier'!$H$614:$H$662)</f>
        <v>49</v>
      </c>
      <c r="C47" s="28">
        <v>87026</v>
      </c>
      <c r="D47" s="28">
        <f t="shared" si="12"/>
        <v>4264274</v>
      </c>
      <c r="E47" s="29">
        <f>'[2]NETCO Adjustments'!CC43</f>
        <v>1.7350000000000004E-2</v>
      </c>
      <c r="F47" s="30">
        <f t="shared" si="13"/>
        <v>1.01735</v>
      </c>
      <c r="G47" s="31">
        <f t="shared" si="14"/>
        <v>4338259.1539000003</v>
      </c>
      <c r="H47" s="32">
        <f t="shared" si="15"/>
        <v>73985.153900000267</v>
      </c>
    </row>
    <row r="48" spans="1:8" x14ac:dyDescent="0.25">
      <c r="A48" s="26" t="s">
        <v>341</v>
      </c>
      <c r="B48" s="27">
        <f>COUNT('[3]Count By Coverage Tier'!$H$663:$H$739)</f>
        <v>77</v>
      </c>
      <c r="C48" s="28">
        <v>117576</v>
      </c>
      <c r="D48" s="28">
        <f t="shared" si="12"/>
        <v>9053352</v>
      </c>
      <c r="E48" s="29">
        <f>'[2]NETCO Adjustments'!CC44</f>
        <v>1.7881600000000004E-2</v>
      </c>
      <c r="F48" s="30">
        <f t="shared" si="13"/>
        <v>1.0178815999999999</v>
      </c>
      <c r="G48" s="31">
        <f t="shared" si="14"/>
        <v>9215240.4191231988</v>
      </c>
      <c r="H48" s="32">
        <f t="shared" si="15"/>
        <v>161888.41912319884</v>
      </c>
    </row>
    <row r="49" spans="1:8" x14ac:dyDescent="0.25">
      <c r="A49" s="26" t="s">
        <v>342</v>
      </c>
      <c r="B49" s="27">
        <f>COUNT('[3]Count By Coverage Tier'!$H$741:$H$771)</f>
        <v>31</v>
      </c>
      <c r="C49" s="28">
        <v>163709</v>
      </c>
      <c r="D49" s="28">
        <f t="shared" si="12"/>
        <v>5074979</v>
      </c>
      <c r="E49" s="29">
        <f>'[2]NETCO Adjustments'!CC45</f>
        <v>1.9630400000000003E-2</v>
      </c>
      <c r="F49" s="30">
        <f t="shared" si="13"/>
        <v>1.0196304</v>
      </c>
      <c r="G49" s="31">
        <f t="shared" si="14"/>
        <v>5174602.8677615998</v>
      </c>
      <c r="H49" s="32">
        <f t="shared" si="15"/>
        <v>99623.867761599831</v>
      </c>
    </row>
    <row r="50" spans="1:8" x14ac:dyDescent="0.25">
      <c r="A50" s="26" t="s">
        <v>343</v>
      </c>
      <c r="B50" s="27">
        <f>COUNT('[3]Count By Coverage Tier'!$H$772:$H$783)</f>
        <v>12</v>
      </c>
      <c r="C50" s="28">
        <v>213335</v>
      </c>
      <c r="D50" s="28">
        <f t="shared" si="12"/>
        <v>2560020</v>
      </c>
      <c r="E50" s="29">
        <f>'[2]NETCO Adjustments'!CC46</f>
        <v>1.6484800000000008E-2</v>
      </c>
      <c r="F50" s="30">
        <f t="shared" si="13"/>
        <v>1.0164848</v>
      </c>
      <c r="G50" s="31">
        <f t="shared" si="14"/>
        <v>2602221.4176960001</v>
      </c>
      <c r="H50" s="32">
        <f t="shared" si="15"/>
        <v>42201.417696000077</v>
      </c>
    </row>
    <row r="51" spans="1:8" x14ac:dyDescent="0.25">
      <c r="A51" s="26" t="s">
        <v>344</v>
      </c>
      <c r="B51" s="27">
        <f>COUNT('[3]Count By Coverage Tier'!$H$784:$H$787)</f>
        <v>4</v>
      </c>
      <c r="C51" s="28">
        <v>352500</v>
      </c>
      <c r="D51" s="28">
        <f t="shared" si="12"/>
        <v>1410000</v>
      </c>
      <c r="E51" s="29">
        <f>'[2]NETCO Adjustments'!CC47</f>
        <v>1.2899200000000006E-2</v>
      </c>
      <c r="F51" s="30">
        <f t="shared" si="13"/>
        <v>1.0128992000000001</v>
      </c>
      <c r="G51" s="31">
        <f t="shared" si="14"/>
        <v>1428187.8720000002</v>
      </c>
      <c r="H51" s="32">
        <f t="shared" si="15"/>
        <v>18187.872000000207</v>
      </c>
    </row>
    <row r="52" spans="1:8" x14ac:dyDescent="0.25">
      <c r="A52" s="26" t="s">
        <v>345</v>
      </c>
      <c r="B52" s="27">
        <f>COUNT('[3]Count By Coverage Tier'!$H$788)</f>
        <v>1</v>
      </c>
      <c r="C52" s="28">
        <v>750000</v>
      </c>
      <c r="D52" s="28">
        <f t="shared" si="12"/>
        <v>750000</v>
      </c>
      <c r="E52" s="29">
        <f>'[2]NETCO Adjustments'!CC48</f>
        <v>8.8467200000000041E-3</v>
      </c>
      <c r="F52" s="30">
        <f t="shared" si="13"/>
        <v>1.00884672</v>
      </c>
      <c r="G52" s="31">
        <f t="shared" si="14"/>
        <v>756635.04</v>
      </c>
      <c r="H52" s="32">
        <f t="shared" si="15"/>
        <v>6635.0400000000373</v>
      </c>
    </row>
    <row r="53" spans="1:8" x14ac:dyDescent="0.25">
      <c r="A53" s="39" t="s">
        <v>346</v>
      </c>
      <c r="B53" s="27">
        <f>SUM(B43:B52)</f>
        <v>264</v>
      </c>
      <c r="C53" s="26"/>
      <c r="D53" s="28">
        <f>SUM(D43:D52)</f>
        <v>28451743</v>
      </c>
      <c r="G53" s="33">
        <f>SUM(G43:G52)</f>
        <v>28937764.950327199</v>
      </c>
      <c r="H53" s="40">
        <f t="shared" si="15"/>
        <v>486021.95032719895</v>
      </c>
    </row>
    <row r="54" spans="1:8" s="42" customFormat="1" x14ac:dyDescent="0.25">
      <c r="A54" s="36"/>
      <c r="B54" s="20"/>
      <c r="D54" s="43"/>
      <c r="G54" s="43"/>
      <c r="H54" s="37"/>
    </row>
    <row r="55" spans="1:8" s="42" customFormat="1" ht="13.8" thickBot="1" x14ac:dyDescent="0.3">
      <c r="A55" s="36" t="s">
        <v>348</v>
      </c>
      <c r="B55" s="20">
        <f>SUM(B14+B27+B40+B53)</f>
        <v>780</v>
      </c>
      <c r="D55" s="43"/>
      <c r="G55" s="43"/>
      <c r="H55" s="41">
        <f>SUM(H14+H27+H40+H53)</f>
        <v>1557495.3899695985</v>
      </c>
    </row>
    <row r="56" spans="1:8" ht="13.8" thickTop="1" x14ac:dyDescent="0.25"/>
    <row r="57" spans="1:8" ht="13.8" thickBot="1" x14ac:dyDescent="0.3">
      <c r="A57" t="s">
        <v>347</v>
      </c>
      <c r="H57" s="35">
        <f>SUM((H14+H27+H40+H53)/4)</f>
        <v>389373.84749239963</v>
      </c>
    </row>
    <row r="58" spans="1:8" ht="13.8" thickTop="1" x14ac:dyDescent="0.25"/>
    <row r="60" spans="1:8" x14ac:dyDescent="0.25">
      <c r="A60" s="26" t="s">
        <v>336</v>
      </c>
      <c r="B60" s="38">
        <f t="shared" ref="B60:B69" si="16">SUM(B4+B17+B30+B43)</f>
        <v>2</v>
      </c>
    </row>
    <row r="61" spans="1:8" x14ac:dyDescent="0.25">
      <c r="A61" s="26" t="s">
        <v>337</v>
      </c>
      <c r="B61" s="38">
        <f t="shared" si="16"/>
        <v>30</v>
      </c>
    </row>
    <row r="62" spans="1:8" x14ac:dyDescent="0.25">
      <c r="A62" s="26" t="s">
        <v>338</v>
      </c>
      <c r="B62" s="38">
        <f t="shared" si="16"/>
        <v>172</v>
      </c>
    </row>
    <row r="63" spans="1:8" x14ac:dyDescent="0.25">
      <c r="A63" s="26" t="s">
        <v>339</v>
      </c>
      <c r="B63" s="38">
        <f t="shared" si="16"/>
        <v>209</v>
      </c>
    </row>
    <row r="64" spans="1:8" x14ac:dyDescent="0.25">
      <c r="A64" s="26" t="s">
        <v>340</v>
      </c>
      <c r="B64" s="38">
        <f t="shared" si="16"/>
        <v>148</v>
      </c>
    </row>
    <row r="65" spans="1:2" x14ac:dyDescent="0.25">
      <c r="A65" s="26" t="s">
        <v>341</v>
      </c>
      <c r="B65" s="38">
        <f t="shared" si="16"/>
        <v>143</v>
      </c>
    </row>
    <row r="66" spans="1:2" x14ac:dyDescent="0.25">
      <c r="A66" s="26" t="s">
        <v>342</v>
      </c>
      <c r="B66" s="38">
        <f t="shared" si="16"/>
        <v>58</v>
      </c>
    </row>
    <row r="67" spans="1:2" x14ac:dyDescent="0.25">
      <c r="A67" s="26" t="s">
        <v>343</v>
      </c>
      <c r="B67" s="38">
        <f t="shared" si="16"/>
        <v>13</v>
      </c>
    </row>
    <row r="68" spans="1:2" x14ac:dyDescent="0.25">
      <c r="A68" s="26" t="s">
        <v>344</v>
      </c>
      <c r="B68" s="38">
        <f t="shared" si="16"/>
        <v>4</v>
      </c>
    </row>
    <row r="69" spans="1:2" x14ac:dyDescent="0.25">
      <c r="A69" s="26" t="s">
        <v>345</v>
      </c>
      <c r="B69" s="38">
        <f t="shared" si="16"/>
        <v>1</v>
      </c>
    </row>
    <row r="70" spans="1:2" x14ac:dyDescent="0.25">
      <c r="B70" s="3">
        <f>SUM(B60:B69)</f>
        <v>780</v>
      </c>
    </row>
  </sheetData>
  <mergeCells count="4">
    <mergeCell ref="E3:F3"/>
    <mergeCell ref="E16:F16"/>
    <mergeCell ref="E29:F29"/>
    <mergeCell ref="E42:F42"/>
  </mergeCells>
  <phoneticPr fontId="0" type="noConversion"/>
  <printOptions horizontalCentered="1"/>
  <pageMargins left="0.75" right="0.75" top="1" bottom="1" header="0.5" footer="0.5"/>
  <pageSetup scale="52" orientation="landscape" r:id="rId1"/>
  <headerFooter alignWithMargins="0">
    <oddHeader>&amp;C&amp;"Arial,Bold"&amp;18NETCO SALARY RANGE ESTIMATED DOLLARS FOR BENEFITS</oddHeader>
    <oddFooter>&amp;L&amp;F, &amp;A
&amp;D, &amp;T&amp;RPage&amp;P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49"/>
  <sheetViews>
    <sheetView zoomScaleNormal="100" workbookViewId="0">
      <selection activeCell="CC39" sqref="CC39:CC48"/>
    </sheetView>
  </sheetViews>
  <sheetFormatPr defaultRowHeight="13.2" x14ac:dyDescent="0.25"/>
  <cols>
    <col min="1" max="1" width="13.44140625" bestFit="1" customWidth="1"/>
    <col min="2" max="2" width="24.44140625" bestFit="1" customWidth="1"/>
    <col min="3" max="26" width="0" hidden="1" customWidth="1"/>
    <col min="27" max="27" width="10.109375" hidden="1" customWidth="1"/>
    <col min="28" max="29" width="9.33203125" hidden="1" customWidth="1"/>
    <col min="30" max="30" width="11.109375" bestFit="1" customWidth="1"/>
    <col min="31" max="52" width="0" hidden="1" customWidth="1"/>
    <col min="53" max="53" width="14.109375" hidden="1" customWidth="1"/>
    <col min="54" max="54" width="13" hidden="1" customWidth="1"/>
    <col min="55" max="55" width="15.44140625" bestFit="1" customWidth="1"/>
    <col min="56" max="56" width="14.33203125" bestFit="1" customWidth="1"/>
    <col min="57" max="78" width="0" hidden="1" customWidth="1"/>
    <col min="79" max="79" width="14.109375" hidden="1" customWidth="1"/>
    <col min="80" max="80" width="13" hidden="1" customWidth="1"/>
    <col min="81" max="81" width="12.33203125" bestFit="1" customWidth="1"/>
  </cols>
  <sheetData>
    <row r="1" spans="1:81" s="44" customFormat="1" ht="37.5" customHeight="1" thickBot="1" x14ac:dyDescent="0.35">
      <c r="B1" s="223" t="s">
        <v>429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223"/>
      <c r="BN1" s="223"/>
      <c r="BO1" s="223"/>
      <c r="BP1" s="223"/>
      <c r="BQ1" s="223"/>
      <c r="BR1" s="223"/>
      <c r="BS1" s="223"/>
      <c r="BT1" s="223"/>
      <c r="BU1" s="223"/>
      <c r="BV1" s="223"/>
      <c r="BW1" s="223"/>
      <c r="BX1" s="223"/>
      <c r="BY1" s="223"/>
      <c r="BZ1" s="223"/>
      <c r="CA1" s="223"/>
      <c r="CB1" s="223"/>
      <c r="CC1" s="223"/>
    </row>
    <row r="2" spans="1:81" ht="38.25" customHeight="1" thickTop="1" thickBot="1" x14ac:dyDescent="0.3">
      <c r="B2" s="54"/>
      <c r="C2" s="55"/>
      <c r="D2" s="171"/>
      <c r="E2" s="55"/>
      <c r="F2" s="55"/>
      <c r="G2" s="172"/>
      <c r="H2" s="56"/>
      <c r="I2" s="56"/>
      <c r="J2" s="56"/>
      <c r="K2" s="91"/>
      <c r="L2" s="56"/>
      <c r="M2" s="56"/>
      <c r="N2" s="56"/>
      <c r="O2" s="56"/>
      <c r="P2" s="171"/>
      <c r="Q2" s="55"/>
      <c r="R2" s="172"/>
      <c r="S2" s="56"/>
      <c r="T2" s="56"/>
      <c r="U2" s="203"/>
      <c r="V2" s="203"/>
      <c r="W2" s="203"/>
      <c r="X2" s="203"/>
      <c r="Y2" s="60"/>
      <c r="Z2" s="60"/>
      <c r="AA2" s="61"/>
      <c r="AB2" s="62"/>
      <c r="AC2" s="62"/>
      <c r="AD2" s="225" t="s">
        <v>430</v>
      </c>
      <c r="AE2" s="55"/>
      <c r="AF2" s="171"/>
      <c r="AG2" s="55"/>
      <c r="AH2" s="55"/>
      <c r="AI2" s="55"/>
      <c r="AJ2" s="172"/>
      <c r="AK2" s="56"/>
      <c r="AL2" s="56"/>
      <c r="AM2" s="56"/>
      <c r="AN2" s="56"/>
      <c r="AO2" s="91"/>
      <c r="AP2" s="56"/>
      <c r="AQ2" s="56"/>
      <c r="AR2" s="56"/>
      <c r="AS2" s="56"/>
      <c r="AT2" s="171"/>
      <c r="AU2" s="55"/>
      <c r="AV2" s="172"/>
      <c r="AW2" s="56"/>
      <c r="AX2" s="56"/>
      <c r="AY2" s="203"/>
      <c r="AZ2" s="60"/>
      <c r="BA2" s="61"/>
      <c r="BB2" s="62"/>
      <c r="BC2" s="225" t="s">
        <v>431</v>
      </c>
      <c r="BD2" s="227" t="s">
        <v>432</v>
      </c>
      <c r="BE2" s="55"/>
      <c r="BF2" s="171"/>
      <c r="BG2" s="55"/>
      <c r="BH2" s="55"/>
      <c r="BI2" s="55"/>
      <c r="BJ2" s="172"/>
      <c r="BK2" s="56"/>
      <c r="BL2" s="56"/>
      <c r="BM2" s="56"/>
      <c r="BN2" s="56"/>
      <c r="BO2" s="91"/>
      <c r="BP2" s="56"/>
      <c r="BQ2" s="56"/>
      <c r="BR2" s="56"/>
      <c r="BS2" s="56"/>
      <c r="BT2" s="171"/>
      <c r="BU2" s="55"/>
      <c r="BV2" s="172"/>
      <c r="BW2" s="56"/>
      <c r="BX2" s="56"/>
      <c r="BY2" s="203"/>
      <c r="BZ2" s="60"/>
      <c r="CA2" s="61"/>
      <c r="CB2" s="62"/>
      <c r="CC2" s="224" t="s">
        <v>433</v>
      </c>
    </row>
    <row r="3" spans="1:81" ht="38.25" customHeight="1" thickTop="1" thickBot="1" x14ac:dyDescent="0.3">
      <c r="B3" s="64" t="s">
        <v>365</v>
      </c>
      <c r="C3" s="65"/>
      <c r="D3" s="66" t="s">
        <v>366</v>
      </c>
      <c r="E3" s="67" t="s">
        <v>367</v>
      </c>
      <c r="F3" s="67" t="s">
        <v>368</v>
      </c>
      <c r="G3" s="68" t="s">
        <v>369</v>
      </c>
      <c r="H3" s="69"/>
      <c r="I3" s="69" t="s">
        <v>370</v>
      </c>
      <c r="J3" s="69"/>
      <c r="K3" s="70" t="s">
        <v>371</v>
      </c>
      <c r="L3" s="69"/>
      <c r="M3" s="69" t="s">
        <v>372</v>
      </c>
      <c r="N3" s="69" t="s">
        <v>372</v>
      </c>
      <c r="O3" s="69"/>
      <c r="P3" s="66" t="s">
        <v>373</v>
      </c>
      <c r="Q3" s="67" t="s">
        <v>374</v>
      </c>
      <c r="R3" s="68" t="s">
        <v>375</v>
      </c>
      <c r="S3" s="69"/>
      <c r="T3" s="69"/>
      <c r="U3" s="69" t="s">
        <v>376</v>
      </c>
      <c r="V3" s="69" t="s">
        <v>377</v>
      </c>
      <c r="W3" s="69" t="s">
        <v>376</v>
      </c>
      <c r="X3" s="69" t="s">
        <v>376</v>
      </c>
      <c r="Y3" s="69"/>
      <c r="Z3" s="69"/>
      <c r="AA3" s="71" t="s">
        <v>378</v>
      </c>
      <c r="AB3" s="71" t="s">
        <v>379</v>
      </c>
      <c r="AC3" s="71" t="s">
        <v>380</v>
      </c>
      <c r="AD3" s="225"/>
      <c r="AE3" s="65"/>
      <c r="AF3" s="66" t="s">
        <v>409</v>
      </c>
      <c r="AG3" s="67" t="s">
        <v>410</v>
      </c>
      <c r="AH3" s="67" t="s">
        <v>411</v>
      </c>
      <c r="AI3" s="67" t="s">
        <v>412</v>
      </c>
      <c r="AJ3" s="68" t="s">
        <v>413</v>
      </c>
      <c r="AK3" s="69"/>
      <c r="AL3" s="69" t="s">
        <v>414</v>
      </c>
      <c r="AM3" s="69" t="s">
        <v>415</v>
      </c>
      <c r="AN3" s="69"/>
      <c r="AO3" s="70" t="s">
        <v>416</v>
      </c>
      <c r="AP3" s="69"/>
      <c r="AQ3" s="69" t="s">
        <v>417</v>
      </c>
      <c r="AR3" s="69" t="s">
        <v>417</v>
      </c>
      <c r="AS3" s="69"/>
      <c r="AT3" s="66" t="s">
        <v>373</v>
      </c>
      <c r="AU3" s="67" t="s">
        <v>374</v>
      </c>
      <c r="AV3" s="68" t="s">
        <v>375</v>
      </c>
      <c r="AW3" s="69"/>
      <c r="AX3" s="69"/>
      <c r="AY3" s="69" t="s">
        <v>418</v>
      </c>
      <c r="AZ3" s="69"/>
      <c r="BA3" s="71" t="s">
        <v>419</v>
      </c>
      <c r="BB3" s="71" t="s">
        <v>420</v>
      </c>
      <c r="BC3" s="225"/>
      <c r="BD3" s="227"/>
      <c r="BE3" s="65"/>
      <c r="BF3" s="66" t="s">
        <v>409</v>
      </c>
      <c r="BG3" s="67" t="s">
        <v>410</v>
      </c>
      <c r="BH3" s="67" t="s">
        <v>411</v>
      </c>
      <c r="BI3" s="67" t="s">
        <v>412</v>
      </c>
      <c r="BJ3" s="68" t="s">
        <v>413</v>
      </c>
      <c r="BK3" s="69"/>
      <c r="BL3" s="69" t="s">
        <v>414</v>
      </c>
      <c r="BM3" s="69" t="s">
        <v>415</v>
      </c>
      <c r="BN3" s="69"/>
      <c r="BO3" s="70" t="s">
        <v>416</v>
      </c>
      <c r="BP3" s="69"/>
      <c r="BQ3" s="69" t="s">
        <v>417</v>
      </c>
      <c r="BR3" s="69" t="s">
        <v>417</v>
      </c>
      <c r="BS3" s="69"/>
      <c r="BT3" s="66" t="s">
        <v>373</v>
      </c>
      <c r="BU3" s="67" t="s">
        <v>374</v>
      </c>
      <c r="BV3" s="68" t="s">
        <v>375</v>
      </c>
      <c r="BW3" s="69"/>
      <c r="BX3" s="69"/>
      <c r="BY3" s="69" t="s">
        <v>418</v>
      </c>
      <c r="BZ3" s="69"/>
      <c r="CA3" s="71" t="s">
        <v>419</v>
      </c>
      <c r="CB3" s="71" t="s">
        <v>420</v>
      </c>
      <c r="CC3" s="224"/>
    </row>
    <row r="4" spans="1:81" ht="27" customHeight="1" thickTop="1" thickBot="1" x14ac:dyDescent="0.3">
      <c r="B4" s="73" t="s">
        <v>323</v>
      </c>
      <c r="C4" s="74"/>
      <c r="D4" s="215" t="s">
        <v>383</v>
      </c>
      <c r="E4" s="216"/>
      <c r="F4" s="216"/>
      <c r="G4" s="217"/>
      <c r="H4" s="75"/>
      <c r="I4" s="76" t="s">
        <v>323</v>
      </c>
      <c r="J4" s="75"/>
      <c r="K4" s="77" t="s">
        <v>323</v>
      </c>
      <c r="L4" s="75"/>
      <c r="M4" s="78" t="s">
        <v>323</v>
      </c>
      <c r="N4" s="79" t="s">
        <v>326</v>
      </c>
      <c r="O4" s="75"/>
      <c r="P4" s="80" t="s">
        <v>384</v>
      </c>
      <c r="Q4" s="81" t="s">
        <v>385</v>
      </c>
      <c r="R4" s="82" t="s">
        <v>386</v>
      </c>
      <c r="S4" s="75"/>
      <c r="T4" s="75"/>
      <c r="U4" s="83" t="s">
        <v>387</v>
      </c>
      <c r="V4" s="83" t="s">
        <v>388</v>
      </c>
      <c r="W4" s="83" t="s">
        <v>389</v>
      </c>
      <c r="X4" s="83" t="s">
        <v>390</v>
      </c>
      <c r="Y4" s="75"/>
      <c r="Z4" s="75"/>
      <c r="AA4" s="84"/>
      <c r="AB4" s="84"/>
      <c r="AC4" s="84"/>
      <c r="AD4" s="225"/>
      <c r="AE4" s="74"/>
      <c r="AF4" s="215" t="s">
        <v>383</v>
      </c>
      <c r="AG4" s="216"/>
      <c r="AH4" s="216"/>
      <c r="AI4" s="216"/>
      <c r="AJ4" s="217"/>
      <c r="AK4" s="75"/>
      <c r="AL4" s="229" t="s">
        <v>323</v>
      </c>
      <c r="AM4" s="230"/>
      <c r="AN4" s="75"/>
      <c r="AO4" s="77" t="s">
        <v>421</v>
      </c>
      <c r="AP4" s="75"/>
      <c r="AQ4" s="78" t="s">
        <v>323</v>
      </c>
      <c r="AR4" s="79" t="s">
        <v>326</v>
      </c>
      <c r="AS4" s="75"/>
      <c r="AT4" s="80" t="s">
        <v>384</v>
      </c>
      <c r="AU4" s="81" t="s">
        <v>385</v>
      </c>
      <c r="AV4" s="82" t="s">
        <v>386</v>
      </c>
      <c r="AW4" s="75"/>
      <c r="AX4" s="75"/>
      <c r="AY4" s="83" t="s">
        <v>422</v>
      </c>
      <c r="AZ4" s="75"/>
      <c r="BA4" s="84"/>
      <c r="BB4" s="84"/>
      <c r="BC4" s="225"/>
      <c r="BD4" s="227"/>
      <c r="BE4" s="74"/>
      <c r="BF4" s="215" t="s">
        <v>383</v>
      </c>
      <c r="BG4" s="216"/>
      <c r="BH4" s="216"/>
      <c r="BI4" s="216"/>
      <c r="BJ4" s="217"/>
      <c r="BK4" s="75"/>
      <c r="BL4" s="229" t="s">
        <v>323</v>
      </c>
      <c r="BM4" s="230"/>
      <c r="BN4" s="75"/>
      <c r="BO4" s="77" t="s">
        <v>421</v>
      </c>
      <c r="BP4" s="75"/>
      <c r="BQ4" s="78" t="s">
        <v>323</v>
      </c>
      <c r="BR4" s="79" t="s">
        <v>326</v>
      </c>
      <c r="BS4" s="75"/>
      <c r="BT4" s="80" t="s">
        <v>384</v>
      </c>
      <c r="BU4" s="81" t="s">
        <v>385</v>
      </c>
      <c r="BV4" s="82" t="s">
        <v>386</v>
      </c>
      <c r="BW4" s="75"/>
      <c r="BX4" s="75"/>
      <c r="BY4" s="83" t="s">
        <v>422</v>
      </c>
      <c r="BZ4" s="75"/>
      <c r="CA4" s="84"/>
      <c r="CB4" s="84"/>
      <c r="CC4" s="224"/>
    </row>
    <row r="5" spans="1:81" ht="27" customHeight="1" thickTop="1" thickBot="1" x14ac:dyDescent="0.3">
      <c r="B5" s="102" t="s">
        <v>392</v>
      </c>
      <c r="C5" s="55"/>
      <c r="D5" s="103">
        <v>1</v>
      </c>
      <c r="E5" s="104">
        <v>2</v>
      </c>
      <c r="F5" s="104">
        <v>3</v>
      </c>
      <c r="G5" s="105">
        <v>4</v>
      </c>
      <c r="H5" s="56"/>
      <c r="I5" s="106">
        <v>5</v>
      </c>
      <c r="J5" s="107"/>
      <c r="K5" s="108">
        <v>6</v>
      </c>
      <c r="L5" s="56"/>
      <c r="M5" s="109">
        <v>7</v>
      </c>
      <c r="N5" s="110">
        <v>8</v>
      </c>
      <c r="O5" s="56"/>
      <c r="P5" s="111">
        <v>9</v>
      </c>
      <c r="Q5" s="112">
        <v>10</v>
      </c>
      <c r="R5" s="113">
        <v>11</v>
      </c>
      <c r="S5" s="107"/>
      <c r="T5" s="56"/>
      <c r="U5" s="106">
        <v>12</v>
      </c>
      <c r="V5" s="114">
        <v>13</v>
      </c>
      <c r="W5" s="106">
        <v>14</v>
      </c>
      <c r="X5" s="106">
        <v>15</v>
      </c>
      <c r="Y5" s="56"/>
      <c r="Z5" s="56"/>
      <c r="AA5" s="115" t="s">
        <v>393</v>
      </c>
      <c r="AB5" s="116" t="s">
        <v>393</v>
      </c>
      <c r="AC5" s="116" t="s">
        <v>393</v>
      </c>
      <c r="AD5" s="226"/>
      <c r="AE5" s="55"/>
      <c r="AF5" s="175">
        <v>1</v>
      </c>
      <c r="AG5" s="112">
        <v>2</v>
      </c>
      <c r="AH5" s="112">
        <v>3</v>
      </c>
      <c r="AI5" s="112">
        <v>4</v>
      </c>
      <c r="AJ5" s="113">
        <v>5</v>
      </c>
      <c r="AK5" s="56"/>
      <c r="AL5" s="106">
        <v>6</v>
      </c>
      <c r="AM5" s="176">
        <v>7</v>
      </c>
      <c r="AN5" s="107"/>
      <c r="AO5" s="108">
        <v>8</v>
      </c>
      <c r="AP5" s="56"/>
      <c r="AQ5" s="109">
        <v>9</v>
      </c>
      <c r="AR5" s="110">
        <v>10</v>
      </c>
      <c r="AS5" s="56"/>
      <c r="AT5" s="111">
        <v>11</v>
      </c>
      <c r="AU5" s="112">
        <v>12</v>
      </c>
      <c r="AV5" s="113">
        <v>13</v>
      </c>
      <c r="AW5" s="107"/>
      <c r="AX5" s="56"/>
      <c r="AY5" s="106">
        <v>14</v>
      </c>
      <c r="AZ5" s="56"/>
      <c r="BA5" s="177" t="str">
        <f>'[2]Citigroup Rate Chart'!Y5</f>
        <v>Monthly</v>
      </c>
      <c r="BB5" s="177" t="str">
        <f>'[2]Citigroup Rate Chart'!Z5</f>
        <v>Monthly</v>
      </c>
      <c r="BC5" s="226"/>
      <c r="BD5" s="228"/>
      <c r="BE5" s="55"/>
      <c r="BF5" s="175">
        <v>1</v>
      </c>
      <c r="BG5" s="112">
        <v>2</v>
      </c>
      <c r="BH5" s="112">
        <v>3</v>
      </c>
      <c r="BI5" s="112">
        <v>4</v>
      </c>
      <c r="BJ5" s="113">
        <v>5</v>
      </c>
      <c r="BK5" s="56"/>
      <c r="BL5" s="106">
        <v>6</v>
      </c>
      <c r="BM5" s="176">
        <v>7</v>
      </c>
      <c r="BN5" s="107"/>
      <c r="BO5" s="108">
        <v>8</v>
      </c>
      <c r="BP5" s="56"/>
      <c r="BQ5" s="109">
        <v>9</v>
      </c>
      <c r="BR5" s="110">
        <v>10</v>
      </c>
      <c r="BS5" s="56"/>
      <c r="BT5" s="111">
        <v>11</v>
      </c>
      <c r="BU5" s="112">
        <v>12</v>
      </c>
      <c r="BV5" s="113">
        <v>13</v>
      </c>
      <c r="BW5" s="107"/>
      <c r="BX5" s="56"/>
      <c r="BY5" s="106">
        <v>14</v>
      </c>
      <c r="BZ5" s="56"/>
      <c r="CA5" s="177" t="str">
        <f>'[2]Citigroup Rate Max AD&amp;D Life'!Y5</f>
        <v>Monthly</v>
      </c>
      <c r="CB5" s="177" t="str">
        <f>'[2]Citigroup Rate Max AD&amp;D Life'!Z5</f>
        <v>Monthly</v>
      </c>
      <c r="CC5" s="224"/>
    </row>
    <row r="6" spans="1:81" ht="14.4" thickTop="1" thickBot="1" x14ac:dyDescent="0.3">
      <c r="A6" s="33">
        <v>24000</v>
      </c>
      <c r="B6" s="54" t="s">
        <v>394</v>
      </c>
      <c r="C6" s="119"/>
      <c r="D6" s="120">
        <v>198.95</v>
      </c>
      <c r="E6" s="121">
        <v>207.23</v>
      </c>
      <c r="F6" s="121">
        <v>188.92</v>
      </c>
      <c r="G6" s="122">
        <v>112.94</v>
      </c>
      <c r="H6" s="123"/>
      <c r="I6" s="124">
        <v>34.03</v>
      </c>
      <c r="J6" s="123"/>
      <c r="K6" s="125">
        <v>8.76</v>
      </c>
      <c r="L6" s="123"/>
      <c r="M6" s="126" t="e">
        <f>SUM(#REF!/#REF!*'[2]Enron Rates'!$B$16)</f>
        <v>#REF!</v>
      </c>
      <c r="N6" s="127" t="e">
        <f>SUM(#REF!/#REF!*'[2]Enron Rates'!$B$17)</f>
        <v>#REF!</v>
      </c>
      <c r="O6" s="123"/>
      <c r="P6" s="128" t="e">
        <f>SUM(#REF!/1000*#REF!)</f>
        <v>#REF!</v>
      </c>
      <c r="Q6" s="129" t="e">
        <f t="shared" ref="Q6:Q15" si="0">SUM(P6*0.5)</f>
        <v>#REF!</v>
      </c>
      <c r="R6" s="122">
        <v>0.42</v>
      </c>
      <c r="S6" s="123"/>
      <c r="T6" s="123"/>
      <c r="U6" s="130">
        <f>SUM('[2]Enron Rates'!B27)</f>
        <v>0.15</v>
      </c>
      <c r="V6" s="204">
        <f>SUM('[2]Enron Rates'!B28)</f>
        <v>0.26</v>
      </c>
      <c r="W6" s="204">
        <f>SUM('[2]Enron Rates'!B29)</f>
        <v>0.53</v>
      </c>
      <c r="X6" s="132">
        <f>SUM('[2]Enron Rates'!B30)</f>
        <v>0.71</v>
      </c>
      <c r="Y6" s="123"/>
      <c r="Z6" s="123"/>
      <c r="AA6" s="133">
        <f>'[2]Enron Summary'!AA6</f>
        <v>-328.58</v>
      </c>
      <c r="AB6" s="134">
        <f>'[2]Enron Summary'!AB6</f>
        <v>-75.48399999999998</v>
      </c>
      <c r="AC6" s="134">
        <f>'[2]Enron Summary'!AC6</f>
        <v>-73.575999999999979</v>
      </c>
      <c r="AD6" s="134">
        <f>'[2]Comparison '!H7</f>
        <v>-729.55199999999968</v>
      </c>
      <c r="AE6" s="119"/>
      <c r="AF6" s="120">
        <v>40</v>
      </c>
      <c r="AG6" s="121">
        <v>30</v>
      </c>
      <c r="AH6" s="121">
        <v>23</v>
      </c>
      <c r="AI6" s="121">
        <v>32</v>
      </c>
      <c r="AJ6" s="179">
        <v>35</v>
      </c>
      <c r="AK6" s="123"/>
      <c r="AL6" s="124">
        <v>14</v>
      </c>
      <c r="AM6" s="180">
        <v>6</v>
      </c>
      <c r="AN6" s="123"/>
      <c r="AO6" s="125">
        <v>5.4</v>
      </c>
      <c r="AP6" s="123"/>
      <c r="AQ6" s="141" t="e">
        <f>SUM(#REF!/#REF!*'[2]Dental &amp; Other Rates'!$B$27)</f>
        <v>#REF!</v>
      </c>
      <c r="AR6" s="181" t="e">
        <f>SUM(#REF!/#REF!*'[2]Dental &amp; Other Rates'!$B$28)</f>
        <v>#REF!</v>
      </c>
      <c r="AS6" s="123"/>
      <c r="AT6" s="128" t="e">
        <f>SUM(#REF!/1000*#REF!)</f>
        <v>#REF!</v>
      </c>
      <c r="AU6" s="129" t="e">
        <f t="shared" ref="AU6:AU15" si="1">SUM(AT6*0.5)</f>
        <v>#REF!</v>
      </c>
      <c r="AV6" s="122">
        <v>0.84</v>
      </c>
      <c r="AW6" s="123"/>
      <c r="AX6" s="123"/>
      <c r="AY6" s="182" t="e">
        <f>SUM(#REF!/#REF!*'[2]Dental &amp; Other Rates'!$B$39/12)</f>
        <v>#REF!</v>
      </c>
      <c r="AZ6" s="123"/>
      <c r="BA6" s="133">
        <f>'[2]Citigroup Rate Chart'!Y6</f>
        <v>68.616</v>
      </c>
      <c r="BB6" s="134">
        <f>'[2]Citigroup Rate Chart'!Z6</f>
        <v>70.2</v>
      </c>
      <c r="BC6" s="134">
        <f>'[2]Citigroup Rate Chart'!AA6</f>
        <v>842.40000000000009</v>
      </c>
      <c r="BD6" s="134">
        <f t="shared" ref="BD6:BD15" si="2">SUM(BC6-AD6)</f>
        <v>1571.9519999999998</v>
      </c>
      <c r="BE6" s="119"/>
      <c r="BF6" s="120">
        <v>40</v>
      </c>
      <c r="BG6" s="121">
        <v>30</v>
      </c>
      <c r="BH6" s="121">
        <v>23</v>
      </c>
      <c r="BI6" s="121">
        <v>32</v>
      </c>
      <c r="BJ6" s="179">
        <v>35</v>
      </c>
      <c r="BK6" s="123"/>
      <c r="BL6" s="124">
        <v>14</v>
      </c>
      <c r="BM6" s="180">
        <v>6</v>
      </c>
      <c r="BN6" s="123"/>
      <c r="BO6" s="125">
        <v>5.4</v>
      </c>
      <c r="BP6" s="123"/>
      <c r="BQ6" s="124" t="e">
        <f>SUM((#REF!*10)/#REF!*'[2]Dental &amp; Other Rates'!$B$27)</f>
        <v>#REF!</v>
      </c>
      <c r="BR6" s="180" t="e">
        <f>SUM((#REF!*10*0.6)/#REF!*'[2]Dental &amp; Other Rates'!$B$28)</f>
        <v>#REF!</v>
      </c>
      <c r="BS6" s="123"/>
      <c r="BT6" s="128" t="e">
        <f>SUM((#REF!*7)/1000*#REF!)</f>
        <v>#REF!</v>
      </c>
      <c r="BU6" s="129" t="e">
        <f t="shared" ref="BU6:BU15" si="3">SUM(BT6*0.5)</f>
        <v>#REF!</v>
      </c>
      <c r="BV6" s="122">
        <v>0.84</v>
      </c>
      <c r="BW6" s="123"/>
      <c r="BX6" s="123"/>
      <c r="BY6" s="182" t="e">
        <f>SUM(#REF!/#REF!*'[2]Dental &amp; Other Rates'!$B$39/12)</f>
        <v>#REF!</v>
      </c>
      <c r="BZ6" s="123"/>
      <c r="CA6" s="133">
        <f>'[2]Citigroup Rate Max AD&amp;D Life'!Y6</f>
        <v>77.760000000000005</v>
      </c>
      <c r="CB6" s="134">
        <f>'[2]Citigroup Rate Max AD&amp;D Life'!Z6</f>
        <v>82.800000000000011</v>
      </c>
      <c r="CC6" s="205">
        <f t="shared" ref="CC6:CC15" si="4">SUM(BD6/A6)</f>
        <v>6.5497999999999987E-2</v>
      </c>
    </row>
    <row r="7" spans="1:81" ht="14.4" thickTop="1" thickBot="1" x14ac:dyDescent="0.3">
      <c r="A7" s="33">
        <v>25000</v>
      </c>
      <c r="B7" s="54" t="s">
        <v>395</v>
      </c>
      <c r="C7" s="119"/>
      <c r="D7" s="128">
        <v>198.95</v>
      </c>
      <c r="E7" s="138">
        <v>207.23</v>
      </c>
      <c r="F7" s="138">
        <v>188.92</v>
      </c>
      <c r="G7" s="122">
        <v>112.94</v>
      </c>
      <c r="H7" s="123"/>
      <c r="I7" s="139">
        <v>34.03</v>
      </c>
      <c r="J7" s="123"/>
      <c r="K7" s="140">
        <v>8.76</v>
      </c>
      <c r="L7" s="123"/>
      <c r="M7" s="141" t="e">
        <f>SUM(#REF!/#REF!*'[2]Enron Rates'!$B$16)</f>
        <v>#REF!</v>
      </c>
      <c r="N7" s="142" t="e">
        <f>SUM(#REF!/#REF!*'[2]Enron Rates'!$B$17)</f>
        <v>#REF!</v>
      </c>
      <c r="O7" s="123"/>
      <c r="P7" s="128" t="e">
        <f>SUM(#REF!/1000*#REF!)</f>
        <v>#REF!</v>
      </c>
      <c r="Q7" s="129" t="e">
        <f t="shared" si="0"/>
        <v>#REF!</v>
      </c>
      <c r="R7" s="122">
        <v>0.42</v>
      </c>
      <c r="S7" s="123"/>
      <c r="T7" s="123"/>
      <c r="U7" s="130">
        <v>7.82</v>
      </c>
      <c r="V7" s="131">
        <v>13.56</v>
      </c>
      <c r="W7" s="131">
        <v>27.62</v>
      </c>
      <c r="X7" s="132">
        <v>37.020000000000003</v>
      </c>
      <c r="Y7" s="123"/>
      <c r="Z7" s="123"/>
      <c r="AA7" s="133">
        <f>'[2]Enron Summary'!AA7</f>
        <v>-328.58</v>
      </c>
      <c r="AB7" s="134">
        <f>'[2]Enron Summary'!AB7</f>
        <v>-48.839999999999989</v>
      </c>
      <c r="AC7" s="134">
        <f>'[2]Enron Summary'!AC7</f>
        <v>-37.844999999999978</v>
      </c>
      <c r="AD7" s="134">
        <f>'[2]Comparison '!H8</f>
        <v>-720.87999999999965</v>
      </c>
      <c r="AE7" s="119"/>
      <c r="AF7" s="128">
        <v>47</v>
      </c>
      <c r="AG7" s="138">
        <v>36</v>
      </c>
      <c r="AH7" s="138">
        <v>29</v>
      </c>
      <c r="AI7" s="138">
        <v>38</v>
      </c>
      <c r="AJ7" s="122">
        <v>42</v>
      </c>
      <c r="AK7" s="123"/>
      <c r="AL7" s="139">
        <v>14</v>
      </c>
      <c r="AM7" s="183">
        <v>6</v>
      </c>
      <c r="AN7" s="123"/>
      <c r="AO7" s="140">
        <v>5.4</v>
      </c>
      <c r="AP7" s="123"/>
      <c r="AQ7" s="126" t="e">
        <f>SUM(#REF!/#REF!*'[2]Dental &amp; Other Rates'!$B$27)</f>
        <v>#REF!</v>
      </c>
      <c r="AR7" s="184" t="e">
        <f>SUM(#REF!/#REF!*'[2]Dental &amp; Other Rates'!$B$28)</f>
        <v>#REF!</v>
      </c>
      <c r="AS7" s="123"/>
      <c r="AT7" s="128" t="e">
        <f>SUM(#REF!/1000*#REF!)</f>
        <v>#REF!</v>
      </c>
      <c r="AU7" s="129" t="e">
        <f t="shared" si="1"/>
        <v>#REF!</v>
      </c>
      <c r="AV7" s="122">
        <v>0.84</v>
      </c>
      <c r="AW7" s="123"/>
      <c r="AX7" s="123"/>
      <c r="AY7" s="182" t="e">
        <f>SUM(#REF!/#REF!*'[2]Dental &amp; Other Rates'!$B$39/12)</f>
        <v>#REF!</v>
      </c>
      <c r="AZ7" s="123"/>
      <c r="BA7" s="133">
        <f>'[2]Citigroup Rate Chart'!Y7</f>
        <v>76</v>
      </c>
      <c r="BB7" s="134">
        <f>'[2]Citigroup Rate Chart'!Z7</f>
        <v>77.615000000000009</v>
      </c>
      <c r="BC7" s="134">
        <f>'[2]Citigroup Rate Chart'!AA7</f>
        <v>931.38000000000011</v>
      </c>
      <c r="BD7" s="134">
        <f t="shared" si="2"/>
        <v>1652.2599999999998</v>
      </c>
      <c r="BE7" s="119"/>
      <c r="BF7" s="128">
        <v>47</v>
      </c>
      <c r="BG7" s="138">
        <v>36</v>
      </c>
      <c r="BH7" s="138">
        <v>29</v>
      </c>
      <c r="BI7" s="138">
        <v>38</v>
      </c>
      <c r="BJ7" s="122">
        <v>42</v>
      </c>
      <c r="BK7" s="123"/>
      <c r="BL7" s="139">
        <v>14</v>
      </c>
      <c r="BM7" s="183">
        <v>6</v>
      </c>
      <c r="BN7" s="123"/>
      <c r="BO7" s="140">
        <v>5.4</v>
      </c>
      <c r="BP7" s="123"/>
      <c r="BQ7" s="139" t="e">
        <f>SUM((#REF!*10)/#REF!*'[2]Dental &amp; Other Rates'!$B$27)</f>
        <v>#REF!</v>
      </c>
      <c r="BR7" s="183" t="e">
        <f>SUM((#REF!*10*0.6)/#REF!*'[2]Dental &amp; Other Rates'!$B$28)</f>
        <v>#REF!</v>
      </c>
      <c r="BS7" s="123"/>
      <c r="BT7" s="128" t="e">
        <f>SUM((#REF!*7)/1000*#REF!)</f>
        <v>#REF!</v>
      </c>
      <c r="BU7" s="129" t="e">
        <f t="shared" si="3"/>
        <v>#REF!</v>
      </c>
      <c r="BV7" s="122">
        <v>0.84</v>
      </c>
      <c r="BW7" s="123"/>
      <c r="BX7" s="123"/>
      <c r="BY7" s="182" t="e">
        <f>SUM(#REF!/#REF!*'[2]Dental &amp; Other Rates'!$B$39/12)</f>
        <v>#REF!</v>
      </c>
      <c r="BZ7" s="123"/>
      <c r="CA7" s="133">
        <f>'[2]Citigroup Rate Max AD&amp;D Life'!Y7</f>
        <v>85.525000000000006</v>
      </c>
      <c r="CB7" s="134">
        <f>'[2]Citigroup Rate Max AD&amp;D Life'!Z7</f>
        <v>90.740000000000009</v>
      </c>
      <c r="CC7" s="205">
        <f t="shared" si="4"/>
        <v>6.6090399999999994E-2</v>
      </c>
    </row>
    <row r="8" spans="1:81" ht="14.4" thickTop="1" thickBot="1" x14ac:dyDescent="0.3">
      <c r="A8" s="33">
        <v>40000</v>
      </c>
      <c r="B8" s="54" t="s">
        <v>396</v>
      </c>
      <c r="C8" s="119"/>
      <c r="D8" s="128">
        <v>198.95</v>
      </c>
      <c r="E8" s="138">
        <v>207.23</v>
      </c>
      <c r="F8" s="138">
        <v>188.92</v>
      </c>
      <c r="G8" s="122">
        <v>112.94</v>
      </c>
      <c r="H8" s="123"/>
      <c r="I8" s="139">
        <v>34.03</v>
      </c>
      <c r="J8" s="123"/>
      <c r="K8" s="140">
        <v>8.76</v>
      </c>
      <c r="L8" s="123"/>
      <c r="M8" s="141" t="e">
        <f>SUM(#REF!/#REF!*'[2]Enron Rates'!$B$16)</f>
        <v>#REF!</v>
      </c>
      <c r="N8" s="142" t="e">
        <f>SUM(#REF!/#REF!*'[2]Enron Rates'!$B$17)</f>
        <v>#REF!</v>
      </c>
      <c r="O8" s="123"/>
      <c r="P8" s="128" t="e">
        <f>SUM(#REF!/1000*#REF!)</f>
        <v>#REF!</v>
      </c>
      <c r="Q8" s="129" t="e">
        <f t="shared" si="0"/>
        <v>#REF!</v>
      </c>
      <c r="R8" s="122">
        <v>0.42</v>
      </c>
      <c r="S8" s="123"/>
      <c r="T8" s="123"/>
      <c r="U8" s="130">
        <v>7.82</v>
      </c>
      <c r="V8" s="131">
        <v>13.56</v>
      </c>
      <c r="W8" s="131">
        <v>27.62</v>
      </c>
      <c r="X8" s="132">
        <v>37.020000000000003</v>
      </c>
      <c r="Y8" s="123"/>
      <c r="Z8" s="123"/>
      <c r="AA8" s="133">
        <f>'[2]Enron Summary'!AA8</f>
        <v>-328.58</v>
      </c>
      <c r="AB8" s="134">
        <f>'[2]Enron Summary'!AB8</f>
        <v>-47.579999999999984</v>
      </c>
      <c r="AC8" s="134">
        <f>'[2]Enron Summary'!AC8</f>
        <v>-35.879999999999974</v>
      </c>
      <c r="AD8" s="134">
        <f>'[2]Comparison '!H9</f>
        <v>-590.79999999999973</v>
      </c>
      <c r="AE8" s="119"/>
      <c r="AF8" s="128">
        <v>58</v>
      </c>
      <c r="AG8" s="138">
        <v>43</v>
      </c>
      <c r="AH8" s="138">
        <v>37</v>
      </c>
      <c r="AI8" s="138">
        <v>46</v>
      </c>
      <c r="AJ8" s="122">
        <v>51</v>
      </c>
      <c r="AK8" s="123"/>
      <c r="AL8" s="139">
        <v>14</v>
      </c>
      <c r="AM8" s="183">
        <v>6</v>
      </c>
      <c r="AN8" s="123"/>
      <c r="AO8" s="140">
        <v>5.4</v>
      </c>
      <c r="AP8" s="123"/>
      <c r="AQ8" s="126" t="e">
        <f>SUM(#REF!/#REF!*'[2]Dental &amp; Other Rates'!$B$27)</f>
        <v>#REF!</v>
      </c>
      <c r="AR8" s="184" t="e">
        <f>SUM(#REF!/#REF!*'[2]Dental &amp; Other Rates'!$B$28)</f>
        <v>#REF!</v>
      </c>
      <c r="AS8" s="123"/>
      <c r="AT8" s="128" t="e">
        <f>SUM(#REF!/1000*#REF!)</f>
        <v>#REF!</v>
      </c>
      <c r="AU8" s="129" t="e">
        <f t="shared" si="1"/>
        <v>#REF!</v>
      </c>
      <c r="AV8" s="122">
        <v>0.84</v>
      </c>
      <c r="AW8" s="123"/>
      <c r="AX8" s="123"/>
      <c r="AY8" s="182" t="e">
        <f>SUM(#REF!/#REF!*'[2]Dental &amp; Other Rates'!$B$39/12)</f>
        <v>#REF!</v>
      </c>
      <c r="AZ8" s="123"/>
      <c r="BA8" s="133">
        <f>'[2]Citigroup Rate Chart'!Y8</f>
        <v>92.76</v>
      </c>
      <c r="BB8" s="134">
        <f>'[2]Citigroup Rate Chart'!Z8</f>
        <v>94.84</v>
      </c>
      <c r="BC8" s="134">
        <f>'[2]Citigroup Rate Chart'!AA8</f>
        <v>1138.08</v>
      </c>
      <c r="BD8" s="134">
        <f t="shared" si="2"/>
        <v>1728.8799999999997</v>
      </c>
      <c r="BE8" s="119"/>
      <c r="BF8" s="128">
        <v>58</v>
      </c>
      <c r="BG8" s="138">
        <v>43</v>
      </c>
      <c r="BH8" s="138">
        <v>37</v>
      </c>
      <c r="BI8" s="138">
        <v>46</v>
      </c>
      <c r="BJ8" s="122">
        <v>51</v>
      </c>
      <c r="BK8" s="123"/>
      <c r="BL8" s="139">
        <v>14</v>
      </c>
      <c r="BM8" s="183">
        <v>6</v>
      </c>
      <c r="BN8" s="123"/>
      <c r="BO8" s="140">
        <v>5.4</v>
      </c>
      <c r="BP8" s="123"/>
      <c r="BQ8" s="139" t="e">
        <f>SUM((#REF!*10)/#REF!*'[2]Dental &amp; Other Rates'!$B$27)</f>
        <v>#REF!</v>
      </c>
      <c r="BR8" s="183" t="e">
        <f>SUM((#REF!*10*0.6)/#REF!*'[2]Dental &amp; Other Rates'!$B$28)</f>
        <v>#REF!</v>
      </c>
      <c r="BS8" s="123"/>
      <c r="BT8" s="128" t="e">
        <f>SUM((#REF!*7)/1000*#REF!)</f>
        <v>#REF!</v>
      </c>
      <c r="BU8" s="129" t="e">
        <f t="shared" si="3"/>
        <v>#REF!</v>
      </c>
      <c r="BV8" s="122">
        <v>0.84</v>
      </c>
      <c r="BW8" s="123"/>
      <c r="BX8" s="123"/>
      <c r="BY8" s="182" t="e">
        <f>SUM(#REF!/#REF!*'[2]Dental &amp; Other Rates'!$B$39/12)</f>
        <v>#REF!</v>
      </c>
      <c r="BZ8" s="123"/>
      <c r="CA8" s="133">
        <f>'[2]Citigroup Rate Max AD&amp;D Life'!Y8</f>
        <v>108</v>
      </c>
      <c r="CB8" s="134">
        <f>'[2]Citigroup Rate Max AD&amp;D Life'!Z8</f>
        <v>115.84</v>
      </c>
      <c r="CC8" s="205">
        <f t="shared" si="4"/>
        <v>4.322199999999999E-2</v>
      </c>
    </row>
    <row r="9" spans="1:81" ht="14.4" thickTop="1" thickBot="1" x14ac:dyDescent="0.3">
      <c r="A9" s="33">
        <v>60000</v>
      </c>
      <c r="B9" s="54" t="s">
        <v>397</v>
      </c>
      <c r="C9" s="119"/>
      <c r="D9" s="128">
        <v>198.95</v>
      </c>
      <c r="E9" s="138">
        <v>207.23</v>
      </c>
      <c r="F9" s="138">
        <v>188.92</v>
      </c>
      <c r="G9" s="122">
        <v>112.94</v>
      </c>
      <c r="H9" s="123"/>
      <c r="I9" s="139">
        <v>34.03</v>
      </c>
      <c r="J9" s="123"/>
      <c r="K9" s="140">
        <v>8.76</v>
      </c>
      <c r="L9" s="123"/>
      <c r="M9" s="141" t="e">
        <f>SUM(#REF!/#REF!*'[2]Enron Rates'!$B$16)</f>
        <v>#REF!</v>
      </c>
      <c r="N9" s="142" t="e">
        <f>SUM(#REF!/#REF!*'[2]Enron Rates'!$B$17)</f>
        <v>#REF!</v>
      </c>
      <c r="O9" s="123"/>
      <c r="P9" s="128" t="e">
        <f>SUM(#REF!/1000*#REF!)</f>
        <v>#REF!</v>
      </c>
      <c r="Q9" s="129" t="e">
        <f t="shared" si="0"/>
        <v>#REF!</v>
      </c>
      <c r="R9" s="122">
        <v>0.42</v>
      </c>
      <c r="S9" s="123"/>
      <c r="T9" s="123"/>
      <c r="U9" s="130">
        <v>7.82</v>
      </c>
      <c r="V9" s="131">
        <v>13.56</v>
      </c>
      <c r="W9" s="131">
        <v>27.62</v>
      </c>
      <c r="X9" s="132">
        <v>37.020000000000003</v>
      </c>
      <c r="Y9" s="123"/>
      <c r="Z9" s="123"/>
      <c r="AA9" s="133">
        <f>'[2]Enron Summary'!AA9</f>
        <v>-328.58</v>
      </c>
      <c r="AB9" s="134">
        <f>'[2]Enron Summary'!AB9</f>
        <v>-45.899999999999977</v>
      </c>
      <c r="AC9" s="134">
        <f>'[2]Enron Summary'!AC9</f>
        <v>-33.259999999999984</v>
      </c>
      <c r="AD9" s="134">
        <f>'[2]Comparison '!H10</f>
        <v>-417.35999999999984</v>
      </c>
      <c r="AE9" s="119"/>
      <c r="AF9" s="128">
        <v>70</v>
      </c>
      <c r="AG9" s="138">
        <v>47</v>
      </c>
      <c r="AH9" s="138">
        <v>47</v>
      </c>
      <c r="AI9" s="138">
        <v>57</v>
      </c>
      <c r="AJ9" s="122">
        <v>63</v>
      </c>
      <c r="AK9" s="123"/>
      <c r="AL9" s="139">
        <v>14</v>
      </c>
      <c r="AM9" s="183">
        <v>6</v>
      </c>
      <c r="AN9" s="123"/>
      <c r="AO9" s="140">
        <v>5.4</v>
      </c>
      <c r="AP9" s="123"/>
      <c r="AQ9" s="126" t="e">
        <f>SUM(#REF!/#REF!*'[2]Dental &amp; Other Rates'!$B$27)</f>
        <v>#REF!</v>
      </c>
      <c r="AR9" s="184" t="e">
        <f>SUM(#REF!/#REF!*'[2]Dental &amp; Other Rates'!$B$28)</f>
        <v>#REF!</v>
      </c>
      <c r="AS9" s="123"/>
      <c r="AT9" s="128" t="e">
        <f>SUM(#REF!/1000*#REF!)</f>
        <v>#REF!</v>
      </c>
      <c r="AU9" s="129" t="e">
        <f t="shared" si="1"/>
        <v>#REF!</v>
      </c>
      <c r="AV9" s="122">
        <v>0.84</v>
      </c>
      <c r="AW9" s="123"/>
      <c r="AX9" s="123"/>
      <c r="AY9" s="182" t="e">
        <f>SUM(#REF!/#REF!*'[2]Dental &amp; Other Rates'!$B$40/12)</f>
        <v>#REF!</v>
      </c>
      <c r="AZ9" s="123"/>
      <c r="BA9" s="133">
        <f>'[2]Citigroup Rate Chart'!Y9</f>
        <v>119.94000000000001</v>
      </c>
      <c r="BB9" s="134">
        <f>'[2]Citigroup Rate Chart'!Z9</f>
        <v>122.64000000000001</v>
      </c>
      <c r="BC9" s="134">
        <f>'[2]Citigroup Rate Chart'!AA9</f>
        <v>1471.6800000000003</v>
      </c>
      <c r="BD9" s="134">
        <f t="shared" si="2"/>
        <v>1889.0400000000002</v>
      </c>
      <c r="BE9" s="119"/>
      <c r="BF9" s="128">
        <v>70</v>
      </c>
      <c r="BG9" s="138">
        <v>47</v>
      </c>
      <c r="BH9" s="138">
        <v>47</v>
      </c>
      <c r="BI9" s="138">
        <v>57</v>
      </c>
      <c r="BJ9" s="122">
        <v>63</v>
      </c>
      <c r="BK9" s="123"/>
      <c r="BL9" s="139">
        <v>14</v>
      </c>
      <c r="BM9" s="183">
        <v>6</v>
      </c>
      <c r="BN9" s="123"/>
      <c r="BO9" s="140">
        <v>5.4</v>
      </c>
      <c r="BP9" s="123"/>
      <c r="BQ9" s="139" t="e">
        <f>SUM((#REF!*10)/#REF!*'[2]Dental &amp; Other Rates'!$B$27)</f>
        <v>#REF!</v>
      </c>
      <c r="BR9" s="183" t="e">
        <f>SUM((#REF!*10*0.6)/#REF!*'[2]Dental &amp; Other Rates'!$B$28)</f>
        <v>#REF!</v>
      </c>
      <c r="BS9" s="123"/>
      <c r="BT9" s="128" t="e">
        <f>SUM((#REF!*7)/1000*#REF!)</f>
        <v>#REF!</v>
      </c>
      <c r="BU9" s="129" t="e">
        <f t="shared" si="3"/>
        <v>#REF!</v>
      </c>
      <c r="BV9" s="122">
        <v>0.84</v>
      </c>
      <c r="BW9" s="123"/>
      <c r="BX9" s="123"/>
      <c r="BY9" s="182" t="e">
        <f>SUM(#REF!/#REF!*'[2]Dental &amp; Other Rates'!$B$40/12)</f>
        <v>#REF!</v>
      </c>
      <c r="BZ9" s="123"/>
      <c r="CA9" s="133">
        <f>'[2]Citigroup Rate Max AD&amp;D Life'!Y9</f>
        <v>142.80000000000001</v>
      </c>
      <c r="CB9" s="134">
        <f>'[2]Citigroup Rate Max AD&amp;D Life'!Z9</f>
        <v>154.14000000000001</v>
      </c>
      <c r="CC9" s="205">
        <f t="shared" si="4"/>
        <v>3.1484000000000005E-2</v>
      </c>
    </row>
    <row r="10" spans="1:81" ht="14.4" thickTop="1" thickBot="1" x14ac:dyDescent="0.3">
      <c r="A10" s="33">
        <v>80000</v>
      </c>
      <c r="B10" s="54" t="s">
        <v>398</v>
      </c>
      <c r="C10" s="119"/>
      <c r="D10" s="128">
        <v>198.95</v>
      </c>
      <c r="E10" s="138">
        <v>207.23</v>
      </c>
      <c r="F10" s="138">
        <v>188.92</v>
      </c>
      <c r="G10" s="122">
        <v>112.94</v>
      </c>
      <c r="H10" s="123"/>
      <c r="I10" s="139">
        <v>34.03</v>
      </c>
      <c r="J10" s="123"/>
      <c r="K10" s="140">
        <v>8.76</v>
      </c>
      <c r="L10" s="123"/>
      <c r="M10" s="141" t="e">
        <f>SUM(#REF!/#REF!*'[2]Enron Rates'!$B$16)</f>
        <v>#REF!</v>
      </c>
      <c r="N10" s="142" t="e">
        <f>SUM(#REF!/#REF!*'[2]Enron Rates'!$B$17)</f>
        <v>#REF!</v>
      </c>
      <c r="O10" s="123"/>
      <c r="P10" s="128" t="e">
        <f>SUM(#REF!/1000*#REF!)</f>
        <v>#REF!</v>
      </c>
      <c r="Q10" s="129" t="e">
        <f t="shared" si="0"/>
        <v>#REF!</v>
      </c>
      <c r="R10" s="122">
        <v>0.42</v>
      </c>
      <c r="S10" s="123"/>
      <c r="T10" s="123"/>
      <c r="U10" s="130">
        <v>7.82</v>
      </c>
      <c r="V10" s="131">
        <v>13.56</v>
      </c>
      <c r="W10" s="131">
        <v>27.62</v>
      </c>
      <c r="X10" s="132">
        <v>37.020000000000003</v>
      </c>
      <c r="Y10" s="123"/>
      <c r="Z10" s="123"/>
      <c r="AA10" s="133">
        <f>'[2]Enron Summary'!AA10</f>
        <v>-328.58</v>
      </c>
      <c r="AB10" s="134">
        <f>'[2]Enron Summary'!AB10</f>
        <v>-44.219999999999985</v>
      </c>
      <c r="AC10" s="134">
        <f>'[2]Enron Summary'!AC10</f>
        <v>-30.639999999999993</v>
      </c>
      <c r="AD10" s="134">
        <f>'[2]Comparison '!H11</f>
        <v>-243.91999999999993</v>
      </c>
      <c r="AE10" s="119"/>
      <c r="AF10" s="128">
        <v>83</v>
      </c>
      <c r="AG10" s="138">
        <v>58</v>
      </c>
      <c r="AH10" s="138">
        <v>58</v>
      </c>
      <c r="AI10" s="138">
        <v>69</v>
      </c>
      <c r="AJ10" s="122">
        <v>75</v>
      </c>
      <c r="AK10" s="123"/>
      <c r="AL10" s="139">
        <v>14</v>
      </c>
      <c r="AM10" s="183">
        <v>6</v>
      </c>
      <c r="AN10" s="123"/>
      <c r="AO10" s="140">
        <v>5.4</v>
      </c>
      <c r="AP10" s="123"/>
      <c r="AQ10" s="126" t="e">
        <f>SUM(#REF!/#REF!*'[2]Dental &amp; Other Rates'!$B$27)</f>
        <v>#REF!</v>
      </c>
      <c r="AR10" s="184" t="e">
        <f>SUM(#REF!/#REF!*'[2]Dental &amp; Other Rates'!$B$28)</f>
        <v>#REF!</v>
      </c>
      <c r="AS10" s="123"/>
      <c r="AT10" s="128" t="e">
        <f>SUM(#REF!/1000*#REF!)</f>
        <v>#REF!</v>
      </c>
      <c r="AU10" s="129" t="e">
        <f t="shared" si="1"/>
        <v>#REF!</v>
      </c>
      <c r="AV10" s="122">
        <v>0.84</v>
      </c>
      <c r="AW10" s="123"/>
      <c r="AX10" s="123"/>
      <c r="AY10" s="182" t="e">
        <f>SUM(#REF!/#REF!*'[2]Dental &amp; Other Rates'!$B$40/12)</f>
        <v>#REF!</v>
      </c>
      <c r="AZ10" s="123"/>
      <c r="BA10" s="133">
        <f>'[2]Citigroup Rate Chart'!Y10</f>
        <v>143.12</v>
      </c>
      <c r="BB10" s="134">
        <f>'[2]Citigroup Rate Chart'!Z10</f>
        <v>146.44</v>
      </c>
      <c r="BC10" s="134">
        <f>'[2]Citigroup Rate Chart'!AA10</f>
        <v>1757.28</v>
      </c>
      <c r="BD10" s="134">
        <f t="shared" si="2"/>
        <v>2001.1999999999998</v>
      </c>
      <c r="BE10" s="119"/>
      <c r="BF10" s="128">
        <v>83</v>
      </c>
      <c r="BG10" s="138">
        <v>58</v>
      </c>
      <c r="BH10" s="138">
        <v>58</v>
      </c>
      <c r="BI10" s="138">
        <v>69</v>
      </c>
      <c r="BJ10" s="122">
        <v>75</v>
      </c>
      <c r="BK10" s="123"/>
      <c r="BL10" s="139">
        <v>14</v>
      </c>
      <c r="BM10" s="183">
        <v>6</v>
      </c>
      <c r="BN10" s="123"/>
      <c r="BO10" s="140">
        <v>5.4</v>
      </c>
      <c r="BP10" s="123"/>
      <c r="BQ10" s="139" t="e">
        <f>SUM((#REF!*10)/#REF!*'[2]Dental &amp; Other Rates'!$B$27)</f>
        <v>#REF!</v>
      </c>
      <c r="BR10" s="183" t="e">
        <f>SUM((#REF!*10*0.6)/#REF!*'[2]Dental &amp; Other Rates'!$B$28)</f>
        <v>#REF!</v>
      </c>
      <c r="BS10" s="123"/>
      <c r="BT10" s="128" t="e">
        <f>SUM((#REF!*7)/1000*#REF!)</f>
        <v>#REF!</v>
      </c>
      <c r="BU10" s="129" t="e">
        <f t="shared" si="3"/>
        <v>#REF!</v>
      </c>
      <c r="BV10" s="122">
        <v>0.84</v>
      </c>
      <c r="BW10" s="123"/>
      <c r="BX10" s="123"/>
      <c r="BY10" s="182" t="e">
        <f>SUM(#REF!/#REF!*'[2]Dental &amp; Other Rates'!$B$40/12)</f>
        <v>#REF!</v>
      </c>
      <c r="BZ10" s="123"/>
      <c r="CA10" s="133">
        <f>'[2]Citigroup Rate Max AD&amp;D Life'!Y10</f>
        <v>173.60000000000002</v>
      </c>
      <c r="CB10" s="134">
        <f>'[2]Citigroup Rate Max AD&amp;D Life'!Z10</f>
        <v>188.44000000000003</v>
      </c>
      <c r="CC10" s="205">
        <f t="shared" si="4"/>
        <v>2.5014999999999999E-2</v>
      </c>
    </row>
    <row r="11" spans="1:81" ht="14.4" thickTop="1" thickBot="1" x14ac:dyDescent="0.3">
      <c r="A11" s="33">
        <v>100000</v>
      </c>
      <c r="B11" s="54" t="s">
        <v>399</v>
      </c>
      <c r="C11" s="119"/>
      <c r="D11" s="128">
        <v>198.95</v>
      </c>
      <c r="E11" s="138">
        <v>207.23</v>
      </c>
      <c r="F11" s="138">
        <v>188.92</v>
      </c>
      <c r="G11" s="122">
        <v>112.94</v>
      </c>
      <c r="H11" s="123"/>
      <c r="I11" s="139">
        <v>34.03</v>
      </c>
      <c r="J11" s="123"/>
      <c r="K11" s="140">
        <v>8.76</v>
      </c>
      <c r="L11" s="123"/>
      <c r="M11" s="141" t="e">
        <f>SUM(#REF!/#REF!*'[2]Enron Rates'!$B$16)</f>
        <v>#REF!</v>
      </c>
      <c r="N11" s="142" t="e">
        <f>SUM(#REF!/#REF!*'[2]Enron Rates'!$B$17)</f>
        <v>#REF!</v>
      </c>
      <c r="O11" s="123"/>
      <c r="P11" s="128" t="e">
        <f>SUM(#REF!/1000*#REF!)</f>
        <v>#REF!</v>
      </c>
      <c r="Q11" s="129" t="e">
        <f t="shared" si="0"/>
        <v>#REF!</v>
      </c>
      <c r="R11" s="122">
        <v>0.42</v>
      </c>
      <c r="S11" s="123"/>
      <c r="T11" s="123"/>
      <c r="U11" s="130">
        <v>7.82</v>
      </c>
      <c r="V11" s="131">
        <v>13.56</v>
      </c>
      <c r="W11" s="131">
        <v>27.62</v>
      </c>
      <c r="X11" s="132">
        <v>37.020000000000003</v>
      </c>
      <c r="Y11" s="123"/>
      <c r="Z11" s="123"/>
      <c r="AA11" s="133">
        <f>'[2]Enron Summary'!AA11</f>
        <v>-328.58</v>
      </c>
      <c r="AB11" s="134">
        <f>'[2]Enron Summary'!AB11</f>
        <v>-42.539999999999978</v>
      </c>
      <c r="AC11" s="134">
        <f>'[2]Enron Summary'!AC11</f>
        <v>-28.019999999999989</v>
      </c>
      <c r="AD11" s="134">
        <f>'[2]Comparison '!H12</f>
        <v>-70.479999999999848</v>
      </c>
      <c r="AE11" s="119"/>
      <c r="AF11" s="128">
        <v>99</v>
      </c>
      <c r="AG11" s="138">
        <v>67</v>
      </c>
      <c r="AH11" s="138">
        <v>70</v>
      </c>
      <c r="AI11" s="138">
        <v>82</v>
      </c>
      <c r="AJ11" s="122">
        <v>90</v>
      </c>
      <c r="AK11" s="123"/>
      <c r="AL11" s="139">
        <v>14</v>
      </c>
      <c r="AM11" s="183">
        <v>6</v>
      </c>
      <c r="AN11" s="123"/>
      <c r="AO11" s="140">
        <v>5.4</v>
      </c>
      <c r="AP11" s="123"/>
      <c r="AQ11" s="126" t="e">
        <f>SUM(#REF!/#REF!*'[2]Dental &amp; Other Rates'!$B$27)</f>
        <v>#REF!</v>
      </c>
      <c r="AR11" s="184" t="e">
        <f>SUM(#REF!/#REF!*'[2]Dental &amp; Other Rates'!$B$28)</f>
        <v>#REF!</v>
      </c>
      <c r="AS11" s="123"/>
      <c r="AT11" s="128" t="e">
        <f>SUM(#REF!/1000*#REF!)</f>
        <v>#REF!</v>
      </c>
      <c r="AU11" s="129" t="e">
        <f t="shared" si="1"/>
        <v>#REF!</v>
      </c>
      <c r="AV11" s="122">
        <v>0.84</v>
      </c>
      <c r="AW11" s="123"/>
      <c r="AX11" s="123"/>
      <c r="AY11" s="182" t="e">
        <f>SUM(#REF!/#REF!*'[2]Dental &amp; Other Rates'!$B$40/12)</f>
        <v>#REF!</v>
      </c>
      <c r="AZ11" s="123"/>
      <c r="BA11" s="133">
        <f>'[2]Citigroup Rate Chart'!Y11</f>
        <v>169.3</v>
      </c>
      <c r="BB11" s="134">
        <f>'[2]Citigroup Rate Chart'!Z11</f>
        <v>173.24</v>
      </c>
      <c r="BC11" s="134">
        <f>'[2]Citigroup Rate Chart'!AA11</f>
        <v>2078.88</v>
      </c>
      <c r="BD11" s="134">
        <f t="shared" si="2"/>
        <v>2149.36</v>
      </c>
      <c r="BE11" s="119"/>
      <c r="BF11" s="128">
        <v>99</v>
      </c>
      <c r="BG11" s="138">
        <v>67</v>
      </c>
      <c r="BH11" s="138">
        <v>70</v>
      </c>
      <c r="BI11" s="138">
        <v>82</v>
      </c>
      <c r="BJ11" s="122">
        <v>90</v>
      </c>
      <c r="BK11" s="123"/>
      <c r="BL11" s="139">
        <v>14</v>
      </c>
      <c r="BM11" s="183">
        <v>6</v>
      </c>
      <c r="BN11" s="123"/>
      <c r="BO11" s="140">
        <v>5.4</v>
      </c>
      <c r="BP11" s="123"/>
      <c r="BQ11" s="139" t="e">
        <f>SUM((#REF!*10)/#REF!*'[2]Dental &amp; Other Rates'!$B$27)</f>
        <v>#REF!</v>
      </c>
      <c r="BR11" s="183" t="e">
        <f>SUM((#REF!*10*0.6)/#REF!*'[2]Dental &amp; Other Rates'!$B$28)</f>
        <v>#REF!</v>
      </c>
      <c r="BS11" s="123"/>
      <c r="BT11" s="128" t="e">
        <f>SUM((#REF!*7)/1000*#REF!)</f>
        <v>#REF!</v>
      </c>
      <c r="BU11" s="129" t="e">
        <f t="shared" si="3"/>
        <v>#REF!</v>
      </c>
      <c r="BV11" s="122">
        <v>0.84</v>
      </c>
      <c r="BW11" s="123"/>
      <c r="BX11" s="123"/>
      <c r="BY11" s="182" t="e">
        <f>SUM(#REF!/#REF!*'[2]Dental &amp; Other Rates'!$B$40/12)</f>
        <v>#REF!</v>
      </c>
      <c r="BZ11" s="123"/>
      <c r="CA11" s="133">
        <f>'[2]Citigroup Rate Max AD&amp;D Life'!Y11</f>
        <v>207.4</v>
      </c>
      <c r="CB11" s="134">
        <f>'[2]Citigroup Rate Max AD&amp;D Life'!Z11</f>
        <v>225.74</v>
      </c>
      <c r="CC11" s="205">
        <f t="shared" si="4"/>
        <v>2.1493600000000002E-2</v>
      </c>
    </row>
    <row r="12" spans="1:81" ht="14.4" thickTop="1" thickBot="1" x14ac:dyDescent="0.3">
      <c r="A12" s="33">
        <v>150000</v>
      </c>
      <c r="B12" s="54" t="s">
        <v>400</v>
      </c>
      <c r="C12" s="119"/>
      <c r="D12" s="128">
        <v>198.95</v>
      </c>
      <c r="E12" s="138">
        <v>207.23</v>
      </c>
      <c r="F12" s="138">
        <v>188.92</v>
      </c>
      <c r="G12" s="122">
        <v>112.94</v>
      </c>
      <c r="H12" s="123"/>
      <c r="I12" s="139">
        <v>34.03</v>
      </c>
      <c r="J12" s="123"/>
      <c r="K12" s="140">
        <v>8.76</v>
      </c>
      <c r="L12" s="123"/>
      <c r="M12" s="141" t="e">
        <f>SUM(#REF!/#REF!*'[2]Enron Rates'!$B$16)</f>
        <v>#REF!</v>
      </c>
      <c r="N12" s="142" t="e">
        <f>SUM(#REF!/#REF!*'[2]Enron Rates'!$B$17)</f>
        <v>#REF!</v>
      </c>
      <c r="O12" s="123"/>
      <c r="P12" s="128" t="e">
        <f>SUM(#REF!/1000*#REF!)</f>
        <v>#REF!</v>
      </c>
      <c r="Q12" s="129" t="e">
        <f t="shared" si="0"/>
        <v>#REF!</v>
      </c>
      <c r="R12" s="122">
        <v>0.42</v>
      </c>
      <c r="S12" s="123"/>
      <c r="T12" s="123"/>
      <c r="U12" s="130">
        <v>7.82</v>
      </c>
      <c r="V12" s="131">
        <v>13.56</v>
      </c>
      <c r="W12" s="131">
        <v>27.62</v>
      </c>
      <c r="X12" s="132">
        <v>37.020000000000003</v>
      </c>
      <c r="Y12" s="123"/>
      <c r="Z12" s="123"/>
      <c r="AA12" s="133">
        <f>'[2]Enron Summary'!AA12</f>
        <v>-328.58</v>
      </c>
      <c r="AB12" s="134">
        <f>'[2]Enron Summary'!AB12</f>
        <v>-38.339999999999989</v>
      </c>
      <c r="AC12" s="134">
        <f>'[2]Enron Summary'!AC12</f>
        <v>-21.469999999999978</v>
      </c>
      <c r="AD12" s="134">
        <f>'[2]Comparison '!H13</f>
        <v>363.12000000000023</v>
      </c>
      <c r="AE12" s="119"/>
      <c r="AF12" s="128">
        <v>129</v>
      </c>
      <c r="AG12" s="138">
        <v>90</v>
      </c>
      <c r="AH12" s="138">
        <v>94</v>
      </c>
      <c r="AI12" s="138">
        <v>111</v>
      </c>
      <c r="AJ12" s="122">
        <v>120</v>
      </c>
      <c r="AK12" s="123"/>
      <c r="AL12" s="139">
        <v>14</v>
      </c>
      <c r="AM12" s="183">
        <v>6</v>
      </c>
      <c r="AN12" s="123"/>
      <c r="AO12" s="140">
        <v>5.4</v>
      </c>
      <c r="AP12" s="123"/>
      <c r="AQ12" s="126" t="e">
        <f>SUM(#REF!/#REF!*'[2]Dental &amp; Other Rates'!$B$27)</f>
        <v>#REF!</v>
      </c>
      <c r="AR12" s="184" t="e">
        <f>SUM(#REF!/#REF!*'[2]Dental &amp; Other Rates'!$B$28)</f>
        <v>#REF!</v>
      </c>
      <c r="AS12" s="123"/>
      <c r="AT12" s="128" t="e">
        <f>SUM(#REF!/1000*#REF!)</f>
        <v>#REF!</v>
      </c>
      <c r="AU12" s="129" t="e">
        <f t="shared" si="1"/>
        <v>#REF!</v>
      </c>
      <c r="AV12" s="122">
        <v>0.84</v>
      </c>
      <c r="AW12" s="123"/>
      <c r="AX12" s="123"/>
      <c r="AY12" s="182" t="e">
        <f>SUM(#REF!/#REF!*'[2]Dental &amp; Other Rates'!$B$41/12)</f>
        <v>#REF!</v>
      </c>
      <c r="AZ12" s="123"/>
      <c r="BA12" s="133">
        <f>'[2]Citigroup Rate Chart'!Y12</f>
        <v>262.25</v>
      </c>
      <c r="BB12" s="134">
        <f>'[2]Citigroup Rate Chart'!Z12</f>
        <v>267.74</v>
      </c>
      <c r="BC12" s="134">
        <f>'[2]Citigroup Rate Chart'!AA12</f>
        <v>3212.88</v>
      </c>
      <c r="BD12" s="134">
        <f t="shared" si="2"/>
        <v>2849.7599999999998</v>
      </c>
      <c r="BE12" s="119"/>
      <c r="BF12" s="128">
        <v>129</v>
      </c>
      <c r="BG12" s="138">
        <v>90</v>
      </c>
      <c r="BH12" s="138">
        <v>94</v>
      </c>
      <c r="BI12" s="138">
        <v>111</v>
      </c>
      <c r="BJ12" s="122">
        <v>120</v>
      </c>
      <c r="BK12" s="123"/>
      <c r="BL12" s="139">
        <v>14</v>
      </c>
      <c r="BM12" s="183">
        <v>6</v>
      </c>
      <c r="BN12" s="123"/>
      <c r="BO12" s="140">
        <v>5.4</v>
      </c>
      <c r="BP12" s="123"/>
      <c r="BQ12" s="139" t="e">
        <f>SUM((#REF!*10)/#REF!*'[2]Dental &amp; Other Rates'!$B$27)</f>
        <v>#REF!</v>
      </c>
      <c r="BR12" s="183" t="e">
        <f>SUM((#REF!*10*0.6)/#REF!*'[2]Dental &amp; Other Rates'!$B$28)</f>
        <v>#REF!</v>
      </c>
      <c r="BS12" s="123"/>
      <c r="BT12" s="128" t="e">
        <f>SUM((#REF!*7)/1000*#REF!)</f>
        <v>#REF!</v>
      </c>
      <c r="BU12" s="129" t="e">
        <f t="shared" si="3"/>
        <v>#REF!</v>
      </c>
      <c r="BV12" s="122">
        <v>0.84</v>
      </c>
      <c r="BW12" s="123"/>
      <c r="BX12" s="123"/>
      <c r="BY12" s="182" t="e">
        <f>SUM(#REF!/#REF!*'[2]Dental &amp; Other Rates'!$B$41/12)</f>
        <v>#REF!</v>
      </c>
      <c r="BZ12" s="123"/>
      <c r="CA12" s="133">
        <f>'[2]Citigroup Rate Max AD&amp;D Life'!Y12</f>
        <v>319.39999999999998</v>
      </c>
      <c r="CB12" s="134">
        <f>'[2]Citigroup Rate Max AD&amp;D Life'!Z12</f>
        <v>346.49</v>
      </c>
      <c r="CC12" s="205">
        <f t="shared" si="4"/>
        <v>1.8998399999999999E-2</v>
      </c>
    </row>
    <row r="13" spans="1:81" ht="14.4" thickTop="1" thickBot="1" x14ac:dyDescent="0.3">
      <c r="A13" s="33">
        <v>200000</v>
      </c>
      <c r="B13" s="54" t="s">
        <v>401</v>
      </c>
      <c r="C13" s="119"/>
      <c r="D13" s="128">
        <v>198.95</v>
      </c>
      <c r="E13" s="138">
        <v>207.23</v>
      </c>
      <c r="F13" s="138">
        <v>188.92</v>
      </c>
      <c r="G13" s="122">
        <v>112.94</v>
      </c>
      <c r="H13" s="123"/>
      <c r="I13" s="139">
        <v>34.03</v>
      </c>
      <c r="J13" s="123"/>
      <c r="K13" s="140">
        <v>8.76</v>
      </c>
      <c r="L13" s="123"/>
      <c r="M13" s="141" t="e">
        <f>SUM(#REF!/#REF!*'[2]Enron Rates'!$B$16)</f>
        <v>#REF!</v>
      </c>
      <c r="N13" s="142" t="e">
        <f>SUM(#REF!/#REF!*'[2]Enron Rates'!$B$17)</f>
        <v>#REF!</v>
      </c>
      <c r="O13" s="123"/>
      <c r="P13" s="128" t="e">
        <f>SUM(#REF!/1000*#REF!)</f>
        <v>#REF!</v>
      </c>
      <c r="Q13" s="129" t="e">
        <f t="shared" si="0"/>
        <v>#REF!</v>
      </c>
      <c r="R13" s="122">
        <v>0.42</v>
      </c>
      <c r="S13" s="123"/>
      <c r="T13" s="123"/>
      <c r="U13" s="130">
        <v>7.82</v>
      </c>
      <c r="V13" s="131">
        <v>13.56</v>
      </c>
      <c r="W13" s="131">
        <v>27.62</v>
      </c>
      <c r="X13" s="132">
        <v>37.020000000000003</v>
      </c>
      <c r="Y13" s="123"/>
      <c r="Z13" s="123"/>
      <c r="AA13" s="133">
        <f>'[2]Enron Summary'!AA13</f>
        <v>-328.58</v>
      </c>
      <c r="AB13" s="134">
        <f>'[2]Enron Summary'!AB13</f>
        <v>-34.139999999999986</v>
      </c>
      <c r="AC13" s="134">
        <f>'[2]Enron Summary'!AC13</f>
        <v>-14.91999999999998</v>
      </c>
      <c r="AD13" s="134">
        <f>'[2]Comparison '!H14</f>
        <v>796.72000000000025</v>
      </c>
      <c r="AE13" s="119"/>
      <c r="AF13" s="128">
        <v>139</v>
      </c>
      <c r="AG13" s="138">
        <v>95</v>
      </c>
      <c r="AH13" s="138">
        <v>99</v>
      </c>
      <c r="AI13" s="138">
        <v>117</v>
      </c>
      <c r="AJ13" s="122">
        <v>126</v>
      </c>
      <c r="AK13" s="123"/>
      <c r="AL13" s="139">
        <v>14</v>
      </c>
      <c r="AM13" s="183">
        <v>6</v>
      </c>
      <c r="AN13" s="123"/>
      <c r="AO13" s="140">
        <v>5.4</v>
      </c>
      <c r="AP13" s="123"/>
      <c r="AQ13" s="126" t="e">
        <f>SUM(#REF!/#REF!*'[2]Dental &amp; Other Rates'!$B$27)</f>
        <v>#REF!</v>
      </c>
      <c r="AR13" s="184" t="e">
        <f>SUM(#REF!/#REF!*'[2]Dental &amp; Other Rates'!$B$28)</f>
        <v>#REF!</v>
      </c>
      <c r="AS13" s="123"/>
      <c r="AT13" s="128" t="e">
        <f>SUM(#REF!/1000*#REF!)</f>
        <v>#REF!</v>
      </c>
      <c r="AU13" s="129" t="e">
        <f t="shared" si="1"/>
        <v>#REF!</v>
      </c>
      <c r="AV13" s="122">
        <v>0.84</v>
      </c>
      <c r="AW13" s="123"/>
      <c r="AX13" s="123"/>
      <c r="AY13" s="182" t="e">
        <f>SUM(#REF!/#REF!*'[2]Dental &amp; Other Rates'!$B$41/12)</f>
        <v>#REF!</v>
      </c>
      <c r="AZ13" s="123"/>
      <c r="BA13" s="133">
        <f>'[2]Citigroup Rate Chart'!Y13</f>
        <v>310.20000000000005</v>
      </c>
      <c r="BB13" s="134">
        <f>'[2]Citigroup Rate Chart'!Z13</f>
        <v>317.24</v>
      </c>
      <c r="BC13" s="134">
        <f>'[2]Citigroup Rate Chart'!AA13</f>
        <v>3806.88</v>
      </c>
      <c r="BD13" s="134">
        <f t="shared" si="2"/>
        <v>3010.16</v>
      </c>
      <c r="BE13" s="119"/>
      <c r="BF13" s="128">
        <v>139</v>
      </c>
      <c r="BG13" s="138">
        <v>95</v>
      </c>
      <c r="BH13" s="138">
        <v>99</v>
      </c>
      <c r="BI13" s="138">
        <v>117</v>
      </c>
      <c r="BJ13" s="122">
        <v>126</v>
      </c>
      <c r="BK13" s="123"/>
      <c r="BL13" s="139">
        <v>14</v>
      </c>
      <c r="BM13" s="183">
        <v>6</v>
      </c>
      <c r="BN13" s="123"/>
      <c r="BO13" s="140">
        <v>5.4</v>
      </c>
      <c r="BP13" s="123"/>
      <c r="BQ13" s="139">
        <v>13.5</v>
      </c>
      <c r="BR13" s="183">
        <v>13.5</v>
      </c>
      <c r="BS13" s="123"/>
      <c r="BT13" s="128" t="e">
        <f>SUM((#REF!*7)/1000*#REF!)</f>
        <v>#REF!</v>
      </c>
      <c r="BU13" s="129" t="e">
        <f t="shared" si="3"/>
        <v>#REF!</v>
      </c>
      <c r="BV13" s="122">
        <v>0.84</v>
      </c>
      <c r="BW13" s="123"/>
      <c r="BX13" s="123"/>
      <c r="BY13" s="182" t="e">
        <f>SUM(#REF!/#REF!*'[2]Dental &amp; Other Rates'!$B$41/12)</f>
        <v>#REF!</v>
      </c>
      <c r="BZ13" s="123"/>
      <c r="CA13" s="133">
        <f>'[2]Citigroup Rate Max AD&amp;D Life'!Y13</f>
        <v>381.9</v>
      </c>
      <c r="CB13" s="134">
        <f>'[2]Citigroup Rate Max AD&amp;D Life'!Z13</f>
        <v>417.73999999999995</v>
      </c>
      <c r="CC13" s="205">
        <f t="shared" si="4"/>
        <v>1.50508E-2</v>
      </c>
    </row>
    <row r="14" spans="1:81" ht="14.4" thickTop="1" thickBot="1" x14ac:dyDescent="0.3">
      <c r="A14" s="33">
        <v>300000</v>
      </c>
      <c r="B14" s="54" t="s">
        <v>402</v>
      </c>
      <c r="C14" s="119"/>
      <c r="D14" s="128">
        <v>198.95</v>
      </c>
      <c r="E14" s="138">
        <v>207.23</v>
      </c>
      <c r="F14" s="138">
        <v>188.92</v>
      </c>
      <c r="G14" s="122">
        <v>112.94</v>
      </c>
      <c r="H14" s="123"/>
      <c r="I14" s="139">
        <v>34.03</v>
      </c>
      <c r="J14" s="123"/>
      <c r="K14" s="140">
        <v>8.76</v>
      </c>
      <c r="L14" s="123"/>
      <c r="M14" s="141" t="e">
        <f>SUM(#REF!/#REF!*'[2]Enron Rates'!$B$16)</f>
        <v>#REF!</v>
      </c>
      <c r="N14" s="142" t="e">
        <f>SUM(#REF!/#REF!*'[2]Enron Rates'!$B$17)</f>
        <v>#REF!</v>
      </c>
      <c r="O14" s="123"/>
      <c r="P14" s="128" t="e">
        <f>SUM(#REF!/1000*#REF!)</f>
        <v>#REF!</v>
      </c>
      <c r="Q14" s="129" t="e">
        <f t="shared" si="0"/>
        <v>#REF!</v>
      </c>
      <c r="R14" s="122">
        <v>0.42</v>
      </c>
      <c r="S14" s="123"/>
      <c r="T14" s="123"/>
      <c r="U14" s="130">
        <v>7.82</v>
      </c>
      <c r="V14" s="131">
        <v>13.56</v>
      </c>
      <c r="W14" s="131">
        <v>27.62</v>
      </c>
      <c r="X14" s="132">
        <v>37.020000000000003</v>
      </c>
      <c r="Y14" s="123"/>
      <c r="Z14" s="123"/>
      <c r="AA14" s="133">
        <f>'[2]Enron Summary'!AA14</f>
        <v>-328.58</v>
      </c>
      <c r="AB14" s="134">
        <f>'[2]Enron Summary'!AB14</f>
        <v>-25.739999999999984</v>
      </c>
      <c r="AC14" s="134">
        <f>'[2]Enron Summary'!AC14</f>
        <v>-1.8199999999999861</v>
      </c>
      <c r="AD14" s="134">
        <f>'[2]Comparison '!H15</f>
        <v>1663.9200000000003</v>
      </c>
      <c r="AE14" s="119"/>
      <c r="AF14" s="128">
        <v>146</v>
      </c>
      <c r="AG14" s="138">
        <v>99</v>
      </c>
      <c r="AH14" s="138">
        <v>103</v>
      </c>
      <c r="AI14" s="138">
        <v>122</v>
      </c>
      <c r="AJ14" s="122">
        <v>132</v>
      </c>
      <c r="AK14" s="123"/>
      <c r="AL14" s="139">
        <v>14</v>
      </c>
      <c r="AM14" s="183">
        <v>6</v>
      </c>
      <c r="AN14" s="123"/>
      <c r="AO14" s="140">
        <v>5.4</v>
      </c>
      <c r="AP14" s="123"/>
      <c r="AQ14" s="126" t="e">
        <f>SUM(#REF!/#REF!*'[2]Dental &amp; Other Rates'!$B$27)</f>
        <v>#REF!</v>
      </c>
      <c r="AR14" s="184" t="e">
        <f>SUM(#REF!/#REF!*'[2]Dental &amp; Other Rates'!$B$28)</f>
        <v>#REF!</v>
      </c>
      <c r="AS14" s="123"/>
      <c r="AT14" s="128" t="e">
        <f>SUM(#REF!/1000*#REF!)</f>
        <v>#REF!</v>
      </c>
      <c r="AU14" s="129" t="e">
        <f t="shared" si="1"/>
        <v>#REF!</v>
      </c>
      <c r="AV14" s="122">
        <v>0.84</v>
      </c>
      <c r="AW14" s="123"/>
      <c r="AX14" s="123"/>
      <c r="AY14" s="182" t="e">
        <f>SUM(#REF!/#REF!*'[2]Dental &amp; Other Rates'!$B$42/12)</f>
        <v>#REF!</v>
      </c>
      <c r="AZ14" s="123"/>
      <c r="BA14" s="133">
        <f>'[2]Citigroup Rate Chart'!Y14</f>
        <v>418.1</v>
      </c>
      <c r="BB14" s="134">
        <f>'[2]Citigroup Rate Chart'!Z14</f>
        <v>428.24</v>
      </c>
      <c r="BC14" s="134">
        <f>'[2]Citigroup Rate Chart'!AA14</f>
        <v>5138.88</v>
      </c>
      <c r="BD14" s="134">
        <f t="shared" si="2"/>
        <v>3474.96</v>
      </c>
      <c r="BE14" s="119"/>
      <c r="BF14" s="128">
        <v>146</v>
      </c>
      <c r="BG14" s="138">
        <v>99</v>
      </c>
      <c r="BH14" s="138">
        <v>103</v>
      </c>
      <c r="BI14" s="138">
        <v>122</v>
      </c>
      <c r="BJ14" s="122">
        <v>132</v>
      </c>
      <c r="BK14" s="123"/>
      <c r="BL14" s="139">
        <v>14</v>
      </c>
      <c r="BM14" s="183">
        <v>6</v>
      </c>
      <c r="BN14" s="123"/>
      <c r="BO14" s="140">
        <v>5.4</v>
      </c>
      <c r="BP14" s="123"/>
      <c r="BQ14" s="139">
        <v>13.5</v>
      </c>
      <c r="BR14" s="183">
        <v>13.5</v>
      </c>
      <c r="BS14" s="123"/>
      <c r="BT14" s="128" t="e">
        <f>SUM((#REF!*7)/1000*#REF!)</f>
        <v>#REF!</v>
      </c>
      <c r="BU14" s="129" t="e">
        <f t="shared" si="3"/>
        <v>#REF!</v>
      </c>
      <c r="BV14" s="122">
        <v>0.84</v>
      </c>
      <c r="BW14" s="123"/>
      <c r="BX14" s="123"/>
      <c r="BY14" s="182" t="e">
        <f>SUM(#REF!/#REF!*'[2]Dental &amp; Other Rates'!$B$42/12)</f>
        <v>#REF!</v>
      </c>
      <c r="BZ14" s="123"/>
      <c r="CA14" s="133">
        <f>'[2]Citigroup Rate Max AD&amp;D Life'!Y14</f>
        <v>518.9</v>
      </c>
      <c r="CB14" s="134">
        <f>'[2]Citigroup Rate Max AD&amp;D Life'!Z14</f>
        <v>572.24</v>
      </c>
      <c r="CC14" s="205">
        <f t="shared" si="4"/>
        <v>1.15832E-2</v>
      </c>
    </row>
    <row r="15" spans="1:81" ht="14.4" thickTop="1" thickBot="1" x14ac:dyDescent="0.3">
      <c r="A15" s="33">
        <v>500000</v>
      </c>
      <c r="B15" s="54" t="s">
        <v>403</v>
      </c>
      <c r="C15" s="119"/>
      <c r="D15" s="143">
        <v>198.95</v>
      </c>
      <c r="E15" s="144">
        <v>207.23</v>
      </c>
      <c r="F15" s="144">
        <v>188.92</v>
      </c>
      <c r="G15" s="145">
        <v>112.94</v>
      </c>
      <c r="H15" s="123"/>
      <c r="I15" s="139">
        <v>34.03</v>
      </c>
      <c r="J15" s="123"/>
      <c r="K15" s="146">
        <v>8.76</v>
      </c>
      <c r="L15" s="123"/>
      <c r="M15" s="126" t="e">
        <f>SUM(#REF!/#REF!*'[2]Enron Rates'!$B$16)</f>
        <v>#REF!</v>
      </c>
      <c r="N15" s="127" t="e">
        <f>SUM(#REF!/#REF!*'[2]Enron Rates'!$B$17)</f>
        <v>#REF!</v>
      </c>
      <c r="O15" s="123"/>
      <c r="P15" s="128" t="e">
        <f>SUM(#REF!/1000*#REF!)</f>
        <v>#REF!</v>
      </c>
      <c r="Q15" s="129" t="e">
        <f t="shared" si="0"/>
        <v>#REF!</v>
      </c>
      <c r="R15" s="122">
        <v>0.42</v>
      </c>
      <c r="S15" s="123"/>
      <c r="T15" s="123"/>
      <c r="U15" s="130">
        <v>7.82</v>
      </c>
      <c r="V15" s="131">
        <v>13.56</v>
      </c>
      <c r="W15" s="131">
        <v>27.62</v>
      </c>
      <c r="X15" s="132">
        <v>37.020000000000003</v>
      </c>
      <c r="Y15" s="123"/>
      <c r="Z15" s="123"/>
      <c r="AA15" s="147">
        <f>'[2]Enron Summary'!AA15</f>
        <v>-328.58</v>
      </c>
      <c r="AB15" s="148">
        <f>'[2]Enron Summary'!AB15</f>
        <v>-8.9399999999999871</v>
      </c>
      <c r="AC15" s="148">
        <f>'[2]Enron Summary'!AC15</f>
        <v>24.380000000000017</v>
      </c>
      <c r="AD15" s="148">
        <f>'[2]Comparison '!H16</f>
        <v>3398.3199999999997</v>
      </c>
      <c r="AE15" s="119"/>
      <c r="AF15" s="163">
        <v>152</v>
      </c>
      <c r="AG15" s="164">
        <v>104</v>
      </c>
      <c r="AH15" s="164">
        <v>108</v>
      </c>
      <c r="AI15" s="164">
        <v>128</v>
      </c>
      <c r="AJ15" s="165">
        <v>138</v>
      </c>
      <c r="AK15" s="123"/>
      <c r="AL15" s="139">
        <v>14</v>
      </c>
      <c r="AM15" s="183">
        <v>6</v>
      </c>
      <c r="AN15" s="123"/>
      <c r="AO15" s="146">
        <v>5.4</v>
      </c>
      <c r="AP15" s="123"/>
      <c r="AQ15" s="126" t="e">
        <f>SUM(#REF!/#REF!*'[2]Dental &amp; Other Rates'!$B$27)</f>
        <v>#REF!</v>
      </c>
      <c r="AR15" s="184" t="e">
        <f>SUM(#REF!/#REF!*'[2]Dental &amp; Other Rates'!$B$28)</f>
        <v>#REF!</v>
      </c>
      <c r="AS15" s="123"/>
      <c r="AT15" s="128" t="e">
        <f>SUM(#REF!/1000*#REF!)</f>
        <v>#REF!</v>
      </c>
      <c r="AU15" s="129" t="e">
        <f t="shared" si="1"/>
        <v>#REF!</v>
      </c>
      <c r="AV15" s="122">
        <v>0.84</v>
      </c>
      <c r="AW15" s="123"/>
      <c r="AX15" s="123"/>
      <c r="AY15" s="182" t="e">
        <f>SUM(#REF!/#REF!*'[2]Dental &amp; Other Rates'!$B$42/12)</f>
        <v>#REF!</v>
      </c>
      <c r="AZ15" s="123"/>
      <c r="BA15" s="147">
        <f>'[2]Citigroup Rate Chart'!Y15</f>
        <v>592.56666666666672</v>
      </c>
      <c r="BB15" s="148">
        <f>'[2]Citigroup Rate Chart'!Z15</f>
        <v>608.90666666666675</v>
      </c>
      <c r="BC15" s="148">
        <f>'[2]Citigroup Rate Chart'!AA15</f>
        <v>7306.880000000001</v>
      </c>
      <c r="BD15" s="148">
        <f t="shared" si="2"/>
        <v>3908.5600000000013</v>
      </c>
      <c r="BE15" s="119"/>
      <c r="BF15" s="163">
        <v>152</v>
      </c>
      <c r="BG15" s="164">
        <v>104</v>
      </c>
      <c r="BH15" s="164">
        <v>108</v>
      </c>
      <c r="BI15" s="164">
        <v>128</v>
      </c>
      <c r="BJ15" s="165">
        <v>138</v>
      </c>
      <c r="BK15" s="123"/>
      <c r="BL15" s="139">
        <v>14</v>
      </c>
      <c r="BM15" s="183">
        <v>6</v>
      </c>
      <c r="BN15" s="123"/>
      <c r="BO15" s="146">
        <v>5.4</v>
      </c>
      <c r="BP15" s="123"/>
      <c r="BQ15" s="139">
        <v>13.5</v>
      </c>
      <c r="BR15" s="183">
        <v>13.5</v>
      </c>
      <c r="BS15" s="123"/>
      <c r="BT15" s="128" t="e">
        <f>SUM((#REF!*7)/1000*#REF!)</f>
        <v>#REF!</v>
      </c>
      <c r="BU15" s="129" t="e">
        <f t="shared" si="3"/>
        <v>#REF!</v>
      </c>
      <c r="BV15" s="122">
        <v>0.84</v>
      </c>
      <c r="BW15" s="123"/>
      <c r="BX15" s="123"/>
      <c r="BY15" s="182" t="e">
        <f>SUM(#REF!/#REF!*'[2]Dental &amp; Other Rates'!$B$42/12)</f>
        <v>#REF!</v>
      </c>
      <c r="BZ15" s="123"/>
      <c r="CA15" s="133">
        <f>'[2]Citigroup Rate Max AD&amp;D Life'!Y15</f>
        <v>751.56666666666661</v>
      </c>
      <c r="CB15" s="134">
        <f>'[2]Citigroup Rate Max AD&amp;D Life'!Z15</f>
        <v>839.90666666666664</v>
      </c>
      <c r="CC15" s="205">
        <f t="shared" si="4"/>
        <v>7.8171200000000021E-3</v>
      </c>
    </row>
    <row r="16" spans="1:81" ht="14.4" thickTop="1" thickBot="1" x14ac:dyDescent="0.3">
      <c r="B16" s="73" t="s">
        <v>325</v>
      </c>
      <c r="C16" s="150"/>
      <c r="D16" s="212" t="s">
        <v>404</v>
      </c>
      <c r="E16" s="213"/>
      <c r="F16" s="213"/>
      <c r="G16" s="214"/>
      <c r="H16" s="151"/>
      <c r="I16" s="152" t="s">
        <v>325</v>
      </c>
      <c r="J16" s="75"/>
      <c r="K16" s="153" t="s">
        <v>325</v>
      </c>
      <c r="L16" s="151"/>
      <c r="M16" s="154" t="s">
        <v>323</v>
      </c>
      <c r="N16" s="155" t="s">
        <v>326</v>
      </c>
      <c r="O16" s="151"/>
      <c r="P16" s="156" t="s">
        <v>384</v>
      </c>
      <c r="Q16" s="157" t="s">
        <v>385</v>
      </c>
      <c r="R16" s="158" t="s">
        <v>386</v>
      </c>
      <c r="S16" s="75"/>
      <c r="T16" s="151"/>
      <c r="U16" s="83" t="s">
        <v>387</v>
      </c>
      <c r="V16" s="83" t="s">
        <v>388</v>
      </c>
      <c r="W16" s="83" t="s">
        <v>389</v>
      </c>
      <c r="X16" s="83" t="s">
        <v>390</v>
      </c>
      <c r="Y16" s="151"/>
      <c r="Z16" s="151"/>
      <c r="AA16" s="198"/>
      <c r="AB16" s="198"/>
      <c r="AC16" s="198"/>
      <c r="AD16" s="199">
        <f>'[2]Comparison '!H17</f>
        <v>0</v>
      </c>
      <c r="AE16" s="150"/>
      <c r="AF16" s="220" t="s">
        <v>404</v>
      </c>
      <c r="AG16" s="221"/>
      <c r="AH16" s="221"/>
      <c r="AI16" s="221"/>
      <c r="AJ16" s="222"/>
      <c r="AK16" s="151"/>
      <c r="AL16" s="218" t="s">
        <v>325</v>
      </c>
      <c r="AM16" s="219"/>
      <c r="AN16" s="75"/>
      <c r="AO16" s="153" t="s">
        <v>424</v>
      </c>
      <c r="AP16" s="151"/>
      <c r="AQ16" s="154" t="s">
        <v>323</v>
      </c>
      <c r="AR16" s="155" t="s">
        <v>326</v>
      </c>
      <c r="AS16" s="151"/>
      <c r="AT16" s="156" t="s">
        <v>384</v>
      </c>
      <c r="AU16" s="157" t="s">
        <v>385</v>
      </c>
      <c r="AV16" s="158" t="s">
        <v>386</v>
      </c>
      <c r="AW16" s="75"/>
      <c r="AX16" s="151"/>
      <c r="AY16" s="185" t="s">
        <v>422</v>
      </c>
      <c r="AZ16" s="151"/>
      <c r="BA16" s="201"/>
      <c r="BB16" s="201"/>
      <c r="BC16" s="201"/>
      <c r="BD16" s="201"/>
      <c r="BE16" s="150"/>
      <c r="BF16" s="220" t="s">
        <v>404</v>
      </c>
      <c r="BG16" s="221"/>
      <c r="BH16" s="221"/>
      <c r="BI16" s="221"/>
      <c r="BJ16" s="222"/>
      <c r="BK16" s="151"/>
      <c r="BL16" s="218" t="s">
        <v>325</v>
      </c>
      <c r="BM16" s="219"/>
      <c r="BN16" s="75"/>
      <c r="BO16" s="153" t="s">
        <v>424</v>
      </c>
      <c r="BP16" s="151"/>
      <c r="BQ16" s="154" t="s">
        <v>323</v>
      </c>
      <c r="BR16" s="155" t="s">
        <v>326</v>
      </c>
      <c r="BS16" s="151"/>
      <c r="BT16" s="156" t="s">
        <v>384</v>
      </c>
      <c r="BU16" s="157" t="s">
        <v>385</v>
      </c>
      <c r="BV16" s="158" t="s">
        <v>386</v>
      </c>
      <c r="BW16" s="75"/>
      <c r="BX16" s="151"/>
      <c r="BY16" s="185" t="s">
        <v>422</v>
      </c>
      <c r="BZ16" s="151"/>
      <c r="CA16" s="201"/>
      <c r="CB16" s="201"/>
      <c r="CC16" s="206"/>
    </row>
    <row r="17" spans="1:81" ht="14.4" thickTop="1" thickBot="1" x14ac:dyDescent="0.3">
      <c r="A17" s="33">
        <v>24000</v>
      </c>
      <c r="B17" s="54" t="s">
        <v>394</v>
      </c>
      <c r="C17" s="119"/>
      <c r="D17" s="120">
        <v>373.55</v>
      </c>
      <c r="E17" s="121">
        <v>381.78</v>
      </c>
      <c r="F17" s="121">
        <v>349.49</v>
      </c>
      <c r="G17" s="122">
        <v>208.94</v>
      </c>
      <c r="H17" s="123"/>
      <c r="I17" s="159">
        <v>59.05</v>
      </c>
      <c r="J17" s="123"/>
      <c r="K17" s="160">
        <v>13.74</v>
      </c>
      <c r="L17" s="123"/>
      <c r="M17" s="126" t="e">
        <f>SUM(#REF!/#REF!*'[2]Enron Rates'!$B$16)</f>
        <v>#REF!</v>
      </c>
      <c r="N17" s="127" t="e">
        <f>SUM(#REF!/#REF!*'[2]Enron Rates'!$B$17)</f>
        <v>#REF!</v>
      </c>
      <c r="O17" s="123"/>
      <c r="P17" s="128" t="e">
        <f>SUM(#REF!/1000*#REF!)</f>
        <v>#REF!</v>
      </c>
      <c r="Q17" s="129" t="e">
        <f t="shared" ref="Q17:Q26" si="5">SUM(P17*0.5)</f>
        <v>#REF!</v>
      </c>
      <c r="R17" s="122">
        <v>0.42</v>
      </c>
      <c r="S17" s="123"/>
      <c r="T17" s="123"/>
      <c r="U17" s="130">
        <v>7.82</v>
      </c>
      <c r="V17" s="204">
        <v>13.56</v>
      </c>
      <c r="W17" s="204">
        <v>27.62</v>
      </c>
      <c r="X17" s="132">
        <v>37.020000000000003</v>
      </c>
      <c r="Y17" s="123"/>
      <c r="Z17" s="123"/>
      <c r="AA17" s="133">
        <f>'[2]Enron Summary'!AA17</f>
        <v>-391.91</v>
      </c>
      <c r="AB17" s="134">
        <f>'[2]Enron Summary'!AB17</f>
        <v>92.29599999999995</v>
      </c>
      <c r="AC17" s="134">
        <f>'[2]Enron Summary'!AC17</f>
        <v>103.24399999999997</v>
      </c>
      <c r="AD17" s="134">
        <f>'[2]Comparison '!H18</f>
        <v>965.08799999999951</v>
      </c>
      <c r="AE17" s="119"/>
      <c r="AF17" s="120">
        <v>74</v>
      </c>
      <c r="AG17" s="121">
        <v>57</v>
      </c>
      <c r="AH17" s="121">
        <v>45</v>
      </c>
      <c r="AI17" s="121">
        <v>63</v>
      </c>
      <c r="AJ17" s="179">
        <v>67</v>
      </c>
      <c r="AK17" s="123"/>
      <c r="AL17" s="159">
        <v>30</v>
      </c>
      <c r="AM17" s="183">
        <v>13</v>
      </c>
      <c r="AN17" s="123"/>
      <c r="AO17" s="160">
        <v>9.7200000000000006</v>
      </c>
      <c r="AP17" s="123"/>
      <c r="AQ17" s="126" t="e">
        <f>SUM(#REF!/#REF!*'[2]Dental &amp; Other Rates'!$B$27)</f>
        <v>#REF!</v>
      </c>
      <c r="AR17" s="184" t="e">
        <f>SUM(#REF!/#REF!*'[2]Dental &amp; Other Rates'!$B$28)</f>
        <v>#REF!</v>
      </c>
      <c r="AS17" s="123"/>
      <c r="AT17" s="128" t="e">
        <f>SUM(#REF!/1000*#REF!)</f>
        <v>#REF!</v>
      </c>
      <c r="AU17" s="129" t="e">
        <f t="shared" ref="AU17:AU26" si="6">SUM(AT17*0.5)</f>
        <v>#REF!</v>
      </c>
      <c r="AV17" s="122">
        <v>0.84</v>
      </c>
      <c r="AW17" s="123"/>
      <c r="AX17" s="123"/>
      <c r="AY17" s="182" t="e">
        <f>SUM(#REF!/#REF!*'[2]Dental &amp; Other Rates'!$B$39/12)</f>
        <v>#REF!</v>
      </c>
      <c r="AZ17" s="123"/>
      <c r="BA17" s="133">
        <f>'[2]Citigroup Rate Chart'!Y17</f>
        <v>122.93599999999999</v>
      </c>
      <c r="BB17" s="134">
        <f>'[2]Citigroup Rate Chart'!Z17</f>
        <v>124.52</v>
      </c>
      <c r="BC17" s="134">
        <f>'[2]Citigroup Rate Chart'!AA17</f>
        <v>1494.24</v>
      </c>
      <c r="BD17" s="134">
        <f t="shared" ref="BD17:BD26" si="7">SUM(BC17-AD17)</f>
        <v>529.1520000000005</v>
      </c>
      <c r="BE17" s="119"/>
      <c r="BF17" s="120">
        <v>74</v>
      </c>
      <c r="BG17" s="121">
        <v>57</v>
      </c>
      <c r="BH17" s="121">
        <v>45</v>
      </c>
      <c r="BI17" s="121">
        <v>63</v>
      </c>
      <c r="BJ17" s="179">
        <v>67</v>
      </c>
      <c r="BK17" s="123"/>
      <c r="BL17" s="159">
        <v>30</v>
      </c>
      <c r="BM17" s="183">
        <v>13</v>
      </c>
      <c r="BN17" s="123"/>
      <c r="BO17" s="160">
        <v>9.7200000000000006</v>
      </c>
      <c r="BP17" s="123"/>
      <c r="BQ17" s="159" t="e">
        <f>SUM((#REF!*10)/#REF!*'[2]Dental &amp; Other Rates'!$B$27)</f>
        <v>#REF!</v>
      </c>
      <c r="BR17" s="183" t="e">
        <f>SUM((#REF!*10*0.6)/#REF!*'[2]Dental &amp; Other Rates'!$B$28)</f>
        <v>#REF!</v>
      </c>
      <c r="BS17" s="123"/>
      <c r="BT17" s="128" t="e">
        <f>SUM((#REF!*7)/1000*#REF!)</f>
        <v>#REF!</v>
      </c>
      <c r="BU17" s="129" t="e">
        <f t="shared" ref="BU17:BU26" si="8">SUM(BT17*0.5)</f>
        <v>#REF!</v>
      </c>
      <c r="BV17" s="122">
        <v>0.84</v>
      </c>
      <c r="BW17" s="123"/>
      <c r="BX17" s="123"/>
      <c r="BY17" s="182" t="e">
        <f>SUM(#REF!/#REF!*'[2]Dental &amp; Other Rates'!$B$39/12)</f>
        <v>#REF!</v>
      </c>
      <c r="BZ17" s="123"/>
      <c r="CA17" s="133">
        <f>'[2]Citigroup Rate Max AD&amp;D Life'!Y17</f>
        <v>132.08000000000001</v>
      </c>
      <c r="CB17" s="134">
        <f>'[2]Citigroup Rate Max AD&amp;D Life'!Z17</f>
        <v>137.12</v>
      </c>
      <c r="CC17" s="205">
        <f t="shared" ref="CC17:CC26" si="9">SUM(BD17/A17)</f>
        <v>2.2048000000000022E-2</v>
      </c>
    </row>
    <row r="18" spans="1:81" ht="14.4" thickTop="1" thickBot="1" x14ac:dyDescent="0.3">
      <c r="A18" s="33">
        <v>25000</v>
      </c>
      <c r="B18" s="54" t="s">
        <v>395</v>
      </c>
      <c r="C18" s="119"/>
      <c r="D18" s="128">
        <v>373.55</v>
      </c>
      <c r="E18" s="138">
        <v>381.78</v>
      </c>
      <c r="F18" s="138">
        <v>349.49</v>
      </c>
      <c r="G18" s="122">
        <v>208.94</v>
      </c>
      <c r="H18" s="123"/>
      <c r="I18" s="159">
        <v>59.05</v>
      </c>
      <c r="J18" s="123"/>
      <c r="K18" s="140">
        <v>13.74</v>
      </c>
      <c r="L18" s="123"/>
      <c r="M18" s="141" t="e">
        <f>SUM(#REF!/#REF!*'[2]Enron Rates'!$B$16)</f>
        <v>#REF!</v>
      </c>
      <c r="N18" s="142" t="e">
        <f>SUM(#REF!/#REF!*'[2]Enron Rates'!$B$17)</f>
        <v>#REF!</v>
      </c>
      <c r="O18" s="123"/>
      <c r="P18" s="128" t="e">
        <f>SUM(#REF!/1000*#REF!)</f>
        <v>#REF!</v>
      </c>
      <c r="Q18" s="129" t="e">
        <f t="shared" si="5"/>
        <v>#REF!</v>
      </c>
      <c r="R18" s="122">
        <v>0.42</v>
      </c>
      <c r="S18" s="123"/>
      <c r="T18" s="123"/>
      <c r="U18" s="130">
        <v>7.82</v>
      </c>
      <c r="V18" s="131">
        <v>13.56</v>
      </c>
      <c r="W18" s="131">
        <v>27.62</v>
      </c>
      <c r="X18" s="132">
        <v>37.020000000000003</v>
      </c>
      <c r="Y18" s="123"/>
      <c r="Z18" s="123"/>
      <c r="AA18" s="133">
        <f>'[2]Enron Summary'!AA18</f>
        <v>-391.91</v>
      </c>
      <c r="AB18" s="134">
        <f>'[2]Enron Summary'!AB18</f>
        <v>92.379999999999953</v>
      </c>
      <c r="AC18" s="134">
        <f>'[2]Enron Summary'!AC18</f>
        <v>103.37499999999994</v>
      </c>
      <c r="AD18" s="134">
        <f>'[2]Comparison '!H19</f>
        <v>973.75999999999942</v>
      </c>
      <c r="AE18" s="119"/>
      <c r="AF18" s="128">
        <v>92</v>
      </c>
      <c r="AG18" s="138">
        <v>70</v>
      </c>
      <c r="AH18" s="138">
        <v>57</v>
      </c>
      <c r="AI18" s="138">
        <v>74</v>
      </c>
      <c r="AJ18" s="122">
        <v>82</v>
      </c>
      <c r="AK18" s="123"/>
      <c r="AL18" s="159">
        <v>30</v>
      </c>
      <c r="AM18" s="183">
        <v>13</v>
      </c>
      <c r="AN18" s="123"/>
      <c r="AO18" s="140">
        <v>9.7200000000000006</v>
      </c>
      <c r="AP18" s="123"/>
      <c r="AQ18" s="126" t="e">
        <f>SUM(#REF!/#REF!*'[2]Dental &amp; Other Rates'!$B$27)</f>
        <v>#REF!</v>
      </c>
      <c r="AR18" s="184" t="e">
        <f>SUM(#REF!/#REF!*'[2]Dental &amp; Other Rates'!$B$28)</f>
        <v>#REF!</v>
      </c>
      <c r="AS18" s="123"/>
      <c r="AT18" s="128" t="e">
        <f>SUM(#REF!/1000*#REF!)</f>
        <v>#REF!</v>
      </c>
      <c r="AU18" s="129" t="e">
        <f t="shared" si="6"/>
        <v>#REF!</v>
      </c>
      <c r="AV18" s="122">
        <v>0.84</v>
      </c>
      <c r="AW18" s="123"/>
      <c r="AX18" s="123"/>
      <c r="AY18" s="182" t="e">
        <f>SUM(#REF!/#REF!*'[2]Dental &amp; Other Rates'!$B$39/12)</f>
        <v>#REF!</v>
      </c>
      <c r="AZ18" s="123"/>
      <c r="BA18" s="133">
        <f>'[2]Citigroup Rate Chart'!Y18</f>
        <v>141.32</v>
      </c>
      <c r="BB18" s="134">
        <f>'[2]Citigroup Rate Chart'!Z18</f>
        <v>142.935</v>
      </c>
      <c r="BC18" s="134">
        <f>'[2]Citigroup Rate Chart'!AA18</f>
        <v>1715.22</v>
      </c>
      <c r="BD18" s="134">
        <f t="shared" si="7"/>
        <v>741.4600000000006</v>
      </c>
      <c r="BE18" s="119"/>
      <c r="BF18" s="128">
        <v>92</v>
      </c>
      <c r="BG18" s="138">
        <v>70</v>
      </c>
      <c r="BH18" s="138">
        <v>57</v>
      </c>
      <c r="BI18" s="138">
        <v>74</v>
      </c>
      <c r="BJ18" s="122">
        <v>82</v>
      </c>
      <c r="BK18" s="123"/>
      <c r="BL18" s="159">
        <v>30</v>
      </c>
      <c r="BM18" s="183">
        <v>13</v>
      </c>
      <c r="BN18" s="123"/>
      <c r="BO18" s="140">
        <v>9.7200000000000006</v>
      </c>
      <c r="BP18" s="123"/>
      <c r="BQ18" s="159" t="e">
        <f>SUM((#REF!*10)/#REF!*'[2]Dental &amp; Other Rates'!$B$27)</f>
        <v>#REF!</v>
      </c>
      <c r="BR18" s="183" t="e">
        <f>SUM((#REF!*10*0.6)/#REF!*'[2]Dental &amp; Other Rates'!$B$28)</f>
        <v>#REF!</v>
      </c>
      <c r="BS18" s="123"/>
      <c r="BT18" s="128" t="e">
        <f>SUM((#REF!*7)/1000*#REF!)</f>
        <v>#REF!</v>
      </c>
      <c r="BU18" s="129" t="e">
        <f t="shared" si="8"/>
        <v>#REF!</v>
      </c>
      <c r="BV18" s="122">
        <v>0.84</v>
      </c>
      <c r="BW18" s="123"/>
      <c r="BX18" s="123"/>
      <c r="BY18" s="182" t="e">
        <f>SUM(#REF!/#REF!*'[2]Dental &amp; Other Rates'!$B$39/12)</f>
        <v>#REF!</v>
      </c>
      <c r="BZ18" s="123"/>
      <c r="CA18" s="133">
        <f>'[2]Citigroup Rate Max AD&amp;D Life'!Y18</f>
        <v>150.845</v>
      </c>
      <c r="CB18" s="134">
        <f>'[2]Citigroup Rate Max AD&amp;D Life'!Z18</f>
        <v>156.06</v>
      </c>
      <c r="CC18" s="205">
        <f t="shared" si="9"/>
        <v>2.9658400000000026E-2</v>
      </c>
    </row>
    <row r="19" spans="1:81" ht="14.4" thickTop="1" thickBot="1" x14ac:dyDescent="0.3">
      <c r="A19" s="33">
        <v>40000</v>
      </c>
      <c r="B19" s="54" t="s">
        <v>396</v>
      </c>
      <c r="C19" s="119"/>
      <c r="D19" s="128">
        <v>373.55</v>
      </c>
      <c r="E19" s="138">
        <v>381.78</v>
      </c>
      <c r="F19" s="138">
        <v>349.49</v>
      </c>
      <c r="G19" s="122">
        <v>208.94</v>
      </c>
      <c r="H19" s="123"/>
      <c r="I19" s="159">
        <v>59.05</v>
      </c>
      <c r="J19" s="123"/>
      <c r="K19" s="140">
        <v>13.74</v>
      </c>
      <c r="L19" s="123"/>
      <c r="M19" s="141" t="e">
        <f>SUM(#REF!/#REF!*'[2]Enron Rates'!$B$16)</f>
        <v>#REF!</v>
      </c>
      <c r="N19" s="142" t="e">
        <f>SUM(#REF!/#REF!*'[2]Enron Rates'!$B$17)</f>
        <v>#REF!</v>
      </c>
      <c r="O19" s="123"/>
      <c r="P19" s="128" t="e">
        <f>SUM(#REF!/1000*#REF!)</f>
        <v>#REF!</v>
      </c>
      <c r="Q19" s="129" t="e">
        <f t="shared" si="5"/>
        <v>#REF!</v>
      </c>
      <c r="R19" s="122">
        <v>0.42</v>
      </c>
      <c r="S19" s="123"/>
      <c r="T19" s="123"/>
      <c r="U19" s="130">
        <v>7.82</v>
      </c>
      <c r="V19" s="131">
        <v>13.56</v>
      </c>
      <c r="W19" s="131">
        <v>27.62</v>
      </c>
      <c r="X19" s="132">
        <v>37.020000000000003</v>
      </c>
      <c r="Y19" s="123"/>
      <c r="Z19" s="123"/>
      <c r="AA19" s="133">
        <f>'[2]Enron Summary'!AA19</f>
        <v>-391.91</v>
      </c>
      <c r="AB19" s="134">
        <f>'[2]Enron Summary'!AB19</f>
        <v>93.639999999999958</v>
      </c>
      <c r="AC19" s="134">
        <f>'[2]Enron Summary'!AC19</f>
        <v>105.33999999999995</v>
      </c>
      <c r="AD19" s="134">
        <f>'[2]Comparison '!H20</f>
        <v>1103.8399999999995</v>
      </c>
      <c r="AE19" s="119"/>
      <c r="AF19" s="128">
        <v>109</v>
      </c>
      <c r="AG19" s="138">
        <v>86</v>
      </c>
      <c r="AH19" s="138">
        <v>74</v>
      </c>
      <c r="AI19" s="138">
        <v>93</v>
      </c>
      <c r="AJ19" s="122">
        <v>102</v>
      </c>
      <c r="AK19" s="123"/>
      <c r="AL19" s="159">
        <v>30</v>
      </c>
      <c r="AM19" s="183">
        <v>13</v>
      </c>
      <c r="AN19" s="123"/>
      <c r="AO19" s="140">
        <v>9.7200000000000006</v>
      </c>
      <c r="AP19" s="123"/>
      <c r="AQ19" s="126" t="e">
        <f>SUM(#REF!/#REF!*'[2]Dental &amp; Other Rates'!$B$27)</f>
        <v>#REF!</v>
      </c>
      <c r="AR19" s="184" t="e">
        <f>SUM(#REF!/#REF!*'[2]Dental &amp; Other Rates'!$B$28)</f>
        <v>#REF!</v>
      </c>
      <c r="AS19" s="123"/>
      <c r="AT19" s="128" t="e">
        <f>SUM(#REF!/1000*#REF!)</f>
        <v>#REF!</v>
      </c>
      <c r="AU19" s="129" t="e">
        <f t="shared" si="6"/>
        <v>#REF!</v>
      </c>
      <c r="AV19" s="122">
        <v>0.84</v>
      </c>
      <c r="AW19" s="123"/>
      <c r="AX19" s="123"/>
      <c r="AY19" s="182" t="e">
        <f>SUM(#REF!/#REF!*'[2]Dental &amp; Other Rates'!$B$39/12)</f>
        <v>#REF!</v>
      </c>
      <c r="AZ19" s="123"/>
      <c r="BA19" s="133">
        <f>'[2]Citigroup Rate Chart'!Y19</f>
        <v>164.08</v>
      </c>
      <c r="BB19" s="134">
        <f>'[2]Citigroup Rate Chart'!Z19</f>
        <v>166.16</v>
      </c>
      <c r="BC19" s="134">
        <f>'[2]Citigroup Rate Chart'!AA19</f>
        <v>1993.92</v>
      </c>
      <c r="BD19" s="134">
        <f t="shared" si="7"/>
        <v>890.08000000000061</v>
      </c>
      <c r="BE19" s="119"/>
      <c r="BF19" s="128">
        <v>109</v>
      </c>
      <c r="BG19" s="138">
        <v>86</v>
      </c>
      <c r="BH19" s="138">
        <v>74</v>
      </c>
      <c r="BI19" s="138">
        <v>93</v>
      </c>
      <c r="BJ19" s="122">
        <v>102</v>
      </c>
      <c r="BK19" s="123"/>
      <c r="BL19" s="159">
        <v>30</v>
      </c>
      <c r="BM19" s="183">
        <v>13</v>
      </c>
      <c r="BN19" s="123"/>
      <c r="BO19" s="140">
        <v>9.7200000000000006</v>
      </c>
      <c r="BP19" s="123"/>
      <c r="BQ19" s="159" t="e">
        <f>SUM((#REF!*10)/#REF!*'[2]Dental &amp; Other Rates'!$B$27)</f>
        <v>#REF!</v>
      </c>
      <c r="BR19" s="183" t="e">
        <f>SUM((#REF!*10*0.6)/#REF!*'[2]Dental &amp; Other Rates'!$B$28)</f>
        <v>#REF!</v>
      </c>
      <c r="BS19" s="123"/>
      <c r="BT19" s="128" t="e">
        <f>SUM((#REF!*7)/1000*#REF!)</f>
        <v>#REF!</v>
      </c>
      <c r="BU19" s="129" t="e">
        <f t="shared" si="8"/>
        <v>#REF!</v>
      </c>
      <c r="BV19" s="122">
        <v>0.84</v>
      </c>
      <c r="BW19" s="123"/>
      <c r="BX19" s="123"/>
      <c r="BY19" s="182" t="e">
        <f>SUM(#REF!/#REF!*'[2]Dental &amp; Other Rates'!$B$39/12)</f>
        <v>#REF!</v>
      </c>
      <c r="BZ19" s="123"/>
      <c r="CA19" s="133">
        <f>'[2]Citigroup Rate Max AD&amp;D Life'!Y19</f>
        <v>179.32</v>
      </c>
      <c r="CB19" s="134">
        <f>'[2]Citigroup Rate Max AD&amp;D Life'!Z19</f>
        <v>187.16</v>
      </c>
      <c r="CC19" s="205">
        <f t="shared" si="9"/>
        <v>2.2252000000000015E-2</v>
      </c>
    </row>
    <row r="20" spans="1:81" ht="14.4" thickTop="1" thickBot="1" x14ac:dyDescent="0.3">
      <c r="A20" s="33">
        <v>60000</v>
      </c>
      <c r="B20" s="54" t="s">
        <v>397</v>
      </c>
      <c r="C20" s="119"/>
      <c r="D20" s="128">
        <v>373.55</v>
      </c>
      <c r="E20" s="138">
        <v>381.78</v>
      </c>
      <c r="F20" s="138">
        <v>349.49</v>
      </c>
      <c r="G20" s="122">
        <v>208.94</v>
      </c>
      <c r="H20" s="123"/>
      <c r="I20" s="159">
        <v>59.05</v>
      </c>
      <c r="J20" s="123"/>
      <c r="K20" s="140">
        <v>13.74</v>
      </c>
      <c r="L20" s="123"/>
      <c r="M20" s="141" t="e">
        <f>SUM(#REF!/#REF!*'[2]Enron Rates'!$B$16)</f>
        <v>#REF!</v>
      </c>
      <c r="N20" s="142" t="e">
        <f>SUM(#REF!/#REF!*'[2]Enron Rates'!$B$17)</f>
        <v>#REF!</v>
      </c>
      <c r="O20" s="123"/>
      <c r="P20" s="128" t="e">
        <f>SUM(#REF!/1000*#REF!)</f>
        <v>#REF!</v>
      </c>
      <c r="Q20" s="129" t="e">
        <f t="shared" si="5"/>
        <v>#REF!</v>
      </c>
      <c r="R20" s="122">
        <v>0.42</v>
      </c>
      <c r="S20" s="123"/>
      <c r="T20" s="123"/>
      <c r="U20" s="130">
        <v>7.82</v>
      </c>
      <c r="V20" s="131">
        <v>13.56</v>
      </c>
      <c r="W20" s="131">
        <v>27.62</v>
      </c>
      <c r="X20" s="132">
        <v>37.020000000000003</v>
      </c>
      <c r="Y20" s="123"/>
      <c r="Z20" s="123"/>
      <c r="AA20" s="133">
        <f>'[2]Enron Summary'!AA20</f>
        <v>-391.91</v>
      </c>
      <c r="AB20" s="134">
        <f>'[2]Enron Summary'!AB20</f>
        <v>95.319999999999951</v>
      </c>
      <c r="AC20" s="134">
        <f>'[2]Enron Summary'!AC20</f>
        <v>107.95999999999995</v>
      </c>
      <c r="AD20" s="134">
        <f>'[2]Comparison '!H21</f>
        <v>1277.2799999999993</v>
      </c>
      <c r="AE20" s="119"/>
      <c r="AF20" s="128">
        <v>138</v>
      </c>
      <c r="AG20" s="138">
        <v>94</v>
      </c>
      <c r="AH20" s="138">
        <v>94</v>
      </c>
      <c r="AI20" s="138">
        <v>113</v>
      </c>
      <c r="AJ20" s="122">
        <v>124</v>
      </c>
      <c r="AK20" s="123"/>
      <c r="AL20" s="159">
        <v>30</v>
      </c>
      <c r="AM20" s="183">
        <v>13</v>
      </c>
      <c r="AN20" s="123"/>
      <c r="AO20" s="140">
        <v>9.7200000000000006</v>
      </c>
      <c r="AP20" s="123"/>
      <c r="AQ20" s="126" t="e">
        <f>SUM(#REF!/#REF!*'[2]Dental &amp; Other Rates'!$B$27)</f>
        <v>#REF!</v>
      </c>
      <c r="AR20" s="184" t="e">
        <f>SUM(#REF!/#REF!*'[2]Dental &amp; Other Rates'!$B$28)</f>
        <v>#REF!</v>
      </c>
      <c r="AS20" s="123"/>
      <c r="AT20" s="128" t="e">
        <f>SUM(#REF!/1000*#REF!)</f>
        <v>#REF!</v>
      </c>
      <c r="AU20" s="129" t="e">
        <f t="shared" si="6"/>
        <v>#REF!</v>
      </c>
      <c r="AV20" s="122">
        <v>0.84</v>
      </c>
      <c r="AW20" s="123"/>
      <c r="AX20" s="123"/>
      <c r="AY20" s="182" t="e">
        <f>SUM(#REF!/#REF!*'[2]Dental &amp; Other Rates'!$B$40/12)</f>
        <v>#REF!</v>
      </c>
      <c r="AZ20" s="123"/>
      <c r="BA20" s="133">
        <f>'[2]Citigroup Rate Chart'!Y20</f>
        <v>208.26</v>
      </c>
      <c r="BB20" s="134">
        <f>'[2]Citigroup Rate Chart'!Z20</f>
        <v>210.96</v>
      </c>
      <c r="BC20" s="134">
        <f>'[2]Citigroup Rate Chart'!AA20</f>
        <v>2531.52</v>
      </c>
      <c r="BD20" s="134">
        <f t="shared" si="7"/>
        <v>1254.2400000000007</v>
      </c>
      <c r="BE20" s="119"/>
      <c r="BF20" s="128">
        <v>138</v>
      </c>
      <c r="BG20" s="138">
        <v>94</v>
      </c>
      <c r="BH20" s="138">
        <v>94</v>
      </c>
      <c r="BI20" s="138">
        <v>113</v>
      </c>
      <c r="BJ20" s="122">
        <v>124</v>
      </c>
      <c r="BK20" s="123"/>
      <c r="BL20" s="159">
        <v>30</v>
      </c>
      <c r="BM20" s="183">
        <v>13</v>
      </c>
      <c r="BN20" s="123"/>
      <c r="BO20" s="140">
        <v>9.7200000000000006</v>
      </c>
      <c r="BP20" s="123"/>
      <c r="BQ20" s="159" t="e">
        <f>SUM((#REF!*10)/#REF!*'[2]Dental &amp; Other Rates'!$B$27)</f>
        <v>#REF!</v>
      </c>
      <c r="BR20" s="183" t="e">
        <f>SUM((#REF!*10*0.6)/#REF!*'[2]Dental &amp; Other Rates'!$B$28)</f>
        <v>#REF!</v>
      </c>
      <c r="BS20" s="123"/>
      <c r="BT20" s="128" t="e">
        <f>SUM((#REF!*7)/1000*#REF!)</f>
        <v>#REF!</v>
      </c>
      <c r="BU20" s="129" t="e">
        <f t="shared" si="8"/>
        <v>#REF!</v>
      </c>
      <c r="BV20" s="122">
        <v>0.84</v>
      </c>
      <c r="BW20" s="123"/>
      <c r="BX20" s="123"/>
      <c r="BY20" s="182" t="e">
        <f>SUM(#REF!/#REF!*'[2]Dental &amp; Other Rates'!$B$40/12)</f>
        <v>#REF!</v>
      </c>
      <c r="BZ20" s="123"/>
      <c r="CA20" s="133">
        <f>'[2]Citigroup Rate Max AD&amp;D Life'!Y20</f>
        <v>231.12</v>
      </c>
      <c r="CB20" s="134">
        <f>'[2]Citigroup Rate Max AD&amp;D Life'!Z20</f>
        <v>242.46</v>
      </c>
      <c r="CC20" s="205">
        <f t="shared" si="9"/>
        <v>2.0904000000000013E-2</v>
      </c>
    </row>
    <row r="21" spans="1:81" ht="14.4" thickTop="1" thickBot="1" x14ac:dyDescent="0.3">
      <c r="A21" s="33">
        <v>80000</v>
      </c>
      <c r="B21" s="54" t="s">
        <v>398</v>
      </c>
      <c r="C21" s="119"/>
      <c r="D21" s="128">
        <v>373.55</v>
      </c>
      <c r="E21" s="138">
        <v>381.78</v>
      </c>
      <c r="F21" s="138">
        <v>349.49</v>
      </c>
      <c r="G21" s="122">
        <v>208.94</v>
      </c>
      <c r="H21" s="123"/>
      <c r="I21" s="159">
        <v>59.05</v>
      </c>
      <c r="J21" s="123"/>
      <c r="K21" s="140">
        <v>13.74</v>
      </c>
      <c r="L21" s="123"/>
      <c r="M21" s="141" t="e">
        <f>SUM(#REF!/#REF!*'[2]Enron Rates'!$B$16)</f>
        <v>#REF!</v>
      </c>
      <c r="N21" s="142" t="e">
        <f>SUM(#REF!/#REF!*'[2]Enron Rates'!$B$17)</f>
        <v>#REF!</v>
      </c>
      <c r="O21" s="123"/>
      <c r="P21" s="128" t="e">
        <f>SUM(#REF!/1000*#REF!)</f>
        <v>#REF!</v>
      </c>
      <c r="Q21" s="129" t="e">
        <f t="shared" si="5"/>
        <v>#REF!</v>
      </c>
      <c r="R21" s="122">
        <v>0.42</v>
      </c>
      <c r="S21" s="123"/>
      <c r="T21" s="123"/>
      <c r="U21" s="130">
        <v>7.82</v>
      </c>
      <c r="V21" s="131">
        <v>13.56</v>
      </c>
      <c r="W21" s="131">
        <v>27.62</v>
      </c>
      <c r="X21" s="132">
        <v>37.020000000000003</v>
      </c>
      <c r="Y21" s="123"/>
      <c r="Z21" s="123"/>
      <c r="AA21" s="133">
        <f>'[2]Enron Summary'!AA21</f>
        <v>-391.91</v>
      </c>
      <c r="AB21" s="134">
        <f>'[2]Enron Summary'!AB21</f>
        <v>96.999999999999943</v>
      </c>
      <c r="AC21" s="134">
        <f>'[2]Enron Summary'!AC21</f>
        <v>110.57999999999996</v>
      </c>
      <c r="AD21" s="134">
        <f>'[2]Comparison '!H22</f>
        <v>1450.7199999999993</v>
      </c>
      <c r="AE21" s="119"/>
      <c r="AF21" s="128">
        <v>166</v>
      </c>
      <c r="AG21" s="138">
        <v>115</v>
      </c>
      <c r="AH21" s="138">
        <v>115</v>
      </c>
      <c r="AI21" s="138">
        <v>137</v>
      </c>
      <c r="AJ21" s="122">
        <v>152</v>
      </c>
      <c r="AK21" s="123"/>
      <c r="AL21" s="159">
        <v>30</v>
      </c>
      <c r="AM21" s="183">
        <v>13</v>
      </c>
      <c r="AN21" s="123"/>
      <c r="AO21" s="140">
        <v>9.7200000000000006</v>
      </c>
      <c r="AP21" s="123"/>
      <c r="AQ21" s="126" t="e">
        <f>SUM(#REF!/#REF!*'[2]Dental &amp; Other Rates'!$B$27)</f>
        <v>#REF!</v>
      </c>
      <c r="AR21" s="184" t="e">
        <f>SUM(#REF!/#REF!*'[2]Dental &amp; Other Rates'!$B$28)</f>
        <v>#REF!</v>
      </c>
      <c r="AS21" s="123"/>
      <c r="AT21" s="128" t="e">
        <f>SUM(#REF!/1000*#REF!)</f>
        <v>#REF!</v>
      </c>
      <c r="AU21" s="129" t="e">
        <f t="shared" si="6"/>
        <v>#REF!</v>
      </c>
      <c r="AV21" s="122">
        <v>0.84</v>
      </c>
      <c r="AW21" s="123"/>
      <c r="AX21" s="123"/>
      <c r="AY21" s="182" t="e">
        <f>SUM(#REF!/#REF!*'[2]Dental &amp; Other Rates'!$B$40/12)</f>
        <v>#REF!</v>
      </c>
      <c r="AZ21" s="123"/>
      <c r="BA21" s="133">
        <f>'[2]Citigroup Rate Chart'!Y21</f>
        <v>246.44</v>
      </c>
      <c r="BB21" s="134">
        <f>'[2]Citigroup Rate Chart'!Z21</f>
        <v>249.76</v>
      </c>
      <c r="BC21" s="134">
        <f>'[2]Citigroup Rate Chart'!AA21</f>
        <v>2997.12</v>
      </c>
      <c r="BD21" s="134">
        <f t="shared" si="7"/>
        <v>1546.4000000000005</v>
      </c>
      <c r="BE21" s="119"/>
      <c r="BF21" s="128">
        <v>166</v>
      </c>
      <c r="BG21" s="138">
        <v>115</v>
      </c>
      <c r="BH21" s="138">
        <v>115</v>
      </c>
      <c r="BI21" s="138">
        <v>137</v>
      </c>
      <c r="BJ21" s="122">
        <v>152</v>
      </c>
      <c r="BK21" s="123"/>
      <c r="BL21" s="159">
        <v>30</v>
      </c>
      <c r="BM21" s="183">
        <v>13</v>
      </c>
      <c r="BN21" s="123"/>
      <c r="BO21" s="140">
        <v>9.7200000000000006</v>
      </c>
      <c r="BP21" s="123"/>
      <c r="BQ21" s="159" t="e">
        <f>SUM((#REF!*10)/#REF!*'[2]Dental &amp; Other Rates'!$B$27)</f>
        <v>#REF!</v>
      </c>
      <c r="BR21" s="183" t="e">
        <f>SUM((#REF!*10*0.6)/#REF!*'[2]Dental &amp; Other Rates'!$B$28)</f>
        <v>#REF!</v>
      </c>
      <c r="BS21" s="123"/>
      <c r="BT21" s="128" t="e">
        <f>SUM((#REF!*7)/1000*#REF!)</f>
        <v>#REF!</v>
      </c>
      <c r="BU21" s="129" t="e">
        <f t="shared" si="8"/>
        <v>#REF!</v>
      </c>
      <c r="BV21" s="122">
        <v>0.84</v>
      </c>
      <c r="BW21" s="123"/>
      <c r="BX21" s="123"/>
      <c r="BY21" s="182" t="e">
        <f>SUM(#REF!/#REF!*'[2]Dental &amp; Other Rates'!$B$40/12)</f>
        <v>#REF!</v>
      </c>
      <c r="BZ21" s="123"/>
      <c r="CA21" s="133">
        <f>'[2]Citigroup Rate Max AD&amp;D Life'!Y21</f>
        <v>276.91999999999996</v>
      </c>
      <c r="CB21" s="134">
        <f>'[2]Citigroup Rate Max AD&amp;D Life'!Z21</f>
        <v>291.76</v>
      </c>
      <c r="CC21" s="205">
        <f t="shared" si="9"/>
        <v>1.9330000000000007E-2</v>
      </c>
    </row>
    <row r="22" spans="1:81" ht="14.4" thickTop="1" thickBot="1" x14ac:dyDescent="0.3">
      <c r="A22" s="33">
        <v>100000</v>
      </c>
      <c r="B22" s="54" t="s">
        <v>399</v>
      </c>
      <c r="C22" s="119"/>
      <c r="D22" s="128">
        <v>373.55</v>
      </c>
      <c r="E22" s="138">
        <v>381.78</v>
      </c>
      <c r="F22" s="138">
        <v>349.49</v>
      </c>
      <c r="G22" s="122">
        <v>208.94</v>
      </c>
      <c r="H22" s="123"/>
      <c r="I22" s="159">
        <v>59.05</v>
      </c>
      <c r="J22" s="123"/>
      <c r="K22" s="140">
        <v>13.74</v>
      </c>
      <c r="L22" s="123"/>
      <c r="M22" s="141" t="e">
        <f>SUM(#REF!/#REF!*'[2]Enron Rates'!$B$16)</f>
        <v>#REF!</v>
      </c>
      <c r="N22" s="142" t="e">
        <f>SUM(#REF!/#REF!*'[2]Enron Rates'!$B$17)</f>
        <v>#REF!</v>
      </c>
      <c r="O22" s="123"/>
      <c r="P22" s="128" t="e">
        <f>SUM(#REF!/1000*#REF!)</f>
        <v>#REF!</v>
      </c>
      <c r="Q22" s="129" t="e">
        <f t="shared" si="5"/>
        <v>#REF!</v>
      </c>
      <c r="R22" s="122">
        <v>0.42</v>
      </c>
      <c r="S22" s="123"/>
      <c r="T22" s="123"/>
      <c r="U22" s="130">
        <v>7.82</v>
      </c>
      <c r="V22" s="131">
        <v>13.56</v>
      </c>
      <c r="W22" s="131">
        <v>27.62</v>
      </c>
      <c r="X22" s="132">
        <v>37.020000000000003</v>
      </c>
      <c r="Y22" s="123"/>
      <c r="Z22" s="123"/>
      <c r="AA22" s="133">
        <f>'[2]Enron Summary'!AA22</f>
        <v>-391.91</v>
      </c>
      <c r="AB22" s="134">
        <f>'[2]Enron Summary'!AB22</f>
        <v>98.67999999999995</v>
      </c>
      <c r="AC22" s="134">
        <f>'[2]Enron Summary'!AC22</f>
        <v>113.19999999999996</v>
      </c>
      <c r="AD22" s="134">
        <f>'[2]Comparison '!H23</f>
        <v>1624.1599999999996</v>
      </c>
      <c r="AE22" s="119"/>
      <c r="AF22" s="128">
        <v>196</v>
      </c>
      <c r="AG22" s="138">
        <v>134</v>
      </c>
      <c r="AH22" s="138">
        <v>140</v>
      </c>
      <c r="AI22" s="138">
        <v>165</v>
      </c>
      <c r="AJ22" s="122">
        <v>179</v>
      </c>
      <c r="AK22" s="123"/>
      <c r="AL22" s="159">
        <v>30</v>
      </c>
      <c r="AM22" s="183">
        <v>13</v>
      </c>
      <c r="AN22" s="123"/>
      <c r="AO22" s="140">
        <v>9.7200000000000006</v>
      </c>
      <c r="AP22" s="123"/>
      <c r="AQ22" s="126" t="e">
        <f>SUM(#REF!/#REF!*'[2]Dental &amp; Other Rates'!$B$27)</f>
        <v>#REF!</v>
      </c>
      <c r="AR22" s="184" t="e">
        <f>SUM(#REF!/#REF!*'[2]Dental &amp; Other Rates'!$B$28)</f>
        <v>#REF!</v>
      </c>
      <c r="AS22" s="123"/>
      <c r="AT22" s="128" t="e">
        <f>SUM(#REF!/1000*#REF!)</f>
        <v>#REF!</v>
      </c>
      <c r="AU22" s="129" t="e">
        <f t="shared" si="6"/>
        <v>#REF!</v>
      </c>
      <c r="AV22" s="122">
        <v>0.84</v>
      </c>
      <c r="AW22" s="123"/>
      <c r="AX22" s="123"/>
      <c r="AY22" s="182" t="e">
        <f>SUM(#REF!/#REF!*'[2]Dental &amp; Other Rates'!$B$40/12)</f>
        <v>#REF!</v>
      </c>
      <c r="AZ22" s="123"/>
      <c r="BA22" s="133">
        <f>'[2]Citigroup Rate Chart'!Y22</f>
        <v>286.62</v>
      </c>
      <c r="BB22" s="134">
        <f>'[2]Citigroup Rate Chart'!Z22</f>
        <v>290.56</v>
      </c>
      <c r="BC22" s="134">
        <f>'[2]Citigroup Rate Chart'!AA22</f>
        <v>3486.7200000000003</v>
      </c>
      <c r="BD22" s="134">
        <f t="shared" si="7"/>
        <v>1862.5600000000006</v>
      </c>
      <c r="BE22" s="119"/>
      <c r="BF22" s="128">
        <v>196</v>
      </c>
      <c r="BG22" s="138">
        <v>134</v>
      </c>
      <c r="BH22" s="138">
        <v>140</v>
      </c>
      <c r="BI22" s="138">
        <v>165</v>
      </c>
      <c r="BJ22" s="122">
        <v>179</v>
      </c>
      <c r="BK22" s="123"/>
      <c r="BL22" s="159">
        <v>30</v>
      </c>
      <c r="BM22" s="183">
        <v>13</v>
      </c>
      <c r="BN22" s="123"/>
      <c r="BO22" s="140">
        <v>9.7200000000000006</v>
      </c>
      <c r="BP22" s="123"/>
      <c r="BQ22" s="159" t="e">
        <f>SUM((#REF!*10)/#REF!*'[2]Dental &amp; Other Rates'!$B$27)</f>
        <v>#REF!</v>
      </c>
      <c r="BR22" s="183" t="e">
        <f>SUM((#REF!*10*0.6)/#REF!*'[2]Dental &amp; Other Rates'!$B$28)</f>
        <v>#REF!</v>
      </c>
      <c r="BS22" s="123"/>
      <c r="BT22" s="128" t="e">
        <f>SUM((#REF!*7)/1000*#REF!)</f>
        <v>#REF!</v>
      </c>
      <c r="BU22" s="129" t="e">
        <f t="shared" si="8"/>
        <v>#REF!</v>
      </c>
      <c r="BV22" s="122">
        <v>0.84</v>
      </c>
      <c r="BW22" s="123"/>
      <c r="BX22" s="123"/>
      <c r="BY22" s="182" t="e">
        <f>SUM(#REF!/#REF!*'[2]Dental &amp; Other Rates'!$B$40/12)</f>
        <v>#REF!</v>
      </c>
      <c r="BZ22" s="123"/>
      <c r="CA22" s="133">
        <f>'[2]Citigroup Rate Max AD&amp;D Life'!Y22</f>
        <v>324.72000000000003</v>
      </c>
      <c r="CB22" s="134">
        <f>'[2]Citigroup Rate Max AD&amp;D Life'!Z22</f>
        <v>343.06</v>
      </c>
      <c r="CC22" s="205">
        <f t="shared" si="9"/>
        <v>1.8625600000000006E-2</v>
      </c>
    </row>
    <row r="23" spans="1:81" ht="14.4" thickTop="1" thickBot="1" x14ac:dyDescent="0.3">
      <c r="A23" s="33">
        <v>150000</v>
      </c>
      <c r="B23" s="54" t="s">
        <v>400</v>
      </c>
      <c r="C23" s="119"/>
      <c r="D23" s="128">
        <v>373.55</v>
      </c>
      <c r="E23" s="138">
        <v>381.78</v>
      </c>
      <c r="F23" s="138">
        <v>349.49</v>
      </c>
      <c r="G23" s="122">
        <v>208.94</v>
      </c>
      <c r="H23" s="123"/>
      <c r="I23" s="159">
        <v>59.05</v>
      </c>
      <c r="J23" s="123"/>
      <c r="K23" s="140">
        <v>13.74</v>
      </c>
      <c r="L23" s="123"/>
      <c r="M23" s="141" t="e">
        <f>SUM(#REF!/#REF!*'[2]Enron Rates'!$B$16)</f>
        <v>#REF!</v>
      </c>
      <c r="N23" s="142" t="e">
        <f>SUM(#REF!/#REF!*'[2]Enron Rates'!$B$17)</f>
        <v>#REF!</v>
      </c>
      <c r="O23" s="123"/>
      <c r="P23" s="128" t="e">
        <f>SUM(#REF!/1000*#REF!)</f>
        <v>#REF!</v>
      </c>
      <c r="Q23" s="129" t="e">
        <f t="shared" si="5"/>
        <v>#REF!</v>
      </c>
      <c r="R23" s="122">
        <v>0.42</v>
      </c>
      <c r="S23" s="123"/>
      <c r="T23" s="123"/>
      <c r="U23" s="130">
        <v>7.82</v>
      </c>
      <c r="V23" s="131">
        <v>13.56</v>
      </c>
      <c r="W23" s="131">
        <v>27.62</v>
      </c>
      <c r="X23" s="132">
        <v>37.020000000000003</v>
      </c>
      <c r="Y23" s="123"/>
      <c r="Z23" s="123"/>
      <c r="AA23" s="133">
        <f>'[2]Enron Summary'!AA23</f>
        <v>-391.91</v>
      </c>
      <c r="AB23" s="134">
        <f>'[2]Enron Summary'!AB23</f>
        <v>102.87999999999995</v>
      </c>
      <c r="AC23" s="134">
        <f>'[2]Enron Summary'!AC23</f>
        <v>119.74999999999994</v>
      </c>
      <c r="AD23" s="134">
        <f>'[2]Comparison '!H24</f>
        <v>2057.7599999999993</v>
      </c>
      <c r="AE23" s="119"/>
      <c r="AF23" s="128">
        <v>248</v>
      </c>
      <c r="AG23" s="138">
        <v>180</v>
      </c>
      <c r="AH23" s="138">
        <v>187</v>
      </c>
      <c r="AI23" s="138">
        <v>222</v>
      </c>
      <c r="AJ23" s="122">
        <v>234</v>
      </c>
      <c r="AK23" s="123"/>
      <c r="AL23" s="159">
        <v>30</v>
      </c>
      <c r="AM23" s="183">
        <v>13</v>
      </c>
      <c r="AN23" s="123"/>
      <c r="AO23" s="140">
        <v>9.7200000000000006</v>
      </c>
      <c r="AP23" s="123"/>
      <c r="AQ23" s="126" t="e">
        <f>SUM(#REF!/#REF!*'[2]Dental &amp; Other Rates'!$B$27)</f>
        <v>#REF!</v>
      </c>
      <c r="AR23" s="184" t="e">
        <f>SUM(#REF!/#REF!*'[2]Dental &amp; Other Rates'!$B$28)</f>
        <v>#REF!</v>
      </c>
      <c r="AS23" s="123"/>
      <c r="AT23" s="128" t="e">
        <f>SUM(#REF!/1000*#REF!)</f>
        <v>#REF!</v>
      </c>
      <c r="AU23" s="129" t="e">
        <f t="shared" si="6"/>
        <v>#REF!</v>
      </c>
      <c r="AV23" s="122">
        <v>0.84</v>
      </c>
      <c r="AW23" s="123"/>
      <c r="AX23" s="123"/>
      <c r="AY23" s="182" t="e">
        <f>SUM(#REF!/#REF!*'[2]Dental &amp; Other Rates'!$B$41/12)</f>
        <v>#REF!</v>
      </c>
      <c r="AZ23" s="123"/>
      <c r="BA23" s="133">
        <f>'[2]Citigroup Rate Chart'!Y23</f>
        <v>401.57000000000005</v>
      </c>
      <c r="BB23" s="134">
        <f>'[2]Citigroup Rate Chart'!Z23</f>
        <v>407.06</v>
      </c>
      <c r="BC23" s="134">
        <f>'[2]Citigroup Rate Chart'!AA23</f>
        <v>4884.72</v>
      </c>
      <c r="BD23" s="134">
        <f t="shared" si="7"/>
        <v>2826.9600000000009</v>
      </c>
      <c r="BE23" s="119"/>
      <c r="BF23" s="128">
        <v>248</v>
      </c>
      <c r="BG23" s="138">
        <v>180</v>
      </c>
      <c r="BH23" s="138">
        <v>187</v>
      </c>
      <c r="BI23" s="138">
        <v>222</v>
      </c>
      <c r="BJ23" s="122">
        <v>234</v>
      </c>
      <c r="BK23" s="123"/>
      <c r="BL23" s="159">
        <v>30</v>
      </c>
      <c r="BM23" s="183">
        <v>13</v>
      </c>
      <c r="BN23" s="123"/>
      <c r="BO23" s="140">
        <v>9.7200000000000006</v>
      </c>
      <c r="BP23" s="123"/>
      <c r="BQ23" s="159" t="e">
        <f>SUM((#REF!*10)/#REF!*'[2]Dental &amp; Other Rates'!$B$27)</f>
        <v>#REF!</v>
      </c>
      <c r="BR23" s="183" t="e">
        <f>SUM((#REF!*10*0.6)/#REF!*'[2]Dental &amp; Other Rates'!$B$28)</f>
        <v>#REF!</v>
      </c>
      <c r="BS23" s="123"/>
      <c r="BT23" s="128" t="e">
        <f>SUM((#REF!*7)/1000*#REF!)</f>
        <v>#REF!</v>
      </c>
      <c r="BU23" s="129" t="e">
        <f t="shared" si="8"/>
        <v>#REF!</v>
      </c>
      <c r="BV23" s="122">
        <v>0.84</v>
      </c>
      <c r="BW23" s="123"/>
      <c r="BX23" s="123"/>
      <c r="BY23" s="182" t="e">
        <f>SUM(#REF!/#REF!*'[2]Dental &amp; Other Rates'!$B$41/12)</f>
        <v>#REF!</v>
      </c>
      <c r="BZ23" s="123"/>
      <c r="CA23" s="133">
        <f>'[2]Citigroup Rate Max AD&amp;D Life'!Y23</f>
        <v>458.72</v>
      </c>
      <c r="CB23" s="134">
        <f>'[2]Citigroup Rate Max AD&amp;D Life'!Z23</f>
        <v>485.81</v>
      </c>
      <c r="CC23" s="205">
        <f t="shared" si="9"/>
        <v>1.8846400000000006E-2</v>
      </c>
    </row>
    <row r="24" spans="1:81" ht="14.4" thickTop="1" thickBot="1" x14ac:dyDescent="0.3">
      <c r="A24" s="33">
        <v>200000</v>
      </c>
      <c r="B24" s="54" t="s">
        <v>401</v>
      </c>
      <c r="C24" s="119"/>
      <c r="D24" s="128">
        <v>373.55</v>
      </c>
      <c r="E24" s="138">
        <v>381.78</v>
      </c>
      <c r="F24" s="138">
        <v>349.49</v>
      </c>
      <c r="G24" s="122">
        <v>208.94</v>
      </c>
      <c r="H24" s="123"/>
      <c r="I24" s="159">
        <v>59.05</v>
      </c>
      <c r="J24" s="123"/>
      <c r="K24" s="140">
        <v>13.74</v>
      </c>
      <c r="L24" s="123"/>
      <c r="M24" s="141" t="e">
        <f>SUM(#REF!/#REF!*'[2]Enron Rates'!$B$16)</f>
        <v>#REF!</v>
      </c>
      <c r="N24" s="142" t="e">
        <f>SUM(#REF!/#REF!*'[2]Enron Rates'!$B$17)</f>
        <v>#REF!</v>
      </c>
      <c r="O24" s="123"/>
      <c r="P24" s="128" t="e">
        <f>SUM(#REF!/1000*#REF!)</f>
        <v>#REF!</v>
      </c>
      <c r="Q24" s="129" t="e">
        <f t="shared" si="5"/>
        <v>#REF!</v>
      </c>
      <c r="R24" s="122">
        <v>0.42</v>
      </c>
      <c r="S24" s="123"/>
      <c r="T24" s="123"/>
      <c r="U24" s="130">
        <v>7.82</v>
      </c>
      <c r="V24" s="131">
        <v>13.56</v>
      </c>
      <c r="W24" s="131">
        <v>27.62</v>
      </c>
      <c r="X24" s="132">
        <v>37.020000000000003</v>
      </c>
      <c r="Y24" s="123"/>
      <c r="Z24" s="123"/>
      <c r="AA24" s="133">
        <f>'[2]Enron Summary'!AA24</f>
        <v>-391.91</v>
      </c>
      <c r="AB24" s="134">
        <f>'[2]Enron Summary'!AB24</f>
        <v>107.07999999999996</v>
      </c>
      <c r="AC24" s="134">
        <f>'[2]Enron Summary'!AC24</f>
        <v>126.29999999999995</v>
      </c>
      <c r="AD24" s="134">
        <f>'[2]Comparison '!H25</f>
        <v>2491.3599999999997</v>
      </c>
      <c r="AE24" s="119"/>
      <c r="AF24" s="128">
        <v>286</v>
      </c>
      <c r="AG24" s="138">
        <v>189</v>
      </c>
      <c r="AH24" s="138">
        <v>196</v>
      </c>
      <c r="AI24" s="138">
        <v>233</v>
      </c>
      <c r="AJ24" s="122">
        <v>246</v>
      </c>
      <c r="AK24" s="123"/>
      <c r="AL24" s="159">
        <v>30</v>
      </c>
      <c r="AM24" s="183">
        <v>13</v>
      </c>
      <c r="AN24" s="123"/>
      <c r="AO24" s="140">
        <v>9.7200000000000006</v>
      </c>
      <c r="AP24" s="123"/>
      <c r="AQ24" s="126" t="e">
        <f>SUM(#REF!/#REF!*'[2]Dental &amp; Other Rates'!$B$27)</f>
        <v>#REF!</v>
      </c>
      <c r="AR24" s="184" t="e">
        <f>SUM(#REF!/#REF!*'[2]Dental &amp; Other Rates'!$B$28)</f>
        <v>#REF!</v>
      </c>
      <c r="AS24" s="123"/>
      <c r="AT24" s="128" t="e">
        <f>SUM(#REF!/1000*#REF!)</f>
        <v>#REF!</v>
      </c>
      <c r="AU24" s="129" t="e">
        <f t="shared" si="6"/>
        <v>#REF!</v>
      </c>
      <c r="AV24" s="122">
        <v>0.84</v>
      </c>
      <c r="AW24" s="123"/>
      <c r="AX24" s="123"/>
      <c r="AY24" s="182" t="e">
        <f>SUM(#REF!/#REF!*'[2]Dental &amp; Other Rates'!$B$41/12)</f>
        <v>#REF!</v>
      </c>
      <c r="AZ24" s="123"/>
      <c r="BA24" s="133">
        <f>'[2]Citigroup Rate Chart'!Y24</f>
        <v>477.52000000000004</v>
      </c>
      <c r="BB24" s="134">
        <f>'[2]Citigroup Rate Chart'!Z24</f>
        <v>484.56</v>
      </c>
      <c r="BC24" s="134">
        <f>'[2]Citigroup Rate Chart'!AA24</f>
        <v>5814.72</v>
      </c>
      <c r="BD24" s="134">
        <f t="shared" si="7"/>
        <v>3323.3600000000006</v>
      </c>
      <c r="BE24" s="119"/>
      <c r="BF24" s="128">
        <v>286</v>
      </c>
      <c r="BG24" s="138">
        <v>189</v>
      </c>
      <c r="BH24" s="138">
        <v>196</v>
      </c>
      <c r="BI24" s="138">
        <v>233</v>
      </c>
      <c r="BJ24" s="122">
        <v>246</v>
      </c>
      <c r="BK24" s="123"/>
      <c r="BL24" s="159">
        <v>30</v>
      </c>
      <c r="BM24" s="183">
        <v>13</v>
      </c>
      <c r="BN24" s="123"/>
      <c r="BO24" s="140">
        <v>9.7200000000000006</v>
      </c>
      <c r="BP24" s="123"/>
      <c r="BQ24" s="159">
        <v>13.5</v>
      </c>
      <c r="BR24" s="183">
        <v>13.5</v>
      </c>
      <c r="BS24" s="123"/>
      <c r="BT24" s="128" t="e">
        <f>SUM((#REF!*7)/1000*#REF!)</f>
        <v>#REF!</v>
      </c>
      <c r="BU24" s="129" t="e">
        <f t="shared" si="8"/>
        <v>#REF!</v>
      </c>
      <c r="BV24" s="122">
        <v>0.84</v>
      </c>
      <c r="BW24" s="123"/>
      <c r="BX24" s="123"/>
      <c r="BY24" s="182" t="e">
        <f>SUM(#REF!/#REF!*'[2]Dental &amp; Other Rates'!$B$41/12)</f>
        <v>#REF!</v>
      </c>
      <c r="BZ24" s="123"/>
      <c r="CA24" s="133">
        <f>'[2]Citigroup Rate Max AD&amp;D Life'!Y24</f>
        <v>549.22</v>
      </c>
      <c r="CB24" s="134">
        <f>'[2]Citigroup Rate Max AD&amp;D Life'!Z24</f>
        <v>585.05999999999995</v>
      </c>
      <c r="CC24" s="205">
        <f t="shared" si="9"/>
        <v>1.6616800000000004E-2</v>
      </c>
    </row>
    <row r="25" spans="1:81" ht="14.4" thickTop="1" thickBot="1" x14ac:dyDescent="0.3">
      <c r="A25" s="33">
        <v>300000</v>
      </c>
      <c r="B25" s="54" t="s">
        <v>402</v>
      </c>
      <c r="C25" s="119"/>
      <c r="D25" s="128">
        <v>373.55</v>
      </c>
      <c r="E25" s="138">
        <v>381.78</v>
      </c>
      <c r="F25" s="138">
        <v>349.49</v>
      </c>
      <c r="G25" s="122">
        <v>208.94</v>
      </c>
      <c r="H25" s="123"/>
      <c r="I25" s="159">
        <v>59.05</v>
      </c>
      <c r="J25" s="123"/>
      <c r="K25" s="140">
        <v>13.74</v>
      </c>
      <c r="L25" s="123"/>
      <c r="M25" s="141" t="e">
        <f>SUM(#REF!/#REF!*'[2]Enron Rates'!$B$16)</f>
        <v>#REF!</v>
      </c>
      <c r="N25" s="142" t="e">
        <f>SUM(#REF!/#REF!*'[2]Enron Rates'!$B$17)</f>
        <v>#REF!</v>
      </c>
      <c r="O25" s="123"/>
      <c r="P25" s="128" t="e">
        <f>SUM(#REF!/1000*#REF!)</f>
        <v>#REF!</v>
      </c>
      <c r="Q25" s="129" t="e">
        <f t="shared" si="5"/>
        <v>#REF!</v>
      </c>
      <c r="R25" s="122">
        <v>0.42</v>
      </c>
      <c r="S25" s="123"/>
      <c r="T25" s="123"/>
      <c r="U25" s="130">
        <v>7.82</v>
      </c>
      <c r="V25" s="131">
        <v>13.56</v>
      </c>
      <c r="W25" s="131">
        <v>27.62</v>
      </c>
      <c r="X25" s="132">
        <v>37.020000000000003</v>
      </c>
      <c r="Y25" s="123"/>
      <c r="Z25" s="123"/>
      <c r="AA25" s="133">
        <f>'[2]Enron Summary'!AA25</f>
        <v>-391.91</v>
      </c>
      <c r="AB25" s="134">
        <f>'[2]Enron Summary'!AB25</f>
        <v>115.47999999999995</v>
      </c>
      <c r="AC25" s="134">
        <f>'[2]Enron Summary'!AC25</f>
        <v>139.39999999999995</v>
      </c>
      <c r="AD25" s="134">
        <f>'[2]Comparison '!H26</f>
        <v>3358.5599999999995</v>
      </c>
      <c r="AE25" s="119"/>
      <c r="AF25" s="128">
        <v>280</v>
      </c>
      <c r="AG25" s="138">
        <v>198</v>
      </c>
      <c r="AH25" s="138">
        <v>206</v>
      </c>
      <c r="AI25" s="138">
        <v>244</v>
      </c>
      <c r="AJ25" s="122">
        <v>257</v>
      </c>
      <c r="AK25" s="123"/>
      <c r="AL25" s="159">
        <v>30</v>
      </c>
      <c r="AM25" s="183">
        <v>13</v>
      </c>
      <c r="AN25" s="123"/>
      <c r="AO25" s="140">
        <v>9.7200000000000006</v>
      </c>
      <c r="AP25" s="123"/>
      <c r="AQ25" s="126" t="e">
        <f>SUM(#REF!/#REF!*'[2]Dental &amp; Other Rates'!$B$27)</f>
        <v>#REF!</v>
      </c>
      <c r="AR25" s="184" t="e">
        <f>SUM(#REF!/#REF!*'[2]Dental &amp; Other Rates'!$B$28)</f>
        <v>#REF!</v>
      </c>
      <c r="AS25" s="123"/>
      <c r="AT25" s="128" t="e">
        <f>SUM(#REF!/1000*#REF!)</f>
        <v>#REF!</v>
      </c>
      <c r="AU25" s="129" t="e">
        <f t="shared" si="6"/>
        <v>#REF!</v>
      </c>
      <c r="AV25" s="122">
        <v>0.84</v>
      </c>
      <c r="AW25" s="123"/>
      <c r="AX25" s="123"/>
      <c r="AY25" s="182" t="e">
        <f>SUM(#REF!/#REF!*'[2]Dental &amp; Other Rates'!$B$42/12)</f>
        <v>#REF!</v>
      </c>
      <c r="AZ25" s="123"/>
      <c r="BA25" s="133">
        <f>'[2]Citigroup Rate Chart'!Y25</f>
        <v>572.42000000000007</v>
      </c>
      <c r="BB25" s="134">
        <f>'[2]Citigroup Rate Chart'!Z25</f>
        <v>582.55999999999995</v>
      </c>
      <c r="BC25" s="134">
        <f>'[2]Citigroup Rate Chart'!AA25</f>
        <v>6990.7199999999993</v>
      </c>
      <c r="BD25" s="134">
        <f t="shared" si="7"/>
        <v>3632.16</v>
      </c>
      <c r="BE25" s="119"/>
      <c r="BF25" s="128">
        <v>280</v>
      </c>
      <c r="BG25" s="138">
        <v>198</v>
      </c>
      <c r="BH25" s="138">
        <v>206</v>
      </c>
      <c r="BI25" s="138">
        <v>244</v>
      </c>
      <c r="BJ25" s="122">
        <v>257</v>
      </c>
      <c r="BK25" s="123"/>
      <c r="BL25" s="159">
        <v>30</v>
      </c>
      <c r="BM25" s="183">
        <v>13</v>
      </c>
      <c r="BN25" s="123"/>
      <c r="BO25" s="140">
        <v>9.7200000000000006</v>
      </c>
      <c r="BP25" s="123"/>
      <c r="BQ25" s="159">
        <v>13.5</v>
      </c>
      <c r="BR25" s="183">
        <v>13.5</v>
      </c>
      <c r="BS25" s="123"/>
      <c r="BT25" s="128" t="e">
        <f>SUM((#REF!*7)/1000*#REF!)</f>
        <v>#REF!</v>
      </c>
      <c r="BU25" s="129" t="e">
        <f t="shared" si="8"/>
        <v>#REF!</v>
      </c>
      <c r="BV25" s="122">
        <v>0.84</v>
      </c>
      <c r="BW25" s="123"/>
      <c r="BX25" s="123"/>
      <c r="BY25" s="182" t="e">
        <f>SUM(#REF!/#REF!*'[2]Dental &amp; Other Rates'!$B$42/12)</f>
        <v>#REF!</v>
      </c>
      <c r="BZ25" s="123"/>
      <c r="CA25" s="133">
        <f>'[2]Citigroup Rate Max AD&amp;D Life'!Y25</f>
        <v>673.22</v>
      </c>
      <c r="CB25" s="134">
        <f>'[2]Citigroup Rate Max AD&amp;D Life'!Z25</f>
        <v>726.56</v>
      </c>
      <c r="CC25" s="205">
        <f t="shared" si="9"/>
        <v>1.21072E-2</v>
      </c>
    </row>
    <row r="26" spans="1:81" ht="14.4" thickTop="1" thickBot="1" x14ac:dyDescent="0.3">
      <c r="A26" s="33">
        <v>500000</v>
      </c>
      <c r="B26" s="54" t="s">
        <v>403</v>
      </c>
      <c r="C26" s="119"/>
      <c r="D26" s="143">
        <v>373.55</v>
      </c>
      <c r="E26" s="144">
        <v>381.78</v>
      </c>
      <c r="F26" s="144">
        <v>349.49</v>
      </c>
      <c r="G26" s="145">
        <v>208.94</v>
      </c>
      <c r="H26" s="123"/>
      <c r="I26" s="159">
        <v>59.05</v>
      </c>
      <c r="J26" s="123"/>
      <c r="K26" s="146">
        <v>13.74</v>
      </c>
      <c r="L26" s="123"/>
      <c r="M26" s="126" t="e">
        <f>SUM(#REF!/#REF!*'[2]Enron Rates'!$B$16)</f>
        <v>#REF!</v>
      </c>
      <c r="N26" s="127" t="e">
        <f>SUM(#REF!/#REF!*'[2]Enron Rates'!$B$17)</f>
        <v>#REF!</v>
      </c>
      <c r="O26" s="123"/>
      <c r="P26" s="128" t="e">
        <f>SUM(#REF!/1000*#REF!)</f>
        <v>#REF!</v>
      </c>
      <c r="Q26" s="129" t="e">
        <f t="shared" si="5"/>
        <v>#REF!</v>
      </c>
      <c r="R26" s="122">
        <v>0.42</v>
      </c>
      <c r="S26" s="123"/>
      <c r="T26" s="123"/>
      <c r="U26" s="130">
        <v>7.82</v>
      </c>
      <c r="V26" s="131">
        <v>13.56</v>
      </c>
      <c r="W26" s="131">
        <v>27.62</v>
      </c>
      <c r="X26" s="132">
        <v>37.020000000000003</v>
      </c>
      <c r="Y26" s="123"/>
      <c r="Z26" s="123"/>
      <c r="AA26" s="147">
        <f>'[2]Enron Summary'!AA26</f>
        <v>-391.91</v>
      </c>
      <c r="AB26" s="148">
        <f>'[2]Enron Summary'!AB26</f>
        <v>132.27999999999994</v>
      </c>
      <c r="AC26" s="148">
        <f>'[2]Enron Summary'!AC26</f>
        <v>165.59999999999994</v>
      </c>
      <c r="AD26" s="148">
        <f>'[2]Comparison '!H27</f>
        <v>5092.9599999999991</v>
      </c>
      <c r="AE26" s="119"/>
      <c r="AF26" s="163">
        <v>293</v>
      </c>
      <c r="AG26" s="164">
        <v>207</v>
      </c>
      <c r="AH26" s="164">
        <v>215</v>
      </c>
      <c r="AI26" s="164">
        <v>255</v>
      </c>
      <c r="AJ26" s="165">
        <v>269</v>
      </c>
      <c r="AK26" s="123"/>
      <c r="AL26" s="159">
        <v>30</v>
      </c>
      <c r="AM26" s="183">
        <v>13</v>
      </c>
      <c r="AN26" s="123"/>
      <c r="AO26" s="146">
        <v>9.7200000000000006</v>
      </c>
      <c r="AP26" s="123"/>
      <c r="AQ26" s="126" t="e">
        <f>SUM(#REF!/#REF!*'[2]Dental &amp; Other Rates'!$B$27)</f>
        <v>#REF!</v>
      </c>
      <c r="AR26" s="184" t="e">
        <f>SUM(#REF!/#REF!*'[2]Dental &amp; Other Rates'!$B$28)</f>
        <v>#REF!</v>
      </c>
      <c r="AS26" s="123"/>
      <c r="AT26" s="128" t="e">
        <f>SUM(#REF!/1000*#REF!)</f>
        <v>#REF!</v>
      </c>
      <c r="AU26" s="129" t="e">
        <f t="shared" si="6"/>
        <v>#REF!</v>
      </c>
      <c r="AV26" s="122">
        <v>0.84</v>
      </c>
      <c r="AW26" s="123"/>
      <c r="AX26" s="123"/>
      <c r="AY26" s="182" t="e">
        <f>SUM(#REF!/#REF!*'[2]Dental &amp; Other Rates'!$B$42/12)</f>
        <v>#REF!</v>
      </c>
      <c r="AZ26" s="123"/>
      <c r="BA26" s="147">
        <f>'[2]Citigroup Rate Chart'!Y26</f>
        <v>753.88666666666677</v>
      </c>
      <c r="BB26" s="148">
        <f>'[2]Citigroup Rate Chart'!Z26</f>
        <v>770.22666666666669</v>
      </c>
      <c r="BC26" s="148">
        <f>'[2]Citigroup Rate Chart'!AA26</f>
        <v>9242.7200000000012</v>
      </c>
      <c r="BD26" s="148">
        <f t="shared" si="7"/>
        <v>4149.760000000002</v>
      </c>
      <c r="BE26" s="119"/>
      <c r="BF26" s="163">
        <v>293</v>
      </c>
      <c r="BG26" s="164">
        <v>207</v>
      </c>
      <c r="BH26" s="164">
        <v>215</v>
      </c>
      <c r="BI26" s="164">
        <v>255</v>
      </c>
      <c r="BJ26" s="165">
        <v>269</v>
      </c>
      <c r="BK26" s="123"/>
      <c r="BL26" s="159">
        <v>30</v>
      </c>
      <c r="BM26" s="183">
        <v>13</v>
      </c>
      <c r="BN26" s="123"/>
      <c r="BO26" s="146">
        <v>9.7200000000000006</v>
      </c>
      <c r="BP26" s="123"/>
      <c r="BQ26" s="159">
        <v>13.5</v>
      </c>
      <c r="BR26" s="183">
        <v>13.5</v>
      </c>
      <c r="BS26" s="123"/>
      <c r="BT26" s="128" t="e">
        <f>SUM((#REF!*7)/1000*#REF!)</f>
        <v>#REF!</v>
      </c>
      <c r="BU26" s="129" t="e">
        <f t="shared" si="8"/>
        <v>#REF!</v>
      </c>
      <c r="BV26" s="122">
        <v>0.84</v>
      </c>
      <c r="BW26" s="123"/>
      <c r="BX26" s="123"/>
      <c r="BY26" s="182" t="e">
        <f>SUM(#REF!/#REF!*'[2]Dental &amp; Other Rates'!$B$42/12)</f>
        <v>#REF!</v>
      </c>
      <c r="BZ26" s="123"/>
      <c r="CA26" s="133">
        <f>'[2]Citigroup Rate Max AD&amp;D Life'!Y26</f>
        <v>912.88666666666677</v>
      </c>
      <c r="CB26" s="134">
        <f>'[2]Citigroup Rate Max AD&amp;D Life'!Z26</f>
        <v>1001.2266666666667</v>
      </c>
      <c r="CC26" s="205">
        <f t="shared" si="9"/>
        <v>8.2995200000000047E-3</v>
      </c>
    </row>
    <row r="27" spans="1:81" ht="14.4" thickTop="1" thickBot="1" x14ac:dyDescent="0.3">
      <c r="B27" s="73" t="s">
        <v>324</v>
      </c>
      <c r="C27" s="150"/>
      <c r="D27" s="212" t="s">
        <v>405</v>
      </c>
      <c r="E27" s="213"/>
      <c r="F27" s="213"/>
      <c r="G27" s="214"/>
      <c r="H27" s="151"/>
      <c r="I27" s="152" t="s">
        <v>324</v>
      </c>
      <c r="J27" s="75"/>
      <c r="K27" s="153" t="s">
        <v>324</v>
      </c>
      <c r="L27" s="151"/>
      <c r="M27" s="154" t="s">
        <v>323</v>
      </c>
      <c r="N27" s="155" t="s">
        <v>326</v>
      </c>
      <c r="O27" s="151"/>
      <c r="P27" s="156" t="s">
        <v>384</v>
      </c>
      <c r="Q27" s="157" t="s">
        <v>385</v>
      </c>
      <c r="R27" s="158" t="s">
        <v>386</v>
      </c>
      <c r="S27" s="75"/>
      <c r="T27" s="151"/>
      <c r="U27" s="83" t="s">
        <v>387</v>
      </c>
      <c r="V27" s="83" t="s">
        <v>388</v>
      </c>
      <c r="W27" s="83" t="s">
        <v>389</v>
      </c>
      <c r="X27" s="83" t="s">
        <v>390</v>
      </c>
      <c r="Y27" s="151"/>
      <c r="Z27" s="151"/>
      <c r="AA27" s="198"/>
      <c r="AB27" s="198"/>
      <c r="AC27" s="198"/>
      <c r="AD27" s="199">
        <f>'[2]Comparison '!H28</f>
        <v>0</v>
      </c>
      <c r="AE27" s="150"/>
      <c r="AF27" s="220" t="s">
        <v>405</v>
      </c>
      <c r="AG27" s="221"/>
      <c r="AH27" s="221"/>
      <c r="AI27" s="221"/>
      <c r="AJ27" s="222"/>
      <c r="AK27" s="151"/>
      <c r="AL27" s="218" t="s">
        <v>324</v>
      </c>
      <c r="AM27" s="219"/>
      <c r="AN27" s="75"/>
      <c r="AO27" s="153" t="s">
        <v>424</v>
      </c>
      <c r="AP27" s="151"/>
      <c r="AQ27" s="154" t="s">
        <v>323</v>
      </c>
      <c r="AR27" s="155" t="s">
        <v>326</v>
      </c>
      <c r="AS27" s="151"/>
      <c r="AT27" s="156" t="s">
        <v>384</v>
      </c>
      <c r="AU27" s="157" t="s">
        <v>385</v>
      </c>
      <c r="AV27" s="158" t="s">
        <v>386</v>
      </c>
      <c r="AW27" s="75"/>
      <c r="AX27" s="151"/>
      <c r="AY27" s="185" t="s">
        <v>422</v>
      </c>
      <c r="AZ27" s="151"/>
      <c r="BA27" s="201"/>
      <c r="BB27" s="201"/>
      <c r="BC27" s="201"/>
      <c r="BD27" s="201"/>
      <c r="BE27" s="150"/>
      <c r="BF27" s="220" t="s">
        <v>405</v>
      </c>
      <c r="BG27" s="221"/>
      <c r="BH27" s="221"/>
      <c r="BI27" s="221"/>
      <c r="BJ27" s="222"/>
      <c r="BK27" s="151"/>
      <c r="BL27" s="218" t="s">
        <v>324</v>
      </c>
      <c r="BM27" s="219"/>
      <c r="BN27" s="75"/>
      <c r="BO27" s="153" t="s">
        <v>424</v>
      </c>
      <c r="BP27" s="151"/>
      <c r="BQ27" s="154" t="s">
        <v>323</v>
      </c>
      <c r="BR27" s="155" t="s">
        <v>326</v>
      </c>
      <c r="BS27" s="151"/>
      <c r="BT27" s="156" t="s">
        <v>384</v>
      </c>
      <c r="BU27" s="157" t="s">
        <v>385</v>
      </c>
      <c r="BV27" s="158" t="s">
        <v>386</v>
      </c>
      <c r="BW27" s="75"/>
      <c r="BX27" s="151"/>
      <c r="BY27" s="185" t="s">
        <v>422</v>
      </c>
      <c r="BZ27" s="151"/>
      <c r="CA27" s="201"/>
      <c r="CB27" s="201"/>
      <c r="CC27" s="206"/>
    </row>
    <row r="28" spans="1:81" ht="14.4" thickTop="1" thickBot="1" x14ac:dyDescent="0.3">
      <c r="A28" s="33">
        <v>24000</v>
      </c>
      <c r="B28" s="54" t="s">
        <v>394</v>
      </c>
      <c r="C28" s="119"/>
      <c r="D28" s="120">
        <v>322.16000000000003</v>
      </c>
      <c r="E28" s="121">
        <v>330.44</v>
      </c>
      <c r="F28" s="121">
        <v>302.27</v>
      </c>
      <c r="G28" s="122">
        <v>180.7</v>
      </c>
      <c r="H28" s="123"/>
      <c r="I28" s="159">
        <v>47.34</v>
      </c>
      <c r="J28" s="123"/>
      <c r="K28" s="160">
        <v>14.03</v>
      </c>
      <c r="L28" s="123"/>
      <c r="M28" s="126" t="e">
        <f>SUM(#REF!/#REF!*'[2]Enron Rates'!$B$16)</f>
        <v>#REF!</v>
      </c>
      <c r="N28" s="127" t="e">
        <f>SUM(#REF!/#REF!*'[2]Enron Rates'!$B$17)</f>
        <v>#REF!</v>
      </c>
      <c r="O28" s="123"/>
      <c r="P28" s="128" t="e">
        <f>SUM(#REF!/1000*#REF!)</f>
        <v>#REF!</v>
      </c>
      <c r="Q28" s="129" t="e">
        <f t="shared" ref="Q28:Q37" si="10">SUM(P28*0.5)</f>
        <v>#REF!</v>
      </c>
      <c r="R28" s="122">
        <v>0.42</v>
      </c>
      <c r="S28" s="123"/>
      <c r="T28" s="123"/>
      <c r="U28" s="130">
        <v>7.82</v>
      </c>
      <c r="V28" s="204">
        <v>13.56</v>
      </c>
      <c r="W28" s="204">
        <v>27.62</v>
      </c>
      <c r="X28" s="132">
        <v>37.020000000000003</v>
      </c>
      <c r="Y28" s="123"/>
      <c r="Z28" s="123"/>
      <c r="AA28" s="133">
        <f>'[2]Enron Summary'!AA28</f>
        <v>-365.33</v>
      </c>
      <c r="AB28" s="134">
        <f>'[2]Enron Summary'!AB28</f>
        <v>56.116000000000014</v>
      </c>
      <c r="AC28" s="134">
        <f>'[2]Enron Summary'!AC28</f>
        <v>67.064000000000021</v>
      </c>
      <c r="AD28" s="134">
        <f>'[2]Comparison '!H29</f>
        <v>530.92800000000011</v>
      </c>
      <c r="AE28" s="119"/>
      <c r="AF28" s="120">
        <v>70</v>
      </c>
      <c r="AG28" s="121">
        <v>52</v>
      </c>
      <c r="AH28" s="121">
        <v>40</v>
      </c>
      <c r="AI28" s="121">
        <v>55</v>
      </c>
      <c r="AJ28" s="179">
        <v>61</v>
      </c>
      <c r="AK28" s="123"/>
      <c r="AL28" s="159">
        <v>26</v>
      </c>
      <c r="AM28" s="183">
        <v>11</v>
      </c>
      <c r="AN28" s="123"/>
      <c r="AO28" s="160">
        <v>9.7200000000000006</v>
      </c>
      <c r="AP28" s="123"/>
      <c r="AQ28" s="126" t="e">
        <f>SUM(#REF!/#REF!*'[2]Dental &amp; Other Rates'!$B$27)</f>
        <v>#REF!</v>
      </c>
      <c r="AR28" s="184" t="e">
        <f>SUM(#REF!/#REF!*'[2]Dental &amp; Other Rates'!$B$28)</f>
        <v>#REF!</v>
      </c>
      <c r="AS28" s="123"/>
      <c r="AT28" s="128" t="e">
        <f>SUM(#REF!/1000*#REF!)</f>
        <v>#REF!</v>
      </c>
      <c r="AU28" s="129" t="e">
        <f t="shared" ref="AU28:AU37" si="11">SUM(AT28*0.5)</f>
        <v>#REF!</v>
      </c>
      <c r="AV28" s="122">
        <v>0.84</v>
      </c>
      <c r="AW28" s="123"/>
      <c r="AX28" s="123"/>
      <c r="AY28" s="182" t="e">
        <f>SUM(#REF!/#REF!*'[2]Dental &amp; Other Rates'!$B$39/12)</f>
        <v>#REF!</v>
      </c>
      <c r="AZ28" s="123"/>
      <c r="BA28" s="133">
        <f>'[2]Citigroup Rate Chart'!Y28</f>
        <v>114.93599999999999</v>
      </c>
      <c r="BB28" s="134">
        <f>'[2]Citigroup Rate Chart'!Z28</f>
        <v>116.52</v>
      </c>
      <c r="BC28" s="134">
        <f>'[2]Citigroup Rate Chart'!AA28</f>
        <v>1398.24</v>
      </c>
      <c r="BD28" s="134">
        <f t="shared" ref="BD28:BD37" si="12">SUM(BC28-AD28)</f>
        <v>867.3119999999999</v>
      </c>
      <c r="BE28" s="119"/>
      <c r="BF28" s="120">
        <v>70</v>
      </c>
      <c r="BG28" s="121">
        <v>52</v>
      </c>
      <c r="BH28" s="121">
        <v>40</v>
      </c>
      <c r="BI28" s="121">
        <v>55</v>
      </c>
      <c r="BJ28" s="179">
        <v>61</v>
      </c>
      <c r="BK28" s="123"/>
      <c r="BL28" s="159">
        <v>26</v>
      </c>
      <c r="BM28" s="183">
        <v>11</v>
      </c>
      <c r="BN28" s="123"/>
      <c r="BO28" s="160">
        <v>9.7200000000000006</v>
      </c>
      <c r="BP28" s="123"/>
      <c r="BQ28" s="159" t="e">
        <f>SUM((#REF!*10)/#REF!*'[2]Dental &amp; Other Rates'!$B$27)</f>
        <v>#REF!</v>
      </c>
      <c r="BR28" s="183" t="e">
        <f>SUM((#REF!*10*0.6)/#REF!*'[2]Dental &amp; Other Rates'!$B$28)</f>
        <v>#REF!</v>
      </c>
      <c r="BS28" s="123"/>
      <c r="BT28" s="128" t="e">
        <f>SUM((#REF!*7)/1000*#REF!)</f>
        <v>#REF!</v>
      </c>
      <c r="BU28" s="129" t="e">
        <f t="shared" ref="BU28:BU37" si="13">SUM(BT28*0.5)</f>
        <v>#REF!</v>
      </c>
      <c r="BV28" s="122">
        <v>0.84</v>
      </c>
      <c r="BW28" s="123"/>
      <c r="BX28" s="123"/>
      <c r="BY28" s="182" t="e">
        <f>SUM(#REF!/#REF!*'[2]Dental &amp; Other Rates'!$B$39/12)</f>
        <v>#REF!</v>
      </c>
      <c r="BZ28" s="123"/>
      <c r="CA28" s="133">
        <f>'[2]Citigroup Rate Max AD&amp;D Life'!Y28</f>
        <v>124.08</v>
      </c>
      <c r="CB28" s="134">
        <f>'[2]Citigroup Rate Max AD&amp;D Life'!Z28</f>
        <v>129.12</v>
      </c>
      <c r="CC28" s="205">
        <f t="shared" ref="CC28:CC37" si="14">SUM(BD28/A28)</f>
        <v>3.6137999999999997E-2</v>
      </c>
    </row>
    <row r="29" spans="1:81" ht="14.4" thickTop="1" thickBot="1" x14ac:dyDescent="0.3">
      <c r="A29" s="33">
        <v>25000</v>
      </c>
      <c r="B29" s="54" t="s">
        <v>395</v>
      </c>
      <c r="C29" s="119"/>
      <c r="D29" s="128">
        <v>322.16000000000003</v>
      </c>
      <c r="E29" s="138">
        <v>330.44</v>
      </c>
      <c r="F29" s="138">
        <v>302.27</v>
      </c>
      <c r="G29" s="122">
        <v>180.7</v>
      </c>
      <c r="H29" s="123"/>
      <c r="I29" s="159">
        <v>47.34</v>
      </c>
      <c r="J29" s="123"/>
      <c r="K29" s="140">
        <v>14.03</v>
      </c>
      <c r="L29" s="123"/>
      <c r="M29" s="141" t="e">
        <f>SUM(#REF!/#REF!*'[2]Enron Rates'!$B$16)</f>
        <v>#REF!</v>
      </c>
      <c r="N29" s="142" t="e">
        <f>SUM(#REF!/#REF!*'[2]Enron Rates'!$B$17)</f>
        <v>#REF!</v>
      </c>
      <c r="O29" s="123"/>
      <c r="P29" s="128" t="e">
        <f>SUM(#REF!/1000*#REF!)</f>
        <v>#REF!</v>
      </c>
      <c r="Q29" s="129" t="e">
        <f t="shared" si="10"/>
        <v>#REF!</v>
      </c>
      <c r="R29" s="122">
        <v>0.42</v>
      </c>
      <c r="S29" s="123"/>
      <c r="T29" s="123"/>
      <c r="U29" s="130">
        <v>7.82</v>
      </c>
      <c r="V29" s="131">
        <v>13.56</v>
      </c>
      <c r="W29" s="131">
        <v>27.62</v>
      </c>
      <c r="X29" s="132">
        <v>37.020000000000003</v>
      </c>
      <c r="Y29" s="123"/>
      <c r="Z29" s="123"/>
      <c r="AA29" s="133">
        <f>'[2]Enron Summary'!AA29</f>
        <v>-365.33</v>
      </c>
      <c r="AB29" s="134">
        <f>'[2]Enron Summary'!AB29</f>
        <v>56.200000000000017</v>
      </c>
      <c r="AC29" s="134">
        <f>'[2]Enron Summary'!AC29</f>
        <v>67.195000000000022</v>
      </c>
      <c r="AD29" s="134">
        <f>'[2]Comparison '!H30</f>
        <v>539.60000000000014</v>
      </c>
      <c r="AE29" s="119"/>
      <c r="AF29" s="128">
        <v>85</v>
      </c>
      <c r="AG29" s="138">
        <v>65</v>
      </c>
      <c r="AH29" s="138">
        <v>52</v>
      </c>
      <c r="AI29" s="138">
        <v>68</v>
      </c>
      <c r="AJ29" s="122">
        <v>76</v>
      </c>
      <c r="AK29" s="123"/>
      <c r="AL29" s="159">
        <v>26</v>
      </c>
      <c r="AM29" s="183">
        <v>11</v>
      </c>
      <c r="AN29" s="123"/>
      <c r="AO29" s="140">
        <v>9.7200000000000006</v>
      </c>
      <c r="AP29" s="123"/>
      <c r="AQ29" s="126" t="e">
        <f>SUM(#REF!/#REF!*'[2]Dental &amp; Other Rates'!$B$27)</f>
        <v>#REF!</v>
      </c>
      <c r="AR29" s="184" t="e">
        <f>SUM(#REF!/#REF!*'[2]Dental &amp; Other Rates'!$B$28)</f>
        <v>#REF!</v>
      </c>
      <c r="AS29" s="123"/>
      <c r="AT29" s="128" t="e">
        <f>SUM(#REF!/1000*#REF!)</f>
        <v>#REF!</v>
      </c>
      <c r="AU29" s="129" t="e">
        <f t="shared" si="11"/>
        <v>#REF!</v>
      </c>
      <c r="AV29" s="122">
        <v>0.84</v>
      </c>
      <c r="AW29" s="123"/>
      <c r="AX29" s="123"/>
      <c r="AY29" s="182" t="e">
        <f>SUM(#REF!/#REF!*'[2]Dental &amp; Other Rates'!$B$39/12)</f>
        <v>#REF!</v>
      </c>
      <c r="AZ29" s="123"/>
      <c r="BA29" s="133">
        <f>'[2]Citigroup Rate Chart'!Y29</f>
        <v>130.32</v>
      </c>
      <c r="BB29" s="134">
        <f>'[2]Citigroup Rate Chart'!Z29</f>
        <v>131.935</v>
      </c>
      <c r="BC29" s="134">
        <f>'[2]Citigroup Rate Chart'!AA29</f>
        <v>1583.22</v>
      </c>
      <c r="BD29" s="134">
        <f t="shared" si="12"/>
        <v>1043.6199999999999</v>
      </c>
      <c r="BE29" s="119"/>
      <c r="BF29" s="128">
        <v>85</v>
      </c>
      <c r="BG29" s="138">
        <v>65</v>
      </c>
      <c r="BH29" s="138">
        <v>52</v>
      </c>
      <c r="BI29" s="138">
        <v>68</v>
      </c>
      <c r="BJ29" s="122">
        <v>76</v>
      </c>
      <c r="BK29" s="123"/>
      <c r="BL29" s="159">
        <v>26</v>
      </c>
      <c r="BM29" s="183">
        <v>11</v>
      </c>
      <c r="BN29" s="123"/>
      <c r="BO29" s="140">
        <v>9.7200000000000006</v>
      </c>
      <c r="BP29" s="123"/>
      <c r="BQ29" s="159" t="e">
        <f>SUM((#REF!*10)/#REF!*'[2]Dental &amp; Other Rates'!$B$27)</f>
        <v>#REF!</v>
      </c>
      <c r="BR29" s="183" t="e">
        <f>SUM((#REF!*10*0.6)/#REF!*'[2]Dental &amp; Other Rates'!$B$28)</f>
        <v>#REF!</v>
      </c>
      <c r="BS29" s="123"/>
      <c r="BT29" s="128" t="e">
        <f>SUM((#REF!*7)/1000*#REF!)</f>
        <v>#REF!</v>
      </c>
      <c r="BU29" s="129" t="e">
        <f t="shared" si="13"/>
        <v>#REF!</v>
      </c>
      <c r="BV29" s="122">
        <v>0.84</v>
      </c>
      <c r="BW29" s="123"/>
      <c r="BX29" s="123"/>
      <c r="BY29" s="182" t="e">
        <f>SUM(#REF!/#REF!*'[2]Dental &amp; Other Rates'!$B$39/12)</f>
        <v>#REF!</v>
      </c>
      <c r="BZ29" s="123"/>
      <c r="CA29" s="133">
        <f>'[2]Citigroup Rate Max AD&amp;D Life'!Y29</f>
        <v>139.845</v>
      </c>
      <c r="CB29" s="134">
        <f>'[2]Citigroup Rate Max AD&amp;D Life'!Z29</f>
        <v>145.06</v>
      </c>
      <c r="CC29" s="205">
        <f t="shared" si="14"/>
        <v>4.1744799999999999E-2</v>
      </c>
    </row>
    <row r="30" spans="1:81" ht="14.4" thickTop="1" thickBot="1" x14ac:dyDescent="0.3">
      <c r="A30" s="33">
        <v>40000</v>
      </c>
      <c r="B30" s="54" t="s">
        <v>396</v>
      </c>
      <c r="C30" s="119"/>
      <c r="D30" s="128">
        <v>322.16000000000003</v>
      </c>
      <c r="E30" s="138">
        <v>330.44</v>
      </c>
      <c r="F30" s="138">
        <v>302.27</v>
      </c>
      <c r="G30" s="122">
        <v>180.7</v>
      </c>
      <c r="H30" s="123"/>
      <c r="I30" s="159">
        <v>47.34</v>
      </c>
      <c r="J30" s="123"/>
      <c r="K30" s="140">
        <v>14.03</v>
      </c>
      <c r="L30" s="123"/>
      <c r="M30" s="141" t="e">
        <f>SUM(#REF!/#REF!*'[2]Enron Rates'!$B$16)</f>
        <v>#REF!</v>
      </c>
      <c r="N30" s="142" t="e">
        <f>SUM(#REF!/#REF!*'[2]Enron Rates'!$B$17)</f>
        <v>#REF!</v>
      </c>
      <c r="O30" s="123"/>
      <c r="P30" s="128" t="e">
        <f>SUM(#REF!/1000*#REF!)</f>
        <v>#REF!</v>
      </c>
      <c r="Q30" s="129" t="e">
        <f t="shared" si="10"/>
        <v>#REF!</v>
      </c>
      <c r="R30" s="122">
        <v>0.42</v>
      </c>
      <c r="S30" s="123"/>
      <c r="T30" s="123"/>
      <c r="U30" s="130">
        <v>7.82</v>
      </c>
      <c r="V30" s="131">
        <v>13.56</v>
      </c>
      <c r="W30" s="131">
        <v>27.62</v>
      </c>
      <c r="X30" s="132">
        <v>37.020000000000003</v>
      </c>
      <c r="Y30" s="123"/>
      <c r="Z30" s="123"/>
      <c r="AA30" s="133">
        <f>'[2]Enron Summary'!AA30</f>
        <v>-365.33</v>
      </c>
      <c r="AB30" s="134">
        <f>'[2]Enron Summary'!AB30</f>
        <v>57.460000000000022</v>
      </c>
      <c r="AC30" s="134">
        <f>'[2]Enron Summary'!AC30</f>
        <v>69.160000000000025</v>
      </c>
      <c r="AD30" s="134">
        <f>'[2]Comparison '!H31</f>
        <v>669.68000000000029</v>
      </c>
      <c r="AE30" s="119"/>
      <c r="AF30" s="128">
        <v>104</v>
      </c>
      <c r="AG30" s="138">
        <v>77</v>
      </c>
      <c r="AH30" s="138">
        <v>67</v>
      </c>
      <c r="AI30" s="138">
        <v>83</v>
      </c>
      <c r="AJ30" s="122">
        <v>92</v>
      </c>
      <c r="AK30" s="123"/>
      <c r="AL30" s="159">
        <v>26</v>
      </c>
      <c r="AM30" s="183">
        <v>11</v>
      </c>
      <c r="AN30" s="123"/>
      <c r="AO30" s="140">
        <v>9.7200000000000006</v>
      </c>
      <c r="AP30" s="123"/>
      <c r="AQ30" s="126" t="e">
        <f>SUM(#REF!/#REF!*'[2]Dental &amp; Other Rates'!$B$27)</f>
        <v>#REF!</v>
      </c>
      <c r="AR30" s="184" t="e">
        <f>SUM(#REF!/#REF!*'[2]Dental &amp; Other Rates'!$B$28)</f>
        <v>#REF!</v>
      </c>
      <c r="AS30" s="123"/>
      <c r="AT30" s="128" t="e">
        <f>SUM(#REF!/1000*#REF!)</f>
        <v>#REF!</v>
      </c>
      <c r="AU30" s="129" t="e">
        <f t="shared" si="11"/>
        <v>#REF!</v>
      </c>
      <c r="AV30" s="122">
        <v>0.84</v>
      </c>
      <c r="AW30" s="123"/>
      <c r="AX30" s="123"/>
      <c r="AY30" s="182" t="e">
        <f>SUM(#REF!/#REF!*'[2]Dental &amp; Other Rates'!$B$39/12)</f>
        <v>#REF!</v>
      </c>
      <c r="AZ30" s="123"/>
      <c r="BA30" s="133">
        <f>'[2]Citigroup Rate Chart'!Y30</f>
        <v>155.08000000000001</v>
      </c>
      <c r="BB30" s="134">
        <f>'[2]Citigroup Rate Chart'!Z30</f>
        <v>157.16</v>
      </c>
      <c r="BC30" s="134">
        <f>'[2]Citigroup Rate Chart'!AA30</f>
        <v>1885.92</v>
      </c>
      <c r="BD30" s="134">
        <f t="shared" si="12"/>
        <v>1216.2399999999998</v>
      </c>
      <c r="BE30" s="119"/>
      <c r="BF30" s="128">
        <v>104</v>
      </c>
      <c r="BG30" s="138">
        <v>77</v>
      </c>
      <c r="BH30" s="138">
        <v>67</v>
      </c>
      <c r="BI30" s="138">
        <v>83</v>
      </c>
      <c r="BJ30" s="122">
        <v>92</v>
      </c>
      <c r="BK30" s="123"/>
      <c r="BL30" s="159">
        <v>26</v>
      </c>
      <c r="BM30" s="183">
        <v>11</v>
      </c>
      <c r="BN30" s="123"/>
      <c r="BO30" s="140">
        <v>9.7200000000000006</v>
      </c>
      <c r="BP30" s="123"/>
      <c r="BQ30" s="159" t="e">
        <f>SUM((#REF!*10)/#REF!*'[2]Dental &amp; Other Rates'!$B$27)</f>
        <v>#REF!</v>
      </c>
      <c r="BR30" s="183" t="e">
        <f>SUM((#REF!*10*0.6)/#REF!*'[2]Dental &amp; Other Rates'!$B$28)</f>
        <v>#REF!</v>
      </c>
      <c r="BS30" s="123"/>
      <c r="BT30" s="128" t="e">
        <f>SUM((#REF!*7)/1000*#REF!)</f>
        <v>#REF!</v>
      </c>
      <c r="BU30" s="129" t="e">
        <f t="shared" si="13"/>
        <v>#REF!</v>
      </c>
      <c r="BV30" s="122">
        <v>0.84</v>
      </c>
      <c r="BW30" s="123"/>
      <c r="BX30" s="123"/>
      <c r="BY30" s="182" t="e">
        <f>SUM(#REF!/#REF!*'[2]Dental &amp; Other Rates'!$B$39/12)</f>
        <v>#REF!</v>
      </c>
      <c r="BZ30" s="123"/>
      <c r="CA30" s="133">
        <f>'[2]Citigroup Rate Max AD&amp;D Life'!Y30</f>
        <v>170.32</v>
      </c>
      <c r="CB30" s="134">
        <f>'[2]Citigroup Rate Max AD&amp;D Life'!Z30</f>
        <v>178.16</v>
      </c>
      <c r="CC30" s="205">
        <f t="shared" si="14"/>
        <v>3.0405999999999996E-2</v>
      </c>
    </row>
    <row r="31" spans="1:81" ht="14.4" thickTop="1" thickBot="1" x14ac:dyDescent="0.3">
      <c r="A31" s="33">
        <v>60000</v>
      </c>
      <c r="B31" s="54" t="s">
        <v>397</v>
      </c>
      <c r="C31" s="119"/>
      <c r="D31" s="128">
        <v>322.16000000000003</v>
      </c>
      <c r="E31" s="138">
        <v>330.44</v>
      </c>
      <c r="F31" s="138">
        <v>302.27</v>
      </c>
      <c r="G31" s="122">
        <v>180.7</v>
      </c>
      <c r="H31" s="123"/>
      <c r="I31" s="159">
        <v>47.34</v>
      </c>
      <c r="J31" s="123"/>
      <c r="K31" s="140">
        <v>14.03</v>
      </c>
      <c r="L31" s="123"/>
      <c r="M31" s="141" t="e">
        <f>SUM(#REF!/#REF!*'[2]Enron Rates'!$B$16)</f>
        <v>#REF!</v>
      </c>
      <c r="N31" s="142" t="e">
        <f>SUM(#REF!/#REF!*'[2]Enron Rates'!$B$17)</f>
        <v>#REF!</v>
      </c>
      <c r="O31" s="123"/>
      <c r="P31" s="128" t="e">
        <f>SUM(#REF!/1000*#REF!)</f>
        <v>#REF!</v>
      </c>
      <c r="Q31" s="129" t="e">
        <f t="shared" si="10"/>
        <v>#REF!</v>
      </c>
      <c r="R31" s="122">
        <v>0.42</v>
      </c>
      <c r="S31" s="123"/>
      <c r="T31" s="123"/>
      <c r="U31" s="130">
        <v>7.82</v>
      </c>
      <c r="V31" s="131">
        <v>13.56</v>
      </c>
      <c r="W31" s="131">
        <v>27.62</v>
      </c>
      <c r="X31" s="132">
        <v>37.020000000000003</v>
      </c>
      <c r="Y31" s="123"/>
      <c r="Z31" s="123"/>
      <c r="AA31" s="133">
        <f>'[2]Enron Summary'!AA31</f>
        <v>-365.33</v>
      </c>
      <c r="AB31" s="134">
        <f>'[2]Enron Summary'!AB31</f>
        <v>59.140000000000015</v>
      </c>
      <c r="AC31" s="134">
        <f>'[2]Enron Summary'!AC31</f>
        <v>71.78000000000003</v>
      </c>
      <c r="AD31" s="134">
        <f>'[2]Comparison '!H32</f>
        <v>843.12000000000023</v>
      </c>
      <c r="AE31" s="119"/>
      <c r="AF31" s="128">
        <v>126</v>
      </c>
      <c r="AG31" s="138">
        <v>85</v>
      </c>
      <c r="AH31" s="138">
        <v>85</v>
      </c>
      <c r="AI31" s="138">
        <v>103</v>
      </c>
      <c r="AJ31" s="122">
        <v>113</v>
      </c>
      <c r="AK31" s="123"/>
      <c r="AL31" s="159">
        <v>26</v>
      </c>
      <c r="AM31" s="183">
        <v>11</v>
      </c>
      <c r="AN31" s="123"/>
      <c r="AO31" s="140">
        <v>9.7200000000000006</v>
      </c>
      <c r="AP31" s="123"/>
      <c r="AQ31" s="126" t="e">
        <f>SUM(#REF!/#REF!*'[2]Dental &amp; Other Rates'!$B$27)</f>
        <v>#REF!</v>
      </c>
      <c r="AR31" s="184" t="e">
        <f>SUM(#REF!/#REF!*'[2]Dental &amp; Other Rates'!$B$28)</f>
        <v>#REF!</v>
      </c>
      <c r="AS31" s="123"/>
      <c r="AT31" s="128" t="e">
        <f>SUM(#REF!/1000*#REF!)</f>
        <v>#REF!</v>
      </c>
      <c r="AU31" s="129" t="e">
        <f t="shared" si="11"/>
        <v>#REF!</v>
      </c>
      <c r="AV31" s="122">
        <v>0.84</v>
      </c>
      <c r="AW31" s="123"/>
      <c r="AX31" s="123"/>
      <c r="AY31" s="182" t="e">
        <f>SUM(#REF!/#REF!*'[2]Dental &amp; Other Rates'!$B$40/12)</f>
        <v>#REF!</v>
      </c>
      <c r="AZ31" s="123"/>
      <c r="BA31" s="133">
        <f>'[2]Citigroup Rate Chart'!Y31</f>
        <v>192.26</v>
      </c>
      <c r="BB31" s="134">
        <f>'[2]Citigroup Rate Chart'!Z31</f>
        <v>194.96</v>
      </c>
      <c r="BC31" s="134">
        <f>'[2]Citigroup Rate Chart'!AA31</f>
        <v>2339.52</v>
      </c>
      <c r="BD31" s="134">
        <f t="shared" si="12"/>
        <v>1496.3999999999996</v>
      </c>
      <c r="BE31" s="119"/>
      <c r="BF31" s="128">
        <v>126</v>
      </c>
      <c r="BG31" s="138">
        <v>85</v>
      </c>
      <c r="BH31" s="138">
        <v>85</v>
      </c>
      <c r="BI31" s="138">
        <v>103</v>
      </c>
      <c r="BJ31" s="122">
        <v>113</v>
      </c>
      <c r="BK31" s="123"/>
      <c r="BL31" s="159">
        <v>26</v>
      </c>
      <c r="BM31" s="183">
        <v>11</v>
      </c>
      <c r="BN31" s="123"/>
      <c r="BO31" s="140">
        <v>9.7200000000000006</v>
      </c>
      <c r="BP31" s="123"/>
      <c r="BQ31" s="159" t="e">
        <f>SUM((#REF!*10)/#REF!*'[2]Dental &amp; Other Rates'!$B$27)</f>
        <v>#REF!</v>
      </c>
      <c r="BR31" s="183" t="e">
        <f>SUM((#REF!*10*0.6)/#REF!*'[2]Dental &amp; Other Rates'!$B$28)</f>
        <v>#REF!</v>
      </c>
      <c r="BS31" s="123"/>
      <c r="BT31" s="128" t="e">
        <f>SUM((#REF!*7)/1000*#REF!)</f>
        <v>#REF!</v>
      </c>
      <c r="BU31" s="129" t="e">
        <f t="shared" si="13"/>
        <v>#REF!</v>
      </c>
      <c r="BV31" s="122">
        <v>0.84</v>
      </c>
      <c r="BW31" s="123"/>
      <c r="BX31" s="123"/>
      <c r="BY31" s="182" t="e">
        <f>SUM(#REF!/#REF!*'[2]Dental &amp; Other Rates'!$B$40/12)</f>
        <v>#REF!</v>
      </c>
      <c r="BZ31" s="123"/>
      <c r="CA31" s="133">
        <f>'[2]Citigroup Rate Max AD&amp;D Life'!Y31</f>
        <v>215.12</v>
      </c>
      <c r="CB31" s="134">
        <f>'[2]Citigroup Rate Max AD&amp;D Life'!Z31</f>
        <v>226.46</v>
      </c>
      <c r="CC31" s="205">
        <f t="shared" si="14"/>
        <v>2.4939999999999993E-2</v>
      </c>
    </row>
    <row r="32" spans="1:81" ht="14.4" thickTop="1" thickBot="1" x14ac:dyDescent="0.3">
      <c r="A32" s="33">
        <v>80000</v>
      </c>
      <c r="B32" s="54" t="s">
        <v>398</v>
      </c>
      <c r="C32" s="119"/>
      <c r="D32" s="128">
        <v>322.16000000000003</v>
      </c>
      <c r="E32" s="138">
        <v>330.44</v>
      </c>
      <c r="F32" s="138">
        <v>302.27</v>
      </c>
      <c r="G32" s="122">
        <v>180.7</v>
      </c>
      <c r="H32" s="123"/>
      <c r="I32" s="159">
        <v>47.34</v>
      </c>
      <c r="J32" s="123"/>
      <c r="K32" s="140">
        <v>14.03</v>
      </c>
      <c r="L32" s="123"/>
      <c r="M32" s="141" t="e">
        <f>SUM(#REF!/#REF!*'[2]Enron Rates'!$B$16)</f>
        <v>#REF!</v>
      </c>
      <c r="N32" s="142" t="e">
        <f>SUM(#REF!/#REF!*'[2]Enron Rates'!$B$17)</f>
        <v>#REF!</v>
      </c>
      <c r="O32" s="123"/>
      <c r="P32" s="128" t="e">
        <f>SUM(#REF!/1000*#REF!)</f>
        <v>#REF!</v>
      </c>
      <c r="Q32" s="129" t="e">
        <f t="shared" si="10"/>
        <v>#REF!</v>
      </c>
      <c r="R32" s="122">
        <v>0.42</v>
      </c>
      <c r="S32" s="123"/>
      <c r="T32" s="123"/>
      <c r="U32" s="130">
        <v>7.82</v>
      </c>
      <c r="V32" s="131">
        <v>13.56</v>
      </c>
      <c r="W32" s="131">
        <v>27.62</v>
      </c>
      <c r="X32" s="132">
        <v>37.020000000000003</v>
      </c>
      <c r="Y32" s="123"/>
      <c r="Z32" s="123"/>
      <c r="AA32" s="133">
        <f>'[2]Enron Summary'!AA32</f>
        <v>-365.33</v>
      </c>
      <c r="AB32" s="134">
        <f>'[2]Enron Summary'!AB32</f>
        <v>60.820000000000022</v>
      </c>
      <c r="AC32" s="134">
        <f>'[2]Enron Summary'!AC32</f>
        <v>74.40000000000002</v>
      </c>
      <c r="AD32" s="134">
        <f>'[2]Comparison '!H33</f>
        <v>1016.5600000000002</v>
      </c>
      <c r="AE32" s="119"/>
      <c r="AF32" s="128">
        <v>149</v>
      </c>
      <c r="AG32" s="138">
        <v>104</v>
      </c>
      <c r="AH32" s="138">
        <v>104</v>
      </c>
      <c r="AI32" s="138">
        <v>124</v>
      </c>
      <c r="AJ32" s="122">
        <v>135</v>
      </c>
      <c r="AK32" s="123"/>
      <c r="AL32" s="159">
        <v>26</v>
      </c>
      <c r="AM32" s="183">
        <v>11</v>
      </c>
      <c r="AN32" s="123"/>
      <c r="AO32" s="140">
        <v>9.7200000000000006</v>
      </c>
      <c r="AP32" s="123"/>
      <c r="AQ32" s="126" t="e">
        <f>SUM(#REF!/#REF!*'[2]Dental &amp; Other Rates'!$B$27)</f>
        <v>#REF!</v>
      </c>
      <c r="AR32" s="184" t="e">
        <f>SUM(#REF!/#REF!*'[2]Dental &amp; Other Rates'!$B$28)</f>
        <v>#REF!</v>
      </c>
      <c r="AS32" s="123"/>
      <c r="AT32" s="128" t="e">
        <f>SUM(#REF!/1000*#REF!)</f>
        <v>#REF!</v>
      </c>
      <c r="AU32" s="129" t="e">
        <f t="shared" si="11"/>
        <v>#REF!</v>
      </c>
      <c r="AV32" s="122">
        <v>0.84</v>
      </c>
      <c r="AW32" s="123"/>
      <c r="AX32" s="123"/>
      <c r="AY32" s="182" t="e">
        <f>SUM(#REF!/#REF!*'[2]Dental &amp; Other Rates'!$B$40/12)</f>
        <v>#REF!</v>
      </c>
      <c r="AZ32" s="123"/>
      <c r="BA32" s="133">
        <f>'[2]Citigroup Rate Chart'!Y32</f>
        <v>225.44</v>
      </c>
      <c r="BB32" s="134">
        <f>'[2]Citigroup Rate Chart'!Z32</f>
        <v>228.76</v>
      </c>
      <c r="BC32" s="134">
        <f>'[2]Citigroup Rate Chart'!AA32</f>
        <v>2745.12</v>
      </c>
      <c r="BD32" s="134">
        <f t="shared" si="12"/>
        <v>1728.5599999999997</v>
      </c>
      <c r="BE32" s="119"/>
      <c r="BF32" s="128">
        <v>149</v>
      </c>
      <c r="BG32" s="138">
        <v>104</v>
      </c>
      <c r="BH32" s="138">
        <v>104</v>
      </c>
      <c r="BI32" s="138">
        <v>124</v>
      </c>
      <c r="BJ32" s="122">
        <v>135</v>
      </c>
      <c r="BK32" s="123"/>
      <c r="BL32" s="159">
        <v>26</v>
      </c>
      <c r="BM32" s="183">
        <v>11</v>
      </c>
      <c r="BN32" s="123"/>
      <c r="BO32" s="140">
        <v>9.7200000000000006</v>
      </c>
      <c r="BP32" s="123"/>
      <c r="BQ32" s="159" t="e">
        <f>SUM((#REF!*10)/#REF!*'[2]Dental &amp; Other Rates'!$B$27)</f>
        <v>#REF!</v>
      </c>
      <c r="BR32" s="183" t="e">
        <f>SUM((#REF!*10*0.6)/#REF!*'[2]Dental &amp; Other Rates'!$B$28)</f>
        <v>#REF!</v>
      </c>
      <c r="BS32" s="123"/>
      <c r="BT32" s="128" t="e">
        <f>SUM((#REF!*7)/1000*#REF!)</f>
        <v>#REF!</v>
      </c>
      <c r="BU32" s="129" t="e">
        <f t="shared" si="13"/>
        <v>#REF!</v>
      </c>
      <c r="BV32" s="122">
        <v>0.84</v>
      </c>
      <c r="BW32" s="123"/>
      <c r="BX32" s="123"/>
      <c r="BY32" s="182" t="e">
        <f>SUM(#REF!/#REF!*'[2]Dental &amp; Other Rates'!$B$40/12)</f>
        <v>#REF!</v>
      </c>
      <c r="BZ32" s="123"/>
      <c r="CA32" s="133">
        <f>'[2]Citigroup Rate Max AD&amp;D Life'!Y32</f>
        <v>255.92</v>
      </c>
      <c r="CB32" s="134">
        <f>'[2]Citigroup Rate Max AD&amp;D Life'!Z32</f>
        <v>270.76</v>
      </c>
      <c r="CC32" s="205">
        <f t="shared" si="14"/>
        <v>2.1606999999999998E-2</v>
      </c>
    </row>
    <row r="33" spans="1:81" ht="14.4" thickTop="1" thickBot="1" x14ac:dyDescent="0.3">
      <c r="A33" s="33">
        <v>100000</v>
      </c>
      <c r="B33" s="54" t="s">
        <v>399</v>
      </c>
      <c r="C33" s="119"/>
      <c r="D33" s="128">
        <v>322.16000000000003</v>
      </c>
      <c r="E33" s="138">
        <v>330.44</v>
      </c>
      <c r="F33" s="138">
        <v>302.27</v>
      </c>
      <c r="G33" s="122">
        <v>180.7</v>
      </c>
      <c r="H33" s="123"/>
      <c r="I33" s="159">
        <v>47.34</v>
      </c>
      <c r="J33" s="123"/>
      <c r="K33" s="140">
        <v>14.03</v>
      </c>
      <c r="L33" s="123"/>
      <c r="M33" s="141" t="e">
        <f>SUM(#REF!/#REF!*'[2]Enron Rates'!$B$16)</f>
        <v>#REF!</v>
      </c>
      <c r="N33" s="142" t="e">
        <f>SUM(#REF!/#REF!*'[2]Enron Rates'!$B$17)</f>
        <v>#REF!</v>
      </c>
      <c r="O33" s="123"/>
      <c r="P33" s="128" t="e">
        <f>SUM(#REF!/1000*#REF!)</f>
        <v>#REF!</v>
      </c>
      <c r="Q33" s="129" t="e">
        <f t="shared" si="10"/>
        <v>#REF!</v>
      </c>
      <c r="R33" s="122">
        <v>0.42</v>
      </c>
      <c r="S33" s="123"/>
      <c r="T33" s="123"/>
      <c r="U33" s="130">
        <v>7.82</v>
      </c>
      <c r="V33" s="131">
        <v>13.56</v>
      </c>
      <c r="W33" s="131">
        <v>27.62</v>
      </c>
      <c r="X33" s="132">
        <v>37.020000000000003</v>
      </c>
      <c r="Y33" s="123"/>
      <c r="Z33" s="123"/>
      <c r="AA33" s="133">
        <f>'[2]Enron Summary'!AA33</f>
        <v>-365.33</v>
      </c>
      <c r="AB33" s="134">
        <f>'[2]Enron Summary'!AB33</f>
        <v>62.500000000000014</v>
      </c>
      <c r="AC33" s="134">
        <f>'[2]Enron Summary'!AC33</f>
        <v>77.020000000000024</v>
      </c>
      <c r="AD33" s="134">
        <f>'[2]Comparison '!H34</f>
        <v>1190.0000000000002</v>
      </c>
      <c r="AE33" s="119"/>
      <c r="AF33" s="128">
        <v>178</v>
      </c>
      <c r="AG33" s="138">
        <v>121</v>
      </c>
      <c r="AH33" s="138">
        <v>126</v>
      </c>
      <c r="AI33" s="138">
        <v>148</v>
      </c>
      <c r="AJ33" s="122">
        <v>162</v>
      </c>
      <c r="AK33" s="123"/>
      <c r="AL33" s="159">
        <v>26</v>
      </c>
      <c r="AM33" s="183">
        <v>11</v>
      </c>
      <c r="AN33" s="123"/>
      <c r="AO33" s="140">
        <v>9.7200000000000006</v>
      </c>
      <c r="AP33" s="123"/>
      <c r="AQ33" s="126" t="e">
        <f>SUM(#REF!/#REF!*'[2]Dental &amp; Other Rates'!$B$27)</f>
        <v>#REF!</v>
      </c>
      <c r="AR33" s="184" t="e">
        <f>SUM(#REF!/#REF!*'[2]Dental &amp; Other Rates'!$B$28)</f>
        <v>#REF!</v>
      </c>
      <c r="AS33" s="123"/>
      <c r="AT33" s="128" t="e">
        <f>SUM(#REF!/1000*#REF!)</f>
        <v>#REF!</v>
      </c>
      <c r="AU33" s="129" t="e">
        <f t="shared" si="11"/>
        <v>#REF!</v>
      </c>
      <c r="AV33" s="122">
        <v>0.84</v>
      </c>
      <c r="AW33" s="123"/>
      <c r="AX33" s="123"/>
      <c r="AY33" s="182" t="e">
        <f>SUM(#REF!/#REF!*'[2]Dental &amp; Other Rates'!$B$40/12)</f>
        <v>#REF!</v>
      </c>
      <c r="AZ33" s="123"/>
      <c r="BA33" s="133">
        <f>'[2]Citigroup Rate Chart'!Y33</f>
        <v>264.62</v>
      </c>
      <c r="BB33" s="134">
        <f>'[2]Citigroup Rate Chart'!Z33</f>
        <v>268.56</v>
      </c>
      <c r="BC33" s="134">
        <f>'[2]Citigroup Rate Chart'!AA33</f>
        <v>3222.7200000000003</v>
      </c>
      <c r="BD33" s="134">
        <f t="shared" si="12"/>
        <v>2032.72</v>
      </c>
      <c r="BE33" s="119"/>
      <c r="BF33" s="128">
        <v>178</v>
      </c>
      <c r="BG33" s="138">
        <v>121</v>
      </c>
      <c r="BH33" s="138">
        <v>126</v>
      </c>
      <c r="BI33" s="138">
        <v>148</v>
      </c>
      <c r="BJ33" s="122">
        <v>162</v>
      </c>
      <c r="BK33" s="123"/>
      <c r="BL33" s="159">
        <v>26</v>
      </c>
      <c r="BM33" s="183">
        <v>11</v>
      </c>
      <c r="BN33" s="123"/>
      <c r="BO33" s="140">
        <v>9.7200000000000006</v>
      </c>
      <c r="BP33" s="123"/>
      <c r="BQ33" s="159" t="e">
        <f>SUM((#REF!*10)/#REF!*'[2]Dental &amp; Other Rates'!$B$27)</f>
        <v>#REF!</v>
      </c>
      <c r="BR33" s="183" t="e">
        <f>SUM((#REF!*10*0.6)/#REF!*'[2]Dental &amp; Other Rates'!$B$28)</f>
        <v>#REF!</v>
      </c>
      <c r="BS33" s="123"/>
      <c r="BT33" s="128" t="e">
        <f>SUM((#REF!*7)/1000*#REF!)</f>
        <v>#REF!</v>
      </c>
      <c r="BU33" s="129" t="e">
        <f t="shared" si="13"/>
        <v>#REF!</v>
      </c>
      <c r="BV33" s="122">
        <v>0.84</v>
      </c>
      <c r="BW33" s="123"/>
      <c r="BX33" s="123"/>
      <c r="BY33" s="182" t="e">
        <f>SUM(#REF!/#REF!*'[2]Dental &amp; Other Rates'!$B$40/12)</f>
        <v>#REF!</v>
      </c>
      <c r="BZ33" s="123"/>
      <c r="CA33" s="133">
        <f>'[2]Citigroup Rate Max AD&amp;D Life'!Y33</f>
        <v>302.72000000000003</v>
      </c>
      <c r="CB33" s="134">
        <f>'[2]Citigroup Rate Max AD&amp;D Life'!Z33</f>
        <v>321.06</v>
      </c>
      <c r="CC33" s="205">
        <f t="shared" si="14"/>
        <v>2.03272E-2</v>
      </c>
    </row>
    <row r="34" spans="1:81" ht="14.4" thickTop="1" thickBot="1" x14ac:dyDescent="0.3">
      <c r="A34" s="33">
        <v>150000</v>
      </c>
      <c r="B34" s="54" t="s">
        <v>400</v>
      </c>
      <c r="C34" s="119"/>
      <c r="D34" s="128">
        <v>322.16000000000003</v>
      </c>
      <c r="E34" s="138">
        <v>330.44</v>
      </c>
      <c r="F34" s="138">
        <v>302.27</v>
      </c>
      <c r="G34" s="122">
        <v>180.7</v>
      </c>
      <c r="H34" s="123"/>
      <c r="I34" s="159">
        <v>47.34</v>
      </c>
      <c r="J34" s="123"/>
      <c r="K34" s="140">
        <v>14.03</v>
      </c>
      <c r="L34" s="123"/>
      <c r="M34" s="141" t="e">
        <f>SUM(#REF!/#REF!*'[2]Enron Rates'!$B$16)</f>
        <v>#REF!</v>
      </c>
      <c r="N34" s="142" t="e">
        <f>SUM(#REF!/#REF!*'[2]Enron Rates'!$B$17)</f>
        <v>#REF!</v>
      </c>
      <c r="O34" s="123"/>
      <c r="P34" s="128" t="e">
        <f>SUM(#REF!/1000*#REF!)</f>
        <v>#REF!</v>
      </c>
      <c r="Q34" s="129" t="e">
        <f t="shared" si="10"/>
        <v>#REF!</v>
      </c>
      <c r="R34" s="122">
        <v>0.42</v>
      </c>
      <c r="S34" s="123"/>
      <c r="T34" s="123"/>
      <c r="U34" s="130">
        <v>7.82</v>
      </c>
      <c r="V34" s="131">
        <v>13.56</v>
      </c>
      <c r="W34" s="131">
        <v>27.62</v>
      </c>
      <c r="X34" s="132">
        <v>37.020000000000003</v>
      </c>
      <c r="Y34" s="123"/>
      <c r="Z34" s="123"/>
      <c r="AA34" s="133">
        <f>'[2]Enron Summary'!AA34</f>
        <v>-365.33</v>
      </c>
      <c r="AB34" s="134">
        <f>'[2]Enron Summary'!AB34</f>
        <v>66.700000000000017</v>
      </c>
      <c r="AC34" s="134">
        <f>'[2]Enron Summary'!AC34</f>
        <v>83.570000000000022</v>
      </c>
      <c r="AD34" s="134">
        <f>'[2]Comparison '!H35</f>
        <v>1623.6000000000001</v>
      </c>
      <c r="AE34" s="119"/>
      <c r="AF34" s="128">
        <v>232</v>
      </c>
      <c r="AG34" s="138">
        <v>162</v>
      </c>
      <c r="AH34" s="138">
        <v>169</v>
      </c>
      <c r="AI34" s="138">
        <v>200</v>
      </c>
      <c r="AJ34" s="122">
        <v>216</v>
      </c>
      <c r="AK34" s="123"/>
      <c r="AL34" s="159">
        <v>26</v>
      </c>
      <c r="AM34" s="183">
        <v>11</v>
      </c>
      <c r="AN34" s="123"/>
      <c r="AO34" s="140">
        <v>9.7200000000000006</v>
      </c>
      <c r="AP34" s="123"/>
      <c r="AQ34" s="126" t="e">
        <f>SUM(#REF!/#REF!*'[2]Dental &amp; Other Rates'!$B$27)</f>
        <v>#REF!</v>
      </c>
      <c r="AR34" s="184" t="e">
        <f>SUM(#REF!/#REF!*'[2]Dental &amp; Other Rates'!$B$28)</f>
        <v>#REF!</v>
      </c>
      <c r="AS34" s="123"/>
      <c r="AT34" s="128" t="e">
        <f>SUM(#REF!/1000*#REF!)</f>
        <v>#REF!</v>
      </c>
      <c r="AU34" s="129" t="e">
        <f t="shared" si="11"/>
        <v>#REF!</v>
      </c>
      <c r="AV34" s="122">
        <v>0.84</v>
      </c>
      <c r="AW34" s="123"/>
      <c r="AX34" s="123"/>
      <c r="AY34" s="182" t="e">
        <f>SUM(#REF!/#REF!*'[2]Dental &amp; Other Rates'!$B$41/12)</f>
        <v>#REF!</v>
      </c>
      <c r="AZ34" s="123"/>
      <c r="BA34" s="133">
        <f>'[2]Citigroup Rate Chart'!Y34</f>
        <v>381.57000000000005</v>
      </c>
      <c r="BB34" s="134">
        <f>'[2]Citigroup Rate Chart'!Z34</f>
        <v>387.06</v>
      </c>
      <c r="BC34" s="134">
        <f>'[2]Citigroup Rate Chart'!AA34</f>
        <v>4644.72</v>
      </c>
      <c r="BD34" s="134">
        <f t="shared" si="12"/>
        <v>3021.12</v>
      </c>
      <c r="BE34" s="119"/>
      <c r="BF34" s="128">
        <v>232</v>
      </c>
      <c r="BG34" s="138">
        <v>162</v>
      </c>
      <c r="BH34" s="138">
        <v>169</v>
      </c>
      <c r="BI34" s="138">
        <v>200</v>
      </c>
      <c r="BJ34" s="122">
        <v>216</v>
      </c>
      <c r="BK34" s="123"/>
      <c r="BL34" s="159">
        <v>26</v>
      </c>
      <c r="BM34" s="183">
        <v>11</v>
      </c>
      <c r="BN34" s="123"/>
      <c r="BO34" s="140">
        <v>9.7200000000000006</v>
      </c>
      <c r="BP34" s="123"/>
      <c r="BQ34" s="159" t="e">
        <f>SUM((#REF!*10)/#REF!*'[2]Dental &amp; Other Rates'!$B$27)</f>
        <v>#REF!</v>
      </c>
      <c r="BR34" s="183" t="e">
        <f>SUM((#REF!*10*0.6)/#REF!*'[2]Dental &amp; Other Rates'!$B$28)</f>
        <v>#REF!</v>
      </c>
      <c r="BS34" s="123"/>
      <c r="BT34" s="128" t="e">
        <f>SUM((#REF!*7)/1000*#REF!)</f>
        <v>#REF!</v>
      </c>
      <c r="BU34" s="129" t="e">
        <f t="shared" si="13"/>
        <v>#REF!</v>
      </c>
      <c r="BV34" s="122">
        <v>0.84</v>
      </c>
      <c r="BW34" s="123"/>
      <c r="BX34" s="123"/>
      <c r="BY34" s="182" t="e">
        <f>SUM(#REF!/#REF!*'[2]Dental &amp; Other Rates'!$B$41/12)</f>
        <v>#REF!</v>
      </c>
      <c r="BZ34" s="123"/>
      <c r="CA34" s="133">
        <f>'[2]Citigroup Rate Max AD&amp;D Life'!Y34</f>
        <v>438.72</v>
      </c>
      <c r="CB34" s="134">
        <f>'[2]Citigroup Rate Max AD&amp;D Life'!Z34</f>
        <v>465.81</v>
      </c>
      <c r="CC34" s="205">
        <f t="shared" si="14"/>
        <v>2.01408E-2</v>
      </c>
    </row>
    <row r="35" spans="1:81" ht="14.4" thickTop="1" thickBot="1" x14ac:dyDescent="0.3">
      <c r="A35" s="33">
        <v>200000</v>
      </c>
      <c r="B35" s="54" t="s">
        <v>401</v>
      </c>
      <c r="C35" s="119"/>
      <c r="D35" s="128">
        <v>322.16000000000003</v>
      </c>
      <c r="E35" s="138">
        <v>330.44</v>
      </c>
      <c r="F35" s="138">
        <v>302.27</v>
      </c>
      <c r="G35" s="122">
        <v>180.7</v>
      </c>
      <c r="H35" s="123"/>
      <c r="I35" s="159">
        <v>47.34</v>
      </c>
      <c r="J35" s="123"/>
      <c r="K35" s="140">
        <v>14.03</v>
      </c>
      <c r="L35" s="123"/>
      <c r="M35" s="141" t="e">
        <f>SUM(#REF!/#REF!*'[2]Enron Rates'!$B$16)</f>
        <v>#REF!</v>
      </c>
      <c r="N35" s="142" t="e">
        <f>SUM(#REF!/#REF!*'[2]Enron Rates'!$B$17)</f>
        <v>#REF!</v>
      </c>
      <c r="O35" s="123"/>
      <c r="P35" s="128" t="e">
        <f>SUM(#REF!/1000*#REF!)</f>
        <v>#REF!</v>
      </c>
      <c r="Q35" s="129" t="e">
        <f t="shared" si="10"/>
        <v>#REF!</v>
      </c>
      <c r="R35" s="122">
        <v>0.42</v>
      </c>
      <c r="S35" s="123"/>
      <c r="T35" s="123"/>
      <c r="U35" s="130">
        <v>7.82</v>
      </c>
      <c r="V35" s="131">
        <v>13.56</v>
      </c>
      <c r="W35" s="131">
        <v>27.62</v>
      </c>
      <c r="X35" s="132">
        <v>37.020000000000003</v>
      </c>
      <c r="Y35" s="123"/>
      <c r="Z35" s="123"/>
      <c r="AA35" s="133">
        <f>'[2]Enron Summary'!AA35</f>
        <v>-365.33</v>
      </c>
      <c r="AB35" s="134">
        <f>'[2]Enron Summary'!AB35</f>
        <v>70.90000000000002</v>
      </c>
      <c r="AC35" s="134">
        <f>'[2]Enron Summary'!AC35</f>
        <v>90.120000000000033</v>
      </c>
      <c r="AD35" s="134">
        <f>'[2]Comparison '!H36</f>
        <v>2057.2000000000003</v>
      </c>
      <c r="AE35" s="119"/>
      <c r="AF35" s="128">
        <v>250</v>
      </c>
      <c r="AG35" s="138">
        <v>171</v>
      </c>
      <c r="AH35" s="138">
        <v>178</v>
      </c>
      <c r="AI35" s="138">
        <v>211</v>
      </c>
      <c r="AJ35" s="122">
        <v>227</v>
      </c>
      <c r="AK35" s="123"/>
      <c r="AL35" s="159">
        <v>26</v>
      </c>
      <c r="AM35" s="183">
        <v>11</v>
      </c>
      <c r="AN35" s="123"/>
      <c r="AO35" s="140">
        <v>9.7200000000000006</v>
      </c>
      <c r="AP35" s="123"/>
      <c r="AQ35" s="126" t="e">
        <f>SUM(#REF!/#REF!*'[2]Dental &amp; Other Rates'!$B$27)</f>
        <v>#REF!</v>
      </c>
      <c r="AR35" s="184" t="e">
        <f>SUM(#REF!/#REF!*'[2]Dental &amp; Other Rates'!$B$28)</f>
        <v>#REF!</v>
      </c>
      <c r="AS35" s="123"/>
      <c r="AT35" s="128" t="e">
        <f>SUM(#REF!/1000*#REF!)</f>
        <v>#REF!</v>
      </c>
      <c r="AU35" s="129" t="e">
        <f t="shared" si="11"/>
        <v>#REF!</v>
      </c>
      <c r="AV35" s="122">
        <v>0.84</v>
      </c>
      <c r="AW35" s="123"/>
      <c r="AX35" s="123"/>
      <c r="AY35" s="182" t="e">
        <f>SUM(#REF!/#REF!*'[2]Dental &amp; Other Rates'!$B$41/12)</f>
        <v>#REF!</v>
      </c>
      <c r="AZ35" s="123"/>
      <c r="BA35" s="133">
        <f>'[2]Citigroup Rate Chart'!Y35</f>
        <v>437.52000000000004</v>
      </c>
      <c r="BB35" s="134">
        <f>'[2]Citigroup Rate Chart'!Z35</f>
        <v>444.56</v>
      </c>
      <c r="BC35" s="134">
        <f>'[2]Citigroup Rate Chart'!AA35</f>
        <v>5334.72</v>
      </c>
      <c r="BD35" s="134">
        <f t="shared" si="12"/>
        <v>3277.52</v>
      </c>
      <c r="BE35" s="119"/>
      <c r="BF35" s="128">
        <v>250</v>
      </c>
      <c r="BG35" s="138">
        <v>171</v>
      </c>
      <c r="BH35" s="138">
        <v>178</v>
      </c>
      <c r="BI35" s="138">
        <v>211</v>
      </c>
      <c r="BJ35" s="122">
        <v>227</v>
      </c>
      <c r="BK35" s="123"/>
      <c r="BL35" s="159">
        <v>26</v>
      </c>
      <c r="BM35" s="183">
        <v>11</v>
      </c>
      <c r="BN35" s="123"/>
      <c r="BO35" s="140">
        <v>9.7200000000000006</v>
      </c>
      <c r="BP35" s="123"/>
      <c r="BQ35" s="159">
        <v>13.5</v>
      </c>
      <c r="BR35" s="183">
        <v>13.5</v>
      </c>
      <c r="BS35" s="123"/>
      <c r="BT35" s="128" t="e">
        <f>SUM((#REF!*7)/1000*#REF!)</f>
        <v>#REF!</v>
      </c>
      <c r="BU35" s="129" t="e">
        <f t="shared" si="13"/>
        <v>#REF!</v>
      </c>
      <c r="BV35" s="122">
        <v>0.84</v>
      </c>
      <c r="BW35" s="123"/>
      <c r="BX35" s="123"/>
      <c r="BY35" s="182" t="e">
        <f>SUM(#REF!/#REF!*'[2]Dental &amp; Other Rates'!$B$41/12)</f>
        <v>#REF!</v>
      </c>
      <c r="BZ35" s="123"/>
      <c r="CA35" s="133">
        <f>'[2]Citigroup Rate Max AD&amp;D Life'!Y35</f>
        <v>509.22</v>
      </c>
      <c r="CB35" s="134">
        <f>'[2]Citigroup Rate Max AD&amp;D Life'!Z35</f>
        <v>545.05999999999995</v>
      </c>
      <c r="CC35" s="205">
        <f t="shared" si="14"/>
        <v>1.6387599999999999E-2</v>
      </c>
    </row>
    <row r="36" spans="1:81" ht="14.4" thickTop="1" thickBot="1" x14ac:dyDescent="0.3">
      <c r="A36" s="33">
        <v>300000</v>
      </c>
      <c r="B36" s="54" t="s">
        <v>402</v>
      </c>
      <c r="C36" s="119"/>
      <c r="D36" s="128">
        <v>322.16000000000003</v>
      </c>
      <c r="E36" s="138">
        <v>330.44</v>
      </c>
      <c r="F36" s="138">
        <v>302.27</v>
      </c>
      <c r="G36" s="122">
        <v>180.7</v>
      </c>
      <c r="H36" s="123"/>
      <c r="I36" s="159">
        <v>47.34</v>
      </c>
      <c r="J36" s="123"/>
      <c r="K36" s="140">
        <v>14.03</v>
      </c>
      <c r="L36" s="123"/>
      <c r="M36" s="141" t="e">
        <f>SUM(#REF!/#REF!*'[2]Enron Rates'!$B$16)</f>
        <v>#REF!</v>
      </c>
      <c r="N36" s="142" t="e">
        <f>SUM(#REF!/#REF!*'[2]Enron Rates'!$B$17)</f>
        <v>#REF!</v>
      </c>
      <c r="O36" s="123"/>
      <c r="P36" s="128" t="e">
        <f>SUM(#REF!/1000*#REF!)</f>
        <v>#REF!</v>
      </c>
      <c r="Q36" s="129" t="e">
        <f t="shared" si="10"/>
        <v>#REF!</v>
      </c>
      <c r="R36" s="122">
        <v>0.42</v>
      </c>
      <c r="S36" s="123"/>
      <c r="T36" s="123"/>
      <c r="U36" s="130">
        <v>7.82</v>
      </c>
      <c r="V36" s="131">
        <v>13.56</v>
      </c>
      <c r="W36" s="131">
        <v>27.62</v>
      </c>
      <c r="X36" s="132">
        <v>37.020000000000003</v>
      </c>
      <c r="Y36" s="123"/>
      <c r="Z36" s="123"/>
      <c r="AA36" s="133">
        <f>'[2]Enron Summary'!AA36</f>
        <v>-365.33</v>
      </c>
      <c r="AB36" s="134">
        <f>'[2]Enron Summary'!AB36</f>
        <v>79.300000000000026</v>
      </c>
      <c r="AC36" s="134">
        <f>'[2]Enron Summary'!AC36</f>
        <v>103.22000000000003</v>
      </c>
      <c r="AD36" s="134">
        <f>'[2]Comparison '!H37</f>
        <v>2924.4</v>
      </c>
      <c r="AE36" s="119"/>
      <c r="AF36" s="128">
        <v>263</v>
      </c>
      <c r="AG36" s="138">
        <v>178</v>
      </c>
      <c r="AH36" s="138">
        <v>185</v>
      </c>
      <c r="AI36" s="138">
        <v>220</v>
      </c>
      <c r="AJ36" s="122">
        <v>238</v>
      </c>
      <c r="AK36" s="123"/>
      <c r="AL36" s="159">
        <v>26</v>
      </c>
      <c r="AM36" s="183">
        <v>11</v>
      </c>
      <c r="AN36" s="123"/>
      <c r="AO36" s="140">
        <v>9.7200000000000006</v>
      </c>
      <c r="AP36" s="123"/>
      <c r="AQ36" s="126" t="e">
        <f>SUM(#REF!/#REF!*'[2]Dental &amp; Other Rates'!$B$27)</f>
        <v>#REF!</v>
      </c>
      <c r="AR36" s="184" t="e">
        <f>SUM(#REF!/#REF!*'[2]Dental &amp; Other Rates'!$B$28)</f>
        <v>#REF!</v>
      </c>
      <c r="AS36" s="123"/>
      <c r="AT36" s="128" t="e">
        <f>SUM(#REF!/1000*#REF!)</f>
        <v>#REF!</v>
      </c>
      <c r="AU36" s="129" t="e">
        <f t="shared" si="11"/>
        <v>#REF!</v>
      </c>
      <c r="AV36" s="122">
        <v>0.84</v>
      </c>
      <c r="AW36" s="123"/>
      <c r="AX36" s="123"/>
      <c r="AY36" s="182" t="e">
        <f>SUM(#REF!/#REF!*'[2]Dental &amp; Other Rates'!$B$42/12)</f>
        <v>#REF!</v>
      </c>
      <c r="AZ36" s="123"/>
      <c r="BA36" s="133">
        <f>'[2]Citigroup Rate Chart'!Y36</f>
        <v>551.42000000000007</v>
      </c>
      <c r="BB36" s="134">
        <f>'[2]Citigroup Rate Chart'!Z36</f>
        <v>561.55999999999995</v>
      </c>
      <c r="BC36" s="134">
        <f>'[2]Citigroup Rate Chart'!AA36</f>
        <v>6738.7199999999993</v>
      </c>
      <c r="BD36" s="134">
        <f t="shared" si="12"/>
        <v>3814.3199999999993</v>
      </c>
      <c r="BE36" s="119"/>
      <c r="BF36" s="128">
        <v>263</v>
      </c>
      <c r="BG36" s="138">
        <v>178</v>
      </c>
      <c r="BH36" s="138">
        <v>185</v>
      </c>
      <c r="BI36" s="138">
        <v>220</v>
      </c>
      <c r="BJ36" s="122">
        <v>238</v>
      </c>
      <c r="BK36" s="123"/>
      <c r="BL36" s="159">
        <v>26</v>
      </c>
      <c r="BM36" s="183">
        <v>11</v>
      </c>
      <c r="BN36" s="123"/>
      <c r="BO36" s="140">
        <v>9.7200000000000006</v>
      </c>
      <c r="BP36" s="123"/>
      <c r="BQ36" s="159">
        <v>13.5</v>
      </c>
      <c r="BR36" s="183">
        <v>13.5</v>
      </c>
      <c r="BS36" s="123"/>
      <c r="BT36" s="128" t="e">
        <f>SUM((#REF!*7)/1000*#REF!)</f>
        <v>#REF!</v>
      </c>
      <c r="BU36" s="129" t="e">
        <f t="shared" si="13"/>
        <v>#REF!</v>
      </c>
      <c r="BV36" s="122">
        <v>0.84</v>
      </c>
      <c r="BW36" s="123"/>
      <c r="BX36" s="123"/>
      <c r="BY36" s="182" t="e">
        <f>SUM(#REF!/#REF!*'[2]Dental &amp; Other Rates'!$B$42/12)</f>
        <v>#REF!</v>
      </c>
      <c r="BZ36" s="123"/>
      <c r="CA36" s="133">
        <f>'[2]Citigroup Rate Max AD&amp;D Life'!Y36</f>
        <v>652.22</v>
      </c>
      <c r="CB36" s="134">
        <f>'[2]Citigroup Rate Max AD&amp;D Life'!Z36</f>
        <v>705.56</v>
      </c>
      <c r="CC36" s="205">
        <f t="shared" si="14"/>
        <v>1.2714399999999997E-2</v>
      </c>
    </row>
    <row r="37" spans="1:81" ht="14.4" thickTop="1" thickBot="1" x14ac:dyDescent="0.3">
      <c r="A37" s="33">
        <v>500000</v>
      </c>
      <c r="B37" s="54" t="s">
        <v>403</v>
      </c>
      <c r="C37" s="119"/>
      <c r="D37" s="143">
        <v>322.16000000000003</v>
      </c>
      <c r="E37" s="144">
        <v>330.44</v>
      </c>
      <c r="F37" s="144">
        <v>302.27</v>
      </c>
      <c r="G37" s="145">
        <v>180.7</v>
      </c>
      <c r="H37" s="123"/>
      <c r="I37" s="159">
        <v>47.34</v>
      </c>
      <c r="J37" s="123"/>
      <c r="K37" s="146">
        <v>14.03</v>
      </c>
      <c r="L37" s="123"/>
      <c r="M37" s="161" t="e">
        <f>SUM(#REF!/#REF!*'[2]Enron Rates'!$B$16)</f>
        <v>#REF!</v>
      </c>
      <c r="N37" s="162" t="e">
        <f>SUM(#REF!/#REF!*'[2]Enron Rates'!$B$17)</f>
        <v>#REF!</v>
      </c>
      <c r="O37" s="123"/>
      <c r="P37" s="128" t="e">
        <f>SUM(#REF!/1000*#REF!)</f>
        <v>#REF!</v>
      </c>
      <c r="Q37" s="129" t="e">
        <f t="shared" si="10"/>
        <v>#REF!</v>
      </c>
      <c r="R37" s="122">
        <v>0.42</v>
      </c>
      <c r="S37" s="123"/>
      <c r="T37" s="123"/>
      <c r="U37" s="130">
        <v>7.82</v>
      </c>
      <c r="V37" s="131">
        <v>13.56</v>
      </c>
      <c r="W37" s="131">
        <v>27.62</v>
      </c>
      <c r="X37" s="132">
        <v>37.020000000000003</v>
      </c>
      <c r="Y37" s="123"/>
      <c r="Z37" s="123"/>
      <c r="AA37" s="147">
        <f>'[2]Enron Summary'!AA37</f>
        <v>-365.33</v>
      </c>
      <c r="AB37" s="148">
        <f>'[2]Enron Summary'!AB37</f>
        <v>96.100000000000023</v>
      </c>
      <c r="AC37" s="148">
        <f>'[2]Enron Summary'!AC37</f>
        <v>129.42000000000002</v>
      </c>
      <c r="AD37" s="148">
        <f>'[2]Comparison '!H38</f>
        <v>4658.8</v>
      </c>
      <c r="AE37" s="119"/>
      <c r="AF37" s="163">
        <v>274</v>
      </c>
      <c r="AG37" s="164">
        <v>187</v>
      </c>
      <c r="AH37" s="164">
        <v>194</v>
      </c>
      <c r="AI37" s="164">
        <v>230</v>
      </c>
      <c r="AJ37" s="165">
        <v>248</v>
      </c>
      <c r="AK37" s="123"/>
      <c r="AL37" s="159">
        <v>26</v>
      </c>
      <c r="AM37" s="183">
        <v>11</v>
      </c>
      <c r="AN37" s="123"/>
      <c r="AO37" s="146">
        <v>9.7200000000000006</v>
      </c>
      <c r="AP37" s="123"/>
      <c r="AQ37" s="126" t="e">
        <f>SUM(#REF!/#REF!*'[2]Dental &amp; Other Rates'!$B$27)</f>
        <v>#REF!</v>
      </c>
      <c r="AR37" s="184" t="e">
        <f>SUM(#REF!/#REF!*'[2]Dental &amp; Other Rates'!$B$28)</f>
        <v>#REF!</v>
      </c>
      <c r="AS37" s="123"/>
      <c r="AT37" s="128" t="e">
        <f>SUM(#REF!/1000*#REF!)</f>
        <v>#REF!</v>
      </c>
      <c r="AU37" s="129" t="e">
        <f t="shared" si="11"/>
        <v>#REF!</v>
      </c>
      <c r="AV37" s="122">
        <v>0.84</v>
      </c>
      <c r="AW37" s="123"/>
      <c r="AX37" s="123"/>
      <c r="AY37" s="182" t="e">
        <f>SUM(#REF!/#REF!*'[2]Dental &amp; Other Rates'!$B$42/12)</f>
        <v>#REF!</v>
      </c>
      <c r="AZ37" s="123"/>
      <c r="BA37" s="147">
        <f>'[2]Citigroup Rate Chart'!Y37</f>
        <v>730.88666666666677</v>
      </c>
      <c r="BB37" s="148">
        <f>'[2]Citigroup Rate Chart'!Z37</f>
        <v>747.22666666666669</v>
      </c>
      <c r="BC37" s="148">
        <f>'[2]Citigroup Rate Chart'!AA37</f>
        <v>8966.7200000000012</v>
      </c>
      <c r="BD37" s="148">
        <f t="shared" si="12"/>
        <v>4307.920000000001</v>
      </c>
      <c r="BE37" s="119"/>
      <c r="BF37" s="163">
        <v>274</v>
      </c>
      <c r="BG37" s="164">
        <v>187</v>
      </c>
      <c r="BH37" s="164">
        <v>194</v>
      </c>
      <c r="BI37" s="164">
        <v>230</v>
      </c>
      <c r="BJ37" s="165">
        <v>248</v>
      </c>
      <c r="BK37" s="123"/>
      <c r="BL37" s="159">
        <v>26</v>
      </c>
      <c r="BM37" s="183">
        <v>11</v>
      </c>
      <c r="BN37" s="123"/>
      <c r="BO37" s="146">
        <v>9.7200000000000006</v>
      </c>
      <c r="BP37" s="123"/>
      <c r="BQ37" s="159">
        <v>13.5</v>
      </c>
      <c r="BR37" s="183">
        <v>13.5</v>
      </c>
      <c r="BS37" s="123"/>
      <c r="BT37" s="128" t="e">
        <f>SUM((#REF!*7)/1000*#REF!)</f>
        <v>#REF!</v>
      </c>
      <c r="BU37" s="129" t="e">
        <f t="shared" si="13"/>
        <v>#REF!</v>
      </c>
      <c r="BV37" s="122">
        <v>0.84</v>
      </c>
      <c r="BW37" s="123"/>
      <c r="BX37" s="123"/>
      <c r="BY37" s="182" t="e">
        <f>SUM(#REF!/#REF!*'[2]Dental &amp; Other Rates'!$B$42/12)</f>
        <v>#REF!</v>
      </c>
      <c r="BZ37" s="123"/>
      <c r="CA37" s="133">
        <f>'[2]Citigroup Rate Max AD&amp;D Life'!Y37</f>
        <v>889.88666666666677</v>
      </c>
      <c r="CB37" s="134">
        <f>'[2]Citigroup Rate Max AD&amp;D Life'!Z37</f>
        <v>978.22666666666669</v>
      </c>
      <c r="CC37" s="205">
        <f t="shared" si="14"/>
        <v>8.6158400000000013E-3</v>
      </c>
    </row>
    <row r="38" spans="1:81" ht="14.4" thickTop="1" thickBot="1" x14ac:dyDescent="0.3">
      <c r="B38" s="73" t="s">
        <v>326</v>
      </c>
      <c r="C38" s="150"/>
      <c r="D38" s="212" t="s">
        <v>406</v>
      </c>
      <c r="E38" s="213"/>
      <c r="F38" s="213"/>
      <c r="G38" s="214"/>
      <c r="H38" s="151"/>
      <c r="I38" s="152" t="s">
        <v>326</v>
      </c>
      <c r="J38" s="75"/>
      <c r="K38" s="153" t="s">
        <v>407</v>
      </c>
      <c r="L38" s="151"/>
      <c r="M38" s="154" t="s">
        <v>323</v>
      </c>
      <c r="N38" s="155" t="s">
        <v>326</v>
      </c>
      <c r="O38" s="151"/>
      <c r="P38" s="156" t="s">
        <v>384</v>
      </c>
      <c r="Q38" s="157" t="s">
        <v>385</v>
      </c>
      <c r="R38" s="158" t="s">
        <v>386</v>
      </c>
      <c r="S38" s="75"/>
      <c r="T38" s="151"/>
      <c r="U38" s="83" t="s">
        <v>387</v>
      </c>
      <c r="V38" s="83" t="s">
        <v>388</v>
      </c>
      <c r="W38" s="83" t="s">
        <v>389</v>
      </c>
      <c r="X38" s="83" t="s">
        <v>390</v>
      </c>
      <c r="Y38" s="151"/>
      <c r="Z38" s="151"/>
      <c r="AA38" s="198"/>
      <c r="AB38" s="198"/>
      <c r="AC38" s="198"/>
      <c r="AD38" s="199">
        <f>'[2]Comparison '!H39</f>
        <v>0</v>
      </c>
      <c r="AE38" s="150"/>
      <c r="AF38" s="220" t="s">
        <v>406</v>
      </c>
      <c r="AG38" s="221"/>
      <c r="AH38" s="221"/>
      <c r="AI38" s="221"/>
      <c r="AJ38" s="222"/>
      <c r="AK38" s="151"/>
      <c r="AL38" s="218" t="s">
        <v>326</v>
      </c>
      <c r="AM38" s="219"/>
      <c r="AN38" s="75"/>
      <c r="AO38" s="153" t="s">
        <v>407</v>
      </c>
      <c r="AP38" s="151"/>
      <c r="AQ38" s="154" t="s">
        <v>323</v>
      </c>
      <c r="AR38" s="155" t="s">
        <v>326</v>
      </c>
      <c r="AS38" s="151"/>
      <c r="AT38" s="156" t="s">
        <v>384</v>
      </c>
      <c r="AU38" s="157" t="s">
        <v>385</v>
      </c>
      <c r="AV38" s="158" t="s">
        <v>386</v>
      </c>
      <c r="AW38" s="75"/>
      <c r="AX38" s="151"/>
      <c r="AY38" s="185" t="s">
        <v>422</v>
      </c>
      <c r="AZ38" s="151"/>
      <c r="BA38" s="201"/>
      <c r="BB38" s="201"/>
      <c r="BC38" s="201"/>
      <c r="BD38" s="201"/>
      <c r="BE38" s="150"/>
      <c r="BF38" s="220" t="s">
        <v>406</v>
      </c>
      <c r="BG38" s="221"/>
      <c r="BH38" s="221"/>
      <c r="BI38" s="221"/>
      <c r="BJ38" s="222"/>
      <c r="BK38" s="151"/>
      <c r="BL38" s="218" t="s">
        <v>326</v>
      </c>
      <c r="BM38" s="219"/>
      <c r="BN38" s="75"/>
      <c r="BO38" s="153" t="s">
        <v>407</v>
      </c>
      <c r="BP38" s="151"/>
      <c r="BQ38" s="154" t="s">
        <v>323</v>
      </c>
      <c r="BR38" s="155" t="s">
        <v>326</v>
      </c>
      <c r="BS38" s="151"/>
      <c r="BT38" s="156" t="s">
        <v>384</v>
      </c>
      <c r="BU38" s="157" t="s">
        <v>385</v>
      </c>
      <c r="BV38" s="158" t="s">
        <v>386</v>
      </c>
      <c r="BW38" s="75"/>
      <c r="BX38" s="151"/>
      <c r="BY38" s="185" t="s">
        <v>422</v>
      </c>
      <c r="BZ38" s="151"/>
      <c r="CA38" s="201"/>
      <c r="CB38" s="201"/>
      <c r="CC38" s="206"/>
    </row>
    <row r="39" spans="1:81" ht="14.4" thickTop="1" thickBot="1" x14ac:dyDescent="0.3">
      <c r="A39" s="33">
        <v>24000</v>
      </c>
      <c r="B39" s="54" t="s">
        <v>394</v>
      </c>
      <c r="C39" s="119"/>
      <c r="D39" s="120">
        <v>486.43</v>
      </c>
      <c r="E39" s="121">
        <v>494.71</v>
      </c>
      <c r="F39" s="121">
        <v>453.4</v>
      </c>
      <c r="G39" s="122">
        <v>271.05</v>
      </c>
      <c r="H39" s="123"/>
      <c r="I39" s="159">
        <v>76.069999999999993</v>
      </c>
      <c r="J39" s="123"/>
      <c r="K39" s="160">
        <v>22.62</v>
      </c>
      <c r="L39" s="123"/>
      <c r="M39" s="126" t="e">
        <f>SUM(#REF!/#REF!*'[2]Enron Rates'!$B$16)</f>
        <v>#REF!</v>
      </c>
      <c r="N39" s="127" t="e">
        <f>SUM(#REF!/#REF!*'[2]Enron Rates'!$B$17)</f>
        <v>#REF!</v>
      </c>
      <c r="O39" s="123"/>
      <c r="P39" s="128" t="e">
        <f>SUM(#REF!/1000*#REF!)</f>
        <v>#REF!</v>
      </c>
      <c r="Q39" s="129" t="e">
        <f t="shared" ref="Q39:Q48" si="15">SUM(P39*0.5)</f>
        <v>#REF!</v>
      </c>
      <c r="R39" s="122">
        <v>0.42</v>
      </c>
      <c r="S39" s="123"/>
      <c r="T39" s="123"/>
      <c r="U39" s="130">
        <v>7.82</v>
      </c>
      <c r="V39" s="204">
        <v>13.56</v>
      </c>
      <c r="W39" s="204">
        <v>27.62</v>
      </c>
      <c r="X39" s="132">
        <v>37.020000000000003</v>
      </c>
      <c r="Y39" s="123"/>
      <c r="Z39" s="123"/>
      <c r="AA39" s="133">
        <f>'[2]Enron Summary'!AA39</f>
        <v>-440.66</v>
      </c>
      <c r="AB39" s="134">
        <f>'[2]Enron Summary'!AB39</f>
        <v>182.37599999999998</v>
      </c>
      <c r="AC39" s="134">
        <f>'[2]Enron Summary'!AC39</f>
        <v>193.32399999999996</v>
      </c>
      <c r="AD39" s="134">
        <f>'[2]Comparison '!H40</f>
        <v>2046.0479999999993</v>
      </c>
      <c r="AE39" s="119"/>
      <c r="AF39" s="120">
        <v>97</v>
      </c>
      <c r="AG39" s="121">
        <v>77</v>
      </c>
      <c r="AH39" s="121">
        <v>61</v>
      </c>
      <c r="AI39" s="121">
        <v>84</v>
      </c>
      <c r="AJ39" s="179">
        <v>91</v>
      </c>
      <c r="AK39" s="123"/>
      <c r="AL39" s="159">
        <v>53</v>
      </c>
      <c r="AM39" s="183">
        <v>18</v>
      </c>
      <c r="AN39" s="123"/>
      <c r="AO39" s="160">
        <v>14.6</v>
      </c>
      <c r="AP39" s="123"/>
      <c r="AQ39" s="126" t="e">
        <f>SUM(#REF!/#REF!*'[2]Dental &amp; Other Rates'!$B$27)</f>
        <v>#REF!</v>
      </c>
      <c r="AR39" s="184" t="e">
        <f>SUM(#REF!/#REF!*'[2]Dental &amp; Other Rates'!$B$28)</f>
        <v>#REF!</v>
      </c>
      <c r="AS39" s="123"/>
      <c r="AT39" s="128" t="e">
        <f>SUM(#REF!/1000*#REF!)</f>
        <v>#REF!</v>
      </c>
      <c r="AU39" s="129" t="e">
        <f t="shared" ref="AU39:AU48" si="16">SUM(AT39*0.5)</f>
        <v>#REF!</v>
      </c>
      <c r="AV39" s="122">
        <v>0.84</v>
      </c>
      <c r="AW39" s="123"/>
      <c r="AX39" s="123"/>
      <c r="AY39" s="182" t="e">
        <f>SUM(#REF!/#REF!*'[2]Dental &amp; Other Rates'!$B$39/12)</f>
        <v>#REF!</v>
      </c>
      <c r="AZ39" s="123"/>
      <c r="BA39" s="133">
        <f>'[2]Citigroup Rate Chart'!Y39</f>
        <v>173.816</v>
      </c>
      <c r="BB39" s="134">
        <f>'[2]Citigroup Rate Chart'!Z39</f>
        <v>175.4</v>
      </c>
      <c r="BC39" s="134">
        <f>'[2]Citigroup Rate Chart'!AA39</f>
        <v>2104.8000000000002</v>
      </c>
      <c r="BD39" s="134">
        <f t="shared" ref="BD39:BD48" si="17">SUM(BC39-AD39)</f>
        <v>58.752000000000862</v>
      </c>
      <c r="BE39" s="119"/>
      <c r="BF39" s="120">
        <v>97</v>
      </c>
      <c r="BG39" s="121">
        <v>77</v>
      </c>
      <c r="BH39" s="121">
        <v>61</v>
      </c>
      <c r="BI39" s="121">
        <v>84</v>
      </c>
      <c r="BJ39" s="179">
        <v>91</v>
      </c>
      <c r="BK39" s="123"/>
      <c r="BL39" s="159">
        <v>53</v>
      </c>
      <c r="BM39" s="183">
        <v>18</v>
      </c>
      <c r="BN39" s="123"/>
      <c r="BO39" s="160">
        <v>14.6</v>
      </c>
      <c r="BP39" s="123"/>
      <c r="BQ39" s="159" t="e">
        <f>SUM((#REF!*10)/#REF!*'[2]Dental &amp; Other Rates'!$B$27)</f>
        <v>#REF!</v>
      </c>
      <c r="BR39" s="183" t="e">
        <f>SUM((#REF!*10*0.6)/#REF!*'[2]Dental &amp; Other Rates'!$B$28)</f>
        <v>#REF!</v>
      </c>
      <c r="BS39" s="123"/>
      <c r="BT39" s="128" t="e">
        <f>SUM((#REF!*7)/1000*#REF!)</f>
        <v>#REF!</v>
      </c>
      <c r="BU39" s="129" t="e">
        <f t="shared" ref="BU39:BU48" si="18">SUM(BT39*0.5)</f>
        <v>#REF!</v>
      </c>
      <c r="BV39" s="122">
        <v>0.84</v>
      </c>
      <c r="BW39" s="123"/>
      <c r="BX39" s="123"/>
      <c r="BY39" s="182" t="e">
        <f>SUM(#REF!/#REF!*'[2]Dental &amp; Other Rates'!$B$39/12)</f>
        <v>#REF!</v>
      </c>
      <c r="BZ39" s="123"/>
      <c r="CA39" s="133">
        <f>'[2]Citigroup Rate Max AD&amp;D Life'!Y39</f>
        <v>182.96</v>
      </c>
      <c r="CB39" s="134">
        <f>'[2]Citigroup Rate Max AD&amp;D Life'!Z39</f>
        <v>188</v>
      </c>
      <c r="CC39" s="205">
        <f t="shared" ref="CC39:CC48" si="19">SUM(BD39/A39)</f>
        <v>2.4480000000000361E-3</v>
      </c>
    </row>
    <row r="40" spans="1:81" ht="14.4" thickTop="1" thickBot="1" x14ac:dyDescent="0.3">
      <c r="A40" s="33">
        <v>25000</v>
      </c>
      <c r="B40" s="54" t="s">
        <v>395</v>
      </c>
      <c r="C40" s="119"/>
      <c r="D40" s="128">
        <v>486.43</v>
      </c>
      <c r="E40" s="138">
        <v>494.71</v>
      </c>
      <c r="F40" s="138">
        <v>453.4</v>
      </c>
      <c r="G40" s="122">
        <v>271.05</v>
      </c>
      <c r="H40" s="123"/>
      <c r="I40" s="159">
        <v>76.069999999999993</v>
      </c>
      <c r="J40" s="123"/>
      <c r="K40" s="140">
        <v>22.62</v>
      </c>
      <c r="L40" s="123"/>
      <c r="M40" s="141" t="e">
        <f>SUM(#REF!/#REF!*'[2]Enron Rates'!$B$16)</f>
        <v>#REF!</v>
      </c>
      <c r="N40" s="142" t="e">
        <f>SUM(#REF!/#REF!*'[2]Enron Rates'!$B$17)</f>
        <v>#REF!</v>
      </c>
      <c r="O40" s="123"/>
      <c r="P40" s="128" t="e">
        <f>SUM(#REF!/1000*#REF!)</f>
        <v>#REF!</v>
      </c>
      <c r="Q40" s="129" t="e">
        <f t="shared" si="15"/>
        <v>#REF!</v>
      </c>
      <c r="R40" s="122">
        <v>0.42</v>
      </c>
      <c r="S40" s="123"/>
      <c r="T40" s="123"/>
      <c r="U40" s="130">
        <v>7.82</v>
      </c>
      <c r="V40" s="131">
        <v>13.56</v>
      </c>
      <c r="W40" s="131">
        <v>27.62</v>
      </c>
      <c r="X40" s="132">
        <v>37.020000000000003</v>
      </c>
      <c r="Y40" s="123"/>
      <c r="Z40" s="123"/>
      <c r="AA40" s="133">
        <f>'[2]Enron Summary'!AA40</f>
        <v>-440.66</v>
      </c>
      <c r="AB40" s="134">
        <f>'[2]Enron Summary'!AB40</f>
        <v>182.45999999999995</v>
      </c>
      <c r="AC40" s="134">
        <f>'[2]Enron Summary'!AC40</f>
        <v>193.45499999999996</v>
      </c>
      <c r="AD40" s="134">
        <f>'[2]Comparison '!H41</f>
        <v>2054.7199999999993</v>
      </c>
      <c r="AE40" s="119"/>
      <c r="AF40" s="128">
        <v>117</v>
      </c>
      <c r="AG40" s="138">
        <v>93</v>
      </c>
      <c r="AH40" s="138">
        <v>74</v>
      </c>
      <c r="AI40" s="138">
        <v>101</v>
      </c>
      <c r="AJ40" s="122">
        <v>110</v>
      </c>
      <c r="AK40" s="123"/>
      <c r="AL40" s="159">
        <v>53</v>
      </c>
      <c r="AM40" s="183">
        <v>18</v>
      </c>
      <c r="AN40" s="123"/>
      <c r="AO40" s="140">
        <v>14.6</v>
      </c>
      <c r="AP40" s="123"/>
      <c r="AQ40" s="126" t="e">
        <f>SUM(#REF!/#REF!*'[2]Dental &amp; Other Rates'!$B$27)</f>
        <v>#REF!</v>
      </c>
      <c r="AR40" s="184" t="e">
        <f>SUM(#REF!/#REF!*'[2]Dental &amp; Other Rates'!$B$28)</f>
        <v>#REF!</v>
      </c>
      <c r="AS40" s="123"/>
      <c r="AT40" s="128" t="e">
        <f>SUM(#REF!/1000*#REF!)</f>
        <v>#REF!</v>
      </c>
      <c r="AU40" s="129" t="e">
        <f t="shared" si="16"/>
        <v>#REF!</v>
      </c>
      <c r="AV40" s="122">
        <v>0.84</v>
      </c>
      <c r="AW40" s="123"/>
      <c r="AX40" s="123"/>
      <c r="AY40" s="182" t="e">
        <f>SUM(#REF!/#REF!*'[2]Dental &amp; Other Rates'!$B$39/12)</f>
        <v>#REF!</v>
      </c>
      <c r="AZ40" s="123"/>
      <c r="BA40" s="133">
        <f>'[2]Citigroup Rate Chart'!Y40</f>
        <v>194.2</v>
      </c>
      <c r="BB40" s="134">
        <f>'[2]Citigroup Rate Chart'!Z40</f>
        <v>195.815</v>
      </c>
      <c r="BC40" s="134">
        <f>'[2]Citigroup Rate Chart'!AA40</f>
        <v>2349.7799999999997</v>
      </c>
      <c r="BD40" s="134">
        <f t="shared" si="17"/>
        <v>295.0600000000004</v>
      </c>
      <c r="BE40" s="119"/>
      <c r="BF40" s="128">
        <v>117</v>
      </c>
      <c r="BG40" s="138">
        <v>93</v>
      </c>
      <c r="BH40" s="138">
        <v>74</v>
      </c>
      <c r="BI40" s="138">
        <v>101</v>
      </c>
      <c r="BJ40" s="122">
        <v>110</v>
      </c>
      <c r="BK40" s="123"/>
      <c r="BL40" s="159">
        <v>53</v>
      </c>
      <c r="BM40" s="183">
        <v>18</v>
      </c>
      <c r="BN40" s="123"/>
      <c r="BO40" s="140">
        <v>14.6</v>
      </c>
      <c r="BP40" s="123"/>
      <c r="BQ40" s="159" t="e">
        <f>SUM((#REF!*10)/#REF!*'[2]Dental &amp; Other Rates'!$B$27)</f>
        <v>#REF!</v>
      </c>
      <c r="BR40" s="183" t="e">
        <f>SUM((#REF!*10*0.6)/#REF!*'[2]Dental &amp; Other Rates'!$B$28)</f>
        <v>#REF!</v>
      </c>
      <c r="BS40" s="123"/>
      <c r="BT40" s="128" t="e">
        <f>SUM((#REF!*7)/1000*#REF!)</f>
        <v>#REF!</v>
      </c>
      <c r="BU40" s="129" t="e">
        <f t="shared" si="18"/>
        <v>#REF!</v>
      </c>
      <c r="BV40" s="122">
        <v>0.84</v>
      </c>
      <c r="BW40" s="123"/>
      <c r="BX40" s="123"/>
      <c r="BY40" s="182" t="e">
        <f>SUM(#REF!/#REF!*'[2]Dental &amp; Other Rates'!$B$39/12)</f>
        <v>#REF!</v>
      </c>
      <c r="BZ40" s="123"/>
      <c r="CA40" s="133">
        <f>'[2]Citigroup Rate Max AD&amp;D Life'!Y40</f>
        <v>203.72499999999999</v>
      </c>
      <c r="CB40" s="134">
        <f>'[2]Citigroup Rate Max AD&amp;D Life'!Z40</f>
        <v>208.94</v>
      </c>
      <c r="CC40" s="205">
        <f t="shared" si="19"/>
        <v>1.1802400000000017E-2</v>
      </c>
    </row>
    <row r="41" spans="1:81" ht="14.4" thickTop="1" thickBot="1" x14ac:dyDescent="0.3">
      <c r="A41" s="33">
        <v>40000</v>
      </c>
      <c r="B41" s="54" t="s">
        <v>396</v>
      </c>
      <c r="C41" s="119"/>
      <c r="D41" s="128">
        <v>486.43</v>
      </c>
      <c r="E41" s="138">
        <v>494.71</v>
      </c>
      <c r="F41" s="138">
        <v>453.4</v>
      </c>
      <c r="G41" s="122">
        <v>271.05</v>
      </c>
      <c r="H41" s="123"/>
      <c r="I41" s="159">
        <v>76.069999999999993</v>
      </c>
      <c r="J41" s="123"/>
      <c r="K41" s="140">
        <v>22.62</v>
      </c>
      <c r="L41" s="123"/>
      <c r="M41" s="141" t="e">
        <f>SUM(#REF!/#REF!*'[2]Enron Rates'!$B$16)</f>
        <v>#REF!</v>
      </c>
      <c r="N41" s="142" t="e">
        <f>SUM(#REF!/#REF!*'[2]Enron Rates'!$B$17)</f>
        <v>#REF!</v>
      </c>
      <c r="O41" s="123"/>
      <c r="P41" s="128" t="e">
        <f>SUM(#REF!/1000*#REF!)</f>
        <v>#REF!</v>
      </c>
      <c r="Q41" s="129" t="e">
        <f t="shared" si="15"/>
        <v>#REF!</v>
      </c>
      <c r="R41" s="122">
        <v>0.42</v>
      </c>
      <c r="S41" s="123"/>
      <c r="T41" s="123"/>
      <c r="U41" s="130">
        <v>7.82</v>
      </c>
      <c r="V41" s="131">
        <v>13.56</v>
      </c>
      <c r="W41" s="131">
        <v>27.62</v>
      </c>
      <c r="X41" s="132">
        <v>37.020000000000003</v>
      </c>
      <c r="Y41" s="123"/>
      <c r="Z41" s="123"/>
      <c r="AA41" s="133">
        <f>'[2]Enron Summary'!AA41</f>
        <v>-440.66</v>
      </c>
      <c r="AB41" s="134">
        <f>'[2]Enron Summary'!AB41</f>
        <v>183.71999999999997</v>
      </c>
      <c r="AC41" s="134">
        <f>'[2]Enron Summary'!AC41</f>
        <v>195.41999999999996</v>
      </c>
      <c r="AD41" s="134">
        <f>'[2]Comparison '!H42</f>
        <v>2184.7999999999993</v>
      </c>
      <c r="AE41" s="119"/>
      <c r="AF41" s="128">
        <v>143</v>
      </c>
      <c r="AG41" s="138">
        <v>112</v>
      </c>
      <c r="AH41" s="138">
        <v>93</v>
      </c>
      <c r="AI41" s="138">
        <v>123</v>
      </c>
      <c r="AJ41" s="122">
        <v>131</v>
      </c>
      <c r="AK41" s="123"/>
      <c r="AL41" s="159">
        <v>53</v>
      </c>
      <c r="AM41" s="183">
        <v>18</v>
      </c>
      <c r="AN41" s="123"/>
      <c r="AO41" s="140">
        <v>14.6</v>
      </c>
      <c r="AP41" s="123"/>
      <c r="AQ41" s="126" t="e">
        <f>SUM(#REF!/#REF!*'[2]Dental &amp; Other Rates'!$B$27)</f>
        <v>#REF!</v>
      </c>
      <c r="AR41" s="184" t="e">
        <f>SUM(#REF!/#REF!*'[2]Dental &amp; Other Rates'!$B$28)</f>
        <v>#REF!</v>
      </c>
      <c r="AS41" s="123"/>
      <c r="AT41" s="128" t="e">
        <f>SUM(#REF!/1000*#REF!)</f>
        <v>#REF!</v>
      </c>
      <c r="AU41" s="129" t="e">
        <f t="shared" si="16"/>
        <v>#REF!</v>
      </c>
      <c r="AV41" s="122">
        <v>0.84</v>
      </c>
      <c r="AW41" s="123"/>
      <c r="AX41" s="123"/>
      <c r="AY41" s="182" t="e">
        <f>SUM(#REF!/#REF!*'[2]Dental &amp; Other Rates'!$B$39/12)</f>
        <v>#REF!</v>
      </c>
      <c r="AZ41" s="123"/>
      <c r="BA41" s="133">
        <f>'[2]Citigroup Rate Chart'!Y41</f>
        <v>225.96</v>
      </c>
      <c r="BB41" s="134">
        <f>'[2]Citigroup Rate Chart'!Z41</f>
        <v>228.04</v>
      </c>
      <c r="BC41" s="134">
        <f>'[2]Citigroup Rate Chart'!AA41</f>
        <v>2736.48</v>
      </c>
      <c r="BD41" s="134">
        <f t="shared" si="17"/>
        <v>551.68000000000075</v>
      </c>
      <c r="BE41" s="119"/>
      <c r="BF41" s="128">
        <v>143</v>
      </c>
      <c r="BG41" s="138">
        <v>112</v>
      </c>
      <c r="BH41" s="138">
        <v>93</v>
      </c>
      <c r="BI41" s="138">
        <v>123</v>
      </c>
      <c r="BJ41" s="122">
        <v>131</v>
      </c>
      <c r="BK41" s="123"/>
      <c r="BL41" s="159">
        <v>53</v>
      </c>
      <c r="BM41" s="183">
        <v>18</v>
      </c>
      <c r="BN41" s="123"/>
      <c r="BO41" s="140">
        <v>14.6</v>
      </c>
      <c r="BP41" s="123"/>
      <c r="BQ41" s="159" t="e">
        <f>SUM((#REF!*10)/#REF!*'[2]Dental &amp; Other Rates'!$B$27)</f>
        <v>#REF!</v>
      </c>
      <c r="BR41" s="183" t="e">
        <f>SUM((#REF!*10*0.6)/#REF!*'[2]Dental &amp; Other Rates'!$B$28)</f>
        <v>#REF!</v>
      </c>
      <c r="BS41" s="123"/>
      <c r="BT41" s="128" t="e">
        <f>SUM((#REF!*7)/1000*#REF!)</f>
        <v>#REF!</v>
      </c>
      <c r="BU41" s="129" t="e">
        <f t="shared" si="18"/>
        <v>#REF!</v>
      </c>
      <c r="BV41" s="122">
        <v>0.84</v>
      </c>
      <c r="BW41" s="123"/>
      <c r="BX41" s="123"/>
      <c r="BY41" s="182" t="e">
        <f>SUM(#REF!/#REF!*'[2]Dental &amp; Other Rates'!$B$39/12)</f>
        <v>#REF!</v>
      </c>
      <c r="BZ41" s="123"/>
      <c r="CA41" s="133">
        <f>'[2]Citigroup Rate Max AD&amp;D Life'!Y41</f>
        <v>241.2</v>
      </c>
      <c r="CB41" s="134">
        <f>'[2]Citigroup Rate Max AD&amp;D Life'!Z41</f>
        <v>249.04</v>
      </c>
      <c r="CC41" s="205">
        <f t="shared" si="19"/>
        <v>1.3792000000000018E-2</v>
      </c>
    </row>
    <row r="42" spans="1:81" ht="14.4" thickTop="1" thickBot="1" x14ac:dyDescent="0.3">
      <c r="A42" s="33">
        <v>60000</v>
      </c>
      <c r="B42" s="54" t="s">
        <v>397</v>
      </c>
      <c r="C42" s="119"/>
      <c r="D42" s="128">
        <v>486.43</v>
      </c>
      <c r="E42" s="138">
        <v>494.71</v>
      </c>
      <c r="F42" s="138">
        <v>453.4</v>
      </c>
      <c r="G42" s="122">
        <v>271.05</v>
      </c>
      <c r="H42" s="123"/>
      <c r="I42" s="159">
        <v>76.069999999999993</v>
      </c>
      <c r="J42" s="123"/>
      <c r="K42" s="140">
        <v>22.62</v>
      </c>
      <c r="L42" s="123"/>
      <c r="M42" s="141" t="e">
        <f>SUM(#REF!/#REF!*'[2]Enron Rates'!$B$16)</f>
        <v>#REF!</v>
      </c>
      <c r="N42" s="142" t="e">
        <f>SUM(#REF!/#REF!*'[2]Enron Rates'!$B$17)</f>
        <v>#REF!</v>
      </c>
      <c r="O42" s="123"/>
      <c r="P42" s="128" t="e">
        <f>SUM(#REF!/1000*#REF!)</f>
        <v>#REF!</v>
      </c>
      <c r="Q42" s="129" t="e">
        <f t="shared" si="15"/>
        <v>#REF!</v>
      </c>
      <c r="R42" s="122">
        <v>0.42</v>
      </c>
      <c r="S42" s="123"/>
      <c r="T42" s="123"/>
      <c r="U42" s="130">
        <v>7.82</v>
      </c>
      <c r="V42" s="131">
        <v>13.56</v>
      </c>
      <c r="W42" s="131">
        <v>27.62</v>
      </c>
      <c r="X42" s="132">
        <v>37.020000000000003</v>
      </c>
      <c r="Y42" s="123"/>
      <c r="Z42" s="123"/>
      <c r="AA42" s="133">
        <f>'[2]Enron Summary'!AA42</f>
        <v>-440.66</v>
      </c>
      <c r="AB42" s="134">
        <f>'[2]Enron Summary'!AB42</f>
        <v>185.39999999999995</v>
      </c>
      <c r="AC42" s="134">
        <f>'[2]Enron Summary'!AC42</f>
        <v>198.03999999999994</v>
      </c>
      <c r="AD42" s="134">
        <f>'[2]Comparison '!H43</f>
        <v>2358.2399999999989</v>
      </c>
      <c r="AE42" s="119"/>
      <c r="AF42" s="128">
        <v>179</v>
      </c>
      <c r="AG42" s="138">
        <v>118</v>
      </c>
      <c r="AH42" s="138">
        <v>118</v>
      </c>
      <c r="AI42" s="138">
        <v>153</v>
      </c>
      <c r="AJ42" s="122">
        <v>166</v>
      </c>
      <c r="AK42" s="123"/>
      <c r="AL42" s="159">
        <v>53</v>
      </c>
      <c r="AM42" s="183">
        <v>18</v>
      </c>
      <c r="AN42" s="123"/>
      <c r="AO42" s="140">
        <v>14.6</v>
      </c>
      <c r="AP42" s="123"/>
      <c r="AQ42" s="126" t="e">
        <f>SUM(#REF!/#REF!*'[2]Dental &amp; Other Rates'!$B$27)</f>
        <v>#REF!</v>
      </c>
      <c r="AR42" s="184" t="e">
        <f>SUM(#REF!/#REF!*'[2]Dental &amp; Other Rates'!$B$28)</f>
        <v>#REF!</v>
      </c>
      <c r="AS42" s="123"/>
      <c r="AT42" s="128" t="e">
        <f>SUM(#REF!/1000*#REF!)</f>
        <v>#REF!</v>
      </c>
      <c r="AU42" s="129" t="e">
        <f t="shared" si="16"/>
        <v>#REF!</v>
      </c>
      <c r="AV42" s="122">
        <v>0.84</v>
      </c>
      <c r="AW42" s="123"/>
      <c r="AX42" s="123"/>
      <c r="AY42" s="182" t="e">
        <f>SUM(#REF!/#REF!*'[2]Dental &amp; Other Rates'!$B$40/12)</f>
        <v>#REF!</v>
      </c>
      <c r="AZ42" s="123"/>
      <c r="BA42" s="133">
        <f>'[2]Citigroup Rate Chart'!Y42</f>
        <v>277.14</v>
      </c>
      <c r="BB42" s="134">
        <f>'[2]Citigroup Rate Chart'!Z42</f>
        <v>279.84000000000003</v>
      </c>
      <c r="BC42" s="134">
        <f>'[2]Citigroup Rate Chart'!AA42</f>
        <v>3358.0800000000004</v>
      </c>
      <c r="BD42" s="134">
        <f t="shared" si="17"/>
        <v>999.84000000000151</v>
      </c>
      <c r="BE42" s="119"/>
      <c r="BF42" s="128">
        <v>179</v>
      </c>
      <c r="BG42" s="138">
        <v>118</v>
      </c>
      <c r="BH42" s="138">
        <v>118</v>
      </c>
      <c r="BI42" s="138">
        <v>153</v>
      </c>
      <c r="BJ42" s="122">
        <v>166</v>
      </c>
      <c r="BK42" s="123"/>
      <c r="BL42" s="159">
        <v>53</v>
      </c>
      <c r="BM42" s="183">
        <v>18</v>
      </c>
      <c r="BN42" s="123"/>
      <c r="BO42" s="140">
        <v>14.6</v>
      </c>
      <c r="BP42" s="123"/>
      <c r="BQ42" s="159" t="e">
        <f>SUM((#REF!*10)/#REF!*'[2]Dental &amp; Other Rates'!$B$27)</f>
        <v>#REF!</v>
      </c>
      <c r="BR42" s="183" t="e">
        <f>SUM((#REF!*10*0.6)/#REF!*'[2]Dental &amp; Other Rates'!$B$28)</f>
        <v>#REF!</v>
      </c>
      <c r="BS42" s="123"/>
      <c r="BT42" s="128" t="e">
        <f>SUM((#REF!*7)/1000*#REF!)</f>
        <v>#REF!</v>
      </c>
      <c r="BU42" s="129" t="e">
        <f t="shared" si="18"/>
        <v>#REF!</v>
      </c>
      <c r="BV42" s="122">
        <v>0.84</v>
      </c>
      <c r="BW42" s="123"/>
      <c r="BX42" s="123"/>
      <c r="BY42" s="182" t="e">
        <f>SUM(#REF!/#REF!*'[2]Dental &amp; Other Rates'!$B$40/12)</f>
        <v>#REF!</v>
      </c>
      <c r="BZ42" s="123"/>
      <c r="CA42" s="133">
        <f>'[2]Citigroup Rate Max AD&amp;D Life'!Y42</f>
        <v>300</v>
      </c>
      <c r="CB42" s="134">
        <f>'[2]Citigroup Rate Max AD&amp;D Life'!Z42</f>
        <v>311.33999999999997</v>
      </c>
      <c r="CC42" s="205">
        <f t="shared" si="19"/>
        <v>1.6664000000000026E-2</v>
      </c>
    </row>
    <row r="43" spans="1:81" ht="14.4" thickTop="1" thickBot="1" x14ac:dyDescent="0.3">
      <c r="A43" s="33">
        <v>80000</v>
      </c>
      <c r="B43" s="54" t="s">
        <v>398</v>
      </c>
      <c r="C43" s="119"/>
      <c r="D43" s="128">
        <v>486.43</v>
      </c>
      <c r="E43" s="138">
        <v>494.71</v>
      </c>
      <c r="F43" s="138">
        <v>453.4</v>
      </c>
      <c r="G43" s="122">
        <v>271.05</v>
      </c>
      <c r="H43" s="123"/>
      <c r="I43" s="159">
        <v>76.069999999999993</v>
      </c>
      <c r="J43" s="123"/>
      <c r="K43" s="140">
        <v>22.62</v>
      </c>
      <c r="L43" s="123"/>
      <c r="M43" s="141" t="e">
        <f>SUM(#REF!/#REF!*'[2]Enron Rates'!$B$16)</f>
        <v>#REF!</v>
      </c>
      <c r="N43" s="142" t="e">
        <f>SUM(#REF!/#REF!*'[2]Enron Rates'!$B$17)</f>
        <v>#REF!</v>
      </c>
      <c r="O43" s="123"/>
      <c r="P43" s="128" t="e">
        <f>SUM(#REF!/1000*#REF!)</f>
        <v>#REF!</v>
      </c>
      <c r="Q43" s="129" t="e">
        <f t="shared" si="15"/>
        <v>#REF!</v>
      </c>
      <c r="R43" s="122">
        <v>0.42</v>
      </c>
      <c r="S43" s="123"/>
      <c r="T43" s="123"/>
      <c r="U43" s="130">
        <v>7.82</v>
      </c>
      <c r="V43" s="131">
        <v>13.56</v>
      </c>
      <c r="W43" s="131">
        <v>27.62</v>
      </c>
      <c r="X43" s="132">
        <v>37.020000000000003</v>
      </c>
      <c r="Y43" s="123"/>
      <c r="Z43" s="123"/>
      <c r="AA43" s="133">
        <f>'[2]Enron Summary'!AA43</f>
        <v>-440.66</v>
      </c>
      <c r="AB43" s="134">
        <f>'[2]Enron Summary'!AB43</f>
        <v>187.07999999999996</v>
      </c>
      <c r="AC43" s="134">
        <f>'[2]Enron Summary'!AC43</f>
        <v>200.65999999999997</v>
      </c>
      <c r="AD43" s="134">
        <f>'[2]Comparison '!H44</f>
        <v>2531.6799999999994</v>
      </c>
      <c r="AE43" s="119"/>
      <c r="AF43" s="128">
        <v>215</v>
      </c>
      <c r="AG43" s="138">
        <v>142</v>
      </c>
      <c r="AH43" s="138">
        <v>142</v>
      </c>
      <c r="AI43" s="138">
        <v>186</v>
      </c>
      <c r="AJ43" s="122">
        <v>200</v>
      </c>
      <c r="AK43" s="123"/>
      <c r="AL43" s="159">
        <v>53</v>
      </c>
      <c r="AM43" s="183">
        <v>18</v>
      </c>
      <c r="AN43" s="123"/>
      <c r="AO43" s="140">
        <v>14.6</v>
      </c>
      <c r="AP43" s="123"/>
      <c r="AQ43" s="126" t="e">
        <f>SUM(#REF!/#REF!*'[2]Dental &amp; Other Rates'!$B$27)</f>
        <v>#REF!</v>
      </c>
      <c r="AR43" s="184" t="e">
        <f>SUM(#REF!/#REF!*'[2]Dental &amp; Other Rates'!$B$28)</f>
        <v>#REF!</v>
      </c>
      <c r="AS43" s="123"/>
      <c r="AT43" s="128" t="e">
        <f>SUM(#REF!/1000*#REF!)</f>
        <v>#REF!</v>
      </c>
      <c r="AU43" s="129" t="e">
        <f t="shared" si="16"/>
        <v>#REF!</v>
      </c>
      <c r="AV43" s="122">
        <v>0.84</v>
      </c>
      <c r="AW43" s="123"/>
      <c r="AX43" s="123"/>
      <c r="AY43" s="182" t="e">
        <f>SUM(#REF!/#REF!*'[2]Dental &amp; Other Rates'!$B$40/12)</f>
        <v>#REF!</v>
      </c>
      <c r="AZ43" s="123"/>
      <c r="BA43" s="133">
        <f>'[2]Citigroup Rate Chart'!Y43</f>
        <v>323.32000000000005</v>
      </c>
      <c r="BB43" s="134">
        <f>'[2]Citigroup Rate Chart'!Z43</f>
        <v>326.64</v>
      </c>
      <c r="BC43" s="134">
        <f>'[2]Citigroup Rate Chart'!AA43</f>
        <v>3919.68</v>
      </c>
      <c r="BD43" s="134">
        <f t="shared" si="17"/>
        <v>1388.0000000000005</v>
      </c>
      <c r="BE43" s="119"/>
      <c r="BF43" s="128">
        <v>215</v>
      </c>
      <c r="BG43" s="138">
        <v>142</v>
      </c>
      <c r="BH43" s="138">
        <v>142</v>
      </c>
      <c r="BI43" s="138">
        <v>186</v>
      </c>
      <c r="BJ43" s="122">
        <v>200</v>
      </c>
      <c r="BK43" s="123"/>
      <c r="BL43" s="159">
        <v>53</v>
      </c>
      <c r="BM43" s="183">
        <v>18</v>
      </c>
      <c r="BN43" s="123"/>
      <c r="BO43" s="140">
        <v>14.6</v>
      </c>
      <c r="BP43" s="123"/>
      <c r="BQ43" s="159" t="e">
        <f>SUM((#REF!*10)/#REF!*'[2]Dental &amp; Other Rates'!$B$27)</f>
        <v>#REF!</v>
      </c>
      <c r="BR43" s="183" t="e">
        <f>SUM((#REF!*10*0.6)/#REF!*'[2]Dental &amp; Other Rates'!$B$28)</f>
        <v>#REF!</v>
      </c>
      <c r="BS43" s="123"/>
      <c r="BT43" s="128" t="e">
        <f>SUM((#REF!*7)/1000*#REF!)</f>
        <v>#REF!</v>
      </c>
      <c r="BU43" s="129" t="e">
        <f t="shared" si="18"/>
        <v>#REF!</v>
      </c>
      <c r="BV43" s="122">
        <v>0.84</v>
      </c>
      <c r="BW43" s="123"/>
      <c r="BX43" s="123"/>
      <c r="BY43" s="182" t="e">
        <f>SUM(#REF!/#REF!*'[2]Dental &amp; Other Rates'!$B$40/12)</f>
        <v>#REF!</v>
      </c>
      <c r="BZ43" s="123"/>
      <c r="CA43" s="133">
        <f>'[2]Citigroup Rate Max AD&amp;D Life'!Y43</f>
        <v>353.8</v>
      </c>
      <c r="CB43" s="134">
        <f>'[2]Citigroup Rate Max AD&amp;D Life'!Z43</f>
        <v>368.64</v>
      </c>
      <c r="CC43" s="205">
        <f t="shared" si="19"/>
        <v>1.7350000000000004E-2</v>
      </c>
    </row>
    <row r="44" spans="1:81" ht="14.4" thickTop="1" thickBot="1" x14ac:dyDescent="0.3">
      <c r="A44" s="33">
        <v>100000</v>
      </c>
      <c r="B44" s="54" t="s">
        <v>399</v>
      </c>
      <c r="C44" s="119"/>
      <c r="D44" s="128">
        <v>486.43</v>
      </c>
      <c r="E44" s="138">
        <v>494.71</v>
      </c>
      <c r="F44" s="138">
        <v>453.4</v>
      </c>
      <c r="G44" s="122">
        <v>271.05</v>
      </c>
      <c r="H44" s="123"/>
      <c r="I44" s="159">
        <v>76.069999999999993</v>
      </c>
      <c r="J44" s="123"/>
      <c r="K44" s="140">
        <v>22.62</v>
      </c>
      <c r="L44" s="123"/>
      <c r="M44" s="141" t="e">
        <f>SUM(#REF!/#REF!*'[2]Enron Rates'!$B$16)</f>
        <v>#REF!</v>
      </c>
      <c r="N44" s="142" t="e">
        <f>SUM(#REF!/#REF!*'[2]Enron Rates'!$B$17)</f>
        <v>#REF!</v>
      </c>
      <c r="O44" s="123"/>
      <c r="P44" s="128" t="e">
        <f>SUM(#REF!/1000*#REF!)</f>
        <v>#REF!</v>
      </c>
      <c r="Q44" s="129" t="e">
        <f t="shared" si="15"/>
        <v>#REF!</v>
      </c>
      <c r="R44" s="122">
        <v>0.42</v>
      </c>
      <c r="S44" s="123"/>
      <c r="T44" s="123"/>
      <c r="U44" s="130">
        <v>7.82</v>
      </c>
      <c r="V44" s="131">
        <v>13.56</v>
      </c>
      <c r="W44" s="131">
        <v>27.62</v>
      </c>
      <c r="X44" s="132">
        <v>37.020000000000003</v>
      </c>
      <c r="Y44" s="123"/>
      <c r="Z44" s="123"/>
      <c r="AA44" s="133">
        <f>'[2]Enron Summary'!AA44</f>
        <v>-440.66</v>
      </c>
      <c r="AB44" s="134">
        <f>'[2]Enron Summary'!AB44</f>
        <v>188.75999999999996</v>
      </c>
      <c r="AC44" s="134">
        <f>'[2]Enron Summary'!AC44</f>
        <v>203.27999999999994</v>
      </c>
      <c r="AD44" s="134">
        <f>'[2]Comparison '!H45</f>
        <v>2705.1199999999994</v>
      </c>
      <c r="AE44" s="119"/>
      <c r="AF44" s="128">
        <v>252</v>
      </c>
      <c r="AG44" s="138">
        <v>167</v>
      </c>
      <c r="AH44" s="138">
        <v>172</v>
      </c>
      <c r="AI44" s="138">
        <v>216</v>
      </c>
      <c r="AJ44" s="122">
        <v>234</v>
      </c>
      <c r="AK44" s="123"/>
      <c r="AL44" s="159">
        <v>53</v>
      </c>
      <c r="AM44" s="183">
        <v>18</v>
      </c>
      <c r="AN44" s="123"/>
      <c r="AO44" s="140">
        <v>14.6</v>
      </c>
      <c r="AP44" s="123"/>
      <c r="AQ44" s="126" t="e">
        <f>SUM(#REF!/#REF!*'[2]Dental &amp; Other Rates'!$B$27)</f>
        <v>#REF!</v>
      </c>
      <c r="AR44" s="184" t="e">
        <f>SUM(#REF!/#REF!*'[2]Dental &amp; Other Rates'!$B$28)</f>
        <v>#REF!</v>
      </c>
      <c r="AS44" s="123"/>
      <c r="AT44" s="128" t="e">
        <f>SUM(#REF!/1000*#REF!)</f>
        <v>#REF!</v>
      </c>
      <c r="AU44" s="129" t="e">
        <f t="shared" si="16"/>
        <v>#REF!</v>
      </c>
      <c r="AV44" s="122">
        <v>0.84</v>
      </c>
      <c r="AW44" s="123"/>
      <c r="AX44" s="123"/>
      <c r="AY44" s="182" t="e">
        <f>SUM(#REF!/#REF!*'[2]Dental &amp; Other Rates'!$B$40/12)</f>
        <v>#REF!</v>
      </c>
      <c r="AZ44" s="123"/>
      <c r="BA44" s="133">
        <f>'[2]Citigroup Rate Chart'!Y44</f>
        <v>370.5</v>
      </c>
      <c r="BB44" s="134">
        <f>'[2]Citigroup Rate Chart'!Z44</f>
        <v>374.44</v>
      </c>
      <c r="BC44" s="134">
        <f>'[2]Citigroup Rate Chart'!AA44</f>
        <v>4493.28</v>
      </c>
      <c r="BD44" s="134">
        <f t="shared" si="17"/>
        <v>1788.1600000000003</v>
      </c>
      <c r="BE44" s="119"/>
      <c r="BF44" s="128">
        <v>252</v>
      </c>
      <c r="BG44" s="138">
        <v>167</v>
      </c>
      <c r="BH44" s="138">
        <v>172</v>
      </c>
      <c r="BI44" s="138">
        <v>216</v>
      </c>
      <c r="BJ44" s="122">
        <v>234</v>
      </c>
      <c r="BK44" s="123"/>
      <c r="BL44" s="159">
        <v>53</v>
      </c>
      <c r="BM44" s="183">
        <v>18</v>
      </c>
      <c r="BN44" s="123"/>
      <c r="BO44" s="140">
        <v>14.6</v>
      </c>
      <c r="BP44" s="123"/>
      <c r="BQ44" s="159" t="e">
        <f>SUM((#REF!*10)/#REF!*'[2]Dental &amp; Other Rates'!$B$27)</f>
        <v>#REF!</v>
      </c>
      <c r="BR44" s="183" t="e">
        <f>SUM((#REF!*10*0.6)/#REF!*'[2]Dental &amp; Other Rates'!$B$28)</f>
        <v>#REF!</v>
      </c>
      <c r="BS44" s="123"/>
      <c r="BT44" s="128" t="e">
        <f>SUM((#REF!*7)/1000*#REF!)</f>
        <v>#REF!</v>
      </c>
      <c r="BU44" s="129" t="e">
        <f t="shared" si="18"/>
        <v>#REF!</v>
      </c>
      <c r="BV44" s="122">
        <v>0.84</v>
      </c>
      <c r="BW44" s="123"/>
      <c r="BX44" s="123"/>
      <c r="BY44" s="182" t="e">
        <f>SUM(#REF!/#REF!*'[2]Dental &amp; Other Rates'!$B$40/12)</f>
        <v>#REF!</v>
      </c>
      <c r="BZ44" s="123"/>
      <c r="CA44" s="133">
        <f>'[2]Citigroup Rate Max AD&amp;D Life'!Y44</f>
        <v>408.6</v>
      </c>
      <c r="CB44" s="134">
        <f>'[2]Citigroup Rate Max AD&amp;D Life'!Z44</f>
        <v>426.94</v>
      </c>
      <c r="CC44" s="205">
        <f t="shared" si="19"/>
        <v>1.7881600000000004E-2</v>
      </c>
    </row>
    <row r="45" spans="1:81" ht="14.4" thickTop="1" thickBot="1" x14ac:dyDescent="0.3">
      <c r="A45" s="33">
        <v>150000</v>
      </c>
      <c r="B45" s="54" t="s">
        <v>400</v>
      </c>
      <c r="C45" s="119"/>
      <c r="D45" s="128">
        <v>486.43</v>
      </c>
      <c r="E45" s="138">
        <v>494.71</v>
      </c>
      <c r="F45" s="138">
        <v>453.4</v>
      </c>
      <c r="G45" s="122">
        <v>271.05</v>
      </c>
      <c r="H45" s="123"/>
      <c r="I45" s="159">
        <v>76.069999999999993</v>
      </c>
      <c r="J45" s="123"/>
      <c r="K45" s="140">
        <v>22.62</v>
      </c>
      <c r="L45" s="123"/>
      <c r="M45" s="141" t="e">
        <f>SUM(#REF!/#REF!*'[2]Enron Rates'!$B$16)</f>
        <v>#REF!</v>
      </c>
      <c r="N45" s="142" t="e">
        <f>SUM(#REF!/#REF!*'[2]Enron Rates'!$B$17)</f>
        <v>#REF!</v>
      </c>
      <c r="O45" s="123"/>
      <c r="P45" s="128" t="e">
        <f>SUM(#REF!/1000*#REF!)</f>
        <v>#REF!</v>
      </c>
      <c r="Q45" s="129" t="e">
        <f t="shared" si="15"/>
        <v>#REF!</v>
      </c>
      <c r="R45" s="122">
        <v>0.42</v>
      </c>
      <c r="S45" s="123"/>
      <c r="T45" s="123"/>
      <c r="U45" s="130">
        <v>7.82</v>
      </c>
      <c r="V45" s="131">
        <v>13.56</v>
      </c>
      <c r="W45" s="131">
        <v>27.62</v>
      </c>
      <c r="X45" s="132">
        <v>37.020000000000003</v>
      </c>
      <c r="Y45" s="123"/>
      <c r="Z45" s="123"/>
      <c r="AA45" s="133">
        <f>'[2]Enron Summary'!AA45</f>
        <v>-440.66</v>
      </c>
      <c r="AB45" s="134">
        <f>'[2]Enron Summary'!AB45</f>
        <v>192.95999999999995</v>
      </c>
      <c r="AC45" s="134">
        <f>'[2]Enron Summary'!AC45</f>
        <v>209.82999999999996</v>
      </c>
      <c r="AD45" s="134">
        <f>'[2]Comparison '!H46</f>
        <v>3138.7199999999993</v>
      </c>
      <c r="AE45" s="119"/>
      <c r="AF45" s="128">
        <v>320</v>
      </c>
      <c r="AG45" s="138">
        <v>230</v>
      </c>
      <c r="AH45" s="138">
        <v>235</v>
      </c>
      <c r="AI45" s="138">
        <v>291</v>
      </c>
      <c r="AJ45" s="122">
        <v>312</v>
      </c>
      <c r="AK45" s="123"/>
      <c r="AL45" s="159">
        <v>53</v>
      </c>
      <c r="AM45" s="183">
        <v>18</v>
      </c>
      <c r="AN45" s="123"/>
      <c r="AO45" s="140">
        <v>14.6</v>
      </c>
      <c r="AP45" s="123"/>
      <c r="AQ45" s="126" t="e">
        <f>SUM(#REF!/#REF!*'[2]Dental &amp; Other Rates'!$B$27)</f>
        <v>#REF!</v>
      </c>
      <c r="AR45" s="184" t="e">
        <f>SUM(#REF!/#REF!*'[2]Dental &amp; Other Rates'!$B$28)</f>
        <v>#REF!</v>
      </c>
      <c r="AS45" s="123"/>
      <c r="AT45" s="128" t="e">
        <f>SUM(#REF!/1000*#REF!)</f>
        <v>#REF!</v>
      </c>
      <c r="AU45" s="129" t="e">
        <f t="shared" si="16"/>
        <v>#REF!</v>
      </c>
      <c r="AV45" s="122">
        <v>0.84</v>
      </c>
      <c r="AW45" s="123"/>
      <c r="AX45" s="123"/>
      <c r="AY45" s="182" t="e">
        <f>SUM(#REF!/#REF!*'[2]Dental &amp; Other Rates'!$B$41/12)</f>
        <v>#REF!</v>
      </c>
      <c r="AZ45" s="123"/>
      <c r="BA45" s="133">
        <f>'[2]Citigroup Rate Chart'!Y45</f>
        <v>501.45000000000005</v>
      </c>
      <c r="BB45" s="134">
        <f>'[2]Citigroup Rate Chart'!Z45</f>
        <v>506.94</v>
      </c>
      <c r="BC45" s="134">
        <f>'[2]Citigroup Rate Chart'!AA45</f>
        <v>6083.28</v>
      </c>
      <c r="BD45" s="134">
        <f t="shared" si="17"/>
        <v>2944.5600000000004</v>
      </c>
      <c r="BE45" s="119"/>
      <c r="BF45" s="128">
        <v>320</v>
      </c>
      <c r="BG45" s="138">
        <v>230</v>
      </c>
      <c r="BH45" s="138">
        <v>235</v>
      </c>
      <c r="BI45" s="138">
        <v>291</v>
      </c>
      <c r="BJ45" s="122">
        <v>312</v>
      </c>
      <c r="BK45" s="123"/>
      <c r="BL45" s="159">
        <v>53</v>
      </c>
      <c r="BM45" s="183">
        <v>18</v>
      </c>
      <c r="BN45" s="123"/>
      <c r="BO45" s="140">
        <v>14.6</v>
      </c>
      <c r="BP45" s="123"/>
      <c r="BQ45" s="159" t="e">
        <f>SUM((#REF!*10)/#REF!*'[2]Dental &amp; Other Rates'!$B$27)</f>
        <v>#REF!</v>
      </c>
      <c r="BR45" s="183" t="e">
        <f>SUM((#REF!*10*0.6)/#REF!*'[2]Dental &amp; Other Rates'!$B$28)</f>
        <v>#REF!</v>
      </c>
      <c r="BS45" s="123"/>
      <c r="BT45" s="128" t="e">
        <f>SUM((#REF!*7)/1000*#REF!)</f>
        <v>#REF!</v>
      </c>
      <c r="BU45" s="129" t="e">
        <f t="shared" si="18"/>
        <v>#REF!</v>
      </c>
      <c r="BV45" s="122">
        <v>0.84</v>
      </c>
      <c r="BW45" s="123"/>
      <c r="BX45" s="123"/>
      <c r="BY45" s="182" t="e">
        <f>SUM(#REF!/#REF!*'[2]Dental &amp; Other Rates'!$B$41/12)</f>
        <v>#REF!</v>
      </c>
      <c r="BZ45" s="123"/>
      <c r="CA45" s="133">
        <f>'[2]Citigroup Rate Max AD&amp;D Life'!Y45</f>
        <v>558.6</v>
      </c>
      <c r="CB45" s="134">
        <f>'[2]Citigroup Rate Max AD&amp;D Life'!Z45</f>
        <v>585.69000000000005</v>
      </c>
      <c r="CC45" s="205">
        <f t="shared" si="19"/>
        <v>1.9630400000000003E-2</v>
      </c>
    </row>
    <row r="46" spans="1:81" ht="14.4" thickTop="1" thickBot="1" x14ac:dyDescent="0.3">
      <c r="A46" s="33">
        <v>200000</v>
      </c>
      <c r="B46" s="54" t="s">
        <v>401</v>
      </c>
      <c r="C46" s="119"/>
      <c r="D46" s="128">
        <v>486.43</v>
      </c>
      <c r="E46" s="138">
        <v>494.71</v>
      </c>
      <c r="F46" s="138">
        <v>453.4</v>
      </c>
      <c r="G46" s="122">
        <v>271.05</v>
      </c>
      <c r="H46" s="123"/>
      <c r="I46" s="159">
        <v>76.069999999999993</v>
      </c>
      <c r="J46" s="123"/>
      <c r="K46" s="140">
        <v>22.62</v>
      </c>
      <c r="L46" s="123"/>
      <c r="M46" s="141" t="e">
        <f>SUM(#REF!/#REF!*'[2]Enron Rates'!$B$16)</f>
        <v>#REF!</v>
      </c>
      <c r="N46" s="142" t="e">
        <f>SUM(#REF!/#REF!*'[2]Enron Rates'!$B$17)</f>
        <v>#REF!</v>
      </c>
      <c r="O46" s="123"/>
      <c r="P46" s="128" t="e">
        <f>SUM(#REF!/1000*#REF!)</f>
        <v>#REF!</v>
      </c>
      <c r="Q46" s="129" t="e">
        <f t="shared" si="15"/>
        <v>#REF!</v>
      </c>
      <c r="R46" s="122">
        <v>0.42</v>
      </c>
      <c r="S46" s="123"/>
      <c r="T46" s="123"/>
      <c r="U46" s="130">
        <v>7.82</v>
      </c>
      <c r="V46" s="131">
        <v>13.56</v>
      </c>
      <c r="W46" s="131">
        <v>27.62</v>
      </c>
      <c r="X46" s="132">
        <v>37.020000000000003</v>
      </c>
      <c r="Y46" s="123"/>
      <c r="Z46" s="123"/>
      <c r="AA46" s="133">
        <f>'[2]Enron Summary'!AA46</f>
        <v>-440.66</v>
      </c>
      <c r="AB46" s="134">
        <f>'[2]Enron Summary'!AB46</f>
        <v>197.15999999999997</v>
      </c>
      <c r="AC46" s="134">
        <f>'[2]Enron Summary'!AC46</f>
        <v>216.37999999999994</v>
      </c>
      <c r="AD46" s="134">
        <f>'[2]Comparison '!H47</f>
        <v>3572.3199999999993</v>
      </c>
      <c r="AE46" s="119"/>
      <c r="AF46" s="128">
        <v>346</v>
      </c>
      <c r="AG46" s="138">
        <v>242</v>
      </c>
      <c r="AH46" s="138">
        <v>247</v>
      </c>
      <c r="AI46" s="138">
        <v>306</v>
      </c>
      <c r="AJ46" s="122">
        <v>328</v>
      </c>
      <c r="AK46" s="123"/>
      <c r="AL46" s="159">
        <v>53</v>
      </c>
      <c r="AM46" s="183">
        <v>18</v>
      </c>
      <c r="AN46" s="123"/>
      <c r="AO46" s="140">
        <v>14.6</v>
      </c>
      <c r="AP46" s="123"/>
      <c r="AQ46" s="126" t="e">
        <f>SUM(#REF!/#REF!*'[2]Dental &amp; Other Rates'!$B$27)</f>
        <v>#REF!</v>
      </c>
      <c r="AR46" s="184" t="e">
        <f>SUM(#REF!/#REF!*'[2]Dental &amp; Other Rates'!$B$28)</f>
        <v>#REF!</v>
      </c>
      <c r="AS46" s="123"/>
      <c r="AT46" s="128" t="e">
        <f>SUM(#REF!/1000*#REF!)</f>
        <v>#REF!</v>
      </c>
      <c r="AU46" s="129" t="e">
        <f t="shared" si="16"/>
        <v>#REF!</v>
      </c>
      <c r="AV46" s="122">
        <v>0.84</v>
      </c>
      <c r="AW46" s="123"/>
      <c r="AX46" s="123"/>
      <c r="AY46" s="182" t="e">
        <f>SUM(#REF!/#REF!*'[2]Dental &amp; Other Rates'!$B$41/12)</f>
        <v>#REF!</v>
      </c>
      <c r="AZ46" s="123"/>
      <c r="BA46" s="133">
        <f>'[2]Citigroup Rate Chart'!Y46</f>
        <v>565.40000000000009</v>
      </c>
      <c r="BB46" s="134">
        <f>'[2]Citigroup Rate Chart'!Z46</f>
        <v>572.44000000000005</v>
      </c>
      <c r="BC46" s="134">
        <f>'[2]Citigroup Rate Chart'!AA46</f>
        <v>6869.2800000000007</v>
      </c>
      <c r="BD46" s="134">
        <f t="shared" si="17"/>
        <v>3296.9600000000014</v>
      </c>
      <c r="BE46" s="119"/>
      <c r="BF46" s="128">
        <v>346</v>
      </c>
      <c r="BG46" s="138">
        <v>242</v>
      </c>
      <c r="BH46" s="138">
        <v>247</v>
      </c>
      <c r="BI46" s="138">
        <v>306</v>
      </c>
      <c r="BJ46" s="122">
        <v>328</v>
      </c>
      <c r="BK46" s="123"/>
      <c r="BL46" s="159">
        <v>53</v>
      </c>
      <c r="BM46" s="183">
        <v>18</v>
      </c>
      <c r="BN46" s="123"/>
      <c r="BO46" s="140">
        <v>14.6</v>
      </c>
      <c r="BP46" s="123"/>
      <c r="BQ46" s="159">
        <v>13.5</v>
      </c>
      <c r="BR46" s="183">
        <v>13.5</v>
      </c>
      <c r="BS46" s="123"/>
      <c r="BT46" s="128" t="e">
        <f>SUM((#REF!*7)/1000*#REF!)</f>
        <v>#REF!</v>
      </c>
      <c r="BU46" s="129" t="e">
        <f t="shared" si="18"/>
        <v>#REF!</v>
      </c>
      <c r="BV46" s="122">
        <v>0.84</v>
      </c>
      <c r="BW46" s="123"/>
      <c r="BX46" s="123"/>
      <c r="BY46" s="182" t="e">
        <f>SUM(#REF!/#REF!*'[2]Dental &amp; Other Rates'!$B$41/12)</f>
        <v>#REF!</v>
      </c>
      <c r="BZ46" s="123"/>
      <c r="CA46" s="133">
        <f>'[2]Citigroup Rate Max AD&amp;D Life'!Y46</f>
        <v>637.1</v>
      </c>
      <c r="CB46" s="134">
        <f>'[2]Citigroup Rate Max AD&amp;D Life'!Z46</f>
        <v>672.94</v>
      </c>
      <c r="CC46" s="205">
        <f t="shared" si="19"/>
        <v>1.6484800000000008E-2</v>
      </c>
    </row>
    <row r="47" spans="1:81" ht="14.4" thickTop="1" thickBot="1" x14ac:dyDescent="0.3">
      <c r="A47" s="33">
        <v>300000</v>
      </c>
      <c r="B47" s="54" t="s">
        <v>402</v>
      </c>
      <c r="C47" s="119"/>
      <c r="D47" s="128">
        <v>486.43</v>
      </c>
      <c r="E47" s="138">
        <v>494.71</v>
      </c>
      <c r="F47" s="138">
        <v>453.4</v>
      </c>
      <c r="G47" s="122">
        <v>271.05</v>
      </c>
      <c r="H47" s="123"/>
      <c r="I47" s="159">
        <v>76.069999999999993</v>
      </c>
      <c r="J47" s="123"/>
      <c r="K47" s="140">
        <v>22.62</v>
      </c>
      <c r="L47" s="123"/>
      <c r="M47" s="141" t="e">
        <f>SUM(#REF!/#REF!*'[2]Enron Rates'!$B$16)</f>
        <v>#REF!</v>
      </c>
      <c r="N47" s="142" t="e">
        <f>SUM(#REF!/#REF!*'[2]Enron Rates'!$B$17)</f>
        <v>#REF!</v>
      </c>
      <c r="O47" s="123"/>
      <c r="P47" s="128" t="e">
        <f>SUM(#REF!/1000*#REF!)</f>
        <v>#REF!</v>
      </c>
      <c r="Q47" s="129" t="e">
        <f t="shared" si="15"/>
        <v>#REF!</v>
      </c>
      <c r="R47" s="122">
        <v>0.42</v>
      </c>
      <c r="S47" s="123"/>
      <c r="T47" s="123"/>
      <c r="U47" s="130">
        <v>7.82</v>
      </c>
      <c r="V47" s="131">
        <v>13.56</v>
      </c>
      <c r="W47" s="131">
        <v>27.62</v>
      </c>
      <c r="X47" s="132">
        <v>37.020000000000003</v>
      </c>
      <c r="Y47" s="123"/>
      <c r="Z47" s="123"/>
      <c r="AA47" s="133">
        <f>'[2]Enron Summary'!AA47</f>
        <v>-440.66</v>
      </c>
      <c r="AB47" s="134">
        <f>'[2]Enron Summary'!AB47</f>
        <v>205.55999999999995</v>
      </c>
      <c r="AC47" s="134">
        <f>'[2]Enron Summary'!AC47</f>
        <v>229.47999999999996</v>
      </c>
      <c r="AD47" s="134">
        <f>'[2]Comparison '!H48</f>
        <v>4439.5199999999986</v>
      </c>
      <c r="AE47" s="119"/>
      <c r="AF47" s="128">
        <v>362</v>
      </c>
      <c r="AG47" s="138">
        <v>253</v>
      </c>
      <c r="AH47" s="138">
        <v>259</v>
      </c>
      <c r="AI47" s="138">
        <v>320</v>
      </c>
      <c r="AJ47" s="122">
        <v>343</v>
      </c>
      <c r="AK47" s="123"/>
      <c r="AL47" s="159">
        <v>53</v>
      </c>
      <c r="AM47" s="183">
        <v>18</v>
      </c>
      <c r="AN47" s="123"/>
      <c r="AO47" s="140">
        <v>14.6</v>
      </c>
      <c r="AP47" s="123"/>
      <c r="AQ47" s="126" t="e">
        <f>SUM(#REF!/#REF!*'[2]Dental &amp; Other Rates'!$B$27)</f>
        <v>#REF!</v>
      </c>
      <c r="AR47" s="184" t="e">
        <f>SUM(#REF!/#REF!*'[2]Dental &amp; Other Rates'!$B$28)</f>
        <v>#REF!</v>
      </c>
      <c r="AS47" s="123"/>
      <c r="AT47" s="128" t="e">
        <f>SUM(#REF!/1000*#REF!)</f>
        <v>#REF!</v>
      </c>
      <c r="AU47" s="129" t="e">
        <f t="shared" si="16"/>
        <v>#REF!</v>
      </c>
      <c r="AV47" s="122">
        <v>0.84</v>
      </c>
      <c r="AW47" s="123"/>
      <c r="AX47" s="123"/>
      <c r="AY47" s="182" t="e">
        <f>SUM(#REF!/#REF!*'[2]Dental &amp; Other Rates'!$B$42/12)</f>
        <v>#REF!</v>
      </c>
      <c r="AZ47" s="123"/>
      <c r="BA47" s="133">
        <f>'[2]Citigroup Rate Chart'!Y47</f>
        <v>682.3</v>
      </c>
      <c r="BB47" s="134">
        <f>'[2]Citigroup Rate Chart'!Z47</f>
        <v>692.44</v>
      </c>
      <c r="BC47" s="134">
        <f>'[2]Citigroup Rate Chart'!AA47</f>
        <v>8309.2800000000007</v>
      </c>
      <c r="BD47" s="134">
        <f t="shared" si="17"/>
        <v>3869.760000000002</v>
      </c>
      <c r="BE47" s="119"/>
      <c r="BF47" s="128">
        <v>362</v>
      </c>
      <c r="BG47" s="138">
        <v>253</v>
      </c>
      <c r="BH47" s="138">
        <v>259</v>
      </c>
      <c r="BI47" s="138">
        <v>320</v>
      </c>
      <c r="BJ47" s="122">
        <v>343</v>
      </c>
      <c r="BK47" s="123"/>
      <c r="BL47" s="159">
        <v>53</v>
      </c>
      <c r="BM47" s="183">
        <v>18</v>
      </c>
      <c r="BN47" s="123"/>
      <c r="BO47" s="140">
        <v>14.6</v>
      </c>
      <c r="BP47" s="123"/>
      <c r="BQ47" s="159">
        <v>13.5</v>
      </c>
      <c r="BR47" s="183">
        <v>13.5</v>
      </c>
      <c r="BS47" s="123"/>
      <c r="BT47" s="128" t="e">
        <f>SUM((#REF!*7)/1000*#REF!)</f>
        <v>#REF!</v>
      </c>
      <c r="BU47" s="129" t="e">
        <f t="shared" si="18"/>
        <v>#REF!</v>
      </c>
      <c r="BV47" s="122">
        <v>0.84</v>
      </c>
      <c r="BW47" s="123"/>
      <c r="BX47" s="123"/>
      <c r="BY47" s="182" t="e">
        <f>SUM(#REF!/#REF!*'[2]Dental &amp; Other Rates'!$B$42/12)</f>
        <v>#REF!</v>
      </c>
      <c r="BZ47" s="123"/>
      <c r="CA47" s="133">
        <f>'[2]Citigroup Rate Max AD&amp;D Life'!Y47</f>
        <v>783.1</v>
      </c>
      <c r="CB47" s="134">
        <f>'[2]Citigroup Rate Max AD&amp;D Life'!Z47</f>
        <v>836.44</v>
      </c>
      <c r="CC47" s="205">
        <f t="shared" si="19"/>
        <v>1.2899200000000006E-2</v>
      </c>
    </row>
    <row r="48" spans="1:81" ht="14.4" thickTop="1" thickBot="1" x14ac:dyDescent="0.3">
      <c r="A48" s="33">
        <v>500000</v>
      </c>
      <c r="B48" s="54" t="s">
        <v>403</v>
      </c>
      <c r="C48" s="119"/>
      <c r="D48" s="163">
        <v>486.43</v>
      </c>
      <c r="E48" s="164">
        <v>494.71</v>
      </c>
      <c r="F48" s="164">
        <v>453.4</v>
      </c>
      <c r="G48" s="165">
        <v>271.05</v>
      </c>
      <c r="H48" s="123"/>
      <c r="I48" s="166">
        <v>76.069999999999993</v>
      </c>
      <c r="J48" s="123"/>
      <c r="K48" s="146">
        <v>22.62</v>
      </c>
      <c r="L48" s="123"/>
      <c r="M48" s="161" t="e">
        <f>SUM(#REF!/#REF!*'[2]Enron Rates'!$B$16)</f>
        <v>#REF!</v>
      </c>
      <c r="N48" s="162" t="e">
        <f>SUM(#REF!/#REF!*'[2]Enron Rates'!$B$17)</f>
        <v>#REF!</v>
      </c>
      <c r="O48" s="123"/>
      <c r="P48" s="163" t="e">
        <f>SUM(#REF!/1000*#REF!)</f>
        <v>#REF!</v>
      </c>
      <c r="Q48" s="167" t="e">
        <f t="shared" si="15"/>
        <v>#REF!</v>
      </c>
      <c r="R48" s="165">
        <v>0.42</v>
      </c>
      <c r="S48" s="123"/>
      <c r="T48" s="123"/>
      <c r="U48" s="207">
        <v>7.82</v>
      </c>
      <c r="V48" s="208">
        <v>13.56</v>
      </c>
      <c r="W48" s="208">
        <v>27.62</v>
      </c>
      <c r="X48" s="209">
        <v>37.020000000000003</v>
      </c>
      <c r="Y48" s="123"/>
      <c r="Z48" s="123"/>
      <c r="AA48" s="147">
        <f>'[2]Enron Summary'!AA48</f>
        <v>-440.66</v>
      </c>
      <c r="AB48" s="148">
        <f>'[2]Enron Summary'!AB48</f>
        <v>222.35999999999996</v>
      </c>
      <c r="AC48" s="148">
        <f>'[2]Enron Summary'!AC48</f>
        <v>255.67999999999995</v>
      </c>
      <c r="AD48" s="148">
        <f>'[2]Comparison '!H49</f>
        <v>6173.9199999999983</v>
      </c>
      <c r="AE48" s="119"/>
      <c r="AF48" s="163">
        <v>378</v>
      </c>
      <c r="AG48" s="164">
        <v>265</v>
      </c>
      <c r="AH48" s="164">
        <v>270</v>
      </c>
      <c r="AI48" s="164">
        <v>335</v>
      </c>
      <c r="AJ48" s="165">
        <v>359</v>
      </c>
      <c r="AK48" s="123"/>
      <c r="AL48" s="166">
        <v>53</v>
      </c>
      <c r="AM48" s="186">
        <v>18</v>
      </c>
      <c r="AN48" s="123"/>
      <c r="AO48" s="146">
        <v>14.6</v>
      </c>
      <c r="AP48" s="123"/>
      <c r="AQ48" s="161" t="e">
        <f>SUM(#REF!/#REF!*'[2]Dental &amp; Other Rates'!$B$27)</f>
        <v>#REF!</v>
      </c>
      <c r="AR48" s="187" t="e">
        <f>SUM(#REF!/#REF!*'[2]Dental &amp; Other Rates'!$B$28)</f>
        <v>#REF!</v>
      </c>
      <c r="AS48" s="123"/>
      <c r="AT48" s="163" t="e">
        <f>SUM(#REF!/1000*#REF!)</f>
        <v>#REF!</v>
      </c>
      <c r="AU48" s="167" t="e">
        <f t="shared" si="16"/>
        <v>#REF!</v>
      </c>
      <c r="AV48" s="165">
        <v>0.84</v>
      </c>
      <c r="AW48" s="123"/>
      <c r="AX48" s="123"/>
      <c r="AY48" s="188" t="e">
        <f>SUM(#REF!/#REF!*'[2]Dental &amp; Other Rates'!$B$42/12)</f>
        <v>#REF!</v>
      </c>
      <c r="AZ48" s="123"/>
      <c r="BA48" s="147">
        <f>'[2]Citigroup Rate Chart'!Y48</f>
        <v>866.76666666666665</v>
      </c>
      <c r="BB48" s="148">
        <f>'[2]Citigroup Rate Chart'!Z48</f>
        <v>883.10666666666668</v>
      </c>
      <c r="BC48" s="148">
        <f>'[2]Citigroup Rate Chart'!AA48</f>
        <v>10597.28</v>
      </c>
      <c r="BD48" s="148">
        <f t="shared" si="17"/>
        <v>4423.3600000000024</v>
      </c>
      <c r="BE48" s="119"/>
      <c r="BF48" s="163">
        <v>378</v>
      </c>
      <c r="BG48" s="164">
        <v>265</v>
      </c>
      <c r="BH48" s="164">
        <v>270</v>
      </c>
      <c r="BI48" s="164">
        <v>335</v>
      </c>
      <c r="BJ48" s="165">
        <v>359</v>
      </c>
      <c r="BK48" s="123"/>
      <c r="BL48" s="166">
        <v>53</v>
      </c>
      <c r="BM48" s="186">
        <v>18</v>
      </c>
      <c r="BN48" s="123"/>
      <c r="BO48" s="146">
        <v>14.6</v>
      </c>
      <c r="BP48" s="123"/>
      <c r="BQ48" s="166">
        <v>13.5</v>
      </c>
      <c r="BR48" s="186">
        <v>13.5</v>
      </c>
      <c r="BS48" s="123"/>
      <c r="BT48" s="189" t="e">
        <f>SUM((#REF!*7)/1000*#REF!)</f>
        <v>#REF!</v>
      </c>
      <c r="BU48" s="167" t="e">
        <f t="shared" si="18"/>
        <v>#REF!</v>
      </c>
      <c r="BV48" s="165">
        <v>0.84</v>
      </c>
      <c r="BW48" s="123"/>
      <c r="BX48" s="123"/>
      <c r="BY48" s="188" t="e">
        <f>SUM(#REF!/#REF!*'[2]Dental &amp; Other Rates'!$B$42/12)</f>
        <v>#REF!</v>
      </c>
      <c r="BZ48" s="123"/>
      <c r="CA48" s="147">
        <f>'[2]Citigroup Rate Max AD&amp;D Life'!Y48</f>
        <v>1025.7666666666667</v>
      </c>
      <c r="CB48" s="148">
        <f>'[2]Citigroup Rate Max AD&amp;D Life'!Z48</f>
        <v>1114.1066666666668</v>
      </c>
      <c r="CC48" s="205">
        <f t="shared" si="19"/>
        <v>8.8467200000000041E-3</v>
      </c>
    </row>
    <row r="49" spans="2:81" ht="13.8" thickTop="1" x14ac:dyDescent="0.25">
      <c r="B49" s="168"/>
      <c r="AA49" s="197">
        <f>'[2]Enron Summary'!AA49</f>
        <v>0</v>
      </c>
      <c r="AB49" s="197">
        <f>'[2]Enron Summary'!AB49</f>
        <v>0</v>
      </c>
      <c r="AC49" s="197">
        <f>'[2]Enron Summary'!AC49</f>
        <v>0</v>
      </c>
      <c r="AD49" s="202"/>
      <c r="BA49">
        <f>'[2]Citigroup Rate Chart'!Y49</f>
        <v>0</v>
      </c>
      <c r="BB49">
        <f>'[2]Citigroup Rate Chart'!Z49</f>
        <v>0</v>
      </c>
      <c r="BC49" s="169"/>
      <c r="BD49" s="169"/>
      <c r="CA49">
        <f>'[2]Citigroup Rate Max AD&amp;D Life'!Y49</f>
        <v>0</v>
      </c>
      <c r="CB49">
        <f>'[2]Citigroup Rate Max AD&amp;D Life'!Z49</f>
        <v>0</v>
      </c>
      <c r="CC49" s="210"/>
    </row>
  </sheetData>
  <mergeCells count="25">
    <mergeCell ref="AL16:AM16"/>
    <mergeCell ref="BF16:BJ16"/>
    <mergeCell ref="D27:G27"/>
    <mergeCell ref="D38:G38"/>
    <mergeCell ref="D4:G4"/>
    <mergeCell ref="D16:G16"/>
    <mergeCell ref="BF38:BJ38"/>
    <mergeCell ref="BL38:BM38"/>
    <mergeCell ref="AF38:AJ38"/>
    <mergeCell ref="AL38:AM38"/>
    <mergeCell ref="BL16:BM16"/>
    <mergeCell ref="BF27:BJ27"/>
    <mergeCell ref="BL27:BM27"/>
    <mergeCell ref="AF27:AJ27"/>
    <mergeCell ref="AL27:AM27"/>
    <mergeCell ref="AF16:AJ16"/>
    <mergeCell ref="B1:CC1"/>
    <mergeCell ref="CC2:CC5"/>
    <mergeCell ref="AD2:AD5"/>
    <mergeCell ref="BC2:BC5"/>
    <mergeCell ref="BD2:BD5"/>
    <mergeCell ref="BF4:BJ4"/>
    <mergeCell ref="BL4:BM4"/>
    <mergeCell ref="AF4:AJ4"/>
    <mergeCell ref="AL4:AM4"/>
  </mergeCells>
  <phoneticPr fontId="0" type="noConversion"/>
  <printOptions horizontalCentered="1"/>
  <pageMargins left="0.75" right="0.75" top="1" bottom="1" header="0.5" footer="0.5"/>
  <pageSetup scale="77" orientation="portrait" r:id="rId1"/>
  <headerFooter alignWithMargins="0">
    <oddHeader>&amp;C&amp;"Arial,Bold"&amp;18BENEFIT PROJECTION COMPARISON</oddHeader>
    <oddFooter>&amp;L&amp;F, &amp;A
&amp;D, &amp;T&amp;RPage &amp;P of 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2"/>
  <sheetViews>
    <sheetView topLeftCell="A2" zoomScaleNormal="100" workbookViewId="0">
      <selection activeCell="H7" sqref="H7:H49"/>
    </sheetView>
  </sheetViews>
  <sheetFormatPr defaultRowHeight="13.2" x14ac:dyDescent="0.25"/>
  <cols>
    <col min="1" max="1" width="16.88671875" bestFit="1" customWidth="1"/>
    <col min="2" max="4" width="0" hidden="1" customWidth="1"/>
    <col min="5" max="5" width="8.88671875" hidden="1" customWidth="1"/>
    <col min="6" max="6" width="9" hidden="1" customWidth="1"/>
    <col min="7" max="7" width="9.33203125" hidden="1" customWidth="1"/>
    <col min="8" max="8" width="9.33203125" bestFit="1" customWidth="1"/>
    <col min="9" max="9" width="11.33203125" customWidth="1"/>
    <col min="10" max="10" width="9.33203125" bestFit="1" customWidth="1"/>
    <col min="11" max="11" width="24.44140625" bestFit="1" customWidth="1"/>
    <col min="12" max="33" width="0" hidden="1" customWidth="1"/>
    <col min="34" max="34" width="14.109375" hidden="1" customWidth="1"/>
    <col min="35" max="35" width="13" hidden="1" customWidth="1"/>
    <col min="36" max="36" width="15.109375" bestFit="1" customWidth="1"/>
    <col min="37" max="37" width="14" bestFit="1" customWidth="1"/>
    <col min="39" max="39" width="24.44140625" bestFit="1" customWidth="1"/>
    <col min="40" max="61" width="0" hidden="1" customWidth="1"/>
    <col min="62" max="62" width="14.109375" hidden="1" customWidth="1"/>
    <col min="63" max="63" width="13" hidden="1" customWidth="1"/>
    <col min="64" max="64" width="15.109375" bestFit="1" customWidth="1"/>
    <col min="65" max="65" width="14" bestFit="1" customWidth="1"/>
  </cols>
  <sheetData>
    <row r="1" spans="1:65" s="44" customFormat="1" ht="37.5" customHeight="1" thickBot="1" x14ac:dyDescent="0.35">
      <c r="A1" s="223" t="s">
        <v>426</v>
      </c>
      <c r="B1" s="223"/>
      <c r="C1" s="223"/>
      <c r="D1" s="223"/>
      <c r="E1" s="223"/>
      <c r="F1" s="223"/>
      <c r="G1" s="223"/>
      <c r="H1" s="223"/>
      <c r="I1" s="223"/>
      <c r="K1" s="223" t="s">
        <v>427</v>
      </c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M1" s="223" t="s">
        <v>428</v>
      </c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3"/>
      <c r="BI1" s="223"/>
      <c r="BJ1" s="223"/>
      <c r="BK1" s="223"/>
      <c r="BL1" s="223"/>
      <c r="BM1" s="223"/>
    </row>
    <row r="2" spans="1:65" ht="14.4" thickTop="1" thickBot="1" x14ac:dyDescent="0.3">
      <c r="A2" s="54"/>
      <c r="B2" s="55"/>
      <c r="C2" s="60"/>
      <c r="D2" s="60"/>
      <c r="E2" s="231" t="s">
        <v>364</v>
      </c>
      <c r="F2" s="225"/>
      <c r="G2" s="225"/>
      <c r="H2" s="225"/>
      <c r="I2" s="232"/>
      <c r="K2" s="54"/>
      <c r="L2" s="55"/>
      <c r="M2" s="233" t="s">
        <v>358</v>
      </c>
      <c r="N2" s="234"/>
      <c r="O2" s="234"/>
      <c r="P2" s="234"/>
      <c r="Q2" s="235"/>
      <c r="R2" s="56"/>
      <c r="S2" s="236" t="s">
        <v>359</v>
      </c>
      <c r="T2" s="237"/>
      <c r="U2" s="56"/>
      <c r="V2" s="58" t="s">
        <v>360</v>
      </c>
      <c r="W2" s="56"/>
      <c r="X2" s="236" t="s">
        <v>361</v>
      </c>
      <c r="Y2" s="237"/>
      <c r="Z2" s="56"/>
      <c r="AA2" s="233" t="s">
        <v>362</v>
      </c>
      <c r="AB2" s="234"/>
      <c r="AC2" s="235"/>
      <c r="AD2" s="56"/>
      <c r="AE2" s="56"/>
      <c r="AF2" s="59" t="s">
        <v>363</v>
      </c>
      <c r="AG2" s="60"/>
      <c r="AH2" s="238" t="s">
        <v>364</v>
      </c>
      <c r="AI2" s="239"/>
      <c r="AJ2" s="239"/>
      <c r="AK2" s="240"/>
      <c r="AM2" s="54"/>
      <c r="AN2" s="55"/>
      <c r="AO2" s="233" t="s">
        <v>358</v>
      </c>
      <c r="AP2" s="234"/>
      <c r="AQ2" s="234"/>
      <c r="AR2" s="234"/>
      <c r="AS2" s="235"/>
      <c r="AT2" s="56"/>
      <c r="AU2" s="236" t="s">
        <v>359</v>
      </c>
      <c r="AV2" s="237"/>
      <c r="AW2" s="56"/>
      <c r="AX2" s="58" t="s">
        <v>360</v>
      </c>
      <c r="AY2" s="56"/>
      <c r="AZ2" s="236" t="s">
        <v>361</v>
      </c>
      <c r="BA2" s="237"/>
      <c r="BB2" s="56"/>
      <c r="BC2" s="233" t="s">
        <v>362</v>
      </c>
      <c r="BD2" s="234"/>
      <c r="BE2" s="235"/>
      <c r="BF2" s="56"/>
      <c r="BG2" s="56"/>
      <c r="BH2" s="59" t="s">
        <v>363</v>
      </c>
      <c r="BI2" s="60"/>
      <c r="BJ2" s="238" t="s">
        <v>425</v>
      </c>
      <c r="BK2" s="239"/>
      <c r="BL2" s="239"/>
      <c r="BM2" s="240"/>
    </row>
    <row r="3" spans="1:65" ht="93.6" thickTop="1" thickBot="1" x14ac:dyDescent="0.3">
      <c r="A3" s="64" t="s">
        <v>365</v>
      </c>
      <c r="B3" s="65"/>
      <c r="C3" s="69"/>
      <c r="D3" s="69"/>
      <c r="E3" s="71" t="s">
        <v>378</v>
      </c>
      <c r="F3" s="71" t="s">
        <v>379</v>
      </c>
      <c r="G3" s="71" t="s">
        <v>380</v>
      </c>
      <c r="H3" s="71" t="s">
        <v>381</v>
      </c>
      <c r="I3" s="72" t="s">
        <v>382</v>
      </c>
      <c r="J3" s="44"/>
      <c r="K3" s="64" t="s">
        <v>365</v>
      </c>
      <c r="L3" s="65"/>
      <c r="M3" s="66" t="s">
        <v>409</v>
      </c>
      <c r="N3" s="67" t="s">
        <v>410</v>
      </c>
      <c r="O3" s="67" t="s">
        <v>411</v>
      </c>
      <c r="P3" s="67" t="s">
        <v>412</v>
      </c>
      <c r="Q3" s="68" t="s">
        <v>413</v>
      </c>
      <c r="R3" s="69"/>
      <c r="S3" s="69" t="s">
        <v>414</v>
      </c>
      <c r="T3" s="69" t="s">
        <v>415</v>
      </c>
      <c r="U3" s="69"/>
      <c r="V3" s="70" t="s">
        <v>416</v>
      </c>
      <c r="W3" s="69"/>
      <c r="X3" s="69" t="s">
        <v>417</v>
      </c>
      <c r="Y3" s="69" t="s">
        <v>417</v>
      </c>
      <c r="Z3" s="69"/>
      <c r="AA3" s="66" t="s">
        <v>373</v>
      </c>
      <c r="AB3" s="67" t="s">
        <v>374</v>
      </c>
      <c r="AC3" s="68" t="s">
        <v>375</v>
      </c>
      <c r="AD3" s="69"/>
      <c r="AE3" s="69"/>
      <c r="AF3" s="69" t="s">
        <v>418</v>
      </c>
      <c r="AG3" s="69"/>
      <c r="AH3" s="71" t="s">
        <v>419</v>
      </c>
      <c r="AI3" s="71" t="s">
        <v>420</v>
      </c>
      <c r="AJ3" s="71" t="s">
        <v>381</v>
      </c>
      <c r="AK3" s="71" t="s">
        <v>382</v>
      </c>
      <c r="AM3" s="64" t="s">
        <v>365</v>
      </c>
      <c r="AN3" s="65"/>
      <c r="AO3" s="66" t="s">
        <v>409</v>
      </c>
      <c r="AP3" s="67" t="s">
        <v>410</v>
      </c>
      <c r="AQ3" s="67" t="s">
        <v>411</v>
      </c>
      <c r="AR3" s="67" t="s">
        <v>412</v>
      </c>
      <c r="AS3" s="68" t="s">
        <v>413</v>
      </c>
      <c r="AT3" s="69"/>
      <c r="AU3" s="69" t="s">
        <v>414</v>
      </c>
      <c r="AV3" s="69" t="s">
        <v>415</v>
      </c>
      <c r="AW3" s="69"/>
      <c r="AX3" s="70" t="s">
        <v>416</v>
      </c>
      <c r="AY3" s="69"/>
      <c r="AZ3" s="69" t="s">
        <v>417</v>
      </c>
      <c r="BA3" s="69" t="s">
        <v>417</v>
      </c>
      <c r="BB3" s="69"/>
      <c r="BC3" s="66" t="s">
        <v>373</v>
      </c>
      <c r="BD3" s="67" t="s">
        <v>374</v>
      </c>
      <c r="BE3" s="68" t="s">
        <v>375</v>
      </c>
      <c r="BF3" s="69"/>
      <c r="BG3" s="69"/>
      <c r="BH3" s="69" t="s">
        <v>418</v>
      </c>
      <c r="BI3" s="69"/>
      <c r="BJ3" s="71" t="s">
        <v>419</v>
      </c>
      <c r="BK3" s="71" t="s">
        <v>420</v>
      </c>
      <c r="BL3" s="71" t="s">
        <v>381</v>
      </c>
      <c r="BM3" s="71" t="s">
        <v>382</v>
      </c>
    </row>
    <row r="4" spans="1:65" ht="27" customHeight="1" thickTop="1" thickBot="1" x14ac:dyDescent="0.3">
      <c r="A4" s="73" t="s">
        <v>323</v>
      </c>
      <c r="B4" s="74"/>
      <c r="C4" s="75"/>
      <c r="D4" s="75"/>
      <c r="E4" s="84"/>
      <c r="F4" s="84"/>
      <c r="G4" s="84"/>
      <c r="H4" s="85" t="s">
        <v>391</v>
      </c>
      <c r="I4" s="84"/>
      <c r="J4" s="44"/>
      <c r="K4" s="73" t="s">
        <v>323</v>
      </c>
      <c r="L4" s="74"/>
      <c r="M4" s="215" t="s">
        <v>383</v>
      </c>
      <c r="N4" s="216"/>
      <c r="O4" s="216"/>
      <c r="P4" s="216"/>
      <c r="Q4" s="217"/>
      <c r="R4" s="75"/>
      <c r="S4" s="229" t="s">
        <v>323</v>
      </c>
      <c r="T4" s="230"/>
      <c r="U4" s="75"/>
      <c r="V4" s="77" t="s">
        <v>421</v>
      </c>
      <c r="W4" s="75"/>
      <c r="X4" s="78" t="s">
        <v>323</v>
      </c>
      <c r="Y4" s="79" t="s">
        <v>326</v>
      </c>
      <c r="Z4" s="75"/>
      <c r="AA4" s="80" t="s">
        <v>384</v>
      </c>
      <c r="AB4" s="81" t="s">
        <v>385</v>
      </c>
      <c r="AC4" s="82" t="s">
        <v>386</v>
      </c>
      <c r="AD4" s="75"/>
      <c r="AE4" s="75"/>
      <c r="AF4" s="83" t="s">
        <v>422</v>
      </c>
      <c r="AG4" s="75"/>
      <c r="AH4" s="84"/>
      <c r="AI4" s="84"/>
      <c r="AJ4" s="85" t="s">
        <v>423</v>
      </c>
      <c r="AK4" s="84"/>
      <c r="AM4" s="73" t="s">
        <v>323</v>
      </c>
      <c r="AN4" s="74"/>
      <c r="AO4" s="215" t="s">
        <v>383</v>
      </c>
      <c r="AP4" s="216"/>
      <c r="AQ4" s="216"/>
      <c r="AR4" s="216"/>
      <c r="AS4" s="217"/>
      <c r="AT4" s="75"/>
      <c r="AU4" s="229" t="s">
        <v>323</v>
      </c>
      <c r="AV4" s="230"/>
      <c r="AW4" s="75"/>
      <c r="AX4" s="77" t="s">
        <v>421</v>
      </c>
      <c r="AY4" s="75"/>
      <c r="AZ4" s="78" t="s">
        <v>323</v>
      </c>
      <c r="BA4" s="79" t="s">
        <v>326</v>
      </c>
      <c r="BB4" s="75"/>
      <c r="BC4" s="80" t="s">
        <v>384</v>
      </c>
      <c r="BD4" s="81" t="s">
        <v>385</v>
      </c>
      <c r="BE4" s="82" t="s">
        <v>386</v>
      </c>
      <c r="BF4" s="75"/>
      <c r="BG4" s="75"/>
      <c r="BH4" s="83" t="s">
        <v>422</v>
      </c>
      <c r="BI4" s="75"/>
      <c r="BJ4" s="84"/>
      <c r="BK4" s="84"/>
      <c r="BL4" s="85" t="s">
        <v>423</v>
      </c>
      <c r="BM4" s="84"/>
    </row>
    <row r="5" spans="1:65" ht="14.4" thickTop="1" thickBot="1" x14ac:dyDescent="0.3">
      <c r="A5" s="54"/>
      <c r="B5" s="55"/>
      <c r="C5" s="56"/>
      <c r="D5" s="56"/>
      <c r="E5" s="190"/>
      <c r="F5" s="191"/>
      <c r="G5" s="191"/>
      <c r="H5" s="192"/>
      <c r="I5" s="193"/>
      <c r="K5" s="54"/>
      <c r="L5" s="55"/>
      <c r="M5" s="171"/>
      <c r="N5" s="55"/>
      <c r="O5" s="55"/>
      <c r="P5" s="55"/>
      <c r="Q5" s="172"/>
      <c r="R5" s="56"/>
      <c r="S5" s="89"/>
      <c r="T5" s="173"/>
      <c r="U5" s="90"/>
      <c r="V5" s="91"/>
      <c r="W5" s="56"/>
      <c r="X5" s="92">
        <v>10000</v>
      </c>
      <c r="Y5" s="93"/>
      <c r="Z5" s="56"/>
      <c r="AA5" s="94">
        <v>0.05</v>
      </c>
      <c r="AB5" s="95">
        <v>0.05</v>
      </c>
      <c r="AC5" s="96"/>
      <c r="AD5" s="90"/>
      <c r="AE5" s="56"/>
      <c r="AF5" s="97">
        <v>1000</v>
      </c>
      <c r="AG5" s="56"/>
      <c r="AH5" s="194"/>
      <c r="AI5" s="194"/>
      <c r="AJ5" s="194"/>
      <c r="AK5" s="194"/>
      <c r="AM5" s="54"/>
      <c r="AN5" s="55"/>
      <c r="AO5" s="171"/>
      <c r="AP5" s="55"/>
      <c r="AQ5" s="55"/>
      <c r="AR5" s="55"/>
      <c r="AS5" s="172"/>
      <c r="AT5" s="56"/>
      <c r="AU5" s="89"/>
      <c r="AV5" s="173"/>
      <c r="AW5" s="90"/>
      <c r="AX5" s="91"/>
      <c r="AY5" s="56"/>
      <c r="AZ5" s="92">
        <v>10000</v>
      </c>
      <c r="BA5" s="93"/>
      <c r="BB5" s="56"/>
      <c r="BC5" s="94">
        <v>0.05</v>
      </c>
      <c r="BD5" s="95">
        <v>0.05</v>
      </c>
      <c r="BE5" s="96"/>
      <c r="BF5" s="90"/>
      <c r="BG5" s="56"/>
      <c r="BH5" s="97">
        <v>1000</v>
      </c>
      <c r="BI5" s="56"/>
      <c r="BJ5" s="195"/>
      <c r="BK5" s="195"/>
      <c r="BL5" s="195"/>
      <c r="BM5" s="195"/>
    </row>
    <row r="6" spans="1:65" ht="27" customHeight="1" thickTop="1" thickBot="1" x14ac:dyDescent="0.3">
      <c r="A6" s="102" t="s">
        <v>392</v>
      </c>
      <c r="B6" s="55"/>
      <c r="C6" s="56"/>
      <c r="D6" s="56"/>
      <c r="E6" s="115" t="s">
        <v>393</v>
      </c>
      <c r="F6" s="116" t="s">
        <v>393</v>
      </c>
      <c r="G6" s="116" t="s">
        <v>393</v>
      </c>
      <c r="H6" s="117"/>
      <c r="I6" s="118"/>
      <c r="K6" s="102" t="s">
        <v>392</v>
      </c>
      <c r="L6" s="55"/>
      <c r="M6" s="175">
        <v>1</v>
      </c>
      <c r="N6" s="112">
        <v>2</v>
      </c>
      <c r="O6" s="112">
        <v>3</v>
      </c>
      <c r="P6" s="112">
        <v>4</v>
      </c>
      <c r="Q6" s="113">
        <v>5</v>
      </c>
      <c r="R6" s="56"/>
      <c r="S6" s="106">
        <v>6</v>
      </c>
      <c r="T6" s="176">
        <v>7</v>
      </c>
      <c r="U6" s="107"/>
      <c r="V6" s="108">
        <v>8</v>
      </c>
      <c r="W6" s="56"/>
      <c r="X6" s="109">
        <v>9</v>
      </c>
      <c r="Y6" s="110">
        <v>10</v>
      </c>
      <c r="Z6" s="56"/>
      <c r="AA6" s="111">
        <v>11</v>
      </c>
      <c r="AB6" s="112">
        <v>12</v>
      </c>
      <c r="AC6" s="113">
        <v>13</v>
      </c>
      <c r="AD6" s="107"/>
      <c r="AE6" s="56"/>
      <c r="AF6" s="106">
        <v>14</v>
      </c>
      <c r="AG6" s="56"/>
      <c r="AH6" s="177" t="str">
        <f>'[2]Citigroup Rate Chart'!Y5</f>
        <v>Monthly</v>
      </c>
      <c r="AI6" s="177" t="str">
        <f>'[2]Citigroup Rate Chart'!Z5</f>
        <v>Monthly</v>
      </c>
      <c r="AJ6" s="196"/>
      <c r="AK6" s="196"/>
      <c r="AM6" s="102" t="s">
        <v>392</v>
      </c>
      <c r="AN6" s="55"/>
      <c r="AO6" s="175">
        <v>1</v>
      </c>
      <c r="AP6" s="112">
        <v>2</v>
      </c>
      <c r="AQ6" s="112">
        <v>3</v>
      </c>
      <c r="AR6" s="112">
        <v>4</v>
      </c>
      <c r="AS6" s="113">
        <v>5</v>
      </c>
      <c r="AT6" s="56"/>
      <c r="AU6" s="106">
        <v>6</v>
      </c>
      <c r="AV6" s="176">
        <v>7</v>
      </c>
      <c r="AW6" s="107"/>
      <c r="AX6" s="108">
        <v>8</v>
      </c>
      <c r="AY6" s="56"/>
      <c r="AZ6" s="109">
        <v>9</v>
      </c>
      <c r="BA6" s="110">
        <v>10</v>
      </c>
      <c r="BB6" s="56"/>
      <c r="BC6" s="111">
        <v>11</v>
      </c>
      <c r="BD6" s="112">
        <v>12</v>
      </c>
      <c r="BE6" s="113">
        <v>13</v>
      </c>
      <c r="BF6" s="107"/>
      <c r="BG6" s="56"/>
      <c r="BH6" s="106">
        <v>14</v>
      </c>
      <c r="BI6" s="56"/>
      <c r="BJ6" s="177" t="str">
        <f>'[2]Citigroup Rate Max AD&amp;D Life'!Y5</f>
        <v>Monthly</v>
      </c>
      <c r="BK6" s="177" t="str">
        <f>'[2]Citigroup Rate Max AD&amp;D Life'!Z5</f>
        <v>Monthly</v>
      </c>
      <c r="BL6" s="178"/>
      <c r="BM6" s="178"/>
    </row>
    <row r="7" spans="1:65" ht="14.4" thickTop="1" thickBot="1" x14ac:dyDescent="0.3">
      <c r="A7" s="54" t="s">
        <v>394</v>
      </c>
      <c r="B7" s="119"/>
      <c r="C7" s="123"/>
      <c r="D7" s="123"/>
      <c r="E7" s="133">
        <f>'[2]Enron Rate Chart'!AA6</f>
        <v>-328.58</v>
      </c>
      <c r="F7" s="134">
        <f>'[2]Enron Rate Chart'!AB6</f>
        <v>-65.943999999999988</v>
      </c>
      <c r="G7" s="134">
        <f>'[2]Enron Rate Chart'!AC6</f>
        <v>-60.795999999999978</v>
      </c>
      <c r="H7" s="134">
        <f>'[2]Enron Rate Chart'!AD6</f>
        <v>-729.55199999999968</v>
      </c>
      <c r="I7" s="135">
        <f>'[2]Enron Rate Chart'!AE6</f>
        <v>-3.0397999999999988E-2</v>
      </c>
      <c r="J7" s="197"/>
      <c r="K7" s="54" t="s">
        <v>394</v>
      </c>
      <c r="L7" s="119"/>
      <c r="M7" s="120">
        <v>40</v>
      </c>
      <c r="N7" s="121">
        <v>30</v>
      </c>
      <c r="O7" s="121">
        <v>23</v>
      </c>
      <c r="P7" s="121">
        <v>32</v>
      </c>
      <c r="Q7" s="179">
        <v>35</v>
      </c>
      <c r="R7" s="123"/>
      <c r="S7" s="124">
        <v>14</v>
      </c>
      <c r="T7" s="180">
        <v>6</v>
      </c>
      <c r="U7" s="123"/>
      <c r="V7" s="125">
        <v>5.4</v>
      </c>
      <c r="W7" s="123"/>
      <c r="X7" s="141" t="e">
        <f>SUM(J7/#REF!*'[2]Dental &amp; Other Rates'!$B$27)</f>
        <v>#REF!</v>
      </c>
      <c r="Y7" s="181" t="e">
        <f>SUM(J7/#REF!*'[2]Dental &amp; Other Rates'!$B$28)</f>
        <v>#REF!</v>
      </c>
      <c r="Z7" s="123"/>
      <c r="AA7" s="128" t="e">
        <f>SUM(J7/1000*#REF!)</f>
        <v>#REF!</v>
      </c>
      <c r="AB7" s="129" t="e">
        <f t="shared" ref="AB7:AB16" si="0">SUM(AA7*0.5)</f>
        <v>#REF!</v>
      </c>
      <c r="AC7" s="122">
        <v>0.84</v>
      </c>
      <c r="AD7" s="123"/>
      <c r="AE7" s="123"/>
      <c r="AF7" s="182" t="e">
        <f>SUM(J7/#REF!*'[2]Dental &amp; Other Rates'!$B$39/12)</f>
        <v>#REF!</v>
      </c>
      <c r="AG7" s="123"/>
      <c r="AH7" s="133">
        <f>'[2]Citigroup Rate Chart'!Y6</f>
        <v>68.616</v>
      </c>
      <c r="AI7" s="134">
        <f>'[2]Citigroup Rate Chart'!Z6</f>
        <v>70.2</v>
      </c>
      <c r="AJ7" s="134">
        <f>'[2]Citigroup Rate Chart'!AA6</f>
        <v>842.40000000000009</v>
      </c>
      <c r="AK7" s="135">
        <f>'[2]Citigroup Rate Chart'!AB6</f>
        <v>3.5099999999999999E-2</v>
      </c>
      <c r="AL7" s="197"/>
      <c r="AM7" s="54" t="s">
        <v>394</v>
      </c>
      <c r="AN7" s="119"/>
      <c r="AO7" s="120">
        <v>40</v>
      </c>
      <c r="AP7" s="121">
        <v>30</v>
      </c>
      <c r="AQ7" s="121">
        <v>23</v>
      </c>
      <c r="AR7" s="121">
        <v>32</v>
      </c>
      <c r="AS7" s="179">
        <v>35</v>
      </c>
      <c r="AT7" s="123"/>
      <c r="AU7" s="124">
        <v>14</v>
      </c>
      <c r="AV7" s="180">
        <v>6</v>
      </c>
      <c r="AW7" s="123"/>
      <c r="AX7" s="125">
        <v>5.4</v>
      </c>
      <c r="AY7" s="123"/>
      <c r="AZ7" s="124" t="e">
        <f>SUM((AL7*10)/#REF!*'[2]Dental &amp; Other Rates'!$B$27)</f>
        <v>#REF!</v>
      </c>
      <c r="BA7" s="180" t="e">
        <f>SUM((AL7*10*0.6)/#REF!*'[2]Dental &amp; Other Rates'!$B$28)</f>
        <v>#REF!</v>
      </c>
      <c r="BB7" s="123"/>
      <c r="BC7" s="128" t="e">
        <f>SUM((AL7*7)/1000*#REF!)</f>
        <v>#REF!</v>
      </c>
      <c r="BD7" s="129" t="e">
        <f t="shared" ref="BD7:BD16" si="1">SUM(BC7*0.5)</f>
        <v>#REF!</v>
      </c>
      <c r="BE7" s="122">
        <v>0.84</v>
      </c>
      <c r="BF7" s="123"/>
      <c r="BG7" s="123"/>
      <c r="BH7" s="182" t="e">
        <f>SUM(AL7/#REF!*'[2]Dental &amp; Other Rates'!$B$39/12)</f>
        <v>#REF!</v>
      </c>
      <c r="BI7" s="123"/>
      <c r="BJ7" s="133">
        <f>'[2]Citigroup Rate Max AD&amp;D Life'!Y6</f>
        <v>77.760000000000005</v>
      </c>
      <c r="BK7" s="134">
        <f>'[2]Citigroup Rate Max AD&amp;D Life'!Z6</f>
        <v>82.800000000000011</v>
      </c>
      <c r="BL7" s="134">
        <f>'[2]Citigroup Rate Max AD&amp;D Life'!AA6</f>
        <v>993.60000000000014</v>
      </c>
      <c r="BM7" s="135">
        <f>'[2]Citigroup Rate Max AD&amp;D Life'!AB6</f>
        <v>4.1400000000000006E-2</v>
      </c>
    </row>
    <row r="8" spans="1:65" ht="14.4" thickTop="1" thickBot="1" x14ac:dyDescent="0.3">
      <c r="A8" s="54" t="s">
        <v>395</v>
      </c>
      <c r="B8" s="119"/>
      <c r="C8" s="123"/>
      <c r="D8" s="123"/>
      <c r="E8" s="133">
        <f>'[2]Enron Rate Chart'!AA7</f>
        <v>-328.58</v>
      </c>
      <c r="F8" s="134">
        <f>'[2]Enron Rate Chart'!AB7</f>
        <v>-65.418333333333322</v>
      </c>
      <c r="G8" s="134">
        <f>'[2]Enron Rate Chart'!AC7</f>
        <v>-60.073333333333309</v>
      </c>
      <c r="H8" s="134">
        <f>'[2]Enron Rate Chart'!AD7</f>
        <v>-720.87999999999965</v>
      </c>
      <c r="I8" s="135">
        <f>'[2]Enron Rate Chart'!AE7</f>
        <v>-2.8835199999999988E-2</v>
      </c>
      <c r="J8" s="197"/>
      <c r="K8" s="54" t="s">
        <v>395</v>
      </c>
      <c r="L8" s="119"/>
      <c r="M8" s="128">
        <v>47</v>
      </c>
      <c r="N8" s="138">
        <v>36</v>
      </c>
      <c r="O8" s="138">
        <v>29</v>
      </c>
      <c r="P8" s="138">
        <v>38</v>
      </c>
      <c r="Q8" s="122">
        <v>42</v>
      </c>
      <c r="R8" s="123"/>
      <c r="S8" s="139">
        <v>14</v>
      </c>
      <c r="T8" s="183">
        <v>6</v>
      </c>
      <c r="U8" s="123"/>
      <c r="V8" s="140">
        <v>5.4</v>
      </c>
      <c r="W8" s="123"/>
      <c r="X8" s="126" t="e">
        <f>SUM(J8/#REF!*'[2]Dental &amp; Other Rates'!$B$27)</f>
        <v>#REF!</v>
      </c>
      <c r="Y8" s="184" t="e">
        <f>SUM(J8/#REF!*'[2]Dental &amp; Other Rates'!$B$28)</f>
        <v>#REF!</v>
      </c>
      <c r="Z8" s="123"/>
      <c r="AA8" s="128" t="e">
        <f>SUM(J8/1000*#REF!)</f>
        <v>#REF!</v>
      </c>
      <c r="AB8" s="129" t="e">
        <f t="shared" si="0"/>
        <v>#REF!</v>
      </c>
      <c r="AC8" s="122">
        <v>0.84</v>
      </c>
      <c r="AD8" s="123"/>
      <c r="AE8" s="123"/>
      <c r="AF8" s="182" t="e">
        <f>SUM(J8/#REF!*'[2]Dental &amp; Other Rates'!$B$39/12)</f>
        <v>#REF!</v>
      </c>
      <c r="AG8" s="123"/>
      <c r="AH8" s="133">
        <f>'[2]Citigroup Rate Chart'!Y7</f>
        <v>76</v>
      </c>
      <c r="AI8" s="134">
        <f>'[2]Citigroup Rate Chart'!Z7</f>
        <v>77.615000000000009</v>
      </c>
      <c r="AJ8" s="134">
        <f>'[2]Citigroup Rate Chart'!AA7</f>
        <v>931.38000000000011</v>
      </c>
      <c r="AK8" s="135">
        <f>'[2]Citigroup Rate Chart'!AB7</f>
        <v>3.7255200000000002E-2</v>
      </c>
      <c r="AL8" s="197"/>
      <c r="AM8" s="54" t="s">
        <v>395</v>
      </c>
      <c r="AN8" s="119"/>
      <c r="AO8" s="128">
        <v>47</v>
      </c>
      <c r="AP8" s="138">
        <v>36</v>
      </c>
      <c r="AQ8" s="138">
        <v>29</v>
      </c>
      <c r="AR8" s="138">
        <v>38</v>
      </c>
      <c r="AS8" s="122">
        <v>42</v>
      </c>
      <c r="AT8" s="123"/>
      <c r="AU8" s="139">
        <v>14</v>
      </c>
      <c r="AV8" s="183">
        <v>6</v>
      </c>
      <c r="AW8" s="123"/>
      <c r="AX8" s="140">
        <v>5.4</v>
      </c>
      <c r="AY8" s="123"/>
      <c r="AZ8" s="139" t="e">
        <f>SUM((AL8*10)/#REF!*'[2]Dental &amp; Other Rates'!$B$27)</f>
        <v>#REF!</v>
      </c>
      <c r="BA8" s="183" t="e">
        <f>SUM((AL8*10*0.6)/#REF!*'[2]Dental &amp; Other Rates'!$B$28)</f>
        <v>#REF!</v>
      </c>
      <c r="BB8" s="123"/>
      <c r="BC8" s="128" t="e">
        <f>SUM((AL8*7)/1000*#REF!)</f>
        <v>#REF!</v>
      </c>
      <c r="BD8" s="129" t="e">
        <f t="shared" si="1"/>
        <v>#REF!</v>
      </c>
      <c r="BE8" s="122">
        <v>0.84</v>
      </c>
      <c r="BF8" s="123"/>
      <c r="BG8" s="123"/>
      <c r="BH8" s="182" t="e">
        <f>SUM(AL8/#REF!*'[2]Dental &amp; Other Rates'!$B$39/12)</f>
        <v>#REF!</v>
      </c>
      <c r="BI8" s="123"/>
      <c r="BJ8" s="133">
        <f>'[2]Citigroup Rate Max AD&amp;D Life'!Y7</f>
        <v>85.525000000000006</v>
      </c>
      <c r="BK8" s="134">
        <f>'[2]Citigroup Rate Max AD&amp;D Life'!Z7</f>
        <v>90.740000000000009</v>
      </c>
      <c r="BL8" s="134">
        <f>'[2]Citigroup Rate Max AD&amp;D Life'!AA7</f>
        <v>1088.8800000000001</v>
      </c>
      <c r="BM8" s="135">
        <f>'[2]Citigroup Rate Max AD&amp;D Life'!AB7</f>
        <v>4.3555200000000002E-2</v>
      </c>
    </row>
    <row r="9" spans="1:65" ht="14.4" thickTop="1" thickBot="1" x14ac:dyDescent="0.3">
      <c r="A9" s="54" t="s">
        <v>396</v>
      </c>
      <c r="B9" s="119"/>
      <c r="C9" s="123"/>
      <c r="D9" s="123"/>
      <c r="E9" s="133">
        <f>'[2]Enron Rate Chart'!AA8</f>
        <v>-328.58</v>
      </c>
      <c r="F9" s="134">
        <f>'[2]Enron Rate Chart'!AB8</f>
        <v>-57.533333333333317</v>
      </c>
      <c r="G9" s="134">
        <f>'[2]Enron Rate Chart'!AC8</f>
        <v>-49.233333333333306</v>
      </c>
      <c r="H9" s="134">
        <f>'[2]Enron Rate Chart'!AD8</f>
        <v>-590.79999999999973</v>
      </c>
      <c r="I9" s="135">
        <f>'[2]Enron Rate Chart'!AE8</f>
        <v>-1.4769999999999991E-2</v>
      </c>
      <c r="J9" s="197"/>
      <c r="K9" s="54" t="s">
        <v>396</v>
      </c>
      <c r="L9" s="119"/>
      <c r="M9" s="128">
        <v>58</v>
      </c>
      <c r="N9" s="138">
        <v>43</v>
      </c>
      <c r="O9" s="138">
        <v>37</v>
      </c>
      <c r="P9" s="138">
        <v>46</v>
      </c>
      <c r="Q9" s="122">
        <v>51</v>
      </c>
      <c r="R9" s="123"/>
      <c r="S9" s="139">
        <v>14</v>
      </c>
      <c r="T9" s="183">
        <v>6</v>
      </c>
      <c r="U9" s="123"/>
      <c r="V9" s="140">
        <v>5.4</v>
      </c>
      <c r="W9" s="123"/>
      <c r="X9" s="126" t="e">
        <f>SUM(J9/#REF!*'[2]Dental &amp; Other Rates'!$B$27)</f>
        <v>#REF!</v>
      </c>
      <c r="Y9" s="184" t="e">
        <f>SUM(J9/#REF!*'[2]Dental &amp; Other Rates'!$B$28)</f>
        <v>#REF!</v>
      </c>
      <c r="Z9" s="123"/>
      <c r="AA9" s="128" t="e">
        <f>SUM(J9/1000*#REF!)</f>
        <v>#REF!</v>
      </c>
      <c r="AB9" s="129" t="e">
        <f t="shared" si="0"/>
        <v>#REF!</v>
      </c>
      <c r="AC9" s="122">
        <v>0.84</v>
      </c>
      <c r="AD9" s="123"/>
      <c r="AE9" s="123"/>
      <c r="AF9" s="182" t="e">
        <f>SUM(J9/#REF!*'[2]Dental &amp; Other Rates'!$B$39/12)</f>
        <v>#REF!</v>
      </c>
      <c r="AG9" s="123"/>
      <c r="AH9" s="133">
        <f>'[2]Citigroup Rate Chart'!Y8</f>
        <v>92.76</v>
      </c>
      <c r="AI9" s="134">
        <f>'[2]Citigroup Rate Chart'!Z8</f>
        <v>94.84</v>
      </c>
      <c r="AJ9" s="134">
        <f>'[2]Citigroup Rate Chart'!AA8</f>
        <v>1138.08</v>
      </c>
      <c r="AK9" s="135">
        <f>'[2]Citigroup Rate Chart'!AB8</f>
        <v>2.8451999999999998E-2</v>
      </c>
      <c r="AL9" s="197"/>
      <c r="AM9" s="54" t="s">
        <v>396</v>
      </c>
      <c r="AN9" s="119"/>
      <c r="AO9" s="128">
        <v>58</v>
      </c>
      <c r="AP9" s="138">
        <v>43</v>
      </c>
      <c r="AQ9" s="138">
        <v>37</v>
      </c>
      <c r="AR9" s="138">
        <v>46</v>
      </c>
      <c r="AS9" s="122">
        <v>51</v>
      </c>
      <c r="AT9" s="123"/>
      <c r="AU9" s="139">
        <v>14</v>
      </c>
      <c r="AV9" s="183">
        <v>6</v>
      </c>
      <c r="AW9" s="123"/>
      <c r="AX9" s="140">
        <v>5.4</v>
      </c>
      <c r="AY9" s="123"/>
      <c r="AZ9" s="139" t="e">
        <f>SUM((AL9*10)/#REF!*'[2]Dental &amp; Other Rates'!$B$27)</f>
        <v>#REF!</v>
      </c>
      <c r="BA9" s="183" t="e">
        <f>SUM((AL9*10*0.6)/#REF!*'[2]Dental &amp; Other Rates'!$B$28)</f>
        <v>#REF!</v>
      </c>
      <c r="BB9" s="123"/>
      <c r="BC9" s="128" t="e">
        <f>SUM((AL9*7)/1000*#REF!)</f>
        <v>#REF!</v>
      </c>
      <c r="BD9" s="129" t="e">
        <f t="shared" si="1"/>
        <v>#REF!</v>
      </c>
      <c r="BE9" s="122">
        <v>0.84</v>
      </c>
      <c r="BF9" s="123"/>
      <c r="BG9" s="123"/>
      <c r="BH9" s="182" t="e">
        <f>SUM(AL9/#REF!*'[2]Dental &amp; Other Rates'!$B$39/12)</f>
        <v>#REF!</v>
      </c>
      <c r="BI9" s="123"/>
      <c r="BJ9" s="133">
        <f>'[2]Citigroup Rate Max AD&amp;D Life'!Y8</f>
        <v>108</v>
      </c>
      <c r="BK9" s="134">
        <f>'[2]Citigroup Rate Max AD&amp;D Life'!Z8</f>
        <v>115.84</v>
      </c>
      <c r="BL9" s="134">
        <f>'[2]Citigroup Rate Max AD&amp;D Life'!AA8</f>
        <v>1390.08</v>
      </c>
      <c r="BM9" s="135">
        <f>'[2]Citigroup Rate Max AD&amp;D Life'!AB8</f>
        <v>3.4751999999999998E-2</v>
      </c>
    </row>
    <row r="10" spans="1:65" ht="14.4" thickTop="1" thickBot="1" x14ac:dyDescent="0.3">
      <c r="A10" s="54" t="s">
        <v>397</v>
      </c>
      <c r="B10" s="119"/>
      <c r="C10" s="123"/>
      <c r="D10" s="123"/>
      <c r="E10" s="133">
        <f>'[2]Enron Rate Chart'!AA9</f>
        <v>-328.58</v>
      </c>
      <c r="F10" s="134">
        <f>'[2]Enron Rate Chart'!AB9</f>
        <v>-47.019999999999982</v>
      </c>
      <c r="G10" s="134">
        <f>'[2]Enron Rate Chart'!AC9</f>
        <v>-34.779999999999987</v>
      </c>
      <c r="H10" s="134">
        <f>'[2]Enron Rate Chart'!AD9</f>
        <v>-417.35999999999984</v>
      </c>
      <c r="I10" s="135">
        <f>'[2]Enron Rate Chart'!AE9</f>
        <v>-6.9559999999999978E-3</v>
      </c>
      <c r="J10" s="197"/>
      <c r="K10" s="54" t="s">
        <v>397</v>
      </c>
      <c r="L10" s="119"/>
      <c r="M10" s="128">
        <v>70</v>
      </c>
      <c r="N10" s="138">
        <v>47</v>
      </c>
      <c r="O10" s="138">
        <v>47</v>
      </c>
      <c r="P10" s="138">
        <v>57</v>
      </c>
      <c r="Q10" s="122">
        <v>63</v>
      </c>
      <c r="R10" s="123"/>
      <c r="S10" s="139">
        <v>14</v>
      </c>
      <c r="T10" s="183">
        <v>6</v>
      </c>
      <c r="U10" s="123"/>
      <c r="V10" s="140">
        <v>5.4</v>
      </c>
      <c r="W10" s="123"/>
      <c r="X10" s="126" t="e">
        <f>SUM(J10/#REF!*'[2]Dental &amp; Other Rates'!$B$27)</f>
        <v>#REF!</v>
      </c>
      <c r="Y10" s="184" t="e">
        <f>SUM(J10/#REF!*'[2]Dental &amp; Other Rates'!$B$28)</f>
        <v>#REF!</v>
      </c>
      <c r="Z10" s="123"/>
      <c r="AA10" s="128" t="e">
        <f>SUM(J10/1000*#REF!)</f>
        <v>#REF!</v>
      </c>
      <c r="AB10" s="129" t="e">
        <f t="shared" si="0"/>
        <v>#REF!</v>
      </c>
      <c r="AC10" s="122">
        <v>0.84</v>
      </c>
      <c r="AD10" s="123"/>
      <c r="AE10" s="123"/>
      <c r="AF10" s="182" t="e">
        <f>SUM(J10/#REF!*'[2]Dental &amp; Other Rates'!$B$40/12)</f>
        <v>#REF!</v>
      </c>
      <c r="AG10" s="123"/>
      <c r="AH10" s="133">
        <f>'[2]Citigroup Rate Chart'!Y9</f>
        <v>119.94000000000001</v>
      </c>
      <c r="AI10" s="134">
        <f>'[2]Citigroup Rate Chart'!Z9</f>
        <v>122.64000000000001</v>
      </c>
      <c r="AJ10" s="134">
        <f>'[2]Citigroup Rate Chart'!AA9</f>
        <v>1471.6800000000003</v>
      </c>
      <c r="AK10" s="135">
        <f>'[2]Citigroup Rate Chart'!AB9</f>
        <v>2.4528000000000005E-2</v>
      </c>
      <c r="AL10" s="197"/>
      <c r="AM10" s="54" t="s">
        <v>397</v>
      </c>
      <c r="AN10" s="119"/>
      <c r="AO10" s="128">
        <v>70</v>
      </c>
      <c r="AP10" s="138">
        <v>47</v>
      </c>
      <c r="AQ10" s="138">
        <v>47</v>
      </c>
      <c r="AR10" s="138">
        <v>57</v>
      </c>
      <c r="AS10" s="122">
        <v>63</v>
      </c>
      <c r="AT10" s="123"/>
      <c r="AU10" s="139">
        <v>14</v>
      </c>
      <c r="AV10" s="183">
        <v>6</v>
      </c>
      <c r="AW10" s="123"/>
      <c r="AX10" s="140">
        <v>5.4</v>
      </c>
      <c r="AY10" s="123"/>
      <c r="AZ10" s="139" t="e">
        <f>SUM((AL10*10)/#REF!*'[2]Dental &amp; Other Rates'!$B$27)</f>
        <v>#REF!</v>
      </c>
      <c r="BA10" s="183" t="e">
        <f>SUM((AL10*10*0.6)/#REF!*'[2]Dental &amp; Other Rates'!$B$28)</f>
        <v>#REF!</v>
      </c>
      <c r="BB10" s="123"/>
      <c r="BC10" s="128" t="e">
        <f>SUM((AL10*7)/1000*#REF!)</f>
        <v>#REF!</v>
      </c>
      <c r="BD10" s="129" t="e">
        <f t="shared" si="1"/>
        <v>#REF!</v>
      </c>
      <c r="BE10" s="122">
        <v>0.84</v>
      </c>
      <c r="BF10" s="123"/>
      <c r="BG10" s="123"/>
      <c r="BH10" s="182" t="e">
        <f>SUM(AL10/#REF!*'[2]Dental &amp; Other Rates'!$B$40/12)</f>
        <v>#REF!</v>
      </c>
      <c r="BI10" s="123"/>
      <c r="BJ10" s="133">
        <f>'[2]Citigroup Rate Max AD&amp;D Life'!Y9</f>
        <v>142.80000000000001</v>
      </c>
      <c r="BK10" s="134">
        <f>'[2]Citigroup Rate Max AD&amp;D Life'!Z9</f>
        <v>154.14000000000001</v>
      </c>
      <c r="BL10" s="134">
        <f>'[2]Citigroup Rate Max AD&amp;D Life'!AA9</f>
        <v>1849.6800000000003</v>
      </c>
      <c r="BM10" s="135">
        <f>'[2]Citigroup Rate Max AD&amp;D Life'!AB9</f>
        <v>3.0828000000000001E-2</v>
      </c>
    </row>
    <row r="11" spans="1:65" ht="14.4" thickTop="1" thickBot="1" x14ac:dyDescent="0.3">
      <c r="A11" s="54" t="s">
        <v>398</v>
      </c>
      <c r="B11" s="119"/>
      <c r="C11" s="123"/>
      <c r="D11" s="123"/>
      <c r="E11" s="133">
        <f>'[2]Enron Rate Chart'!AA10</f>
        <v>-328.58</v>
      </c>
      <c r="F11" s="134">
        <f>'[2]Enron Rate Chart'!AB10</f>
        <v>-36.506666666666653</v>
      </c>
      <c r="G11" s="134">
        <f>'[2]Enron Rate Chart'!AC10</f>
        <v>-20.326666666666661</v>
      </c>
      <c r="H11" s="134">
        <f>'[2]Enron Rate Chart'!AD10</f>
        <v>-243.91999999999993</v>
      </c>
      <c r="I11" s="135">
        <f>'[2]Enron Rate Chart'!AE10</f>
        <v>-3.0489999999999992E-3</v>
      </c>
      <c r="J11" s="197"/>
      <c r="K11" s="54" t="s">
        <v>398</v>
      </c>
      <c r="L11" s="119"/>
      <c r="M11" s="128">
        <v>83</v>
      </c>
      <c r="N11" s="138">
        <v>58</v>
      </c>
      <c r="O11" s="138">
        <v>58</v>
      </c>
      <c r="P11" s="138">
        <v>69</v>
      </c>
      <c r="Q11" s="122">
        <v>75</v>
      </c>
      <c r="R11" s="123"/>
      <c r="S11" s="139">
        <v>14</v>
      </c>
      <c r="T11" s="183">
        <v>6</v>
      </c>
      <c r="U11" s="123"/>
      <c r="V11" s="140">
        <v>5.4</v>
      </c>
      <c r="W11" s="123"/>
      <c r="X11" s="126" t="e">
        <f>SUM(J11/#REF!*'[2]Dental &amp; Other Rates'!$B$27)</f>
        <v>#REF!</v>
      </c>
      <c r="Y11" s="184" t="e">
        <f>SUM(J11/#REF!*'[2]Dental &amp; Other Rates'!$B$28)</f>
        <v>#REF!</v>
      </c>
      <c r="Z11" s="123"/>
      <c r="AA11" s="128" t="e">
        <f>SUM(J11/1000*#REF!)</f>
        <v>#REF!</v>
      </c>
      <c r="AB11" s="129" t="e">
        <f t="shared" si="0"/>
        <v>#REF!</v>
      </c>
      <c r="AC11" s="122">
        <v>0.84</v>
      </c>
      <c r="AD11" s="123"/>
      <c r="AE11" s="123"/>
      <c r="AF11" s="182" t="e">
        <f>SUM(J11/#REF!*'[2]Dental &amp; Other Rates'!$B$40/12)</f>
        <v>#REF!</v>
      </c>
      <c r="AG11" s="123"/>
      <c r="AH11" s="133">
        <f>'[2]Citigroup Rate Chart'!Y10</f>
        <v>143.12</v>
      </c>
      <c r="AI11" s="134">
        <f>'[2]Citigroup Rate Chart'!Z10</f>
        <v>146.44</v>
      </c>
      <c r="AJ11" s="134">
        <f>'[2]Citigroup Rate Chart'!AA10</f>
        <v>1757.28</v>
      </c>
      <c r="AK11" s="135">
        <f>'[2]Citigroup Rate Chart'!AB10</f>
        <v>2.1965999999999999E-2</v>
      </c>
      <c r="AL11" s="197"/>
      <c r="AM11" s="54" t="s">
        <v>398</v>
      </c>
      <c r="AN11" s="119"/>
      <c r="AO11" s="128">
        <v>83</v>
      </c>
      <c r="AP11" s="138">
        <v>58</v>
      </c>
      <c r="AQ11" s="138">
        <v>58</v>
      </c>
      <c r="AR11" s="138">
        <v>69</v>
      </c>
      <c r="AS11" s="122">
        <v>75</v>
      </c>
      <c r="AT11" s="123"/>
      <c r="AU11" s="139">
        <v>14</v>
      </c>
      <c r="AV11" s="183">
        <v>6</v>
      </c>
      <c r="AW11" s="123"/>
      <c r="AX11" s="140">
        <v>5.4</v>
      </c>
      <c r="AY11" s="123"/>
      <c r="AZ11" s="139" t="e">
        <f>SUM((AL11*10)/#REF!*'[2]Dental &amp; Other Rates'!$B$27)</f>
        <v>#REF!</v>
      </c>
      <c r="BA11" s="183" t="e">
        <f>SUM((AL11*10*0.6)/#REF!*'[2]Dental &amp; Other Rates'!$B$28)</f>
        <v>#REF!</v>
      </c>
      <c r="BB11" s="123"/>
      <c r="BC11" s="128" t="e">
        <f>SUM((AL11*7)/1000*#REF!)</f>
        <v>#REF!</v>
      </c>
      <c r="BD11" s="129" t="e">
        <f t="shared" si="1"/>
        <v>#REF!</v>
      </c>
      <c r="BE11" s="122">
        <v>0.84</v>
      </c>
      <c r="BF11" s="123"/>
      <c r="BG11" s="123"/>
      <c r="BH11" s="182" t="e">
        <f>SUM(AL11/#REF!*'[2]Dental &amp; Other Rates'!$B$40/12)</f>
        <v>#REF!</v>
      </c>
      <c r="BI11" s="123"/>
      <c r="BJ11" s="133">
        <f>'[2]Citigroup Rate Max AD&amp;D Life'!Y10</f>
        <v>173.60000000000002</v>
      </c>
      <c r="BK11" s="134">
        <f>'[2]Citigroup Rate Max AD&amp;D Life'!Z10</f>
        <v>188.44000000000003</v>
      </c>
      <c r="BL11" s="134">
        <f>'[2]Citigroup Rate Max AD&amp;D Life'!AA10</f>
        <v>2261.2800000000002</v>
      </c>
      <c r="BM11" s="135">
        <f>'[2]Citigroup Rate Max AD&amp;D Life'!AB10</f>
        <v>2.8266000000000003E-2</v>
      </c>
    </row>
    <row r="12" spans="1:65" ht="14.4" thickTop="1" thickBot="1" x14ac:dyDescent="0.3">
      <c r="A12" s="54" t="s">
        <v>399</v>
      </c>
      <c r="B12" s="119"/>
      <c r="C12" s="123"/>
      <c r="D12" s="123"/>
      <c r="E12" s="133">
        <f>'[2]Enron Rate Chart'!AA11</f>
        <v>-328.58</v>
      </c>
      <c r="F12" s="134">
        <f>'[2]Enron Rate Chart'!AB11</f>
        <v>-25.993333333333311</v>
      </c>
      <c r="G12" s="134">
        <f>'[2]Enron Rate Chart'!AC11</f>
        <v>-5.8733333333333206</v>
      </c>
      <c r="H12" s="134">
        <f>'[2]Enron Rate Chart'!AD11</f>
        <v>-70.479999999999848</v>
      </c>
      <c r="I12" s="135">
        <f>'[2]Enron Rate Chart'!AE11</f>
        <v>-7.0479999999999837E-4</v>
      </c>
      <c r="J12" s="197"/>
      <c r="K12" s="54" t="s">
        <v>399</v>
      </c>
      <c r="L12" s="119"/>
      <c r="M12" s="128">
        <v>99</v>
      </c>
      <c r="N12" s="138">
        <v>67</v>
      </c>
      <c r="O12" s="138">
        <v>70</v>
      </c>
      <c r="P12" s="138">
        <v>82</v>
      </c>
      <c r="Q12" s="122">
        <v>90</v>
      </c>
      <c r="R12" s="123"/>
      <c r="S12" s="139">
        <v>14</v>
      </c>
      <c r="T12" s="183">
        <v>6</v>
      </c>
      <c r="U12" s="123"/>
      <c r="V12" s="140">
        <v>5.4</v>
      </c>
      <c r="W12" s="123"/>
      <c r="X12" s="126" t="e">
        <f>SUM(J12/#REF!*'[2]Dental &amp; Other Rates'!$B$27)</f>
        <v>#REF!</v>
      </c>
      <c r="Y12" s="184" t="e">
        <f>SUM(J12/#REF!*'[2]Dental &amp; Other Rates'!$B$28)</f>
        <v>#REF!</v>
      </c>
      <c r="Z12" s="123"/>
      <c r="AA12" s="128" t="e">
        <f>SUM(J12/1000*#REF!)</f>
        <v>#REF!</v>
      </c>
      <c r="AB12" s="129" t="e">
        <f t="shared" si="0"/>
        <v>#REF!</v>
      </c>
      <c r="AC12" s="122">
        <v>0.84</v>
      </c>
      <c r="AD12" s="123"/>
      <c r="AE12" s="123"/>
      <c r="AF12" s="182" t="e">
        <f>SUM(J12/#REF!*'[2]Dental &amp; Other Rates'!$B$40/12)</f>
        <v>#REF!</v>
      </c>
      <c r="AG12" s="123"/>
      <c r="AH12" s="133">
        <f>'[2]Citigroup Rate Chart'!Y11</f>
        <v>169.3</v>
      </c>
      <c r="AI12" s="134">
        <f>'[2]Citigroup Rate Chart'!Z11</f>
        <v>173.24</v>
      </c>
      <c r="AJ12" s="134">
        <f>'[2]Citigroup Rate Chart'!AA11</f>
        <v>2078.88</v>
      </c>
      <c r="AK12" s="135">
        <f>'[2]Citigroup Rate Chart'!AB11</f>
        <v>2.07888E-2</v>
      </c>
      <c r="AL12" s="197"/>
      <c r="AM12" s="54" t="s">
        <v>399</v>
      </c>
      <c r="AN12" s="119"/>
      <c r="AO12" s="128">
        <v>99</v>
      </c>
      <c r="AP12" s="138">
        <v>67</v>
      </c>
      <c r="AQ12" s="138">
        <v>70</v>
      </c>
      <c r="AR12" s="138">
        <v>82</v>
      </c>
      <c r="AS12" s="122">
        <v>90</v>
      </c>
      <c r="AT12" s="123"/>
      <c r="AU12" s="139">
        <v>14</v>
      </c>
      <c r="AV12" s="183">
        <v>6</v>
      </c>
      <c r="AW12" s="123"/>
      <c r="AX12" s="140">
        <v>5.4</v>
      </c>
      <c r="AY12" s="123"/>
      <c r="AZ12" s="139" t="e">
        <f>SUM((AL12*10)/#REF!*'[2]Dental &amp; Other Rates'!$B$27)</f>
        <v>#REF!</v>
      </c>
      <c r="BA12" s="183" t="e">
        <f>SUM((AL12*10*0.6)/#REF!*'[2]Dental &amp; Other Rates'!$B$28)</f>
        <v>#REF!</v>
      </c>
      <c r="BB12" s="123"/>
      <c r="BC12" s="128" t="e">
        <f>SUM((AL12*7)/1000*#REF!)</f>
        <v>#REF!</v>
      </c>
      <c r="BD12" s="129" t="e">
        <f t="shared" si="1"/>
        <v>#REF!</v>
      </c>
      <c r="BE12" s="122">
        <v>0.84</v>
      </c>
      <c r="BF12" s="123"/>
      <c r="BG12" s="123"/>
      <c r="BH12" s="182" t="e">
        <f>SUM(AL12/#REF!*'[2]Dental &amp; Other Rates'!$B$40/12)</f>
        <v>#REF!</v>
      </c>
      <c r="BI12" s="123"/>
      <c r="BJ12" s="133">
        <f>'[2]Citigroup Rate Max AD&amp;D Life'!Y11</f>
        <v>207.4</v>
      </c>
      <c r="BK12" s="134">
        <f>'[2]Citigroup Rate Max AD&amp;D Life'!Z11</f>
        <v>225.74</v>
      </c>
      <c r="BL12" s="134">
        <f>'[2]Citigroup Rate Max AD&amp;D Life'!AA11</f>
        <v>2708.88</v>
      </c>
      <c r="BM12" s="135">
        <f>'[2]Citigroup Rate Max AD&amp;D Life'!AB11</f>
        <v>2.70888E-2</v>
      </c>
    </row>
    <row r="13" spans="1:65" ht="14.4" thickTop="1" thickBot="1" x14ac:dyDescent="0.3">
      <c r="A13" s="54" t="s">
        <v>400</v>
      </c>
      <c r="B13" s="119"/>
      <c r="C13" s="123"/>
      <c r="D13" s="123"/>
      <c r="E13" s="133">
        <f>'[2]Enron Rate Chart'!AA12</f>
        <v>-328.58</v>
      </c>
      <c r="F13" s="134">
        <f>'[2]Enron Rate Chart'!AB12</f>
        <v>0.29000000000000625</v>
      </c>
      <c r="G13" s="134">
        <f>'[2]Enron Rate Chart'!AC12</f>
        <v>30.260000000000019</v>
      </c>
      <c r="H13" s="134">
        <f>'[2]Enron Rate Chart'!AD12</f>
        <v>363.12000000000023</v>
      </c>
      <c r="I13" s="135">
        <f>'[2]Enron Rate Chart'!AE12</f>
        <v>2.4208000000000016E-3</v>
      </c>
      <c r="J13" s="197"/>
      <c r="K13" s="54" t="s">
        <v>400</v>
      </c>
      <c r="L13" s="119"/>
      <c r="M13" s="128">
        <v>129</v>
      </c>
      <c r="N13" s="138">
        <v>90</v>
      </c>
      <c r="O13" s="138">
        <v>94</v>
      </c>
      <c r="P13" s="138">
        <v>111</v>
      </c>
      <c r="Q13" s="122">
        <v>120</v>
      </c>
      <c r="R13" s="123"/>
      <c r="S13" s="139">
        <v>14</v>
      </c>
      <c r="T13" s="183">
        <v>6</v>
      </c>
      <c r="U13" s="123"/>
      <c r="V13" s="140">
        <v>5.4</v>
      </c>
      <c r="W13" s="123"/>
      <c r="X13" s="126" t="e">
        <f>SUM(J13/#REF!*'[2]Dental &amp; Other Rates'!$B$27)</f>
        <v>#REF!</v>
      </c>
      <c r="Y13" s="184" t="e">
        <f>SUM(J13/#REF!*'[2]Dental &amp; Other Rates'!$B$28)</f>
        <v>#REF!</v>
      </c>
      <c r="Z13" s="123"/>
      <c r="AA13" s="128" t="e">
        <f>SUM(J13/1000*#REF!)</f>
        <v>#REF!</v>
      </c>
      <c r="AB13" s="129" t="e">
        <f t="shared" si="0"/>
        <v>#REF!</v>
      </c>
      <c r="AC13" s="122">
        <v>0.84</v>
      </c>
      <c r="AD13" s="123"/>
      <c r="AE13" s="123"/>
      <c r="AF13" s="182" t="e">
        <f>SUM(J13/#REF!*'[2]Dental &amp; Other Rates'!$B$41/12)</f>
        <v>#REF!</v>
      </c>
      <c r="AG13" s="123"/>
      <c r="AH13" s="133">
        <f>'[2]Citigroup Rate Chart'!Y12</f>
        <v>262.25</v>
      </c>
      <c r="AI13" s="134">
        <f>'[2]Citigroup Rate Chart'!Z12</f>
        <v>267.74</v>
      </c>
      <c r="AJ13" s="134">
        <f>'[2]Citigroup Rate Chart'!AA12</f>
        <v>3212.88</v>
      </c>
      <c r="AK13" s="135">
        <f>'[2]Citigroup Rate Chart'!AB12</f>
        <v>2.1419199999999999E-2</v>
      </c>
      <c r="AL13" s="197"/>
      <c r="AM13" s="54" t="s">
        <v>400</v>
      </c>
      <c r="AN13" s="119"/>
      <c r="AO13" s="128">
        <v>129</v>
      </c>
      <c r="AP13" s="138">
        <v>90</v>
      </c>
      <c r="AQ13" s="138">
        <v>94</v>
      </c>
      <c r="AR13" s="138">
        <v>111</v>
      </c>
      <c r="AS13" s="122">
        <v>120</v>
      </c>
      <c r="AT13" s="123"/>
      <c r="AU13" s="139">
        <v>14</v>
      </c>
      <c r="AV13" s="183">
        <v>6</v>
      </c>
      <c r="AW13" s="123"/>
      <c r="AX13" s="140">
        <v>5.4</v>
      </c>
      <c r="AY13" s="123"/>
      <c r="AZ13" s="139" t="e">
        <f>SUM((AL13*10)/#REF!*'[2]Dental &amp; Other Rates'!$B$27)</f>
        <v>#REF!</v>
      </c>
      <c r="BA13" s="183" t="e">
        <f>SUM((AL13*10*0.6)/#REF!*'[2]Dental &amp; Other Rates'!$B$28)</f>
        <v>#REF!</v>
      </c>
      <c r="BB13" s="123"/>
      <c r="BC13" s="128" t="e">
        <f>SUM((AL13*7)/1000*#REF!)</f>
        <v>#REF!</v>
      </c>
      <c r="BD13" s="129" t="e">
        <f t="shared" si="1"/>
        <v>#REF!</v>
      </c>
      <c r="BE13" s="122">
        <v>0.84</v>
      </c>
      <c r="BF13" s="123"/>
      <c r="BG13" s="123"/>
      <c r="BH13" s="182" t="e">
        <f>SUM(AL13/#REF!*'[2]Dental &amp; Other Rates'!$B$41/12)</f>
        <v>#REF!</v>
      </c>
      <c r="BI13" s="123"/>
      <c r="BJ13" s="133">
        <f>'[2]Citigroup Rate Max AD&amp;D Life'!Y12</f>
        <v>319.39999999999998</v>
      </c>
      <c r="BK13" s="134">
        <f>'[2]Citigroup Rate Max AD&amp;D Life'!Z12</f>
        <v>346.49</v>
      </c>
      <c r="BL13" s="134">
        <f>'[2]Citigroup Rate Max AD&amp;D Life'!AA12</f>
        <v>4157.88</v>
      </c>
      <c r="BM13" s="135">
        <f>'[2]Citigroup Rate Max AD&amp;D Life'!AB12</f>
        <v>2.7719199999999999E-2</v>
      </c>
    </row>
    <row r="14" spans="1:65" ht="14.4" thickTop="1" thickBot="1" x14ac:dyDescent="0.3">
      <c r="A14" s="54" t="s">
        <v>401</v>
      </c>
      <c r="B14" s="119"/>
      <c r="C14" s="123"/>
      <c r="D14" s="123"/>
      <c r="E14" s="133">
        <f>'[2]Enron Rate Chart'!AA13</f>
        <v>-328.58</v>
      </c>
      <c r="F14" s="134">
        <f>'[2]Enron Rate Chart'!AB13</f>
        <v>26.573333333333352</v>
      </c>
      <c r="G14" s="134">
        <f>'[2]Enron Rate Chart'!AC13</f>
        <v>66.393333333333359</v>
      </c>
      <c r="H14" s="134">
        <f>'[2]Enron Rate Chart'!AD13</f>
        <v>796.72000000000025</v>
      </c>
      <c r="I14" s="135">
        <f>'[2]Enron Rate Chart'!AE13</f>
        <v>3.9836000000000012E-3</v>
      </c>
      <c r="J14" s="197"/>
      <c r="K14" s="54" t="s">
        <v>401</v>
      </c>
      <c r="L14" s="119"/>
      <c r="M14" s="128">
        <v>139</v>
      </c>
      <c r="N14" s="138">
        <v>95</v>
      </c>
      <c r="O14" s="138">
        <v>99</v>
      </c>
      <c r="P14" s="138">
        <v>117</v>
      </c>
      <c r="Q14" s="122">
        <v>126</v>
      </c>
      <c r="R14" s="123"/>
      <c r="S14" s="139">
        <v>14</v>
      </c>
      <c r="T14" s="183">
        <v>6</v>
      </c>
      <c r="U14" s="123"/>
      <c r="V14" s="140">
        <v>5.4</v>
      </c>
      <c r="W14" s="123"/>
      <c r="X14" s="126" t="e">
        <f>SUM(J14/#REF!*'[2]Dental &amp; Other Rates'!$B$27)</f>
        <v>#REF!</v>
      </c>
      <c r="Y14" s="184" t="e">
        <f>SUM(J14/#REF!*'[2]Dental &amp; Other Rates'!$B$28)</f>
        <v>#REF!</v>
      </c>
      <c r="Z14" s="123"/>
      <c r="AA14" s="128" t="e">
        <f>SUM(J14/1000*#REF!)</f>
        <v>#REF!</v>
      </c>
      <c r="AB14" s="129" t="e">
        <f t="shared" si="0"/>
        <v>#REF!</v>
      </c>
      <c r="AC14" s="122">
        <v>0.84</v>
      </c>
      <c r="AD14" s="123"/>
      <c r="AE14" s="123"/>
      <c r="AF14" s="182" t="e">
        <f>SUM(J14/#REF!*'[2]Dental &amp; Other Rates'!$B$41/12)</f>
        <v>#REF!</v>
      </c>
      <c r="AG14" s="123"/>
      <c r="AH14" s="133">
        <f>'[2]Citigroup Rate Chart'!Y13</f>
        <v>310.20000000000005</v>
      </c>
      <c r="AI14" s="134">
        <f>'[2]Citigroup Rate Chart'!Z13</f>
        <v>317.24</v>
      </c>
      <c r="AJ14" s="134">
        <f>'[2]Citigroup Rate Chart'!AA13</f>
        <v>3806.88</v>
      </c>
      <c r="AK14" s="135">
        <f>'[2]Citigroup Rate Chart'!AB13</f>
        <v>1.90344E-2</v>
      </c>
      <c r="AL14" s="197"/>
      <c r="AM14" s="54" t="s">
        <v>401</v>
      </c>
      <c r="AN14" s="119"/>
      <c r="AO14" s="128">
        <v>139</v>
      </c>
      <c r="AP14" s="138">
        <v>95</v>
      </c>
      <c r="AQ14" s="138">
        <v>99</v>
      </c>
      <c r="AR14" s="138">
        <v>117</v>
      </c>
      <c r="AS14" s="122">
        <v>126</v>
      </c>
      <c r="AT14" s="123"/>
      <c r="AU14" s="139">
        <v>14</v>
      </c>
      <c r="AV14" s="183">
        <v>6</v>
      </c>
      <c r="AW14" s="123"/>
      <c r="AX14" s="140">
        <v>5.4</v>
      </c>
      <c r="AY14" s="123"/>
      <c r="AZ14" s="139">
        <v>13.5</v>
      </c>
      <c r="BA14" s="183">
        <v>13.5</v>
      </c>
      <c r="BB14" s="123"/>
      <c r="BC14" s="128" t="e">
        <f>SUM((AL14*7)/1000*#REF!)</f>
        <v>#REF!</v>
      </c>
      <c r="BD14" s="129" t="e">
        <f t="shared" si="1"/>
        <v>#REF!</v>
      </c>
      <c r="BE14" s="122">
        <v>0.84</v>
      </c>
      <c r="BF14" s="123"/>
      <c r="BG14" s="123"/>
      <c r="BH14" s="182" t="e">
        <f>SUM(AL14/#REF!*'[2]Dental &amp; Other Rates'!$B$41/12)</f>
        <v>#REF!</v>
      </c>
      <c r="BI14" s="123"/>
      <c r="BJ14" s="133">
        <f>'[2]Citigroup Rate Max AD&amp;D Life'!Y13</f>
        <v>381.9</v>
      </c>
      <c r="BK14" s="134">
        <f>'[2]Citigroup Rate Max AD&amp;D Life'!Z13</f>
        <v>417.73999999999995</v>
      </c>
      <c r="BL14" s="134">
        <f>'[2]Citigroup Rate Max AD&amp;D Life'!AA13</f>
        <v>5012.8799999999992</v>
      </c>
      <c r="BM14" s="135">
        <f>'[2]Citigroup Rate Max AD&amp;D Life'!AB13</f>
        <v>2.5064399999999994E-2</v>
      </c>
    </row>
    <row r="15" spans="1:65" ht="14.4" thickTop="1" thickBot="1" x14ac:dyDescent="0.3">
      <c r="A15" s="54" t="s">
        <v>402</v>
      </c>
      <c r="B15" s="119"/>
      <c r="C15" s="123"/>
      <c r="D15" s="123"/>
      <c r="E15" s="133">
        <f>'[2]Enron Rate Chart'!AA14</f>
        <v>-328.58</v>
      </c>
      <c r="F15" s="134">
        <f>'[2]Enron Rate Chart'!AB14</f>
        <v>79.140000000000015</v>
      </c>
      <c r="G15" s="134">
        <f>'[2]Enron Rate Chart'!AC14</f>
        <v>138.66000000000003</v>
      </c>
      <c r="H15" s="134">
        <f>'[2]Enron Rate Chart'!AD14</f>
        <v>1663.9200000000003</v>
      </c>
      <c r="I15" s="135">
        <f>'[2]Enron Rate Chart'!AE14</f>
        <v>5.5464000000000008E-3</v>
      </c>
      <c r="J15" s="197"/>
      <c r="K15" s="54" t="s">
        <v>402</v>
      </c>
      <c r="L15" s="119"/>
      <c r="M15" s="128">
        <v>146</v>
      </c>
      <c r="N15" s="138">
        <v>99</v>
      </c>
      <c r="O15" s="138">
        <v>103</v>
      </c>
      <c r="P15" s="138">
        <v>122</v>
      </c>
      <c r="Q15" s="122">
        <v>132</v>
      </c>
      <c r="R15" s="123"/>
      <c r="S15" s="139">
        <v>14</v>
      </c>
      <c r="T15" s="183">
        <v>6</v>
      </c>
      <c r="U15" s="123"/>
      <c r="V15" s="140">
        <v>5.4</v>
      </c>
      <c r="W15" s="123"/>
      <c r="X15" s="126" t="e">
        <f>SUM(J15/#REF!*'[2]Dental &amp; Other Rates'!$B$27)</f>
        <v>#REF!</v>
      </c>
      <c r="Y15" s="184" t="e">
        <f>SUM(J15/#REF!*'[2]Dental &amp; Other Rates'!$B$28)</f>
        <v>#REF!</v>
      </c>
      <c r="Z15" s="123"/>
      <c r="AA15" s="128" t="e">
        <f>SUM(J15/1000*#REF!)</f>
        <v>#REF!</v>
      </c>
      <c r="AB15" s="129" t="e">
        <f t="shared" si="0"/>
        <v>#REF!</v>
      </c>
      <c r="AC15" s="122">
        <v>0.84</v>
      </c>
      <c r="AD15" s="123"/>
      <c r="AE15" s="123"/>
      <c r="AF15" s="182" t="e">
        <f>SUM(J15/#REF!*'[2]Dental &amp; Other Rates'!$B$42/12)</f>
        <v>#REF!</v>
      </c>
      <c r="AG15" s="123"/>
      <c r="AH15" s="133">
        <f>'[2]Citigroup Rate Chart'!Y14</f>
        <v>418.1</v>
      </c>
      <c r="AI15" s="134">
        <f>'[2]Citigroup Rate Chart'!Z14</f>
        <v>428.24</v>
      </c>
      <c r="AJ15" s="134">
        <f>'[2]Citigroup Rate Chart'!AA14</f>
        <v>5138.88</v>
      </c>
      <c r="AK15" s="135">
        <f>'[2]Citigroup Rate Chart'!AB14</f>
        <v>1.7129600000000002E-2</v>
      </c>
      <c r="AL15" s="197"/>
      <c r="AM15" s="54" t="s">
        <v>402</v>
      </c>
      <c r="AN15" s="119"/>
      <c r="AO15" s="128">
        <v>146</v>
      </c>
      <c r="AP15" s="138">
        <v>99</v>
      </c>
      <c r="AQ15" s="138">
        <v>103</v>
      </c>
      <c r="AR15" s="138">
        <v>122</v>
      </c>
      <c r="AS15" s="122">
        <v>132</v>
      </c>
      <c r="AT15" s="123"/>
      <c r="AU15" s="139">
        <v>14</v>
      </c>
      <c r="AV15" s="183">
        <v>6</v>
      </c>
      <c r="AW15" s="123"/>
      <c r="AX15" s="140">
        <v>5.4</v>
      </c>
      <c r="AY15" s="123"/>
      <c r="AZ15" s="139">
        <v>13.5</v>
      </c>
      <c r="BA15" s="183">
        <v>13.5</v>
      </c>
      <c r="BB15" s="123"/>
      <c r="BC15" s="128" t="e">
        <f>SUM((AL15*7)/1000*#REF!)</f>
        <v>#REF!</v>
      </c>
      <c r="BD15" s="129" t="e">
        <f t="shared" si="1"/>
        <v>#REF!</v>
      </c>
      <c r="BE15" s="122">
        <v>0.84</v>
      </c>
      <c r="BF15" s="123"/>
      <c r="BG15" s="123"/>
      <c r="BH15" s="182" t="e">
        <f>SUM(AL15/#REF!*'[2]Dental &amp; Other Rates'!$B$42/12)</f>
        <v>#REF!</v>
      </c>
      <c r="BI15" s="123"/>
      <c r="BJ15" s="133">
        <f>'[2]Citigroup Rate Max AD&amp;D Life'!Y14</f>
        <v>518.9</v>
      </c>
      <c r="BK15" s="134">
        <f>'[2]Citigroup Rate Max AD&amp;D Life'!Z14</f>
        <v>572.24</v>
      </c>
      <c r="BL15" s="134">
        <f>'[2]Citigroup Rate Max AD&amp;D Life'!AA14</f>
        <v>6866.88</v>
      </c>
      <c r="BM15" s="135">
        <f>'[2]Citigroup Rate Max AD&amp;D Life'!AB14</f>
        <v>2.28896E-2</v>
      </c>
    </row>
    <row r="16" spans="1:65" ht="14.4" thickTop="1" thickBot="1" x14ac:dyDescent="0.3">
      <c r="A16" s="54" t="s">
        <v>403</v>
      </c>
      <c r="B16" s="119"/>
      <c r="C16" s="123"/>
      <c r="D16" s="123"/>
      <c r="E16" s="147">
        <f>'[2]Enron Rate Chart'!AA15</f>
        <v>-328.58</v>
      </c>
      <c r="F16" s="148">
        <f>'[2]Enron Rate Chart'!AB15</f>
        <v>184.27333333333331</v>
      </c>
      <c r="G16" s="148">
        <f>'[2]Enron Rate Chart'!AC15</f>
        <v>283.19333333333333</v>
      </c>
      <c r="H16" s="148">
        <f>'[2]Enron Rate Chart'!AD15</f>
        <v>3398.3199999999997</v>
      </c>
      <c r="I16" s="149">
        <f>'[2]Enron Rate Chart'!AE15</f>
        <v>6.7966400000000005E-3</v>
      </c>
      <c r="J16" s="197"/>
      <c r="K16" s="54" t="s">
        <v>403</v>
      </c>
      <c r="L16" s="119"/>
      <c r="M16" s="163">
        <v>152</v>
      </c>
      <c r="N16" s="164">
        <v>104</v>
      </c>
      <c r="O16" s="164">
        <v>108</v>
      </c>
      <c r="P16" s="164">
        <v>128</v>
      </c>
      <c r="Q16" s="165">
        <v>138</v>
      </c>
      <c r="R16" s="123"/>
      <c r="S16" s="139">
        <v>14</v>
      </c>
      <c r="T16" s="183">
        <v>6</v>
      </c>
      <c r="U16" s="123"/>
      <c r="V16" s="146">
        <v>5.4</v>
      </c>
      <c r="W16" s="123"/>
      <c r="X16" s="126" t="e">
        <f>SUM(J16/#REF!*'[2]Dental &amp; Other Rates'!$B$27)</f>
        <v>#REF!</v>
      </c>
      <c r="Y16" s="184" t="e">
        <f>SUM(J16/#REF!*'[2]Dental &amp; Other Rates'!$B$28)</f>
        <v>#REF!</v>
      </c>
      <c r="Z16" s="123"/>
      <c r="AA16" s="128" t="e">
        <f>SUM(J16/1000*#REF!)</f>
        <v>#REF!</v>
      </c>
      <c r="AB16" s="129" t="e">
        <f t="shared" si="0"/>
        <v>#REF!</v>
      </c>
      <c r="AC16" s="122">
        <v>0.84</v>
      </c>
      <c r="AD16" s="123"/>
      <c r="AE16" s="123"/>
      <c r="AF16" s="182" t="e">
        <f>SUM(J16/#REF!*'[2]Dental &amp; Other Rates'!$B$42/12)</f>
        <v>#REF!</v>
      </c>
      <c r="AG16" s="123"/>
      <c r="AH16" s="147">
        <f>'[2]Citigroup Rate Chart'!Y15</f>
        <v>592.56666666666672</v>
      </c>
      <c r="AI16" s="148">
        <f>'[2]Citigroup Rate Chart'!Z15</f>
        <v>608.90666666666675</v>
      </c>
      <c r="AJ16" s="148">
        <f>'[2]Citigroup Rate Chart'!AA15</f>
        <v>7306.880000000001</v>
      </c>
      <c r="AK16" s="149">
        <f>'[2]Citigroup Rate Chart'!AB15</f>
        <v>1.4613760000000003E-2</v>
      </c>
      <c r="AL16" s="197"/>
      <c r="AM16" s="54" t="s">
        <v>403</v>
      </c>
      <c r="AN16" s="119"/>
      <c r="AO16" s="163">
        <v>152</v>
      </c>
      <c r="AP16" s="164">
        <v>104</v>
      </c>
      <c r="AQ16" s="164">
        <v>108</v>
      </c>
      <c r="AR16" s="164">
        <v>128</v>
      </c>
      <c r="AS16" s="165">
        <v>138</v>
      </c>
      <c r="AT16" s="123"/>
      <c r="AU16" s="139">
        <v>14</v>
      </c>
      <c r="AV16" s="183">
        <v>6</v>
      </c>
      <c r="AW16" s="123"/>
      <c r="AX16" s="146">
        <v>5.4</v>
      </c>
      <c r="AY16" s="123"/>
      <c r="AZ16" s="139">
        <v>13.5</v>
      </c>
      <c r="BA16" s="183">
        <v>13.5</v>
      </c>
      <c r="BB16" s="123"/>
      <c r="BC16" s="128" t="e">
        <f>SUM((AL16*7)/1000*#REF!)</f>
        <v>#REF!</v>
      </c>
      <c r="BD16" s="129" t="e">
        <f t="shared" si="1"/>
        <v>#REF!</v>
      </c>
      <c r="BE16" s="122">
        <v>0.84</v>
      </c>
      <c r="BF16" s="123"/>
      <c r="BG16" s="123"/>
      <c r="BH16" s="182" t="e">
        <f>SUM(AL16/#REF!*'[2]Dental &amp; Other Rates'!$B$42/12)</f>
        <v>#REF!</v>
      </c>
      <c r="BI16" s="123"/>
      <c r="BJ16" s="133">
        <f>'[2]Citigroup Rate Max AD&amp;D Life'!Y15</f>
        <v>751.56666666666661</v>
      </c>
      <c r="BK16" s="134">
        <f>'[2]Citigroup Rate Max AD&amp;D Life'!Z15</f>
        <v>839.90666666666664</v>
      </c>
      <c r="BL16" s="134">
        <f>'[2]Citigroup Rate Max AD&amp;D Life'!AA15</f>
        <v>10078.879999999999</v>
      </c>
      <c r="BM16" s="135">
        <f>'[2]Citigroup Rate Max AD&amp;D Life'!AB15</f>
        <v>2.015776E-2</v>
      </c>
    </row>
    <row r="17" spans="1:66" ht="14.4" thickTop="1" thickBot="1" x14ac:dyDescent="0.3">
      <c r="A17" s="73" t="s">
        <v>325</v>
      </c>
      <c r="B17" s="150"/>
      <c r="C17" s="151"/>
      <c r="D17" s="151"/>
      <c r="E17" s="198">
        <f>'[2]Enron Rate Chart'!AA16</f>
        <v>0</v>
      </c>
      <c r="F17" s="198">
        <f>'[2]Enron Rate Chart'!AB16</f>
        <v>0</v>
      </c>
      <c r="G17" s="198">
        <f>'[2]Enron Rate Chart'!AC16</f>
        <v>0</v>
      </c>
      <c r="H17" s="199">
        <f>'[2]Enron Rate Chart'!AD16</f>
        <v>0</v>
      </c>
      <c r="I17" s="198">
        <f>'[2]Enron Rate Chart'!AE16</f>
        <v>0</v>
      </c>
      <c r="J17" s="200"/>
      <c r="K17" s="73" t="s">
        <v>325</v>
      </c>
      <c r="L17" s="150"/>
      <c r="M17" s="220" t="s">
        <v>404</v>
      </c>
      <c r="N17" s="221"/>
      <c r="O17" s="221"/>
      <c r="P17" s="221"/>
      <c r="Q17" s="222"/>
      <c r="R17" s="151"/>
      <c r="S17" s="218" t="s">
        <v>325</v>
      </c>
      <c r="T17" s="219"/>
      <c r="U17" s="75"/>
      <c r="V17" s="153" t="s">
        <v>424</v>
      </c>
      <c r="W17" s="151"/>
      <c r="X17" s="154" t="s">
        <v>323</v>
      </c>
      <c r="Y17" s="155" t="s">
        <v>326</v>
      </c>
      <c r="Z17" s="151"/>
      <c r="AA17" s="156" t="s">
        <v>384</v>
      </c>
      <c r="AB17" s="157" t="s">
        <v>385</v>
      </c>
      <c r="AC17" s="158" t="s">
        <v>386</v>
      </c>
      <c r="AD17" s="75"/>
      <c r="AE17" s="151"/>
      <c r="AF17" s="185" t="s">
        <v>422</v>
      </c>
      <c r="AG17" s="151"/>
      <c r="AH17" s="201"/>
      <c r="AI17" s="201"/>
      <c r="AJ17" s="201"/>
      <c r="AK17" s="201"/>
      <c r="AL17" s="200"/>
      <c r="AM17" s="73" t="s">
        <v>325</v>
      </c>
      <c r="AN17" s="150"/>
      <c r="AO17" s="220" t="s">
        <v>404</v>
      </c>
      <c r="AP17" s="221"/>
      <c r="AQ17" s="221"/>
      <c r="AR17" s="221"/>
      <c r="AS17" s="222"/>
      <c r="AT17" s="151"/>
      <c r="AU17" s="218" t="s">
        <v>325</v>
      </c>
      <c r="AV17" s="219"/>
      <c r="AW17" s="75"/>
      <c r="AX17" s="153" t="s">
        <v>424</v>
      </c>
      <c r="AY17" s="151"/>
      <c r="AZ17" s="154" t="s">
        <v>323</v>
      </c>
      <c r="BA17" s="155" t="s">
        <v>326</v>
      </c>
      <c r="BB17" s="151"/>
      <c r="BC17" s="156" t="s">
        <v>384</v>
      </c>
      <c r="BD17" s="157" t="s">
        <v>385</v>
      </c>
      <c r="BE17" s="158" t="s">
        <v>386</v>
      </c>
      <c r="BF17" s="75"/>
      <c r="BG17" s="151"/>
      <c r="BH17" s="185" t="s">
        <v>422</v>
      </c>
      <c r="BI17" s="151"/>
      <c r="BJ17" s="201"/>
      <c r="BK17" s="201"/>
      <c r="BL17" s="201"/>
      <c r="BM17" s="201"/>
      <c r="BN17" s="200"/>
    </row>
    <row r="18" spans="1:66" ht="14.4" thickTop="1" thickBot="1" x14ac:dyDescent="0.3">
      <c r="A18" s="54" t="s">
        <v>394</v>
      </c>
      <c r="B18" s="119"/>
      <c r="C18" s="123"/>
      <c r="D18" s="123"/>
      <c r="E18" s="133">
        <f>'[2]Enron Rate Chart'!AA17</f>
        <v>-391.91</v>
      </c>
      <c r="F18" s="134">
        <f>'[2]Enron Rate Chart'!AB17</f>
        <v>75.275999999999954</v>
      </c>
      <c r="G18" s="134">
        <f>'[2]Enron Rate Chart'!AC17</f>
        <v>80.423999999999964</v>
      </c>
      <c r="H18" s="134">
        <f>'[2]Enron Rate Chart'!AD17</f>
        <v>965.08799999999951</v>
      </c>
      <c r="I18" s="135">
        <f>'[2]Enron Rate Chart'!AE17</f>
        <v>4.0211999999999984E-2</v>
      </c>
      <c r="J18" s="197"/>
      <c r="K18" s="54" t="s">
        <v>394</v>
      </c>
      <c r="L18" s="119"/>
      <c r="M18" s="120">
        <v>74</v>
      </c>
      <c r="N18" s="121">
        <v>57</v>
      </c>
      <c r="O18" s="121">
        <v>45</v>
      </c>
      <c r="P18" s="121">
        <v>63</v>
      </c>
      <c r="Q18" s="179">
        <v>67</v>
      </c>
      <c r="R18" s="123"/>
      <c r="S18" s="159">
        <v>30</v>
      </c>
      <c r="T18" s="183">
        <v>13</v>
      </c>
      <c r="U18" s="123"/>
      <c r="V18" s="160">
        <v>9.7200000000000006</v>
      </c>
      <c r="W18" s="123"/>
      <c r="X18" s="126" t="e">
        <f>SUM(J18/#REF!*'[2]Dental &amp; Other Rates'!$B$27)</f>
        <v>#REF!</v>
      </c>
      <c r="Y18" s="184" t="e">
        <f>SUM(J18/#REF!*'[2]Dental &amp; Other Rates'!$B$28)</f>
        <v>#REF!</v>
      </c>
      <c r="Z18" s="123"/>
      <c r="AA18" s="128" t="e">
        <f>SUM(J18/1000*#REF!)</f>
        <v>#REF!</v>
      </c>
      <c r="AB18" s="129" t="e">
        <f t="shared" ref="AB18:AB27" si="2">SUM(AA18*0.5)</f>
        <v>#REF!</v>
      </c>
      <c r="AC18" s="122">
        <v>0.84</v>
      </c>
      <c r="AD18" s="123"/>
      <c r="AE18" s="123"/>
      <c r="AF18" s="182" t="e">
        <f>SUM(J18/#REF!*'[2]Dental &amp; Other Rates'!$B$39/12)</f>
        <v>#REF!</v>
      </c>
      <c r="AG18" s="123"/>
      <c r="AH18" s="133">
        <f>'[2]Citigroup Rate Chart'!Y17</f>
        <v>122.93599999999999</v>
      </c>
      <c r="AI18" s="134">
        <f>'[2]Citigroup Rate Chart'!Z17</f>
        <v>124.52</v>
      </c>
      <c r="AJ18" s="134">
        <f>'[2]Citigroup Rate Chart'!AA17</f>
        <v>1494.24</v>
      </c>
      <c r="AK18" s="135">
        <f>'[2]Citigroup Rate Chart'!AB17</f>
        <v>6.2259999999999996E-2</v>
      </c>
      <c r="AL18" s="197"/>
      <c r="AM18" s="54" t="s">
        <v>394</v>
      </c>
      <c r="AN18" s="119"/>
      <c r="AO18" s="120">
        <v>74</v>
      </c>
      <c r="AP18" s="121">
        <v>57</v>
      </c>
      <c r="AQ18" s="121">
        <v>45</v>
      </c>
      <c r="AR18" s="121">
        <v>63</v>
      </c>
      <c r="AS18" s="179">
        <v>67</v>
      </c>
      <c r="AT18" s="123"/>
      <c r="AU18" s="159">
        <v>30</v>
      </c>
      <c r="AV18" s="183">
        <v>13</v>
      </c>
      <c r="AW18" s="123"/>
      <c r="AX18" s="160">
        <v>9.7200000000000006</v>
      </c>
      <c r="AY18" s="123"/>
      <c r="AZ18" s="159" t="e">
        <f>SUM((AL18*10)/#REF!*'[2]Dental &amp; Other Rates'!$B$27)</f>
        <v>#REF!</v>
      </c>
      <c r="BA18" s="183" t="e">
        <f>SUM((AL18*10*0.6)/#REF!*'[2]Dental &amp; Other Rates'!$B$28)</f>
        <v>#REF!</v>
      </c>
      <c r="BB18" s="123"/>
      <c r="BC18" s="128" t="e">
        <f>SUM((AL18*7)/1000*#REF!)</f>
        <v>#REF!</v>
      </c>
      <c r="BD18" s="129" t="e">
        <f t="shared" ref="BD18:BD27" si="3">SUM(BC18*0.5)</f>
        <v>#REF!</v>
      </c>
      <c r="BE18" s="122">
        <v>0.84</v>
      </c>
      <c r="BF18" s="123"/>
      <c r="BG18" s="123"/>
      <c r="BH18" s="182" t="e">
        <f>SUM(AL18/#REF!*'[2]Dental &amp; Other Rates'!$B$39/12)</f>
        <v>#REF!</v>
      </c>
      <c r="BI18" s="123"/>
      <c r="BJ18" s="133">
        <f>'[2]Citigroup Rate Max AD&amp;D Life'!Y17</f>
        <v>132.08000000000001</v>
      </c>
      <c r="BK18" s="134">
        <f>'[2]Citigroup Rate Max AD&amp;D Life'!Z17</f>
        <v>137.12</v>
      </c>
      <c r="BL18" s="134">
        <f>'[2]Citigroup Rate Max AD&amp;D Life'!AA17</f>
        <v>1645.44</v>
      </c>
      <c r="BM18" s="135">
        <f>'[2]Citigroup Rate Max AD&amp;D Life'!AB17</f>
        <v>6.8559999999999996E-2</v>
      </c>
    </row>
    <row r="19" spans="1:66" ht="14.4" thickTop="1" thickBot="1" x14ac:dyDescent="0.3">
      <c r="A19" s="54" t="s">
        <v>395</v>
      </c>
      <c r="B19" s="119"/>
      <c r="C19" s="123"/>
      <c r="D19" s="123"/>
      <c r="E19" s="133">
        <f>'[2]Enron Rate Chart'!AA18</f>
        <v>-391.91</v>
      </c>
      <c r="F19" s="134">
        <f>'[2]Enron Rate Chart'!AB18</f>
        <v>75.80166666666662</v>
      </c>
      <c r="G19" s="134">
        <f>'[2]Enron Rate Chart'!AC18</f>
        <v>81.146666666666619</v>
      </c>
      <c r="H19" s="134">
        <f>'[2]Enron Rate Chart'!AD18</f>
        <v>973.75999999999942</v>
      </c>
      <c r="I19" s="135">
        <f>'[2]Enron Rate Chart'!AE18</f>
        <v>3.8950399999999975E-2</v>
      </c>
      <c r="J19" s="197"/>
      <c r="K19" s="54" t="s">
        <v>395</v>
      </c>
      <c r="L19" s="119"/>
      <c r="M19" s="128">
        <v>92</v>
      </c>
      <c r="N19" s="138">
        <v>70</v>
      </c>
      <c r="O19" s="138">
        <v>57</v>
      </c>
      <c r="P19" s="138">
        <v>74</v>
      </c>
      <c r="Q19" s="122">
        <v>82</v>
      </c>
      <c r="R19" s="123"/>
      <c r="S19" s="159">
        <v>30</v>
      </c>
      <c r="T19" s="183">
        <v>13</v>
      </c>
      <c r="U19" s="123"/>
      <c r="V19" s="140">
        <v>9.7200000000000006</v>
      </c>
      <c r="W19" s="123"/>
      <c r="X19" s="126" t="e">
        <f>SUM(J19/#REF!*'[2]Dental &amp; Other Rates'!$B$27)</f>
        <v>#REF!</v>
      </c>
      <c r="Y19" s="184" t="e">
        <f>SUM(J19/#REF!*'[2]Dental &amp; Other Rates'!$B$28)</f>
        <v>#REF!</v>
      </c>
      <c r="Z19" s="123"/>
      <c r="AA19" s="128" t="e">
        <f>SUM(J19/1000*#REF!)</f>
        <v>#REF!</v>
      </c>
      <c r="AB19" s="129" t="e">
        <f t="shared" si="2"/>
        <v>#REF!</v>
      </c>
      <c r="AC19" s="122">
        <v>0.84</v>
      </c>
      <c r="AD19" s="123"/>
      <c r="AE19" s="123"/>
      <c r="AF19" s="182" t="e">
        <f>SUM(J19/#REF!*'[2]Dental &amp; Other Rates'!$B$39/12)</f>
        <v>#REF!</v>
      </c>
      <c r="AG19" s="123"/>
      <c r="AH19" s="133">
        <f>'[2]Citigroup Rate Chart'!Y18</f>
        <v>141.32</v>
      </c>
      <c r="AI19" s="134">
        <f>'[2]Citigroup Rate Chart'!Z18</f>
        <v>142.935</v>
      </c>
      <c r="AJ19" s="134">
        <f>'[2]Citigroup Rate Chart'!AA18</f>
        <v>1715.22</v>
      </c>
      <c r="AK19" s="135">
        <f>'[2]Citigroup Rate Chart'!AB18</f>
        <v>6.8608799999999998E-2</v>
      </c>
      <c r="AL19" s="197"/>
      <c r="AM19" s="54" t="s">
        <v>395</v>
      </c>
      <c r="AN19" s="119"/>
      <c r="AO19" s="128">
        <v>92</v>
      </c>
      <c r="AP19" s="138">
        <v>70</v>
      </c>
      <c r="AQ19" s="138">
        <v>57</v>
      </c>
      <c r="AR19" s="138">
        <v>74</v>
      </c>
      <c r="AS19" s="122">
        <v>82</v>
      </c>
      <c r="AT19" s="123"/>
      <c r="AU19" s="159">
        <v>30</v>
      </c>
      <c r="AV19" s="183">
        <v>13</v>
      </c>
      <c r="AW19" s="123"/>
      <c r="AX19" s="140">
        <v>9.7200000000000006</v>
      </c>
      <c r="AY19" s="123"/>
      <c r="AZ19" s="159" t="e">
        <f>SUM((AL19*10)/#REF!*'[2]Dental &amp; Other Rates'!$B$27)</f>
        <v>#REF!</v>
      </c>
      <c r="BA19" s="183" t="e">
        <f>SUM((AL19*10*0.6)/#REF!*'[2]Dental &amp; Other Rates'!$B$28)</f>
        <v>#REF!</v>
      </c>
      <c r="BB19" s="123"/>
      <c r="BC19" s="128" t="e">
        <f>SUM((AL19*7)/1000*#REF!)</f>
        <v>#REF!</v>
      </c>
      <c r="BD19" s="129" t="e">
        <f t="shared" si="3"/>
        <v>#REF!</v>
      </c>
      <c r="BE19" s="122">
        <v>0.84</v>
      </c>
      <c r="BF19" s="123"/>
      <c r="BG19" s="123"/>
      <c r="BH19" s="182" t="e">
        <f>SUM(AL19/#REF!*'[2]Dental &amp; Other Rates'!$B$39/12)</f>
        <v>#REF!</v>
      </c>
      <c r="BI19" s="123"/>
      <c r="BJ19" s="133">
        <f>'[2]Citigroup Rate Max AD&amp;D Life'!Y18</f>
        <v>150.845</v>
      </c>
      <c r="BK19" s="134">
        <f>'[2]Citigroup Rate Max AD&amp;D Life'!Z18</f>
        <v>156.06</v>
      </c>
      <c r="BL19" s="134">
        <f>'[2]Citigroup Rate Max AD&amp;D Life'!AA18</f>
        <v>1872.72</v>
      </c>
      <c r="BM19" s="135">
        <f>'[2]Citigroup Rate Max AD&amp;D Life'!AB18</f>
        <v>7.4908799999999998E-2</v>
      </c>
    </row>
    <row r="20" spans="1:66" ht="14.4" thickTop="1" thickBot="1" x14ac:dyDescent="0.3">
      <c r="A20" s="54" t="s">
        <v>396</v>
      </c>
      <c r="B20" s="119"/>
      <c r="C20" s="123"/>
      <c r="D20" s="123"/>
      <c r="E20" s="133">
        <f>'[2]Enron Rate Chart'!AA19</f>
        <v>-391.91</v>
      </c>
      <c r="F20" s="134">
        <f>'[2]Enron Rate Chart'!AB19</f>
        <v>83.686666666666625</v>
      </c>
      <c r="G20" s="134">
        <f>'[2]Enron Rate Chart'!AC19</f>
        <v>91.986666666666622</v>
      </c>
      <c r="H20" s="134">
        <f>'[2]Enron Rate Chart'!AD19</f>
        <v>1103.8399999999995</v>
      </c>
      <c r="I20" s="135">
        <f>'[2]Enron Rate Chart'!AE19</f>
        <v>2.7595999999999985E-2</v>
      </c>
      <c r="J20" s="197"/>
      <c r="K20" s="54" t="s">
        <v>396</v>
      </c>
      <c r="L20" s="119"/>
      <c r="M20" s="128">
        <v>109</v>
      </c>
      <c r="N20" s="138">
        <v>86</v>
      </c>
      <c r="O20" s="138">
        <v>74</v>
      </c>
      <c r="P20" s="138">
        <v>93</v>
      </c>
      <c r="Q20" s="122">
        <v>102</v>
      </c>
      <c r="R20" s="123"/>
      <c r="S20" s="159">
        <v>30</v>
      </c>
      <c r="T20" s="183">
        <v>13</v>
      </c>
      <c r="U20" s="123"/>
      <c r="V20" s="140">
        <v>9.7200000000000006</v>
      </c>
      <c r="W20" s="123"/>
      <c r="X20" s="126" t="e">
        <f>SUM(J20/#REF!*'[2]Dental &amp; Other Rates'!$B$27)</f>
        <v>#REF!</v>
      </c>
      <c r="Y20" s="184" t="e">
        <f>SUM(J20/#REF!*'[2]Dental &amp; Other Rates'!$B$28)</f>
        <v>#REF!</v>
      </c>
      <c r="Z20" s="123"/>
      <c r="AA20" s="128" t="e">
        <f>SUM(J20/1000*#REF!)</f>
        <v>#REF!</v>
      </c>
      <c r="AB20" s="129" t="e">
        <f t="shared" si="2"/>
        <v>#REF!</v>
      </c>
      <c r="AC20" s="122">
        <v>0.84</v>
      </c>
      <c r="AD20" s="123"/>
      <c r="AE20" s="123"/>
      <c r="AF20" s="182" t="e">
        <f>SUM(J20/#REF!*'[2]Dental &amp; Other Rates'!$B$39/12)</f>
        <v>#REF!</v>
      </c>
      <c r="AG20" s="123"/>
      <c r="AH20" s="133">
        <f>'[2]Citigroup Rate Chart'!Y19</f>
        <v>164.08</v>
      </c>
      <c r="AI20" s="134">
        <f>'[2]Citigroup Rate Chart'!Z19</f>
        <v>166.16</v>
      </c>
      <c r="AJ20" s="134">
        <f>'[2]Citigroup Rate Chart'!AA19</f>
        <v>1993.92</v>
      </c>
      <c r="AK20" s="135">
        <f>'[2]Citigroup Rate Chart'!AB19</f>
        <v>4.9847999999999996E-2</v>
      </c>
      <c r="AL20" s="197"/>
      <c r="AM20" s="54" t="s">
        <v>396</v>
      </c>
      <c r="AN20" s="119"/>
      <c r="AO20" s="128">
        <v>109</v>
      </c>
      <c r="AP20" s="138">
        <v>86</v>
      </c>
      <c r="AQ20" s="138">
        <v>74</v>
      </c>
      <c r="AR20" s="138">
        <v>93</v>
      </c>
      <c r="AS20" s="122">
        <v>102</v>
      </c>
      <c r="AT20" s="123"/>
      <c r="AU20" s="159">
        <v>30</v>
      </c>
      <c r="AV20" s="183">
        <v>13</v>
      </c>
      <c r="AW20" s="123"/>
      <c r="AX20" s="140">
        <v>9.7200000000000006</v>
      </c>
      <c r="AY20" s="123"/>
      <c r="AZ20" s="159" t="e">
        <f>SUM((AL20*10)/#REF!*'[2]Dental &amp; Other Rates'!$B$27)</f>
        <v>#REF!</v>
      </c>
      <c r="BA20" s="183" t="e">
        <f>SUM((AL20*10*0.6)/#REF!*'[2]Dental &amp; Other Rates'!$B$28)</f>
        <v>#REF!</v>
      </c>
      <c r="BB20" s="123"/>
      <c r="BC20" s="128" t="e">
        <f>SUM((AL20*7)/1000*#REF!)</f>
        <v>#REF!</v>
      </c>
      <c r="BD20" s="129" t="e">
        <f t="shared" si="3"/>
        <v>#REF!</v>
      </c>
      <c r="BE20" s="122">
        <v>0.84</v>
      </c>
      <c r="BF20" s="123"/>
      <c r="BG20" s="123"/>
      <c r="BH20" s="182" t="e">
        <f>SUM(AL20/#REF!*'[2]Dental &amp; Other Rates'!$B$39/12)</f>
        <v>#REF!</v>
      </c>
      <c r="BI20" s="123"/>
      <c r="BJ20" s="133">
        <f>'[2]Citigroup Rate Max AD&amp;D Life'!Y19</f>
        <v>179.32</v>
      </c>
      <c r="BK20" s="134">
        <f>'[2]Citigroup Rate Max AD&amp;D Life'!Z19</f>
        <v>187.16</v>
      </c>
      <c r="BL20" s="134">
        <f>'[2]Citigroup Rate Max AD&amp;D Life'!AA19</f>
        <v>2245.92</v>
      </c>
      <c r="BM20" s="135">
        <f>'[2]Citigroup Rate Max AD&amp;D Life'!AB19</f>
        <v>5.6147999999999997E-2</v>
      </c>
    </row>
    <row r="21" spans="1:66" ht="14.4" thickTop="1" thickBot="1" x14ac:dyDescent="0.3">
      <c r="A21" s="54" t="s">
        <v>397</v>
      </c>
      <c r="B21" s="119"/>
      <c r="C21" s="123"/>
      <c r="D21" s="123"/>
      <c r="E21" s="133">
        <f>'[2]Enron Rate Chart'!AA20</f>
        <v>-391.91</v>
      </c>
      <c r="F21" s="134">
        <f>'[2]Enron Rate Chart'!AB20</f>
        <v>94.199999999999946</v>
      </c>
      <c r="G21" s="134">
        <f>'[2]Enron Rate Chart'!AC20</f>
        <v>106.43999999999994</v>
      </c>
      <c r="H21" s="134">
        <f>'[2]Enron Rate Chart'!AD20</f>
        <v>1277.2799999999993</v>
      </c>
      <c r="I21" s="135">
        <f>'[2]Enron Rate Chart'!AE20</f>
        <v>2.1287999999999987E-2</v>
      </c>
      <c r="J21" s="197"/>
      <c r="K21" s="54" t="s">
        <v>397</v>
      </c>
      <c r="L21" s="119"/>
      <c r="M21" s="128">
        <v>138</v>
      </c>
      <c r="N21" s="138">
        <v>94</v>
      </c>
      <c r="O21" s="138">
        <v>94</v>
      </c>
      <c r="P21" s="138">
        <v>113</v>
      </c>
      <c r="Q21" s="122">
        <v>124</v>
      </c>
      <c r="R21" s="123"/>
      <c r="S21" s="159">
        <v>30</v>
      </c>
      <c r="T21" s="183">
        <v>13</v>
      </c>
      <c r="U21" s="123"/>
      <c r="V21" s="140">
        <v>9.7200000000000006</v>
      </c>
      <c r="W21" s="123"/>
      <c r="X21" s="126" t="e">
        <f>SUM(J21/#REF!*'[2]Dental &amp; Other Rates'!$B$27)</f>
        <v>#REF!</v>
      </c>
      <c r="Y21" s="184" t="e">
        <f>SUM(J21/#REF!*'[2]Dental &amp; Other Rates'!$B$28)</f>
        <v>#REF!</v>
      </c>
      <c r="Z21" s="123"/>
      <c r="AA21" s="128" t="e">
        <f>SUM(J21/1000*#REF!)</f>
        <v>#REF!</v>
      </c>
      <c r="AB21" s="129" t="e">
        <f t="shared" si="2"/>
        <v>#REF!</v>
      </c>
      <c r="AC21" s="122">
        <v>0.84</v>
      </c>
      <c r="AD21" s="123"/>
      <c r="AE21" s="123"/>
      <c r="AF21" s="182" t="e">
        <f>SUM(J21/#REF!*'[2]Dental &amp; Other Rates'!$B$40/12)</f>
        <v>#REF!</v>
      </c>
      <c r="AG21" s="123"/>
      <c r="AH21" s="133">
        <f>'[2]Citigroup Rate Chart'!Y20</f>
        <v>208.26</v>
      </c>
      <c r="AI21" s="134">
        <f>'[2]Citigroup Rate Chart'!Z20</f>
        <v>210.96</v>
      </c>
      <c r="AJ21" s="134">
        <f>'[2]Citigroup Rate Chart'!AA20</f>
        <v>2531.52</v>
      </c>
      <c r="AK21" s="135">
        <f>'[2]Citigroup Rate Chart'!AB20</f>
        <v>4.2192E-2</v>
      </c>
      <c r="AL21" s="197"/>
      <c r="AM21" s="54" t="s">
        <v>397</v>
      </c>
      <c r="AN21" s="119"/>
      <c r="AO21" s="128">
        <v>138</v>
      </c>
      <c r="AP21" s="138">
        <v>94</v>
      </c>
      <c r="AQ21" s="138">
        <v>94</v>
      </c>
      <c r="AR21" s="138">
        <v>113</v>
      </c>
      <c r="AS21" s="122">
        <v>124</v>
      </c>
      <c r="AT21" s="123"/>
      <c r="AU21" s="159">
        <v>30</v>
      </c>
      <c r="AV21" s="183">
        <v>13</v>
      </c>
      <c r="AW21" s="123"/>
      <c r="AX21" s="140">
        <v>9.7200000000000006</v>
      </c>
      <c r="AY21" s="123"/>
      <c r="AZ21" s="159" t="e">
        <f>SUM((AL21*10)/#REF!*'[2]Dental &amp; Other Rates'!$B$27)</f>
        <v>#REF!</v>
      </c>
      <c r="BA21" s="183" t="e">
        <f>SUM((AL21*10*0.6)/#REF!*'[2]Dental &amp; Other Rates'!$B$28)</f>
        <v>#REF!</v>
      </c>
      <c r="BB21" s="123"/>
      <c r="BC21" s="128" t="e">
        <f>SUM((AL21*7)/1000*#REF!)</f>
        <v>#REF!</v>
      </c>
      <c r="BD21" s="129" t="e">
        <f t="shared" si="3"/>
        <v>#REF!</v>
      </c>
      <c r="BE21" s="122">
        <v>0.84</v>
      </c>
      <c r="BF21" s="123"/>
      <c r="BG21" s="123"/>
      <c r="BH21" s="182" t="e">
        <f>SUM(AL21/#REF!*'[2]Dental &amp; Other Rates'!$B$40/12)</f>
        <v>#REF!</v>
      </c>
      <c r="BI21" s="123"/>
      <c r="BJ21" s="133">
        <f>'[2]Citigroup Rate Max AD&amp;D Life'!Y20</f>
        <v>231.12</v>
      </c>
      <c r="BK21" s="134">
        <f>'[2]Citigroup Rate Max AD&amp;D Life'!Z20</f>
        <v>242.46</v>
      </c>
      <c r="BL21" s="134">
        <f>'[2]Citigroup Rate Max AD&amp;D Life'!AA20</f>
        <v>2909.52</v>
      </c>
      <c r="BM21" s="135">
        <f>'[2]Citigroup Rate Max AD&amp;D Life'!AB20</f>
        <v>4.8492E-2</v>
      </c>
    </row>
    <row r="22" spans="1:66" ht="14.4" thickTop="1" thickBot="1" x14ac:dyDescent="0.3">
      <c r="A22" s="54" t="s">
        <v>398</v>
      </c>
      <c r="B22" s="119"/>
      <c r="C22" s="123"/>
      <c r="D22" s="123"/>
      <c r="E22" s="133">
        <f>'[2]Enron Rate Chart'!AA21</f>
        <v>-391.91</v>
      </c>
      <c r="F22" s="134">
        <f>'[2]Enron Rate Chart'!AB21</f>
        <v>104.71333333333328</v>
      </c>
      <c r="G22" s="134">
        <f>'[2]Enron Rate Chart'!AC21</f>
        <v>120.89333333333329</v>
      </c>
      <c r="H22" s="134">
        <f>'[2]Enron Rate Chart'!AD21</f>
        <v>1450.7199999999993</v>
      </c>
      <c r="I22" s="135">
        <f>'[2]Enron Rate Chart'!AE21</f>
        <v>1.8133999999999994E-2</v>
      </c>
      <c r="J22" s="197"/>
      <c r="K22" s="54" t="s">
        <v>398</v>
      </c>
      <c r="L22" s="119"/>
      <c r="M22" s="128">
        <v>166</v>
      </c>
      <c r="N22" s="138">
        <v>115</v>
      </c>
      <c r="O22" s="138">
        <v>115</v>
      </c>
      <c r="P22" s="138">
        <v>137</v>
      </c>
      <c r="Q22" s="122">
        <v>152</v>
      </c>
      <c r="R22" s="123"/>
      <c r="S22" s="159">
        <v>30</v>
      </c>
      <c r="T22" s="183">
        <v>13</v>
      </c>
      <c r="U22" s="123"/>
      <c r="V22" s="140">
        <v>9.7200000000000006</v>
      </c>
      <c r="W22" s="123"/>
      <c r="X22" s="126" t="e">
        <f>SUM(J22/#REF!*'[2]Dental &amp; Other Rates'!$B$27)</f>
        <v>#REF!</v>
      </c>
      <c r="Y22" s="184" t="e">
        <f>SUM(J22/#REF!*'[2]Dental &amp; Other Rates'!$B$28)</f>
        <v>#REF!</v>
      </c>
      <c r="Z22" s="123"/>
      <c r="AA22" s="128" t="e">
        <f>SUM(J22/1000*#REF!)</f>
        <v>#REF!</v>
      </c>
      <c r="AB22" s="129" t="e">
        <f t="shared" si="2"/>
        <v>#REF!</v>
      </c>
      <c r="AC22" s="122">
        <v>0.84</v>
      </c>
      <c r="AD22" s="123"/>
      <c r="AE22" s="123"/>
      <c r="AF22" s="182" t="e">
        <f>SUM(J22/#REF!*'[2]Dental &amp; Other Rates'!$B$40/12)</f>
        <v>#REF!</v>
      </c>
      <c r="AG22" s="123"/>
      <c r="AH22" s="133">
        <f>'[2]Citigroup Rate Chart'!Y21</f>
        <v>246.44</v>
      </c>
      <c r="AI22" s="134">
        <f>'[2]Citigroup Rate Chart'!Z21</f>
        <v>249.76</v>
      </c>
      <c r="AJ22" s="134">
        <f>'[2]Citigroup Rate Chart'!AA21</f>
        <v>2997.12</v>
      </c>
      <c r="AK22" s="135">
        <f>'[2]Citigroup Rate Chart'!AB21</f>
        <v>3.7463999999999997E-2</v>
      </c>
      <c r="AL22" s="197"/>
      <c r="AM22" s="54" t="s">
        <v>398</v>
      </c>
      <c r="AN22" s="119"/>
      <c r="AO22" s="128">
        <v>166</v>
      </c>
      <c r="AP22" s="138">
        <v>115</v>
      </c>
      <c r="AQ22" s="138">
        <v>115</v>
      </c>
      <c r="AR22" s="138">
        <v>137</v>
      </c>
      <c r="AS22" s="122">
        <v>152</v>
      </c>
      <c r="AT22" s="123"/>
      <c r="AU22" s="159">
        <v>30</v>
      </c>
      <c r="AV22" s="183">
        <v>13</v>
      </c>
      <c r="AW22" s="123"/>
      <c r="AX22" s="140">
        <v>9.7200000000000006</v>
      </c>
      <c r="AY22" s="123"/>
      <c r="AZ22" s="159" t="e">
        <f>SUM((AL22*10)/#REF!*'[2]Dental &amp; Other Rates'!$B$27)</f>
        <v>#REF!</v>
      </c>
      <c r="BA22" s="183" t="e">
        <f>SUM((AL22*10*0.6)/#REF!*'[2]Dental &amp; Other Rates'!$B$28)</f>
        <v>#REF!</v>
      </c>
      <c r="BB22" s="123"/>
      <c r="BC22" s="128" t="e">
        <f>SUM((AL22*7)/1000*#REF!)</f>
        <v>#REF!</v>
      </c>
      <c r="BD22" s="129" t="e">
        <f t="shared" si="3"/>
        <v>#REF!</v>
      </c>
      <c r="BE22" s="122">
        <v>0.84</v>
      </c>
      <c r="BF22" s="123"/>
      <c r="BG22" s="123"/>
      <c r="BH22" s="182" t="e">
        <f>SUM(AL22/#REF!*'[2]Dental &amp; Other Rates'!$B$40/12)</f>
        <v>#REF!</v>
      </c>
      <c r="BI22" s="123"/>
      <c r="BJ22" s="133">
        <f>'[2]Citigroup Rate Max AD&amp;D Life'!Y21</f>
        <v>276.91999999999996</v>
      </c>
      <c r="BK22" s="134">
        <f>'[2]Citigroup Rate Max AD&amp;D Life'!Z21</f>
        <v>291.76</v>
      </c>
      <c r="BL22" s="134">
        <f>'[2]Citigroup Rate Max AD&amp;D Life'!AA21</f>
        <v>3501.12</v>
      </c>
      <c r="BM22" s="135">
        <f>'[2]Citigroup Rate Max AD&amp;D Life'!AB21</f>
        <v>4.3763999999999997E-2</v>
      </c>
    </row>
    <row r="23" spans="1:66" ht="14.4" thickTop="1" thickBot="1" x14ac:dyDescent="0.3">
      <c r="A23" s="54" t="s">
        <v>399</v>
      </c>
      <c r="B23" s="119"/>
      <c r="C23" s="123"/>
      <c r="D23" s="123"/>
      <c r="E23" s="133">
        <f>'[2]Enron Rate Chart'!AA22</f>
        <v>-391.91</v>
      </c>
      <c r="F23" s="134">
        <f>'[2]Enron Rate Chart'!AB22</f>
        <v>115.22666666666662</v>
      </c>
      <c r="G23" s="134">
        <f>'[2]Enron Rate Chart'!AC22</f>
        <v>135.34666666666664</v>
      </c>
      <c r="H23" s="134">
        <f>'[2]Enron Rate Chart'!AD22</f>
        <v>1624.1599999999996</v>
      </c>
      <c r="I23" s="135">
        <f>'[2]Enron Rate Chart'!AE22</f>
        <v>1.6241599999999995E-2</v>
      </c>
      <c r="J23" s="197"/>
      <c r="K23" s="54" t="s">
        <v>399</v>
      </c>
      <c r="L23" s="119"/>
      <c r="M23" s="128">
        <v>196</v>
      </c>
      <c r="N23" s="138">
        <v>134</v>
      </c>
      <c r="O23" s="138">
        <v>140</v>
      </c>
      <c r="P23" s="138">
        <v>165</v>
      </c>
      <c r="Q23" s="122">
        <v>179</v>
      </c>
      <c r="R23" s="123"/>
      <c r="S23" s="159">
        <v>30</v>
      </c>
      <c r="T23" s="183">
        <v>13</v>
      </c>
      <c r="U23" s="123"/>
      <c r="V23" s="140">
        <v>9.7200000000000006</v>
      </c>
      <c r="W23" s="123"/>
      <c r="X23" s="126" t="e">
        <f>SUM(J23/#REF!*'[2]Dental &amp; Other Rates'!$B$27)</f>
        <v>#REF!</v>
      </c>
      <c r="Y23" s="184" t="e">
        <f>SUM(J23/#REF!*'[2]Dental &amp; Other Rates'!$B$28)</f>
        <v>#REF!</v>
      </c>
      <c r="Z23" s="123"/>
      <c r="AA23" s="128" t="e">
        <f>SUM(J23/1000*#REF!)</f>
        <v>#REF!</v>
      </c>
      <c r="AB23" s="129" t="e">
        <f t="shared" si="2"/>
        <v>#REF!</v>
      </c>
      <c r="AC23" s="122">
        <v>0.84</v>
      </c>
      <c r="AD23" s="123"/>
      <c r="AE23" s="123"/>
      <c r="AF23" s="182" t="e">
        <f>SUM(J23/#REF!*'[2]Dental &amp; Other Rates'!$B$40/12)</f>
        <v>#REF!</v>
      </c>
      <c r="AG23" s="123"/>
      <c r="AH23" s="133">
        <f>'[2]Citigroup Rate Chart'!Y22</f>
        <v>286.62</v>
      </c>
      <c r="AI23" s="134">
        <f>'[2]Citigroup Rate Chart'!Z22</f>
        <v>290.56</v>
      </c>
      <c r="AJ23" s="134">
        <f>'[2]Citigroup Rate Chart'!AA22</f>
        <v>3486.7200000000003</v>
      </c>
      <c r="AK23" s="135">
        <f>'[2]Citigroup Rate Chart'!AB22</f>
        <v>3.4867200000000001E-2</v>
      </c>
      <c r="AL23" s="197"/>
      <c r="AM23" s="54" t="s">
        <v>399</v>
      </c>
      <c r="AN23" s="119"/>
      <c r="AO23" s="128">
        <v>196</v>
      </c>
      <c r="AP23" s="138">
        <v>134</v>
      </c>
      <c r="AQ23" s="138">
        <v>140</v>
      </c>
      <c r="AR23" s="138">
        <v>165</v>
      </c>
      <c r="AS23" s="122">
        <v>179</v>
      </c>
      <c r="AT23" s="123"/>
      <c r="AU23" s="159">
        <v>30</v>
      </c>
      <c r="AV23" s="183">
        <v>13</v>
      </c>
      <c r="AW23" s="123"/>
      <c r="AX23" s="140">
        <v>9.7200000000000006</v>
      </c>
      <c r="AY23" s="123"/>
      <c r="AZ23" s="159" t="e">
        <f>SUM((AL23*10)/#REF!*'[2]Dental &amp; Other Rates'!$B$27)</f>
        <v>#REF!</v>
      </c>
      <c r="BA23" s="183" t="e">
        <f>SUM((AL23*10*0.6)/#REF!*'[2]Dental &amp; Other Rates'!$B$28)</f>
        <v>#REF!</v>
      </c>
      <c r="BB23" s="123"/>
      <c r="BC23" s="128" t="e">
        <f>SUM((AL23*7)/1000*#REF!)</f>
        <v>#REF!</v>
      </c>
      <c r="BD23" s="129" t="e">
        <f t="shared" si="3"/>
        <v>#REF!</v>
      </c>
      <c r="BE23" s="122">
        <v>0.84</v>
      </c>
      <c r="BF23" s="123"/>
      <c r="BG23" s="123"/>
      <c r="BH23" s="182" t="e">
        <f>SUM(AL23/#REF!*'[2]Dental &amp; Other Rates'!$B$40/12)</f>
        <v>#REF!</v>
      </c>
      <c r="BI23" s="123"/>
      <c r="BJ23" s="133">
        <f>'[2]Citigroup Rate Max AD&amp;D Life'!Y22</f>
        <v>324.72000000000003</v>
      </c>
      <c r="BK23" s="134">
        <f>'[2]Citigroup Rate Max AD&amp;D Life'!Z22</f>
        <v>343.06</v>
      </c>
      <c r="BL23" s="134">
        <f>'[2]Citigroup Rate Max AD&amp;D Life'!AA22</f>
        <v>4116.72</v>
      </c>
      <c r="BM23" s="135">
        <f>'[2]Citigroup Rate Max AD&amp;D Life'!AB22</f>
        <v>4.1167199999999994E-2</v>
      </c>
    </row>
    <row r="24" spans="1:66" ht="14.4" thickTop="1" thickBot="1" x14ac:dyDescent="0.3">
      <c r="A24" s="54" t="s">
        <v>400</v>
      </c>
      <c r="B24" s="119"/>
      <c r="C24" s="123"/>
      <c r="D24" s="123"/>
      <c r="E24" s="133">
        <f>'[2]Enron Rate Chart'!AA23</f>
        <v>-391.91</v>
      </c>
      <c r="F24" s="134">
        <f>'[2]Enron Rate Chart'!AB23</f>
        <v>141.50999999999993</v>
      </c>
      <c r="G24" s="134">
        <f>'[2]Enron Rate Chart'!AC23</f>
        <v>171.47999999999996</v>
      </c>
      <c r="H24" s="134">
        <f>'[2]Enron Rate Chart'!AD23</f>
        <v>2057.7599999999993</v>
      </c>
      <c r="I24" s="135">
        <f>'[2]Enron Rate Chart'!AE23</f>
        <v>1.3718399999999997E-2</v>
      </c>
      <c r="J24" s="197"/>
      <c r="K24" s="54" t="s">
        <v>400</v>
      </c>
      <c r="L24" s="119"/>
      <c r="M24" s="128">
        <v>248</v>
      </c>
      <c r="N24" s="138">
        <v>180</v>
      </c>
      <c r="O24" s="138">
        <v>187</v>
      </c>
      <c r="P24" s="138">
        <v>222</v>
      </c>
      <c r="Q24" s="122">
        <v>234</v>
      </c>
      <c r="R24" s="123"/>
      <c r="S24" s="159">
        <v>30</v>
      </c>
      <c r="T24" s="183">
        <v>13</v>
      </c>
      <c r="U24" s="123"/>
      <c r="V24" s="140">
        <v>9.7200000000000006</v>
      </c>
      <c r="W24" s="123"/>
      <c r="X24" s="126" t="e">
        <f>SUM(J24/#REF!*'[2]Dental &amp; Other Rates'!$B$27)</f>
        <v>#REF!</v>
      </c>
      <c r="Y24" s="184" t="e">
        <f>SUM(J24/#REF!*'[2]Dental &amp; Other Rates'!$B$28)</f>
        <v>#REF!</v>
      </c>
      <c r="Z24" s="123"/>
      <c r="AA24" s="128" t="e">
        <f>SUM(J24/1000*#REF!)</f>
        <v>#REF!</v>
      </c>
      <c r="AB24" s="129" t="e">
        <f t="shared" si="2"/>
        <v>#REF!</v>
      </c>
      <c r="AC24" s="122">
        <v>0.84</v>
      </c>
      <c r="AD24" s="123"/>
      <c r="AE24" s="123"/>
      <c r="AF24" s="182" t="e">
        <f>SUM(J24/#REF!*'[2]Dental &amp; Other Rates'!$B$41/12)</f>
        <v>#REF!</v>
      </c>
      <c r="AG24" s="123"/>
      <c r="AH24" s="133">
        <f>'[2]Citigroup Rate Chart'!Y23</f>
        <v>401.57000000000005</v>
      </c>
      <c r="AI24" s="134">
        <f>'[2]Citigroup Rate Chart'!Z23</f>
        <v>407.06</v>
      </c>
      <c r="AJ24" s="134">
        <f>'[2]Citigroup Rate Chart'!AA23</f>
        <v>4884.72</v>
      </c>
      <c r="AK24" s="135">
        <f>'[2]Citigroup Rate Chart'!AB23</f>
        <v>3.2564799999999998E-2</v>
      </c>
      <c r="AL24" s="197"/>
      <c r="AM24" s="54" t="s">
        <v>400</v>
      </c>
      <c r="AN24" s="119"/>
      <c r="AO24" s="128">
        <v>248</v>
      </c>
      <c r="AP24" s="138">
        <v>180</v>
      </c>
      <c r="AQ24" s="138">
        <v>187</v>
      </c>
      <c r="AR24" s="138">
        <v>222</v>
      </c>
      <c r="AS24" s="122">
        <v>234</v>
      </c>
      <c r="AT24" s="123"/>
      <c r="AU24" s="159">
        <v>30</v>
      </c>
      <c r="AV24" s="183">
        <v>13</v>
      </c>
      <c r="AW24" s="123"/>
      <c r="AX24" s="140">
        <v>9.7200000000000006</v>
      </c>
      <c r="AY24" s="123"/>
      <c r="AZ24" s="159" t="e">
        <f>SUM((AL24*10)/#REF!*'[2]Dental &amp; Other Rates'!$B$27)</f>
        <v>#REF!</v>
      </c>
      <c r="BA24" s="183" t="e">
        <f>SUM((AL24*10*0.6)/#REF!*'[2]Dental &amp; Other Rates'!$B$28)</f>
        <v>#REF!</v>
      </c>
      <c r="BB24" s="123"/>
      <c r="BC24" s="128" t="e">
        <f>SUM((AL24*7)/1000*#REF!)</f>
        <v>#REF!</v>
      </c>
      <c r="BD24" s="129" t="e">
        <f t="shared" si="3"/>
        <v>#REF!</v>
      </c>
      <c r="BE24" s="122">
        <v>0.84</v>
      </c>
      <c r="BF24" s="123"/>
      <c r="BG24" s="123"/>
      <c r="BH24" s="182" t="e">
        <f>SUM(AL24/#REF!*'[2]Dental &amp; Other Rates'!$B$41/12)</f>
        <v>#REF!</v>
      </c>
      <c r="BI24" s="123"/>
      <c r="BJ24" s="133">
        <f>'[2]Citigroup Rate Max AD&amp;D Life'!Y23</f>
        <v>458.72</v>
      </c>
      <c r="BK24" s="134">
        <f>'[2]Citigroup Rate Max AD&amp;D Life'!Z23</f>
        <v>485.81</v>
      </c>
      <c r="BL24" s="134">
        <f>'[2]Citigroup Rate Max AD&amp;D Life'!AA23</f>
        <v>5829.72</v>
      </c>
      <c r="BM24" s="135">
        <f>'[2]Citigroup Rate Max AD&amp;D Life'!AB23</f>
        <v>3.8864799999999998E-2</v>
      </c>
    </row>
    <row r="25" spans="1:66" ht="14.4" thickTop="1" thickBot="1" x14ac:dyDescent="0.3">
      <c r="A25" s="54" t="s">
        <v>401</v>
      </c>
      <c r="B25" s="119"/>
      <c r="C25" s="123"/>
      <c r="D25" s="123"/>
      <c r="E25" s="133">
        <f>'[2]Enron Rate Chart'!AA24</f>
        <v>-391.91</v>
      </c>
      <c r="F25" s="134">
        <f>'[2]Enron Rate Chart'!AB24</f>
        <v>167.79333333333329</v>
      </c>
      <c r="G25" s="134">
        <f>'[2]Enron Rate Chart'!AC24</f>
        <v>207.61333333333329</v>
      </c>
      <c r="H25" s="134">
        <f>'[2]Enron Rate Chart'!AD24</f>
        <v>2491.3599999999997</v>
      </c>
      <c r="I25" s="135">
        <f>'[2]Enron Rate Chart'!AE24</f>
        <v>1.2456799999999997E-2</v>
      </c>
      <c r="J25" s="197"/>
      <c r="K25" s="54" t="s">
        <v>401</v>
      </c>
      <c r="L25" s="119"/>
      <c r="M25" s="128">
        <v>286</v>
      </c>
      <c r="N25" s="138">
        <v>189</v>
      </c>
      <c r="O25" s="138">
        <v>196</v>
      </c>
      <c r="P25" s="138">
        <v>233</v>
      </c>
      <c r="Q25" s="122">
        <v>246</v>
      </c>
      <c r="R25" s="123"/>
      <c r="S25" s="159">
        <v>30</v>
      </c>
      <c r="T25" s="183">
        <v>13</v>
      </c>
      <c r="U25" s="123"/>
      <c r="V25" s="140">
        <v>9.7200000000000006</v>
      </c>
      <c r="W25" s="123"/>
      <c r="X25" s="126" t="e">
        <f>SUM(J25/#REF!*'[2]Dental &amp; Other Rates'!$B$27)</f>
        <v>#REF!</v>
      </c>
      <c r="Y25" s="184" t="e">
        <f>SUM(J25/#REF!*'[2]Dental &amp; Other Rates'!$B$28)</f>
        <v>#REF!</v>
      </c>
      <c r="Z25" s="123"/>
      <c r="AA25" s="128" t="e">
        <f>SUM(J25/1000*#REF!)</f>
        <v>#REF!</v>
      </c>
      <c r="AB25" s="129" t="e">
        <f t="shared" si="2"/>
        <v>#REF!</v>
      </c>
      <c r="AC25" s="122">
        <v>0.84</v>
      </c>
      <c r="AD25" s="123"/>
      <c r="AE25" s="123"/>
      <c r="AF25" s="182" t="e">
        <f>SUM(J25/#REF!*'[2]Dental &amp; Other Rates'!$B$41/12)</f>
        <v>#REF!</v>
      </c>
      <c r="AG25" s="123"/>
      <c r="AH25" s="133">
        <f>'[2]Citigroup Rate Chart'!Y24</f>
        <v>477.52000000000004</v>
      </c>
      <c r="AI25" s="134">
        <f>'[2]Citigroup Rate Chart'!Z24</f>
        <v>484.56</v>
      </c>
      <c r="AJ25" s="134">
        <f>'[2]Citigroup Rate Chart'!AA24</f>
        <v>5814.72</v>
      </c>
      <c r="AK25" s="135">
        <f>'[2]Citigroup Rate Chart'!AB24</f>
        <v>2.9073599999999998E-2</v>
      </c>
      <c r="AL25" s="197"/>
      <c r="AM25" s="54" t="s">
        <v>401</v>
      </c>
      <c r="AN25" s="119"/>
      <c r="AO25" s="128">
        <v>286</v>
      </c>
      <c r="AP25" s="138">
        <v>189</v>
      </c>
      <c r="AQ25" s="138">
        <v>196</v>
      </c>
      <c r="AR25" s="138">
        <v>233</v>
      </c>
      <c r="AS25" s="122">
        <v>246</v>
      </c>
      <c r="AT25" s="123"/>
      <c r="AU25" s="159">
        <v>30</v>
      </c>
      <c r="AV25" s="183">
        <v>13</v>
      </c>
      <c r="AW25" s="123"/>
      <c r="AX25" s="140">
        <v>9.7200000000000006</v>
      </c>
      <c r="AY25" s="123"/>
      <c r="AZ25" s="159">
        <v>13.5</v>
      </c>
      <c r="BA25" s="183">
        <v>13.5</v>
      </c>
      <c r="BB25" s="123"/>
      <c r="BC25" s="128" t="e">
        <f>SUM((AL25*7)/1000*#REF!)</f>
        <v>#REF!</v>
      </c>
      <c r="BD25" s="129" t="e">
        <f t="shared" si="3"/>
        <v>#REF!</v>
      </c>
      <c r="BE25" s="122">
        <v>0.84</v>
      </c>
      <c r="BF25" s="123"/>
      <c r="BG25" s="123"/>
      <c r="BH25" s="182" t="e">
        <f>SUM(AL25/#REF!*'[2]Dental &amp; Other Rates'!$B$41/12)</f>
        <v>#REF!</v>
      </c>
      <c r="BI25" s="123"/>
      <c r="BJ25" s="133">
        <f>'[2]Citigroup Rate Max AD&amp;D Life'!Y24</f>
        <v>549.22</v>
      </c>
      <c r="BK25" s="134">
        <f>'[2]Citigroup Rate Max AD&amp;D Life'!Z24</f>
        <v>585.05999999999995</v>
      </c>
      <c r="BL25" s="134">
        <f>'[2]Citigroup Rate Max AD&amp;D Life'!AA24</f>
        <v>7020.7199999999993</v>
      </c>
      <c r="BM25" s="135">
        <f>'[2]Citigroup Rate Max AD&amp;D Life'!AB24</f>
        <v>3.5103599999999992E-2</v>
      </c>
    </row>
    <row r="26" spans="1:66" ht="14.4" thickTop="1" thickBot="1" x14ac:dyDescent="0.3">
      <c r="A26" s="54" t="s">
        <v>402</v>
      </c>
      <c r="B26" s="119"/>
      <c r="C26" s="123"/>
      <c r="D26" s="123"/>
      <c r="E26" s="133">
        <f>'[2]Enron Rate Chart'!AA25</f>
        <v>-391.91</v>
      </c>
      <c r="F26" s="134">
        <f>'[2]Enron Rate Chart'!AB25</f>
        <v>220.35999999999996</v>
      </c>
      <c r="G26" s="134">
        <f>'[2]Enron Rate Chart'!AC25</f>
        <v>279.87999999999994</v>
      </c>
      <c r="H26" s="134">
        <f>'[2]Enron Rate Chart'!AD25</f>
        <v>3358.5599999999995</v>
      </c>
      <c r="I26" s="135">
        <f>'[2]Enron Rate Chart'!AE25</f>
        <v>1.1195199999999997E-2</v>
      </c>
      <c r="J26" s="197"/>
      <c r="K26" s="54" t="s">
        <v>402</v>
      </c>
      <c r="L26" s="119"/>
      <c r="M26" s="128">
        <v>280</v>
      </c>
      <c r="N26" s="138">
        <v>198</v>
      </c>
      <c r="O26" s="138">
        <v>206</v>
      </c>
      <c r="P26" s="138">
        <v>244</v>
      </c>
      <c r="Q26" s="122">
        <v>257</v>
      </c>
      <c r="R26" s="123"/>
      <c r="S26" s="159">
        <v>30</v>
      </c>
      <c r="T26" s="183">
        <v>13</v>
      </c>
      <c r="U26" s="123"/>
      <c r="V26" s="140">
        <v>9.7200000000000006</v>
      </c>
      <c r="W26" s="123"/>
      <c r="X26" s="126" t="e">
        <f>SUM(J26/#REF!*'[2]Dental &amp; Other Rates'!$B$27)</f>
        <v>#REF!</v>
      </c>
      <c r="Y26" s="184" t="e">
        <f>SUM(J26/#REF!*'[2]Dental &amp; Other Rates'!$B$28)</f>
        <v>#REF!</v>
      </c>
      <c r="Z26" s="123"/>
      <c r="AA26" s="128" t="e">
        <f>SUM(J26/1000*#REF!)</f>
        <v>#REF!</v>
      </c>
      <c r="AB26" s="129" t="e">
        <f t="shared" si="2"/>
        <v>#REF!</v>
      </c>
      <c r="AC26" s="122">
        <v>0.84</v>
      </c>
      <c r="AD26" s="123"/>
      <c r="AE26" s="123"/>
      <c r="AF26" s="182" t="e">
        <f>SUM(J26/#REF!*'[2]Dental &amp; Other Rates'!$B$42/12)</f>
        <v>#REF!</v>
      </c>
      <c r="AG26" s="123"/>
      <c r="AH26" s="133">
        <f>'[2]Citigroup Rate Chart'!Y25</f>
        <v>572.42000000000007</v>
      </c>
      <c r="AI26" s="134">
        <f>'[2]Citigroup Rate Chart'!Z25</f>
        <v>582.55999999999995</v>
      </c>
      <c r="AJ26" s="134">
        <f>'[2]Citigroup Rate Chart'!AA25</f>
        <v>6990.7199999999993</v>
      </c>
      <c r="AK26" s="135">
        <f>'[2]Citigroup Rate Chart'!AB25</f>
        <v>2.3302399999999997E-2</v>
      </c>
      <c r="AL26" s="197"/>
      <c r="AM26" s="54" t="s">
        <v>402</v>
      </c>
      <c r="AN26" s="119"/>
      <c r="AO26" s="128">
        <v>280</v>
      </c>
      <c r="AP26" s="138">
        <v>198</v>
      </c>
      <c r="AQ26" s="138">
        <v>206</v>
      </c>
      <c r="AR26" s="138">
        <v>244</v>
      </c>
      <c r="AS26" s="122">
        <v>257</v>
      </c>
      <c r="AT26" s="123"/>
      <c r="AU26" s="159">
        <v>30</v>
      </c>
      <c r="AV26" s="183">
        <v>13</v>
      </c>
      <c r="AW26" s="123"/>
      <c r="AX26" s="140">
        <v>9.7200000000000006</v>
      </c>
      <c r="AY26" s="123"/>
      <c r="AZ26" s="159">
        <v>13.5</v>
      </c>
      <c r="BA26" s="183">
        <v>13.5</v>
      </c>
      <c r="BB26" s="123"/>
      <c r="BC26" s="128" t="e">
        <f>SUM((AL26*7)/1000*#REF!)</f>
        <v>#REF!</v>
      </c>
      <c r="BD26" s="129" t="e">
        <f t="shared" si="3"/>
        <v>#REF!</v>
      </c>
      <c r="BE26" s="122">
        <v>0.84</v>
      </c>
      <c r="BF26" s="123"/>
      <c r="BG26" s="123"/>
      <c r="BH26" s="182" t="e">
        <f>SUM(AL26/#REF!*'[2]Dental &amp; Other Rates'!$B$42/12)</f>
        <v>#REF!</v>
      </c>
      <c r="BI26" s="123"/>
      <c r="BJ26" s="133">
        <f>'[2]Citigroup Rate Max AD&amp;D Life'!Y25</f>
        <v>673.22</v>
      </c>
      <c r="BK26" s="134">
        <f>'[2]Citigroup Rate Max AD&amp;D Life'!Z25</f>
        <v>726.56</v>
      </c>
      <c r="BL26" s="134">
        <f>'[2]Citigroup Rate Max AD&amp;D Life'!AA25</f>
        <v>8718.7199999999993</v>
      </c>
      <c r="BM26" s="135">
        <f>'[2]Citigroup Rate Max AD&amp;D Life'!AB25</f>
        <v>2.9062399999999999E-2</v>
      </c>
    </row>
    <row r="27" spans="1:66" ht="14.4" thickTop="1" thickBot="1" x14ac:dyDescent="0.3">
      <c r="A27" s="54" t="s">
        <v>403</v>
      </c>
      <c r="B27" s="119"/>
      <c r="C27" s="123"/>
      <c r="D27" s="123"/>
      <c r="E27" s="147">
        <f>'[2]Enron Rate Chart'!AA26</f>
        <v>-391.91</v>
      </c>
      <c r="F27" s="148">
        <f>'[2]Enron Rate Chart'!AB26</f>
        <v>325.49333333333323</v>
      </c>
      <c r="G27" s="148">
        <f>'[2]Enron Rate Chart'!AC26</f>
        <v>424.41333333333324</v>
      </c>
      <c r="H27" s="148">
        <f>'[2]Enron Rate Chart'!AD26</f>
        <v>5092.9599999999991</v>
      </c>
      <c r="I27" s="149">
        <f>'[2]Enron Rate Chart'!AE26</f>
        <v>1.0185919999999998E-2</v>
      </c>
      <c r="J27" s="197"/>
      <c r="K27" s="54" t="s">
        <v>403</v>
      </c>
      <c r="L27" s="119"/>
      <c r="M27" s="163">
        <v>293</v>
      </c>
      <c r="N27" s="164">
        <v>207</v>
      </c>
      <c r="O27" s="164">
        <v>215</v>
      </c>
      <c r="P27" s="164">
        <v>255</v>
      </c>
      <c r="Q27" s="165">
        <v>269</v>
      </c>
      <c r="R27" s="123"/>
      <c r="S27" s="159">
        <v>30</v>
      </c>
      <c r="T27" s="183">
        <v>13</v>
      </c>
      <c r="U27" s="123"/>
      <c r="V27" s="146">
        <v>9.7200000000000006</v>
      </c>
      <c r="W27" s="123"/>
      <c r="X27" s="126" t="e">
        <f>SUM(J27/#REF!*'[2]Dental &amp; Other Rates'!$B$27)</f>
        <v>#REF!</v>
      </c>
      <c r="Y27" s="184" t="e">
        <f>SUM(J27/#REF!*'[2]Dental &amp; Other Rates'!$B$28)</f>
        <v>#REF!</v>
      </c>
      <c r="Z27" s="123"/>
      <c r="AA27" s="128" t="e">
        <f>SUM(J27/1000*#REF!)</f>
        <v>#REF!</v>
      </c>
      <c r="AB27" s="129" t="e">
        <f t="shared" si="2"/>
        <v>#REF!</v>
      </c>
      <c r="AC27" s="122">
        <v>0.84</v>
      </c>
      <c r="AD27" s="123"/>
      <c r="AE27" s="123"/>
      <c r="AF27" s="182" t="e">
        <f>SUM(J27/#REF!*'[2]Dental &amp; Other Rates'!$B$42/12)</f>
        <v>#REF!</v>
      </c>
      <c r="AG27" s="123"/>
      <c r="AH27" s="147">
        <f>'[2]Citigroup Rate Chart'!Y26</f>
        <v>753.88666666666677</v>
      </c>
      <c r="AI27" s="148">
        <f>'[2]Citigroup Rate Chart'!Z26</f>
        <v>770.22666666666669</v>
      </c>
      <c r="AJ27" s="148">
        <f>'[2]Citigroup Rate Chart'!AA26</f>
        <v>9242.7200000000012</v>
      </c>
      <c r="AK27" s="149">
        <f>'[2]Citigroup Rate Chart'!AB26</f>
        <v>1.8485440000000002E-2</v>
      </c>
      <c r="AL27" s="197"/>
      <c r="AM27" s="54" t="s">
        <v>403</v>
      </c>
      <c r="AN27" s="119"/>
      <c r="AO27" s="163">
        <v>293</v>
      </c>
      <c r="AP27" s="164">
        <v>207</v>
      </c>
      <c r="AQ27" s="164">
        <v>215</v>
      </c>
      <c r="AR27" s="164">
        <v>255</v>
      </c>
      <c r="AS27" s="165">
        <v>269</v>
      </c>
      <c r="AT27" s="123"/>
      <c r="AU27" s="159">
        <v>30</v>
      </c>
      <c r="AV27" s="183">
        <v>13</v>
      </c>
      <c r="AW27" s="123"/>
      <c r="AX27" s="146">
        <v>9.7200000000000006</v>
      </c>
      <c r="AY27" s="123"/>
      <c r="AZ27" s="159">
        <v>13.5</v>
      </c>
      <c r="BA27" s="183">
        <v>13.5</v>
      </c>
      <c r="BB27" s="123"/>
      <c r="BC27" s="128" t="e">
        <f>SUM((AL27*7)/1000*#REF!)</f>
        <v>#REF!</v>
      </c>
      <c r="BD27" s="129" t="e">
        <f t="shared" si="3"/>
        <v>#REF!</v>
      </c>
      <c r="BE27" s="122">
        <v>0.84</v>
      </c>
      <c r="BF27" s="123"/>
      <c r="BG27" s="123"/>
      <c r="BH27" s="182" t="e">
        <f>SUM(AL27/#REF!*'[2]Dental &amp; Other Rates'!$B$42/12)</f>
        <v>#REF!</v>
      </c>
      <c r="BI27" s="123"/>
      <c r="BJ27" s="133">
        <f>'[2]Citigroup Rate Max AD&amp;D Life'!Y26</f>
        <v>912.88666666666677</v>
      </c>
      <c r="BK27" s="134">
        <f>'[2]Citigroup Rate Max AD&amp;D Life'!Z26</f>
        <v>1001.2266666666667</v>
      </c>
      <c r="BL27" s="134">
        <f>'[2]Citigroup Rate Max AD&amp;D Life'!AA26</f>
        <v>12014.720000000001</v>
      </c>
      <c r="BM27" s="135">
        <f>'[2]Citigroup Rate Max AD&amp;D Life'!AB26</f>
        <v>2.4029440000000003E-2</v>
      </c>
    </row>
    <row r="28" spans="1:66" ht="14.4" thickTop="1" thickBot="1" x14ac:dyDescent="0.3">
      <c r="A28" s="73" t="s">
        <v>324</v>
      </c>
      <c r="B28" s="150"/>
      <c r="C28" s="151"/>
      <c r="D28" s="151"/>
      <c r="E28" s="198">
        <f>'[2]Enron Rate Chart'!AA27</f>
        <v>0</v>
      </c>
      <c r="F28" s="198">
        <f>'[2]Enron Rate Chart'!AB27</f>
        <v>0</v>
      </c>
      <c r="G28" s="198">
        <f>'[2]Enron Rate Chart'!AC27</f>
        <v>0</v>
      </c>
      <c r="H28" s="199">
        <f>'[2]Enron Rate Chart'!AD27</f>
        <v>0</v>
      </c>
      <c r="I28" s="198">
        <f>'[2]Enron Rate Chart'!AE27</f>
        <v>0</v>
      </c>
      <c r="J28" s="200"/>
      <c r="K28" s="73" t="s">
        <v>324</v>
      </c>
      <c r="L28" s="150"/>
      <c r="M28" s="220" t="s">
        <v>405</v>
      </c>
      <c r="N28" s="221"/>
      <c r="O28" s="221"/>
      <c r="P28" s="221"/>
      <c r="Q28" s="222"/>
      <c r="R28" s="151"/>
      <c r="S28" s="218" t="s">
        <v>324</v>
      </c>
      <c r="T28" s="219"/>
      <c r="U28" s="75"/>
      <c r="V28" s="153" t="s">
        <v>424</v>
      </c>
      <c r="W28" s="151"/>
      <c r="X28" s="154" t="s">
        <v>323</v>
      </c>
      <c r="Y28" s="155" t="s">
        <v>326</v>
      </c>
      <c r="Z28" s="151"/>
      <c r="AA28" s="156" t="s">
        <v>384</v>
      </c>
      <c r="AB28" s="157" t="s">
        <v>385</v>
      </c>
      <c r="AC28" s="158" t="s">
        <v>386</v>
      </c>
      <c r="AD28" s="75"/>
      <c r="AE28" s="151"/>
      <c r="AF28" s="185" t="s">
        <v>422</v>
      </c>
      <c r="AG28" s="151"/>
      <c r="AH28" s="201"/>
      <c r="AI28" s="201"/>
      <c r="AJ28" s="201"/>
      <c r="AK28" s="201"/>
      <c r="AL28" s="200"/>
      <c r="AM28" s="73" t="s">
        <v>324</v>
      </c>
      <c r="AN28" s="150"/>
      <c r="AO28" s="220" t="s">
        <v>405</v>
      </c>
      <c r="AP28" s="221"/>
      <c r="AQ28" s="221"/>
      <c r="AR28" s="221"/>
      <c r="AS28" s="222"/>
      <c r="AT28" s="151"/>
      <c r="AU28" s="218" t="s">
        <v>324</v>
      </c>
      <c r="AV28" s="219"/>
      <c r="AW28" s="75"/>
      <c r="AX28" s="153" t="s">
        <v>424</v>
      </c>
      <c r="AY28" s="151"/>
      <c r="AZ28" s="154" t="s">
        <v>323</v>
      </c>
      <c r="BA28" s="155" t="s">
        <v>326</v>
      </c>
      <c r="BB28" s="151"/>
      <c r="BC28" s="156" t="s">
        <v>384</v>
      </c>
      <c r="BD28" s="157" t="s">
        <v>385</v>
      </c>
      <c r="BE28" s="158" t="s">
        <v>386</v>
      </c>
      <c r="BF28" s="75"/>
      <c r="BG28" s="151"/>
      <c r="BH28" s="185" t="s">
        <v>422</v>
      </c>
      <c r="BI28" s="151"/>
      <c r="BJ28" s="201"/>
      <c r="BK28" s="201"/>
      <c r="BL28" s="201"/>
      <c r="BM28" s="201"/>
      <c r="BN28" s="200"/>
    </row>
    <row r="29" spans="1:66" ht="14.4" thickTop="1" thickBot="1" x14ac:dyDescent="0.3">
      <c r="A29" s="54" t="s">
        <v>394</v>
      </c>
      <c r="B29" s="119"/>
      <c r="C29" s="123"/>
      <c r="D29" s="123"/>
      <c r="E29" s="133">
        <f>'[2]Enron Rate Chart'!AA28</f>
        <v>-365.33</v>
      </c>
      <c r="F29" s="134">
        <f>'[2]Enron Rate Chart'!AB28</f>
        <v>39.096000000000018</v>
      </c>
      <c r="G29" s="134">
        <f>'[2]Enron Rate Chart'!AC28</f>
        <v>44.244000000000014</v>
      </c>
      <c r="H29" s="134">
        <f>'[2]Enron Rate Chart'!AD28</f>
        <v>530.92800000000011</v>
      </c>
      <c r="I29" s="135">
        <f>'[2]Enron Rate Chart'!AE28</f>
        <v>2.2122000000000006E-2</v>
      </c>
      <c r="J29" s="197"/>
      <c r="K29" s="54" t="s">
        <v>394</v>
      </c>
      <c r="L29" s="119"/>
      <c r="M29" s="120">
        <v>70</v>
      </c>
      <c r="N29" s="121">
        <v>52</v>
      </c>
      <c r="O29" s="121">
        <v>40</v>
      </c>
      <c r="P29" s="121">
        <v>55</v>
      </c>
      <c r="Q29" s="179">
        <v>61</v>
      </c>
      <c r="R29" s="123"/>
      <c r="S29" s="159">
        <v>26</v>
      </c>
      <c r="T29" s="183">
        <v>11</v>
      </c>
      <c r="U29" s="123"/>
      <c r="V29" s="160">
        <v>9.7200000000000006</v>
      </c>
      <c r="W29" s="123"/>
      <c r="X29" s="126" t="e">
        <f>SUM(J29/#REF!*'[2]Dental &amp; Other Rates'!$B$27)</f>
        <v>#REF!</v>
      </c>
      <c r="Y29" s="184" t="e">
        <f>SUM(J29/#REF!*'[2]Dental &amp; Other Rates'!$B$28)</f>
        <v>#REF!</v>
      </c>
      <c r="Z29" s="123"/>
      <c r="AA29" s="128" t="e">
        <f>SUM(J29/1000*#REF!)</f>
        <v>#REF!</v>
      </c>
      <c r="AB29" s="129" t="e">
        <f t="shared" ref="AB29:AB38" si="4">SUM(AA29*0.5)</f>
        <v>#REF!</v>
      </c>
      <c r="AC29" s="122">
        <v>0.84</v>
      </c>
      <c r="AD29" s="123"/>
      <c r="AE29" s="123"/>
      <c r="AF29" s="182" t="e">
        <f>SUM(J29/#REF!*'[2]Dental &amp; Other Rates'!$B$39/12)</f>
        <v>#REF!</v>
      </c>
      <c r="AG29" s="123"/>
      <c r="AH29" s="133">
        <f>'[2]Citigroup Rate Chart'!Y28</f>
        <v>114.93599999999999</v>
      </c>
      <c r="AI29" s="134">
        <f>'[2]Citigroup Rate Chart'!Z28</f>
        <v>116.52</v>
      </c>
      <c r="AJ29" s="134">
        <f>'[2]Citigroup Rate Chart'!AA28</f>
        <v>1398.24</v>
      </c>
      <c r="AK29" s="135">
        <f>'[2]Citigroup Rate Chart'!AB28</f>
        <v>5.8259999999999999E-2</v>
      </c>
      <c r="AL29" s="197"/>
      <c r="AM29" s="54" t="s">
        <v>394</v>
      </c>
      <c r="AN29" s="119"/>
      <c r="AO29" s="120">
        <v>70</v>
      </c>
      <c r="AP29" s="121">
        <v>52</v>
      </c>
      <c r="AQ29" s="121">
        <v>40</v>
      </c>
      <c r="AR29" s="121">
        <v>55</v>
      </c>
      <c r="AS29" s="179">
        <v>61</v>
      </c>
      <c r="AT29" s="123"/>
      <c r="AU29" s="159">
        <v>26</v>
      </c>
      <c r="AV29" s="183">
        <v>11</v>
      </c>
      <c r="AW29" s="123"/>
      <c r="AX29" s="160">
        <v>9.7200000000000006</v>
      </c>
      <c r="AY29" s="123"/>
      <c r="AZ29" s="159" t="e">
        <f>SUM((AL29*10)/#REF!*'[2]Dental &amp; Other Rates'!$B$27)</f>
        <v>#REF!</v>
      </c>
      <c r="BA29" s="183" t="e">
        <f>SUM((AL29*10*0.6)/#REF!*'[2]Dental &amp; Other Rates'!$B$28)</f>
        <v>#REF!</v>
      </c>
      <c r="BB29" s="123"/>
      <c r="BC29" s="128" t="e">
        <f>SUM((AL29*7)/1000*#REF!)</f>
        <v>#REF!</v>
      </c>
      <c r="BD29" s="129" t="e">
        <f t="shared" ref="BD29:BD38" si="5">SUM(BC29*0.5)</f>
        <v>#REF!</v>
      </c>
      <c r="BE29" s="122">
        <v>0.84</v>
      </c>
      <c r="BF29" s="123"/>
      <c r="BG29" s="123"/>
      <c r="BH29" s="182" t="e">
        <f>SUM(AL29/#REF!*'[2]Dental &amp; Other Rates'!$B$39/12)</f>
        <v>#REF!</v>
      </c>
      <c r="BI29" s="123"/>
      <c r="BJ29" s="133">
        <f>'[2]Citigroup Rate Max AD&amp;D Life'!Y28</f>
        <v>124.08</v>
      </c>
      <c r="BK29" s="134">
        <f>'[2]Citigroup Rate Max AD&amp;D Life'!Z28</f>
        <v>129.12</v>
      </c>
      <c r="BL29" s="134">
        <f>'[2]Citigroup Rate Max AD&amp;D Life'!AA28</f>
        <v>1549.44</v>
      </c>
      <c r="BM29" s="135">
        <f>'[2]Citigroup Rate Max AD&amp;D Life'!AB28</f>
        <v>6.4560000000000006E-2</v>
      </c>
    </row>
    <row r="30" spans="1:66" ht="14.4" thickTop="1" thickBot="1" x14ac:dyDescent="0.3">
      <c r="A30" s="54" t="s">
        <v>395</v>
      </c>
      <c r="B30" s="119"/>
      <c r="C30" s="123"/>
      <c r="D30" s="123"/>
      <c r="E30" s="133">
        <f>'[2]Enron Rate Chart'!AA29</f>
        <v>-365.33</v>
      </c>
      <c r="F30" s="134">
        <f>'[2]Enron Rate Chart'!AB29</f>
        <v>39.621666666666684</v>
      </c>
      <c r="G30" s="134">
        <f>'[2]Enron Rate Chart'!AC29</f>
        <v>44.966666666666683</v>
      </c>
      <c r="H30" s="134">
        <f>'[2]Enron Rate Chart'!AD29</f>
        <v>539.60000000000014</v>
      </c>
      <c r="I30" s="135">
        <f>'[2]Enron Rate Chart'!AE29</f>
        <v>2.1584000000000006E-2</v>
      </c>
      <c r="J30" s="197"/>
      <c r="K30" s="54" t="s">
        <v>395</v>
      </c>
      <c r="L30" s="119"/>
      <c r="M30" s="128">
        <v>85</v>
      </c>
      <c r="N30" s="138">
        <v>65</v>
      </c>
      <c r="O30" s="138">
        <v>52</v>
      </c>
      <c r="P30" s="138">
        <v>68</v>
      </c>
      <c r="Q30" s="122">
        <v>76</v>
      </c>
      <c r="R30" s="123"/>
      <c r="S30" s="159">
        <v>26</v>
      </c>
      <c r="T30" s="183">
        <v>11</v>
      </c>
      <c r="U30" s="123"/>
      <c r="V30" s="140">
        <v>9.7200000000000006</v>
      </c>
      <c r="W30" s="123"/>
      <c r="X30" s="126" t="e">
        <f>SUM(J30/#REF!*'[2]Dental &amp; Other Rates'!$B$27)</f>
        <v>#REF!</v>
      </c>
      <c r="Y30" s="184" t="e">
        <f>SUM(J30/#REF!*'[2]Dental &amp; Other Rates'!$B$28)</f>
        <v>#REF!</v>
      </c>
      <c r="Z30" s="123"/>
      <c r="AA30" s="128" t="e">
        <f>SUM(J30/1000*#REF!)</f>
        <v>#REF!</v>
      </c>
      <c r="AB30" s="129" t="e">
        <f t="shared" si="4"/>
        <v>#REF!</v>
      </c>
      <c r="AC30" s="122">
        <v>0.84</v>
      </c>
      <c r="AD30" s="123"/>
      <c r="AE30" s="123"/>
      <c r="AF30" s="182" t="e">
        <f>SUM(J30/#REF!*'[2]Dental &amp; Other Rates'!$B$39/12)</f>
        <v>#REF!</v>
      </c>
      <c r="AG30" s="123"/>
      <c r="AH30" s="133">
        <f>'[2]Citigroup Rate Chart'!Y29</f>
        <v>130.32</v>
      </c>
      <c r="AI30" s="134">
        <f>'[2]Citigroup Rate Chart'!Z29</f>
        <v>131.935</v>
      </c>
      <c r="AJ30" s="134">
        <f>'[2]Citigroup Rate Chart'!AA29</f>
        <v>1583.22</v>
      </c>
      <c r="AK30" s="135">
        <f>'[2]Citigroup Rate Chart'!AB29</f>
        <v>6.3328799999999991E-2</v>
      </c>
      <c r="AL30" s="197"/>
      <c r="AM30" s="54" t="s">
        <v>395</v>
      </c>
      <c r="AN30" s="119"/>
      <c r="AO30" s="128">
        <v>85</v>
      </c>
      <c r="AP30" s="138">
        <v>65</v>
      </c>
      <c r="AQ30" s="138">
        <v>52</v>
      </c>
      <c r="AR30" s="138">
        <v>68</v>
      </c>
      <c r="AS30" s="122">
        <v>76</v>
      </c>
      <c r="AT30" s="123"/>
      <c r="AU30" s="159">
        <v>26</v>
      </c>
      <c r="AV30" s="183">
        <v>11</v>
      </c>
      <c r="AW30" s="123"/>
      <c r="AX30" s="140">
        <v>9.7200000000000006</v>
      </c>
      <c r="AY30" s="123"/>
      <c r="AZ30" s="159" t="e">
        <f>SUM((AL30*10)/#REF!*'[2]Dental &amp; Other Rates'!$B$27)</f>
        <v>#REF!</v>
      </c>
      <c r="BA30" s="183" t="e">
        <f>SUM((AL30*10*0.6)/#REF!*'[2]Dental &amp; Other Rates'!$B$28)</f>
        <v>#REF!</v>
      </c>
      <c r="BB30" s="123"/>
      <c r="BC30" s="128" t="e">
        <f>SUM((AL30*7)/1000*#REF!)</f>
        <v>#REF!</v>
      </c>
      <c r="BD30" s="129" t="e">
        <f t="shared" si="5"/>
        <v>#REF!</v>
      </c>
      <c r="BE30" s="122">
        <v>0.84</v>
      </c>
      <c r="BF30" s="123"/>
      <c r="BG30" s="123"/>
      <c r="BH30" s="182" t="e">
        <f>SUM(AL30/#REF!*'[2]Dental &amp; Other Rates'!$B$39/12)</f>
        <v>#REF!</v>
      </c>
      <c r="BI30" s="123"/>
      <c r="BJ30" s="133">
        <f>'[2]Citigroup Rate Max AD&amp;D Life'!Y29</f>
        <v>139.845</v>
      </c>
      <c r="BK30" s="134">
        <f>'[2]Citigroup Rate Max AD&amp;D Life'!Z29</f>
        <v>145.06</v>
      </c>
      <c r="BL30" s="134">
        <f>'[2]Citigroup Rate Max AD&amp;D Life'!AA29</f>
        <v>1740.72</v>
      </c>
      <c r="BM30" s="135">
        <f>'[2]Citigroup Rate Max AD&amp;D Life'!AB29</f>
        <v>6.9628799999999991E-2</v>
      </c>
    </row>
    <row r="31" spans="1:66" ht="14.4" thickTop="1" thickBot="1" x14ac:dyDescent="0.3">
      <c r="A31" s="54" t="s">
        <v>396</v>
      </c>
      <c r="B31" s="119"/>
      <c r="C31" s="123"/>
      <c r="D31" s="123"/>
      <c r="E31" s="133">
        <f>'[2]Enron Rate Chart'!AA30</f>
        <v>-365.33</v>
      </c>
      <c r="F31" s="134">
        <f>'[2]Enron Rate Chart'!AB30</f>
        <v>47.506666666666689</v>
      </c>
      <c r="G31" s="134">
        <f>'[2]Enron Rate Chart'!AC30</f>
        <v>55.806666666666686</v>
      </c>
      <c r="H31" s="134">
        <f>'[2]Enron Rate Chart'!AD30</f>
        <v>669.68000000000029</v>
      </c>
      <c r="I31" s="135">
        <f>'[2]Enron Rate Chart'!AE30</f>
        <v>1.6742000000000003E-2</v>
      </c>
      <c r="J31" s="197"/>
      <c r="K31" s="54" t="s">
        <v>396</v>
      </c>
      <c r="L31" s="119"/>
      <c r="M31" s="128">
        <v>104</v>
      </c>
      <c r="N31" s="138">
        <v>77</v>
      </c>
      <c r="O31" s="138">
        <v>67</v>
      </c>
      <c r="P31" s="138">
        <v>83</v>
      </c>
      <c r="Q31" s="122">
        <v>92</v>
      </c>
      <c r="R31" s="123"/>
      <c r="S31" s="159">
        <v>26</v>
      </c>
      <c r="T31" s="183">
        <v>11</v>
      </c>
      <c r="U31" s="123"/>
      <c r="V31" s="140">
        <v>9.7200000000000006</v>
      </c>
      <c r="W31" s="123"/>
      <c r="X31" s="126" t="e">
        <f>SUM(J31/#REF!*'[2]Dental &amp; Other Rates'!$B$27)</f>
        <v>#REF!</v>
      </c>
      <c r="Y31" s="184" t="e">
        <f>SUM(J31/#REF!*'[2]Dental &amp; Other Rates'!$B$28)</f>
        <v>#REF!</v>
      </c>
      <c r="Z31" s="123"/>
      <c r="AA31" s="128" t="e">
        <f>SUM(J31/1000*#REF!)</f>
        <v>#REF!</v>
      </c>
      <c r="AB31" s="129" t="e">
        <f t="shared" si="4"/>
        <v>#REF!</v>
      </c>
      <c r="AC31" s="122">
        <v>0.84</v>
      </c>
      <c r="AD31" s="123"/>
      <c r="AE31" s="123"/>
      <c r="AF31" s="182" t="e">
        <f>SUM(J31/#REF!*'[2]Dental &amp; Other Rates'!$B$39/12)</f>
        <v>#REF!</v>
      </c>
      <c r="AG31" s="123"/>
      <c r="AH31" s="133">
        <f>'[2]Citigroup Rate Chart'!Y30</f>
        <v>155.08000000000001</v>
      </c>
      <c r="AI31" s="134">
        <f>'[2]Citigroup Rate Chart'!Z30</f>
        <v>157.16</v>
      </c>
      <c r="AJ31" s="134">
        <f>'[2]Citigroup Rate Chart'!AA30</f>
        <v>1885.92</v>
      </c>
      <c r="AK31" s="135">
        <f>'[2]Citigroup Rate Chart'!AB30</f>
        <v>4.7147999999999995E-2</v>
      </c>
      <c r="AL31" s="197"/>
      <c r="AM31" s="54" t="s">
        <v>396</v>
      </c>
      <c r="AN31" s="119"/>
      <c r="AO31" s="128">
        <v>104</v>
      </c>
      <c r="AP31" s="138">
        <v>77</v>
      </c>
      <c r="AQ31" s="138">
        <v>67</v>
      </c>
      <c r="AR31" s="138">
        <v>83</v>
      </c>
      <c r="AS31" s="122">
        <v>92</v>
      </c>
      <c r="AT31" s="123"/>
      <c r="AU31" s="159">
        <v>26</v>
      </c>
      <c r="AV31" s="183">
        <v>11</v>
      </c>
      <c r="AW31" s="123"/>
      <c r="AX31" s="140">
        <v>9.7200000000000006</v>
      </c>
      <c r="AY31" s="123"/>
      <c r="AZ31" s="159" t="e">
        <f>SUM((AL31*10)/#REF!*'[2]Dental &amp; Other Rates'!$B$27)</f>
        <v>#REF!</v>
      </c>
      <c r="BA31" s="183" t="e">
        <f>SUM((AL31*10*0.6)/#REF!*'[2]Dental &amp; Other Rates'!$B$28)</f>
        <v>#REF!</v>
      </c>
      <c r="BB31" s="123"/>
      <c r="BC31" s="128" t="e">
        <f>SUM((AL31*7)/1000*#REF!)</f>
        <v>#REF!</v>
      </c>
      <c r="BD31" s="129" t="e">
        <f t="shared" si="5"/>
        <v>#REF!</v>
      </c>
      <c r="BE31" s="122">
        <v>0.84</v>
      </c>
      <c r="BF31" s="123"/>
      <c r="BG31" s="123"/>
      <c r="BH31" s="182" t="e">
        <f>SUM(AL31/#REF!*'[2]Dental &amp; Other Rates'!$B$39/12)</f>
        <v>#REF!</v>
      </c>
      <c r="BI31" s="123"/>
      <c r="BJ31" s="133">
        <f>'[2]Citigroup Rate Max AD&amp;D Life'!Y30</f>
        <v>170.32</v>
      </c>
      <c r="BK31" s="134">
        <f>'[2]Citigroup Rate Max AD&amp;D Life'!Z30</f>
        <v>178.16</v>
      </c>
      <c r="BL31" s="134">
        <f>'[2]Citigroup Rate Max AD&amp;D Life'!AA30</f>
        <v>2137.92</v>
      </c>
      <c r="BM31" s="135">
        <f>'[2]Citigroup Rate Max AD&amp;D Life'!AB30</f>
        <v>5.3447999999999996E-2</v>
      </c>
    </row>
    <row r="32" spans="1:66" ht="14.4" thickTop="1" thickBot="1" x14ac:dyDescent="0.3">
      <c r="A32" s="54" t="s">
        <v>397</v>
      </c>
      <c r="B32" s="119"/>
      <c r="C32" s="123"/>
      <c r="D32" s="123"/>
      <c r="E32" s="133">
        <f>'[2]Enron Rate Chart'!AA31</f>
        <v>-365.33</v>
      </c>
      <c r="F32" s="134">
        <f>'[2]Enron Rate Chart'!AB31</f>
        <v>58.020000000000017</v>
      </c>
      <c r="G32" s="134">
        <f>'[2]Enron Rate Chart'!AC31</f>
        <v>70.260000000000019</v>
      </c>
      <c r="H32" s="134">
        <f>'[2]Enron Rate Chart'!AD31</f>
        <v>843.12000000000023</v>
      </c>
      <c r="I32" s="135">
        <f>'[2]Enron Rate Chart'!AE31</f>
        <v>1.4052000000000004E-2</v>
      </c>
      <c r="J32" s="197"/>
      <c r="K32" s="54" t="s">
        <v>397</v>
      </c>
      <c r="L32" s="119"/>
      <c r="M32" s="128">
        <v>126</v>
      </c>
      <c r="N32" s="138">
        <v>85</v>
      </c>
      <c r="O32" s="138">
        <v>85</v>
      </c>
      <c r="P32" s="138">
        <v>103</v>
      </c>
      <c r="Q32" s="122">
        <v>113</v>
      </c>
      <c r="R32" s="123"/>
      <c r="S32" s="159">
        <v>26</v>
      </c>
      <c r="T32" s="183">
        <v>11</v>
      </c>
      <c r="U32" s="123"/>
      <c r="V32" s="140">
        <v>9.7200000000000006</v>
      </c>
      <c r="W32" s="123"/>
      <c r="X32" s="126" t="e">
        <f>SUM(J32/#REF!*'[2]Dental &amp; Other Rates'!$B$27)</f>
        <v>#REF!</v>
      </c>
      <c r="Y32" s="184" t="e">
        <f>SUM(J32/#REF!*'[2]Dental &amp; Other Rates'!$B$28)</f>
        <v>#REF!</v>
      </c>
      <c r="Z32" s="123"/>
      <c r="AA32" s="128" t="e">
        <f>SUM(J32/1000*#REF!)</f>
        <v>#REF!</v>
      </c>
      <c r="AB32" s="129" t="e">
        <f t="shared" si="4"/>
        <v>#REF!</v>
      </c>
      <c r="AC32" s="122">
        <v>0.84</v>
      </c>
      <c r="AD32" s="123"/>
      <c r="AE32" s="123"/>
      <c r="AF32" s="182" t="e">
        <f>SUM(J32/#REF!*'[2]Dental &amp; Other Rates'!$B$40/12)</f>
        <v>#REF!</v>
      </c>
      <c r="AG32" s="123"/>
      <c r="AH32" s="133">
        <f>'[2]Citigroup Rate Chart'!Y31</f>
        <v>192.26</v>
      </c>
      <c r="AI32" s="134">
        <f>'[2]Citigroup Rate Chart'!Z31</f>
        <v>194.96</v>
      </c>
      <c r="AJ32" s="134">
        <f>'[2]Citigroup Rate Chart'!AA31</f>
        <v>2339.52</v>
      </c>
      <c r="AK32" s="135">
        <f>'[2]Citigroup Rate Chart'!AB31</f>
        <v>3.8991999999999999E-2</v>
      </c>
      <c r="AL32" s="197"/>
      <c r="AM32" s="54" t="s">
        <v>397</v>
      </c>
      <c r="AN32" s="119"/>
      <c r="AO32" s="128">
        <v>126</v>
      </c>
      <c r="AP32" s="138">
        <v>85</v>
      </c>
      <c r="AQ32" s="138">
        <v>85</v>
      </c>
      <c r="AR32" s="138">
        <v>103</v>
      </c>
      <c r="AS32" s="122">
        <v>113</v>
      </c>
      <c r="AT32" s="123"/>
      <c r="AU32" s="159">
        <v>26</v>
      </c>
      <c r="AV32" s="183">
        <v>11</v>
      </c>
      <c r="AW32" s="123"/>
      <c r="AX32" s="140">
        <v>9.7200000000000006</v>
      </c>
      <c r="AY32" s="123"/>
      <c r="AZ32" s="159" t="e">
        <f>SUM((AL32*10)/#REF!*'[2]Dental &amp; Other Rates'!$B$27)</f>
        <v>#REF!</v>
      </c>
      <c r="BA32" s="183" t="e">
        <f>SUM((AL32*10*0.6)/#REF!*'[2]Dental &amp; Other Rates'!$B$28)</f>
        <v>#REF!</v>
      </c>
      <c r="BB32" s="123"/>
      <c r="BC32" s="128" t="e">
        <f>SUM((AL32*7)/1000*#REF!)</f>
        <v>#REF!</v>
      </c>
      <c r="BD32" s="129" t="e">
        <f t="shared" si="5"/>
        <v>#REF!</v>
      </c>
      <c r="BE32" s="122">
        <v>0.84</v>
      </c>
      <c r="BF32" s="123"/>
      <c r="BG32" s="123"/>
      <c r="BH32" s="182" t="e">
        <f>SUM(AL32/#REF!*'[2]Dental &amp; Other Rates'!$B$40/12)</f>
        <v>#REF!</v>
      </c>
      <c r="BI32" s="123"/>
      <c r="BJ32" s="133">
        <f>'[2]Citigroup Rate Max AD&amp;D Life'!Y31</f>
        <v>215.12</v>
      </c>
      <c r="BK32" s="134">
        <f>'[2]Citigroup Rate Max AD&amp;D Life'!Z31</f>
        <v>226.46</v>
      </c>
      <c r="BL32" s="134">
        <f>'[2]Citigroup Rate Max AD&amp;D Life'!AA31</f>
        <v>2717.52</v>
      </c>
      <c r="BM32" s="135">
        <f>'[2]Citigroup Rate Max AD&amp;D Life'!AB31</f>
        <v>4.5291999999999999E-2</v>
      </c>
    </row>
    <row r="33" spans="1:66" ht="14.4" thickTop="1" thickBot="1" x14ac:dyDescent="0.3">
      <c r="A33" s="54" t="s">
        <v>398</v>
      </c>
      <c r="B33" s="119"/>
      <c r="C33" s="123"/>
      <c r="D33" s="123"/>
      <c r="E33" s="133">
        <f>'[2]Enron Rate Chart'!AA32</f>
        <v>-365.33</v>
      </c>
      <c r="F33" s="134">
        <f>'[2]Enron Rate Chart'!AB32</f>
        <v>68.53333333333336</v>
      </c>
      <c r="G33" s="134">
        <f>'[2]Enron Rate Chart'!AC32</f>
        <v>84.713333333333352</v>
      </c>
      <c r="H33" s="134">
        <f>'[2]Enron Rate Chart'!AD32</f>
        <v>1016.5600000000002</v>
      </c>
      <c r="I33" s="135">
        <f>'[2]Enron Rate Chart'!AE32</f>
        <v>1.2707000000000003E-2</v>
      </c>
      <c r="J33" s="197"/>
      <c r="K33" s="54" t="s">
        <v>398</v>
      </c>
      <c r="L33" s="119"/>
      <c r="M33" s="128">
        <v>149</v>
      </c>
      <c r="N33" s="138">
        <v>104</v>
      </c>
      <c r="O33" s="138">
        <v>104</v>
      </c>
      <c r="P33" s="138">
        <v>124</v>
      </c>
      <c r="Q33" s="122">
        <v>135</v>
      </c>
      <c r="R33" s="123"/>
      <c r="S33" s="159">
        <v>26</v>
      </c>
      <c r="T33" s="183">
        <v>11</v>
      </c>
      <c r="U33" s="123"/>
      <c r="V33" s="140">
        <v>9.7200000000000006</v>
      </c>
      <c r="W33" s="123"/>
      <c r="X33" s="126" t="e">
        <f>SUM(J33/#REF!*'[2]Dental &amp; Other Rates'!$B$27)</f>
        <v>#REF!</v>
      </c>
      <c r="Y33" s="184" t="e">
        <f>SUM(J33/#REF!*'[2]Dental &amp; Other Rates'!$B$28)</f>
        <v>#REF!</v>
      </c>
      <c r="Z33" s="123"/>
      <c r="AA33" s="128" t="e">
        <f>SUM(J33/1000*#REF!)</f>
        <v>#REF!</v>
      </c>
      <c r="AB33" s="129" t="e">
        <f t="shared" si="4"/>
        <v>#REF!</v>
      </c>
      <c r="AC33" s="122">
        <v>0.84</v>
      </c>
      <c r="AD33" s="123"/>
      <c r="AE33" s="123"/>
      <c r="AF33" s="182" t="e">
        <f>SUM(J33/#REF!*'[2]Dental &amp; Other Rates'!$B$40/12)</f>
        <v>#REF!</v>
      </c>
      <c r="AG33" s="123"/>
      <c r="AH33" s="133">
        <f>'[2]Citigroup Rate Chart'!Y32</f>
        <v>225.44</v>
      </c>
      <c r="AI33" s="134">
        <f>'[2]Citigroup Rate Chart'!Z32</f>
        <v>228.76</v>
      </c>
      <c r="AJ33" s="134">
        <f>'[2]Citigroup Rate Chart'!AA32</f>
        <v>2745.12</v>
      </c>
      <c r="AK33" s="135">
        <f>'[2]Citigroup Rate Chart'!AB32</f>
        <v>3.4313999999999997E-2</v>
      </c>
      <c r="AL33" s="197"/>
      <c r="AM33" s="54" t="s">
        <v>398</v>
      </c>
      <c r="AN33" s="119"/>
      <c r="AO33" s="128">
        <v>149</v>
      </c>
      <c r="AP33" s="138">
        <v>104</v>
      </c>
      <c r="AQ33" s="138">
        <v>104</v>
      </c>
      <c r="AR33" s="138">
        <v>124</v>
      </c>
      <c r="AS33" s="122">
        <v>135</v>
      </c>
      <c r="AT33" s="123"/>
      <c r="AU33" s="159">
        <v>26</v>
      </c>
      <c r="AV33" s="183">
        <v>11</v>
      </c>
      <c r="AW33" s="123"/>
      <c r="AX33" s="140">
        <v>9.7200000000000006</v>
      </c>
      <c r="AY33" s="123"/>
      <c r="AZ33" s="159" t="e">
        <f>SUM((AL33*10)/#REF!*'[2]Dental &amp; Other Rates'!$B$27)</f>
        <v>#REF!</v>
      </c>
      <c r="BA33" s="183" t="e">
        <f>SUM((AL33*10*0.6)/#REF!*'[2]Dental &amp; Other Rates'!$B$28)</f>
        <v>#REF!</v>
      </c>
      <c r="BB33" s="123"/>
      <c r="BC33" s="128" t="e">
        <f>SUM((AL33*7)/1000*#REF!)</f>
        <v>#REF!</v>
      </c>
      <c r="BD33" s="129" t="e">
        <f t="shared" si="5"/>
        <v>#REF!</v>
      </c>
      <c r="BE33" s="122">
        <v>0.84</v>
      </c>
      <c r="BF33" s="123"/>
      <c r="BG33" s="123"/>
      <c r="BH33" s="182" t="e">
        <f>SUM(AL33/#REF!*'[2]Dental &amp; Other Rates'!$B$40/12)</f>
        <v>#REF!</v>
      </c>
      <c r="BI33" s="123"/>
      <c r="BJ33" s="133">
        <f>'[2]Citigroup Rate Max AD&amp;D Life'!Y32</f>
        <v>255.92</v>
      </c>
      <c r="BK33" s="134">
        <f>'[2]Citigroup Rate Max AD&amp;D Life'!Z32</f>
        <v>270.76</v>
      </c>
      <c r="BL33" s="134">
        <f>'[2]Citigroup Rate Max AD&amp;D Life'!AA32</f>
        <v>3249.12</v>
      </c>
      <c r="BM33" s="135">
        <f>'[2]Citigroup Rate Max AD&amp;D Life'!AB32</f>
        <v>4.0613999999999997E-2</v>
      </c>
    </row>
    <row r="34" spans="1:66" ht="14.4" thickTop="1" thickBot="1" x14ac:dyDescent="0.3">
      <c r="A34" s="54" t="s">
        <v>399</v>
      </c>
      <c r="B34" s="119"/>
      <c r="C34" s="123"/>
      <c r="D34" s="123"/>
      <c r="E34" s="133">
        <f>'[2]Enron Rate Chart'!AA33</f>
        <v>-365.33</v>
      </c>
      <c r="F34" s="134">
        <f>'[2]Enron Rate Chart'!AB33</f>
        <v>79.046666666666681</v>
      </c>
      <c r="G34" s="134">
        <f>'[2]Enron Rate Chart'!AC33</f>
        <v>99.166666666666686</v>
      </c>
      <c r="H34" s="134">
        <f>'[2]Enron Rate Chart'!AD33</f>
        <v>1190.0000000000002</v>
      </c>
      <c r="I34" s="135">
        <f>'[2]Enron Rate Chart'!AE33</f>
        <v>1.1900000000000001E-2</v>
      </c>
      <c r="J34" s="197"/>
      <c r="K34" s="54" t="s">
        <v>399</v>
      </c>
      <c r="L34" s="119"/>
      <c r="M34" s="128">
        <v>178</v>
      </c>
      <c r="N34" s="138">
        <v>121</v>
      </c>
      <c r="O34" s="138">
        <v>126</v>
      </c>
      <c r="P34" s="138">
        <v>148</v>
      </c>
      <c r="Q34" s="122">
        <v>162</v>
      </c>
      <c r="R34" s="123"/>
      <c r="S34" s="159">
        <v>26</v>
      </c>
      <c r="T34" s="183">
        <v>11</v>
      </c>
      <c r="U34" s="123"/>
      <c r="V34" s="140">
        <v>9.7200000000000006</v>
      </c>
      <c r="W34" s="123"/>
      <c r="X34" s="126" t="e">
        <f>SUM(J34/#REF!*'[2]Dental &amp; Other Rates'!$B$27)</f>
        <v>#REF!</v>
      </c>
      <c r="Y34" s="184" t="e">
        <f>SUM(J34/#REF!*'[2]Dental &amp; Other Rates'!$B$28)</f>
        <v>#REF!</v>
      </c>
      <c r="Z34" s="123"/>
      <c r="AA34" s="128" t="e">
        <f>SUM(J34/1000*#REF!)</f>
        <v>#REF!</v>
      </c>
      <c r="AB34" s="129" t="e">
        <f t="shared" si="4"/>
        <v>#REF!</v>
      </c>
      <c r="AC34" s="122">
        <v>0.84</v>
      </c>
      <c r="AD34" s="123"/>
      <c r="AE34" s="123"/>
      <c r="AF34" s="182" t="e">
        <f>SUM(J34/#REF!*'[2]Dental &amp; Other Rates'!$B$40/12)</f>
        <v>#REF!</v>
      </c>
      <c r="AG34" s="123"/>
      <c r="AH34" s="133">
        <f>'[2]Citigroup Rate Chart'!Y33</f>
        <v>264.62</v>
      </c>
      <c r="AI34" s="134">
        <f>'[2]Citigroup Rate Chart'!Z33</f>
        <v>268.56</v>
      </c>
      <c r="AJ34" s="134">
        <f>'[2]Citigroup Rate Chart'!AA33</f>
        <v>3222.7200000000003</v>
      </c>
      <c r="AK34" s="135">
        <f>'[2]Citigroup Rate Chart'!AB33</f>
        <v>3.2227199999999998E-2</v>
      </c>
      <c r="AL34" s="197"/>
      <c r="AM34" s="54" t="s">
        <v>399</v>
      </c>
      <c r="AN34" s="119"/>
      <c r="AO34" s="128">
        <v>178</v>
      </c>
      <c r="AP34" s="138">
        <v>121</v>
      </c>
      <c r="AQ34" s="138">
        <v>126</v>
      </c>
      <c r="AR34" s="138">
        <v>148</v>
      </c>
      <c r="AS34" s="122">
        <v>162</v>
      </c>
      <c r="AT34" s="123"/>
      <c r="AU34" s="159">
        <v>26</v>
      </c>
      <c r="AV34" s="183">
        <v>11</v>
      </c>
      <c r="AW34" s="123"/>
      <c r="AX34" s="140">
        <v>9.7200000000000006</v>
      </c>
      <c r="AY34" s="123"/>
      <c r="AZ34" s="159" t="e">
        <f>SUM((AL34*10)/#REF!*'[2]Dental &amp; Other Rates'!$B$27)</f>
        <v>#REF!</v>
      </c>
      <c r="BA34" s="183" t="e">
        <f>SUM((AL34*10*0.6)/#REF!*'[2]Dental &amp; Other Rates'!$B$28)</f>
        <v>#REF!</v>
      </c>
      <c r="BB34" s="123"/>
      <c r="BC34" s="128" t="e">
        <f>SUM((AL34*7)/1000*#REF!)</f>
        <v>#REF!</v>
      </c>
      <c r="BD34" s="129" t="e">
        <f t="shared" si="5"/>
        <v>#REF!</v>
      </c>
      <c r="BE34" s="122">
        <v>0.84</v>
      </c>
      <c r="BF34" s="123"/>
      <c r="BG34" s="123"/>
      <c r="BH34" s="182" t="e">
        <f>SUM(AL34/#REF!*'[2]Dental &amp; Other Rates'!$B$40/12)</f>
        <v>#REF!</v>
      </c>
      <c r="BI34" s="123"/>
      <c r="BJ34" s="133">
        <f>'[2]Citigroup Rate Max AD&amp;D Life'!Y33</f>
        <v>302.72000000000003</v>
      </c>
      <c r="BK34" s="134">
        <f>'[2]Citigroup Rate Max AD&amp;D Life'!Z33</f>
        <v>321.06</v>
      </c>
      <c r="BL34" s="134">
        <f>'[2]Citigroup Rate Max AD&amp;D Life'!AA33</f>
        <v>3852.7200000000003</v>
      </c>
      <c r="BM34" s="135">
        <f>'[2]Citigroup Rate Max AD&amp;D Life'!AB33</f>
        <v>3.8527199999999998E-2</v>
      </c>
    </row>
    <row r="35" spans="1:66" ht="14.4" thickTop="1" thickBot="1" x14ac:dyDescent="0.3">
      <c r="A35" s="54" t="s">
        <v>400</v>
      </c>
      <c r="B35" s="119"/>
      <c r="C35" s="123"/>
      <c r="D35" s="123"/>
      <c r="E35" s="133">
        <f>'[2]Enron Rate Chart'!AA34</f>
        <v>-365.33</v>
      </c>
      <c r="F35" s="134">
        <f>'[2]Enron Rate Chart'!AB34</f>
        <v>105.33000000000001</v>
      </c>
      <c r="G35" s="134">
        <f>'[2]Enron Rate Chart'!AC34</f>
        <v>135.30000000000001</v>
      </c>
      <c r="H35" s="134">
        <f>'[2]Enron Rate Chart'!AD34</f>
        <v>1623.6000000000001</v>
      </c>
      <c r="I35" s="135">
        <f>'[2]Enron Rate Chart'!AE34</f>
        <v>1.0824E-2</v>
      </c>
      <c r="J35" s="197"/>
      <c r="K35" s="54" t="s">
        <v>400</v>
      </c>
      <c r="L35" s="119"/>
      <c r="M35" s="128">
        <v>232</v>
      </c>
      <c r="N35" s="138">
        <v>162</v>
      </c>
      <c r="O35" s="138">
        <v>169</v>
      </c>
      <c r="P35" s="138">
        <v>200</v>
      </c>
      <c r="Q35" s="122">
        <v>216</v>
      </c>
      <c r="R35" s="123"/>
      <c r="S35" s="159">
        <v>26</v>
      </c>
      <c r="T35" s="183">
        <v>11</v>
      </c>
      <c r="U35" s="123"/>
      <c r="V35" s="140">
        <v>9.7200000000000006</v>
      </c>
      <c r="W35" s="123"/>
      <c r="X35" s="126" t="e">
        <f>SUM(J35/#REF!*'[2]Dental &amp; Other Rates'!$B$27)</f>
        <v>#REF!</v>
      </c>
      <c r="Y35" s="184" t="e">
        <f>SUM(J35/#REF!*'[2]Dental &amp; Other Rates'!$B$28)</f>
        <v>#REF!</v>
      </c>
      <c r="Z35" s="123"/>
      <c r="AA35" s="128" t="e">
        <f>SUM(J35/1000*#REF!)</f>
        <v>#REF!</v>
      </c>
      <c r="AB35" s="129" t="e">
        <f t="shared" si="4"/>
        <v>#REF!</v>
      </c>
      <c r="AC35" s="122">
        <v>0.84</v>
      </c>
      <c r="AD35" s="123"/>
      <c r="AE35" s="123"/>
      <c r="AF35" s="182" t="e">
        <f>SUM(J35/#REF!*'[2]Dental &amp; Other Rates'!$B$41/12)</f>
        <v>#REF!</v>
      </c>
      <c r="AG35" s="123"/>
      <c r="AH35" s="133">
        <f>'[2]Citigroup Rate Chart'!Y34</f>
        <v>381.57000000000005</v>
      </c>
      <c r="AI35" s="134">
        <f>'[2]Citigroup Rate Chart'!Z34</f>
        <v>387.06</v>
      </c>
      <c r="AJ35" s="134">
        <f>'[2]Citigroup Rate Chart'!AA34</f>
        <v>4644.72</v>
      </c>
      <c r="AK35" s="135">
        <f>'[2]Citigroup Rate Chart'!AB34</f>
        <v>3.0964800000000001E-2</v>
      </c>
      <c r="AL35" s="197"/>
      <c r="AM35" s="54" t="s">
        <v>400</v>
      </c>
      <c r="AN35" s="119"/>
      <c r="AO35" s="128">
        <v>232</v>
      </c>
      <c r="AP35" s="138">
        <v>162</v>
      </c>
      <c r="AQ35" s="138">
        <v>169</v>
      </c>
      <c r="AR35" s="138">
        <v>200</v>
      </c>
      <c r="AS35" s="122">
        <v>216</v>
      </c>
      <c r="AT35" s="123"/>
      <c r="AU35" s="159">
        <v>26</v>
      </c>
      <c r="AV35" s="183">
        <v>11</v>
      </c>
      <c r="AW35" s="123"/>
      <c r="AX35" s="140">
        <v>9.7200000000000006</v>
      </c>
      <c r="AY35" s="123"/>
      <c r="AZ35" s="159" t="e">
        <f>SUM((AL35*10)/#REF!*'[2]Dental &amp; Other Rates'!$B$27)</f>
        <v>#REF!</v>
      </c>
      <c r="BA35" s="183" t="e">
        <f>SUM((AL35*10*0.6)/#REF!*'[2]Dental &amp; Other Rates'!$B$28)</f>
        <v>#REF!</v>
      </c>
      <c r="BB35" s="123"/>
      <c r="BC35" s="128" t="e">
        <f>SUM((AL35*7)/1000*#REF!)</f>
        <v>#REF!</v>
      </c>
      <c r="BD35" s="129" t="e">
        <f t="shared" si="5"/>
        <v>#REF!</v>
      </c>
      <c r="BE35" s="122">
        <v>0.84</v>
      </c>
      <c r="BF35" s="123"/>
      <c r="BG35" s="123"/>
      <c r="BH35" s="182" t="e">
        <f>SUM(AL35/#REF!*'[2]Dental &amp; Other Rates'!$B$41/12)</f>
        <v>#REF!</v>
      </c>
      <c r="BI35" s="123"/>
      <c r="BJ35" s="133">
        <f>'[2]Citigroup Rate Max AD&amp;D Life'!Y34</f>
        <v>438.72</v>
      </c>
      <c r="BK35" s="134">
        <f>'[2]Citigroup Rate Max AD&amp;D Life'!Z34</f>
        <v>465.81</v>
      </c>
      <c r="BL35" s="134">
        <f>'[2]Citigroup Rate Max AD&amp;D Life'!AA34</f>
        <v>5589.72</v>
      </c>
      <c r="BM35" s="135">
        <f>'[2]Citigroup Rate Max AD&amp;D Life'!AB34</f>
        <v>3.7264800000000001E-2</v>
      </c>
    </row>
    <row r="36" spans="1:66" ht="14.4" thickTop="1" thickBot="1" x14ac:dyDescent="0.3">
      <c r="A36" s="54" t="s">
        <v>401</v>
      </c>
      <c r="B36" s="119"/>
      <c r="C36" s="123"/>
      <c r="D36" s="123"/>
      <c r="E36" s="133">
        <f>'[2]Enron Rate Chart'!AA35</f>
        <v>-365.33</v>
      </c>
      <c r="F36" s="134">
        <f>'[2]Enron Rate Chart'!AB35</f>
        <v>131.61333333333337</v>
      </c>
      <c r="G36" s="134">
        <f>'[2]Enron Rate Chart'!AC35</f>
        <v>171.43333333333337</v>
      </c>
      <c r="H36" s="134">
        <f>'[2]Enron Rate Chart'!AD35</f>
        <v>2057.2000000000003</v>
      </c>
      <c r="I36" s="135">
        <f>'[2]Enron Rate Chart'!AE35</f>
        <v>1.0286000000000002E-2</v>
      </c>
      <c r="J36" s="197"/>
      <c r="K36" s="54" t="s">
        <v>401</v>
      </c>
      <c r="L36" s="119"/>
      <c r="M36" s="128">
        <v>250</v>
      </c>
      <c r="N36" s="138">
        <v>171</v>
      </c>
      <c r="O36" s="138">
        <v>178</v>
      </c>
      <c r="P36" s="138">
        <v>211</v>
      </c>
      <c r="Q36" s="122">
        <v>227</v>
      </c>
      <c r="R36" s="123"/>
      <c r="S36" s="159">
        <v>26</v>
      </c>
      <c r="T36" s="183">
        <v>11</v>
      </c>
      <c r="U36" s="123"/>
      <c r="V36" s="140">
        <v>9.7200000000000006</v>
      </c>
      <c r="W36" s="123"/>
      <c r="X36" s="126" t="e">
        <f>SUM(J36/#REF!*'[2]Dental &amp; Other Rates'!$B$27)</f>
        <v>#REF!</v>
      </c>
      <c r="Y36" s="184" t="e">
        <f>SUM(J36/#REF!*'[2]Dental &amp; Other Rates'!$B$28)</f>
        <v>#REF!</v>
      </c>
      <c r="Z36" s="123"/>
      <c r="AA36" s="128" t="e">
        <f>SUM(J36/1000*#REF!)</f>
        <v>#REF!</v>
      </c>
      <c r="AB36" s="129" t="e">
        <f t="shared" si="4"/>
        <v>#REF!</v>
      </c>
      <c r="AC36" s="122">
        <v>0.84</v>
      </c>
      <c r="AD36" s="123"/>
      <c r="AE36" s="123"/>
      <c r="AF36" s="182" t="e">
        <f>SUM(J36/#REF!*'[2]Dental &amp; Other Rates'!$B$41/12)</f>
        <v>#REF!</v>
      </c>
      <c r="AG36" s="123"/>
      <c r="AH36" s="133">
        <f>'[2]Citigroup Rate Chart'!Y35</f>
        <v>437.52000000000004</v>
      </c>
      <c r="AI36" s="134">
        <f>'[2]Citigroup Rate Chart'!Z35</f>
        <v>444.56</v>
      </c>
      <c r="AJ36" s="134">
        <f>'[2]Citigroup Rate Chart'!AA35</f>
        <v>5334.72</v>
      </c>
      <c r="AK36" s="135">
        <f>'[2]Citigroup Rate Chart'!AB35</f>
        <v>2.6673599999999999E-2</v>
      </c>
      <c r="AL36" s="197"/>
      <c r="AM36" s="54" t="s">
        <v>401</v>
      </c>
      <c r="AN36" s="119"/>
      <c r="AO36" s="128">
        <v>250</v>
      </c>
      <c r="AP36" s="138">
        <v>171</v>
      </c>
      <c r="AQ36" s="138">
        <v>178</v>
      </c>
      <c r="AR36" s="138">
        <v>211</v>
      </c>
      <c r="AS36" s="122">
        <v>227</v>
      </c>
      <c r="AT36" s="123"/>
      <c r="AU36" s="159">
        <v>26</v>
      </c>
      <c r="AV36" s="183">
        <v>11</v>
      </c>
      <c r="AW36" s="123"/>
      <c r="AX36" s="140">
        <v>9.7200000000000006</v>
      </c>
      <c r="AY36" s="123"/>
      <c r="AZ36" s="159">
        <v>13.5</v>
      </c>
      <c r="BA36" s="183">
        <v>13.5</v>
      </c>
      <c r="BB36" s="123"/>
      <c r="BC36" s="128" t="e">
        <f>SUM((AL36*7)/1000*#REF!)</f>
        <v>#REF!</v>
      </c>
      <c r="BD36" s="129" t="e">
        <f t="shared" si="5"/>
        <v>#REF!</v>
      </c>
      <c r="BE36" s="122">
        <v>0.84</v>
      </c>
      <c r="BF36" s="123"/>
      <c r="BG36" s="123"/>
      <c r="BH36" s="182" t="e">
        <f>SUM(AL36/#REF!*'[2]Dental &amp; Other Rates'!$B$41/12)</f>
        <v>#REF!</v>
      </c>
      <c r="BI36" s="123"/>
      <c r="BJ36" s="133">
        <f>'[2]Citigroup Rate Max AD&amp;D Life'!Y35</f>
        <v>509.22</v>
      </c>
      <c r="BK36" s="134">
        <f>'[2]Citigroup Rate Max AD&amp;D Life'!Z35</f>
        <v>545.05999999999995</v>
      </c>
      <c r="BL36" s="134">
        <f>'[2]Citigroup Rate Max AD&amp;D Life'!AA35</f>
        <v>6540.7199999999993</v>
      </c>
      <c r="BM36" s="135">
        <f>'[2]Citigroup Rate Max AD&amp;D Life'!AB35</f>
        <v>3.2703599999999992E-2</v>
      </c>
    </row>
    <row r="37" spans="1:66" ht="14.4" thickTop="1" thickBot="1" x14ac:dyDescent="0.3">
      <c r="A37" s="54" t="s">
        <v>402</v>
      </c>
      <c r="B37" s="119"/>
      <c r="C37" s="123"/>
      <c r="D37" s="123"/>
      <c r="E37" s="133">
        <f>'[2]Enron Rate Chart'!AA36</f>
        <v>-365.33</v>
      </c>
      <c r="F37" s="134">
        <f>'[2]Enron Rate Chart'!AB36</f>
        <v>184.18</v>
      </c>
      <c r="G37" s="134">
        <f>'[2]Enron Rate Chart'!AC36</f>
        <v>243.70000000000002</v>
      </c>
      <c r="H37" s="134">
        <f>'[2]Enron Rate Chart'!AD36</f>
        <v>2924.4</v>
      </c>
      <c r="I37" s="135">
        <f>'[2]Enron Rate Chart'!AE36</f>
        <v>9.7480000000000015E-3</v>
      </c>
      <c r="J37" s="197"/>
      <c r="K37" s="54" t="s">
        <v>402</v>
      </c>
      <c r="L37" s="119"/>
      <c r="M37" s="128">
        <v>263</v>
      </c>
      <c r="N37" s="138">
        <v>178</v>
      </c>
      <c r="O37" s="138">
        <v>185</v>
      </c>
      <c r="P37" s="138">
        <v>220</v>
      </c>
      <c r="Q37" s="122">
        <v>238</v>
      </c>
      <c r="R37" s="123"/>
      <c r="S37" s="159">
        <v>26</v>
      </c>
      <c r="T37" s="183">
        <v>11</v>
      </c>
      <c r="U37" s="123"/>
      <c r="V37" s="140">
        <v>9.7200000000000006</v>
      </c>
      <c r="W37" s="123"/>
      <c r="X37" s="126" t="e">
        <f>SUM(J37/#REF!*'[2]Dental &amp; Other Rates'!$B$27)</f>
        <v>#REF!</v>
      </c>
      <c r="Y37" s="184" t="e">
        <f>SUM(J37/#REF!*'[2]Dental &amp; Other Rates'!$B$28)</f>
        <v>#REF!</v>
      </c>
      <c r="Z37" s="123"/>
      <c r="AA37" s="128" t="e">
        <f>SUM(J37/1000*#REF!)</f>
        <v>#REF!</v>
      </c>
      <c r="AB37" s="129" t="e">
        <f t="shared" si="4"/>
        <v>#REF!</v>
      </c>
      <c r="AC37" s="122">
        <v>0.84</v>
      </c>
      <c r="AD37" s="123"/>
      <c r="AE37" s="123"/>
      <c r="AF37" s="182" t="e">
        <f>SUM(J37/#REF!*'[2]Dental &amp; Other Rates'!$B$42/12)</f>
        <v>#REF!</v>
      </c>
      <c r="AG37" s="123"/>
      <c r="AH37" s="133">
        <f>'[2]Citigroup Rate Chart'!Y36</f>
        <v>551.42000000000007</v>
      </c>
      <c r="AI37" s="134">
        <f>'[2]Citigroup Rate Chart'!Z36</f>
        <v>561.55999999999995</v>
      </c>
      <c r="AJ37" s="134">
        <f>'[2]Citigroup Rate Chart'!AA36</f>
        <v>6738.7199999999993</v>
      </c>
      <c r="AK37" s="135">
        <f>'[2]Citigroup Rate Chart'!AB36</f>
        <v>2.2462399999999997E-2</v>
      </c>
      <c r="AL37" s="197"/>
      <c r="AM37" s="54" t="s">
        <v>402</v>
      </c>
      <c r="AN37" s="119"/>
      <c r="AO37" s="128">
        <v>263</v>
      </c>
      <c r="AP37" s="138">
        <v>178</v>
      </c>
      <c r="AQ37" s="138">
        <v>185</v>
      </c>
      <c r="AR37" s="138">
        <v>220</v>
      </c>
      <c r="AS37" s="122">
        <v>238</v>
      </c>
      <c r="AT37" s="123"/>
      <c r="AU37" s="159">
        <v>26</v>
      </c>
      <c r="AV37" s="183">
        <v>11</v>
      </c>
      <c r="AW37" s="123"/>
      <c r="AX37" s="140">
        <v>9.7200000000000006</v>
      </c>
      <c r="AY37" s="123"/>
      <c r="AZ37" s="159">
        <v>13.5</v>
      </c>
      <c r="BA37" s="183">
        <v>13.5</v>
      </c>
      <c r="BB37" s="123"/>
      <c r="BC37" s="128" t="e">
        <f>SUM((AL37*7)/1000*#REF!)</f>
        <v>#REF!</v>
      </c>
      <c r="BD37" s="129" t="e">
        <f t="shared" si="5"/>
        <v>#REF!</v>
      </c>
      <c r="BE37" s="122">
        <v>0.84</v>
      </c>
      <c r="BF37" s="123"/>
      <c r="BG37" s="123"/>
      <c r="BH37" s="182" t="e">
        <f>SUM(AL37/#REF!*'[2]Dental &amp; Other Rates'!$B$42/12)</f>
        <v>#REF!</v>
      </c>
      <c r="BI37" s="123"/>
      <c r="BJ37" s="133">
        <f>'[2]Citigroup Rate Max AD&amp;D Life'!Y36</f>
        <v>652.22</v>
      </c>
      <c r="BK37" s="134">
        <f>'[2]Citigroup Rate Max AD&amp;D Life'!Z36</f>
        <v>705.56</v>
      </c>
      <c r="BL37" s="134">
        <f>'[2]Citigroup Rate Max AD&amp;D Life'!AA36</f>
        <v>8466.7199999999993</v>
      </c>
      <c r="BM37" s="135">
        <f>'[2]Citigroup Rate Max AD&amp;D Life'!AB36</f>
        <v>2.8222399999999998E-2</v>
      </c>
    </row>
    <row r="38" spans="1:66" ht="14.4" thickTop="1" thickBot="1" x14ac:dyDescent="0.3">
      <c r="A38" s="54" t="s">
        <v>403</v>
      </c>
      <c r="B38" s="119"/>
      <c r="C38" s="123"/>
      <c r="D38" s="123"/>
      <c r="E38" s="147">
        <f>'[2]Enron Rate Chart'!AA37</f>
        <v>-365.33</v>
      </c>
      <c r="F38" s="148">
        <f>'[2]Enron Rate Chart'!AB37</f>
        <v>289.31333333333333</v>
      </c>
      <c r="G38" s="148">
        <f>'[2]Enron Rate Chart'!AC37</f>
        <v>388.23333333333335</v>
      </c>
      <c r="H38" s="148">
        <f>'[2]Enron Rate Chart'!AD37</f>
        <v>4658.8</v>
      </c>
      <c r="I38" s="149">
        <f>'[2]Enron Rate Chart'!AE37</f>
        <v>9.3176000000000005E-3</v>
      </c>
      <c r="J38" s="197"/>
      <c r="K38" s="54" t="s">
        <v>403</v>
      </c>
      <c r="L38" s="119"/>
      <c r="M38" s="163">
        <v>274</v>
      </c>
      <c r="N38" s="164">
        <v>187</v>
      </c>
      <c r="O38" s="164">
        <v>194</v>
      </c>
      <c r="P38" s="164">
        <v>230</v>
      </c>
      <c r="Q38" s="165">
        <v>248</v>
      </c>
      <c r="R38" s="123"/>
      <c r="S38" s="159">
        <v>26</v>
      </c>
      <c r="T38" s="183">
        <v>11</v>
      </c>
      <c r="U38" s="123"/>
      <c r="V38" s="146">
        <v>9.7200000000000006</v>
      </c>
      <c r="W38" s="123"/>
      <c r="X38" s="126" t="e">
        <f>SUM(J38/#REF!*'[2]Dental &amp; Other Rates'!$B$27)</f>
        <v>#REF!</v>
      </c>
      <c r="Y38" s="184" t="e">
        <f>SUM(J38/#REF!*'[2]Dental &amp; Other Rates'!$B$28)</f>
        <v>#REF!</v>
      </c>
      <c r="Z38" s="123"/>
      <c r="AA38" s="128" t="e">
        <f>SUM(J38/1000*#REF!)</f>
        <v>#REF!</v>
      </c>
      <c r="AB38" s="129" t="e">
        <f t="shared" si="4"/>
        <v>#REF!</v>
      </c>
      <c r="AC38" s="122">
        <v>0.84</v>
      </c>
      <c r="AD38" s="123"/>
      <c r="AE38" s="123"/>
      <c r="AF38" s="182" t="e">
        <f>SUM(J38/#REF!*'[2]Dental &amp; Other Rates'!$B$42/12)</f>
        <v>#REF!</v>
      </c>
      <c r="AG38" s="123"/>
      <c r="AH38" s="147">
        <f>'[2]Citigroup Rate Chart'!Y37</f>
        <v>730.88666666666677</v>
      </c>
      <c r="AI38" s="148">
        <f>'[2]Citigroup Rate Chart'!Z37</f>
        <v>747.22666666666669</v>
      </c>
      <c r="AJ38" s="148">
        <f>'[2]Citigroup Rate Chart'!AA37</f>
        <v>8966.7200000000012</v>
      </c>
      <c r="AK38" s="149">
        <f>'[2]Citigroup Rate Chart'!AB37</f>
        <v>1.7933440000000002E-2</v>
      </c>
      <c r="AL38" s="197"/>
      <c r="AM38" s="54" t="s">
        <v>403</v>
      </c>
      <c r="AN38" s="119"/>
      <c r="AO38" s="163">
        <v>274</v>
      </c>
      <c r="AP38" s="164">
        <v>187</v>
      </c>
      <c r="AQ38" s="164">
        <v>194</v>
      </c>
      <c r="AR38" s="164">
        <v>230</v>
      </c>
      <c r="AS38" s="165">
        <v>248</v>
      </c>
      <c r="AT38" s="123"/>
      <c r="AU38" s="159">
        <v>26</v>
      </c>
      <c r="AV38" s="183">
        <v>11</v>
      </c>
      <c r="AW38" s="123"/>
      <c r="AX38" s="146">
        <v>9.7200000000000006</v>
      </c>
      <c r="AY38" s="123"/>
      <c r="AZ38" s="159">
        <v>13.5</v>
      </c>
      <c r="BA38" s="183">
        <v>13.5</v>
      </c>
      <c r="BB38" s="123"/>
      <c r="BC38" s="128" t="e">
        <f>SUM((AL38*7)/1000*#REF!)</f>
        <v>#REF!</v>
      </c>
      <c r="BD38" s="129" t="e">
        <f t="shared" si="5"/>
        <v>#REF!</v>
      </c>
      <c r="BE38" s="122">
        <v>0.84</v>
      </c>
      <c r="BF38" s="123"/>
      <c r="BG38" s="123"/>
      <c r="BH38" s="182" t="e">
        <f>SUM(AL38/#REF!*'[2]Dental &amp; Other Rates'!$B$42/12)</f>
        <v>#REF!</v>
      </c>
      <c r="BI38" s="123"/>
      <c r="BJ38" s="133">
        <f>'[2]Citigroup Rate Max AD&amp;D Life'!Y37</f>
        <v>889.88666666666677</v>
      </c>
      <c r="BK38" s="134">
        <f>'[2]Citigroup Rate Max AD&amp;D Life'!Z37</f>
        <v>978.22666666666669</v>
      </c>
      <c r="BL38" s="134">
        <f>'[2]Citigroup Rate Max AD&amp;D Life'!AA37</f>
        <v>11738.720000000001</v>
      </c>
      <c r="BM38" s="135">
        <f>'[2]Citigroup Rate Max AD&amp;D Life'!AB37</f>
        <v>2.3477440000000002E-2</v>
      </c>
    </row>
    <row r="39" spans="1:66" ht="14.4" thickTop="1" thickBot="1" x14ac:dyDescent="0.3">
      <c r="A39" s="73" t="s">
        <v>326</v>
      </c>
      <c r="B39" s="150"/>
      <c r="C39" s="151"/>
      <c r="D39" s="151"/>
      <c r="E39" s="198">
        <f>'[2]Enron Rate Chart'!AA38</f>
        <v>0</v>
      </c>
      <c r="F39" s="198">
        <f>'[2]Enron Rate Chart'!AB38</f>
        <v>0</v>
      </c>
      <c r="G39" s="198">
        <f>'[2]Enron Rate Chart'!AC38</f>
        <v>0</v>
      </c>
      <c r="H39" s="199">
        <f>'[2]Enron Rate Chart'!AD38</f>
        <v>0</v>
      </c>
      <c r="I39" s="198">
        <f>'[2]Enron Rate Chart'!AE38</f>
        <v>0</v>
      </c>
      <c r="J39" s="200"/>
      <c r="K39" s="73" t="s">
        <v>326</v>
      </c>
      <c r="L39" s="150"/>
      <c r="M39" s="220" t="s">
        <v>406</v>
      </c>
      <c r="N39" s="221"/>
      <c r="O39" s="221"/>
      <c r="P39" s="221"/>
      <c r="Q39" s="222"/>
      <c r="R39" s="151"/>
      <c r="S39" s="218" t="s">
        <v>326</v>
      </c>
      <c r="T39" s="219"/>
      <c r="U39" s="75"/>
      <c r="V39" s="153" t="s">
        <v>407</v>
      </c>
      <c r="W39" s="151"/>
      <c r="X39" s="154" t="s">
        <v>323</v>
      </c>
      <c r="Y39" s="155" t="s">
        <v>326</v>
      </c>
      <c r="Z39" s="151"/>
      <c r="AA39" s="156" t="s">
        <v>384</v>
      </c>
      <c r="AB39" s="157" t="s">
        <v>385</v>
      </c>
      <c r="AC39" s="158" t="s">
        <v>386</v>
      </c>
      <c r="AD39" s="75"/>
      <c r="AE39" s="151"/>
      <c r="AF39" s="185" t="s">
        <v>422</v>
      </c>
      <c r="AG39" s="151"/>
      <c r="AH39" s="201"/>
      <c r="AI39" s="201"/>
      <c r="AJ39" s="201"/>
      <c r="AK39" s="201"/>
      <c r="AL39" s="200"/>
      <c r="AM39" s="73" t="s">
        <v>326</v>
      </c>
      <c r="AN39" s="150"/>
      <c r="AO39" s="220" t="s">
        <v>406</v>
      </c>
      <c r="AP39" s="221"/>
      <c r="AQ39" s="221"/>
      <c r="AR39" s="221"/>
      <c r="AS39" s="222"/>
      <c r="AT39" s="151"/>
      <c r="AU39" s="218" t="s">
        <v>326</v>
      </c>
      <c r="AV39" s="219"/>
      <c r="AW39" s="75"/>
      <c r="AX39" s="153" t="s">
        <v>407</v>
      </c>
      <c r="AY39" s="151"/>
      <c r="AZ39" s="154" t="s">
        <v>323</v>
      </c>
      <c r="BA39" s="155" t="s">
        <v>326</v>
      </c>
      <c r="BB39" s="151"/>
      <c r="BC39" s="156" t="s">
        <v>384</v>
      </c>
      <c r="BD39" s="157" t="s">
        <v>385</v>
      </c>
      <c r="BE39" s="158" t="s">
        <v>386</v>
      </c>
      <c r="BF39" s="75"/>
      <c r="BG39" s="151"/>
      <c r="BH39" s="185" t="s">
        <v>422</v>
      </c>
      <c r="BI39" s="151"/>
      <c r="BJ39" s="201"/>
      <c r="BK39" s="201"/>
      <c r="BL39" s="201"/>
      <c r="BM39" s="201"/>
      <c r="BN39" s="200"/>
    </row>
    <row r="40" spans="1:66" ht="14.4" thickTop="1" thickBot="1" x14ac:dyDescent="0.3">
      <c r="A40" s="54" t="s">
        <v>394</v>
      </c>
      <c r="B40" s="119"/>
      <c r="C40" s="123"/>
      <c r="D40" s="123"/>
      <c r="E40" s="133">
        <f>'[2]Enron Rate Chart'!AA39</f>
        <v>-440.66</v>
      </c>
      <c r="F40" s="134">
        <f>'[2]Enron Rate Chart'!AB39</f>
        <v>165.35599999999997</v>
      </c>
      <c r="G40" s="134">
        <f>'[2]Enron Rate Chart'!AC39</f>
        <v>170.50399999999993</v>
      </c>
      <c r="H40" s="134">
        <f>'[2]Enron Rate Chart'!AD39</f>
        <v>2046.0479999999993</v>
      </c>
      <c r="I40" s="135">
        <f>'[2]Enron Rate Chart'!AE39</f>
        <v>8.5251999999999967E-2</v>
      </c>
      <c r="J40" s="197"/>
      <c r="K40" s="54" t="s">
        <v>394</v>
      </c>
      <c r="L40" s="119"/>
      <c r="M40" s="120">
        <v>97</v>
      </c>
      <c r="N40" s="121">
        <v>77</v>
      </c>
      <c r="O40" s="121">
        <v>61</v>
      </c>
      <c r="P40" s="121">
        <v>84</v>
      </c>
      <c r="Q40" s="179">
        <v>91</v>
      </c>
      <c r="R40" s="123"/>
      <c r="S40" s="159">
        <v>53</v>
      </c>
      <c r="T40" s="183">
        <v>18</v>
      </c>
      <c r="U40" s="123"/>
      <c r="V40" s="160">
        <v>14.6</v>
      </c>
      <c r="W40" s="123"/>
      <c r="X40" s="126" t="e">
        <f>SUM(J40/#REF!*'[2]Dental &amp; Other Rates'!$B$27)</f>
        <v>#REF!</v>
      </c>
      <c r="Y40" s="184" t="e">
        <f>SUM(J40/#REF!*'[2]Dental &amp; Other Rates'!$B$28)</f>
        <v>#REF!</v>
      </c>
      <c r="Z40" s="123"/>
      <c r="AA40" s="128" t="e">
        <f>SUM(J40/1000*#REF!)</f>
        <v>#REF!</v>
      </c>
      <c r="AB40" s="129" t="e">
        <f t="shared" ref="AB40:AB49" si="6">SUM(AA40*0.5)</f>
        <v>#REF!</v>
      </c>
      <c r="AC40" s="122">
        <v>0.84</v>
      </c>
      <c r="AD40" s="123"/>
      <c r="AE40" s="123"/>
      <c r="AF40" s="182" t="e">
        <f>SUM(J40/#REF!*'[2]Dental &amp; Other Rates'!$B$39/12)</f>
        <v>#REF!</v>
      </c>
      <c r="AG40" s="123"/>
      <c r="AH40" s="133">
        <f>'[2]Citigroup Rate Chart'!Y39</f>
        <v>173.816</v>
      </c>
      <c r="AI40" s="134">
        <f>'[2]Citigroup Rate Chart'!Z39</f>
        <v>175.4</v>
      </c>
      <c r="AJ40" s="134">
        <f>'[2]Citigroup Rate Chart'!AA39</f>
        <v>2104.8000000000002</v>
      </c>
      <c r="AK40" s="135">
        <f>'[2]Citigroup Rate Chart'!AB39</f>
        <v>8.77E-2</v>
      </c>
      <c r="AL40" s="197"/>
      <c r="AM40" s="54" t="s">
        <v>394</v>
      </c>
      <c r="AN40" s="119"/>
      <c r="AO40" s="120">
        <v>97</v>
      </c>
      <c r="AP40" s="121">
        <v>77</v>
      </c>
      <c r="AQ40" s="121">
        <v>61</v>
      </c>
      <c r="AR40" s="121">
        <v>84</v>
      </c>
      <c r="AS40" s="179">
        <v>91</v>
      </c>
      <c r="AT40" s="123"/>
      <c r="AU40" s="159">
        <v>53</v>
      </c>
      <c r="AV40" s="183">
        <v>18</v>
      </c>
      <c r="AW40" s="123"/>
      <c r="AX40" s="160">
        <v>14.6</v>
      </c>
      <c r="AY40" s="123"/>
      <c r="AZ40" s="159" t="e">
        <f>SUM((AL40*10)/#REF!*'[2]Dental &amp; Other Rates'!$B$27)</f>
        <v>#REF!</v>
      </c>
      <c r="BA40" s="183" t="e">
        <f>SUM((AL40*10*0.6)/#REF!*'[2]Dental &amp; Other Rates'!$B$28)</f>
        <v>#REF!</v>
      </c>
      <c r="BB40" s="123"/>
      <c r="BC40" s="128" t="e">
        <f>SUM((AL40*7)/1000*#REF!)</f>
        <v>#REF!</v>
      </c>
      <c r="BD40" s="129" t="e">
        <f t="shared" ref="BD40:BD49" si="7">SUM(BC40*0.5)</f>
        <v>#REF!</v>
      </c>
      <c r="BE40" s="122">
        <v>0.84</v>
      </c>
      <c r="BF40" s="123"/>
      <c r="BG40" s="123"/>
      <c r="BH40" s="182" t="e">
        <f>SUM(AL40/#REF!*'[2]Dental &amp; Other Rates'!$B$39/12)</f>
        <v>#REF!</v>
      </c>
      <c r="BI40" s="123"/>
      <c r="BJ40" s="133">
        <f>'[2]Citigroup Rate Max AD&amp;D Life'!Y39</f>
        <v>182.96</v>
      </c>
      <c r="BK40" s="134">
        <f>'[2]Citigroup Rate Max AD&amp;D Life'!Z39</f>
        <v>188</v>
      </c>
      <c r="BL40" s="134">
        <f>'[2]Citigroup Rate Max AD&amp;D Life'!AA39</f>
        <v>2256</v>
      </c>
      <c r="BM40" s="135">
        <f>'[2]Citigroup Rate Max AD&amp;D Life'!AB39</f>
        <v>9.4E-2</v>
      </c>
    </row>
    <row r="41" spans="1:66" ht="14.4" thickTop="1" thickBot="1" x14ac:dyDescent="0.3">
      <c r="A41" s="54" t="s">
        <v>395</v>
      </c>
      <c r="B41" s="119"/>
      <c r="C41" s="123"/>
      <c r="D41" s="123"/>
      <c r="E41" s="133">
        <f>'[2]Enron Rate Chart'!AA40</f>
        <v>-440.66</v>
      </c>
      <c r="F41" s="134">
        <f>'[2]Enron Rate Chart'!AB40</f>
        <v>165.8816666666666</v>
      </c>
      <c r="G41" s="134">
        <f>'[2]Enron Rate Chart'!AC40</f>
        <v>171.2266666666666</v>
      </c>
      <c r="H41" s="134">
        <f>'[2]Enron Rate Chart'!AD40</f>
        <v>2054.7199999999993</v>
      </c>
      <c r="I41" s="135">
        <f>'[2]Enron Rate Chart'!AE40</f>
        <v>8.2188799999999965E-2</v>
      </c>
      <c r="J41" s="197"/>
      <c r="K41" s="54" t="s">
        <v>395</v>
      </c>
      <c r="L41" s="119"/>
      <c r="M41" s="128">
        <v>117</v>
      </c>
      <c r="N41" s="138">
        <v>93</v>
      </c>
      <c r="O41" s="138">
        <v>74</v>
      </c>
      <c r="P41" s="138">
        <v>101</v>
      </c>
      <c r="Q41" s="122">
        <v>110</v>
      </c>
      <c r="R41" s="123"/>
      <c r="S41" s="159">
        <v>53</v>
      </c>
      <c r="T41" s="183">
        <v>18</v>
      </c>
      <c r="U41" s="123"/>
      <c r="V41" s="140">
        <v>14.6</v>
      </c>
      <c r="W41" s="123"/>
      <c r="X41" s="126" t="e">
        <f>SUM(J41/#REF!*'[2]Dental &amp; Other Rates'!$B$27)</f>
        <v>#REF!</v>
      </c>
      <c r="Y41" s="184" t="e">
        <f>SUM(J41/#REF!*'[2]Dental &amp; Other Rates'!$B$28)</f>
        <v>#REF!</v>
      </c>
      <c r="Z41" s="123"/>
      <c r="AA41" s="128" t="e">
        <f>SUM(J41/1000*#REF!)</f>
        <v>#REF!</v>
      </c>
      <c r="AB41" s="129" t="e">
        <f t="shared" si="6"/>
        <v>#REF!</v>
      </c>
      <c r="AC41" s="122">
        <v>0.84</v>
      </c>
      <c r="AD41" s="123"/>
      <c r="AE41" s="123"/>
      <c r="AF41" s="182" t="e">
        <f>SUM(J41/#REF!*'[2]Dental &amp; Other Rates'!$B$39/12)</f>
        <v>#REF!</v>
      </c>
      <c r="AG41" s="123"/>
      <c r="AH41" s="133">
        <f>'[2]Citigroup Rate Chart'!Y40</f>
        <v>194.2</v>
      </c>
      <c r="AI41" s="134">
        <f>'[2]Citigroup Rate Chart'!Z40</f>
        <v>195.815</v>
      </c>
      <c r="AJ41" s="134">
        <f>'[2]Citigroup Rate Chart'!AA40</f>
        <v>2349.7799999999997</v>
      </c>
      <c r="AK41" s="135">
        <f>'[2]Citigroup Rate Chart'!AB40</f>
        <v>9.3991199999999997E-2</v>
      </c>
      <c r="AL41" s="197"/>
      <c r="AM41" s="54" t="s">
        <v>395</v>
      </c>
      <c r="AN41" s="119"/>
      <c r="AO41" s="128">
        <v>117</v>
      </c>
      <c r="AP41" s="138">
        <v>93</v>
      </c>
      <c r="AQ41" s="138">
        <v>74</v>
      </c>
      <c r="AR41" s="138">
        <v>101</v>
      </c>
      <c r="AS41" s="122">
        <v>110</v>
      </c>
      <c r="AT41" s="123"/>
      <c r="AU41" s="159">
        <v>53</v>
      </c>
      <c r="AV41" s="183">
        <v>18</v>
      </c>
      <c r="AW41" s="123"/>
      <c r="AX41" s="140">
        <v>14.6</v>
      </c>
      <c r="AY41" s="123"/>
      <c r="AZ41" s="159" t="e">
        <f>SUM((AL41*10)/#REF!*'[2]Dental &amp; Other Rates'!$B$27)</f>
        <v>#REF!</v>
      </c>
      <c r="BA41" s="183" t="e">
        <f>SUM((AL41*10*0.6)/#REF!*'[2]Dental &amp; Other Rates'!$B$28)</f>
        <v>#REF!</v>
      </c>
      <c r="BB41" s="123"/>
      <c r="BC41" s="128" t="e">
        <f>SUM((AL41*7)/1000*#REF!)</f>
        <v>#REF!</v>
      </c>
      <c r="BD41" s="129" t="e">
        <f t="shared" si="7"/>
        <v>#REF!</v>
      </c>
      <c r="BE41" s="122">
        <v>0.84</v>
      </c>
      <c r="BF41" s="123"/>
      <c r="BG41" s="123"/>
      <c r="BH41" s="182" t="e">
        <f>SUM(AL41/#REF!*'[2]Dental &amp; Other Rates'!$B$39/12)</f>
        <v>#REF!</v>
      </c>
      <c r="BI41" s="123"/>
      <c r="BJ41" s="133">
        <f>'[2]Citigroup Rate Max AD&amp;D Life'!Y40</f>
        <v>203.72499999999999</v>
      </c>
      <c r="BK41" s="134">
        <f>'[2]Citigroup Rate Max AD&amp;D Life'!Z40</f>
        <v>208.94</v>
      </c>
      <c r="BL41" s="134">
        <f>'[2]Citigroup Rate Max AD&amp;D Life'!AA40</f>
        <v>2507.2799999999997</v>
      </c>
      <c r="BM41" s="135">
        <f>'[2]Citigroup Rate Max AD&amp;D Life'!AB40</f>
        <v>0.1002912</v>
      </c>
    </row>
    <row r="42" spans="1:66" ht="14.4" thickTop="1" thickBot="1" x14ac:dyDescent="0.3">
      <c r="A42" s="54" t="s">
        <v>396</v>
      </c>
      <c r="B42" s="119"/>
      <c r="C42" s="123"/>
      <c r="D42" s="123"/>
      <c r="E42" s="133">
        <f>'[2]Enron Rate Chart'!AA41</f>
        <v>-440.66</v>
      </c>
      <c r="F42" s="134">
        <f>'[2]Enron Rate Chart'!AB41</f>
        <v>173.76666666666662</v>
      </c>
      <c r="G42" s="134">
        <f>'[2]Enron Rate Chart'!AC41</f>
        <v>182.06666666666661</v>
      </c>
      <c r="H42" s="134">
        <f>'[2]Enron Rate Chart'!AD41</f>
        <v>2184.7999999999993</v>
      </c>
      <c r="I42" s="135">
        <f>'[2]Enron Rate Chart'!AE41</f>
        <v>5.4619999999999981E-2</v>
      </c>
      <c r="J42" s="197"/>
      <c r="K42" s="54" t="s">
        <v>396</v>
      </c>
      <c r="L42" s="119"/>
      <c r="M42" s="128">
        <v>143</v>
      </c>
      <c r="N42" s="138">
        <v>112</v>
      </c>
      <c r="O42" s="138">
        <v>93</v>
      </c>
      <c r="P42" s="138">
        <v>123</v>
      </c>
      <c r="Q42" s="122">
        <v>131</v>
      </c>
      <c r="R42" s="123"/>
      <c r="S42" s="159">
        <v>53</v>
      </c>
      <c r="T42" s="183">
        <v>18</v>
      </c>
      <c r="U42" s="123"/>
      <c r="V42" s="140">
        <v>14.6</v>
      </c>
      <c r="W42" s="123"/>
      <c r="X42" s="126" t="e">
        <f>SUM(J42/#REF!*'[2]Dental &amp; Other Rates'!$B$27)</f>
        <v>#REF!</v>
      </c>
      <c r="Y42" s="184" t="e">
        <f>SUM(J42/#REF!*'[2]Dental &amp; Other Rates'!$B$28)</f>
        <v>#REF!</v>
      </c>
      <c r="Z42" s="123"/>
      <c r="AA42" s="128" t="e">
        <f>SUM(J42/1000*#REF!)</f>
        <v>#REF!</v>
      </c>
      <c r="AB42" s="129" t="e">
        <f t="shared" si="6"/>
        <v>#REF!</v>
      </c>
      <c r="AC42" s="122">
        <v>0.84</v>
      </c>
      <c r="AD42" s="123"/>
      <c r="AE42" s="123"/>
      <c r="AF42" s="182" t="e">
        <f>SUM(J42/#REF!*'[2]Dental &amp; Other Rates'!$B$39/12)</f>
        <v>#REF!</v>
      </c>
      <c r="AG42" s="123"/>
      <c r="AH42" s="133">
        <f>'[2]Citigroup Rate Chart'!Y41</f>
        <v>225.96</v>
      </c>
      <c r="AI42" s="134">
        <f>'[2]Citigroup Rate Chart'!Z41</f>
        <v>228.04</v>
      </c>
      <c r="AJ42" s="134">
        <f>'[2]Citigroup Rate Chart'!AA41</f>
        <v>2736.48</v>
      </c>
      <c r="AK42" s="135">
        <f>'[2]Citigroup Rate Chart'!AB41</f>
        <v>6.8412000000000001E-2</v>
      </c>
      <c r="AL42" s="197"/>
      <c r="AM42" s="54" t="s">
        <v>396</v>
      </c>
      <c r="AN42" s="119"/>
      <c r="AO42" s="128">
        <v>143</v>
      </c>
      <c r="AP42" s="138">
        <v>112</v>
      </c>
      <c r="AQ42" s="138">
        <v>93</v>
      </c>
      <c r="AR42" s="138">
        <v>123</v>
      </c>
      <c r="AS42" s="122">
        <v>131</v>
      </c>
      <c r="AT42" s="123"/>
      <c r="AU42" s="159">
        <v>53</v>
      </c>
      <c r="AV42" s="183">
        <v>18</v>
      </c>
      <c r="AW42" s="123"/>
      <c r="AX42" s="140">
        <v>14.6</v>
      </c>
      <c r="AY42" s="123"/>
      <c r="AZ42" s="159" t="e">
        <f>SUM((AL42*10)/#REF!*'[2]Dental &amp; Other Rates'!$B$27)</f>
        <v>#REF!</v>
      </c>
      <c r="BA42" s="183" t="e">
        <f>SUM((AL42*10*0.6)/#REF!*'[2]Dental &amp; Other Rates'!$B$28)</f>
        <v>#REF!</v>
      </c>
      <c r="BB42" s="123"/>
      <c r="BC42" s="128" t="e">
        <f>SUM((AL42*7)/1000*#REF!)</f>
        <v>#REF!</v>
      </c>
      <c r="BD42" s="129" t="e">
        <f t="shared" si="7"/>
        <v>#REF!</v>
      </c>
      <c r="BE42" s="122">
        <v>0.84</v>
      </c>
      <c r="BF42" s="123"/>
      <c r="BG42" s="123"/>
      <c r="BH42" s="182" t="e">
        <f>SUM(AL42/#REF!*'[2]Dental &amp; Other Rates'!$B$39/12)</f>
        <v>#REF!</v>
      </c>
      <c r="BI42" s="123"/>
      <c r="BJ42" s="133">
        <f>'[2]Citigroup Rate Max AD&amp;D Life'!Y41</f>
        <v>241.2</v>
      </c>
      <c r="BK42" s="134">
        <f>'[2]Citigroup Rate Max AD&amp;D Life'!Z41</f>
        <v>249.04</v>
      </c>
      <c r="BL42" s="134">
        <f>'[2]Citigroup Rate Max AD&amp;D Life'!AA41</f>
        <v>2988.48</v>
      </c>
      <c r="BM42" s="135">
        <f>'[2]Citigroup Rate Max AD&amp;D Life'!AB41</f>
        <v>7.4712000000000001E-2</v>
      </c>
    </row>
    <row r="43" spans="1:66" ht="14.4" thickTop="1" thickBot="1" x14ac:dyDescent="0.3">
      <c r="A43" s="54" t="s">
        <v>397</v>
      </c>
      <c r="B43" s="119"/>
      <c r="C43" s="123"/>
      <c r="D43" s="123"/>
      <c r="E43" s="133">
        <f>'[2]Enron Rate Chart'!AA42</f>
        <v>-440.66</v>
      </c>
      <c r="F43" s="134">
        <f>'[2]Enron Rate Chart'!AB42</f>
        <v>184.27999999999994</v>
      </c>
      <c r="G43" s="134">
        <f>'[2]Enron Rate Chart'!AC42</f>
        <v>196.51999999999992</v>
      </c>
      <c r="H43" s="134">
        <f>'[2]Enron Rate Chart'!AD42</f>
        <v>2358.2399999999989</v>
      </c>
      <c r="I43" s="135">
        <f>'[2]Enron Rate Chart'!AE42</f>
        <v>3.9303999999999985E-2</v>
      </c>
      <c r="J43" s="197"/>
      <c r="K43" s="54" t="s">
        <v>397</v>
      </c>
      <c r="L43" s="119"/>
      <c r="M43" s="128">
        <v>179</v>
      </c>
      <c r="N43" s="138">
        <v>118</v>
      </c>
      <c r="O43" s="138">
        <v>118</v>
      </c>
      <c r="P43" s="138">
        <v>153</v>
      </c>
      <c r="Q43" s="122">
        <v>166</v>
      </c>
      <c r="R43" s="123"/>
      <c r="S43" s="159">
        <v>53</v>
      </c>
      <c r="T43" s="183">
        <v>18</v>
      </c>
      <c r="U43" s="123"/>
      <c r="V43" s="140">
        <v>14.6</v>
      </c>
      <c r="W43" s="123"/>
      <c r="X43" s="126" t="e">
        <f>SUM(J43/#REF!*'[2]Dental &amp; Other Rates'!$B$27)</f>
        <v>#REF!</v>
      </c>
      <c r="Y43" s="184" t="e">
        <f>SUM(J43/#REF!*'[2]Dental &amp; Other Rates'!$B$28)</f>
        <v>#REF!</v>
      </c>
      <c r="Z43" s="123"/>
      <c r="AA43" s="128" t="e">
        <f>SUM(J43/1000*#REF!)</f>
        <v>#REF!</v>
      </c>
      <c r="AB43" s="129" t="e">
        <f t="shared" si="6"/>
        <v>#REF!</v>
      </c>
      <c r="AC43" s="122">
        <v>0.84</v>
      </c>
      <c r="AD43" s="123"/>
      <c r="AE43" s="123"/>
      <c r="AF43" s="182" t="e">
        <f>SUM(J43/#REF!*'[2]Dental &amp; Other Rates'!$B$40/12)</f>
        <v>#REF!</v>
      </c>
      <c r="AG43" s="123"/>
      <c r="AH43" s="133">
        <f>'[2]Citigroup Rate Chart'!Y42</f>
        <v>277.14</v>
      </c>
      <c r="AI43" s="134">
        <f>'[2]Citigroup Rate Chart'!Z42</f>
        <v>279.84000000000003</v>
      </c>
      <c r="AJ43" s="134">
        <f>'[2]Citigroup Rate Chart'!AA42</f>
        <v>3358.0800000000004</v>
      </c>
      <c r="AK43" s="135">
        <f>'[2]Citigroup Rate Chart'!AB42</f>
        <v>5.5968000000000004E-2</v>
      </c>
      <c r="AL43" s="197"/>
      <c r="AM43" s="54" t="s">
        <v>397</v>
      </c>
      <c r="AN43" s="119"/>
      <c r="AO43" s="128">
        <v>179</v>
      </c>
      <c r="AP43" s="138">
        <v>118</v>
      </c>
      <c r="AQ43" s="138">
        <v>118</v>
      </c>
      <c r="AR43" s="138">
        <v>153</v>
      </c>
      <c r="AS43" s="122">
        <v>166</v>
      </c>
      <c r="AT43" s="123"/>
      <c r="AU43" s="159">
        <v>53</v>
      </c>
      <c r="AV43" s="183">
        <v>18</v>
      </c>
      <c r="AW43" s="123"/>
      <c r="AX43" s="140">
        <v>14.6</v>
      </c>
      <c r="AY43" s="123"/>
      <c r="AZ43" s="159" t="e">
        <f>SUM((AL43*10)/#REF!*'[2]Dental &amp; Other Rates'!$B$27)</f>
        <v>#REF!</v>
      </c>
      <c r="BA43" s="183" t="e">
        <f>SUM((AL43*10*0.6)/#REF!*'[2]Dental &amp; Other Rates'!$B$28)</f>
        <v>#REF!</v>
      </c>
      <c r="BB43" s="123"/>
      <c r="BC43" s="128" t="e">
        <f>SUM((AL43*7)/1000*#REF!)</f>
        <v>#REF!</v>
      </c>
      <c r="BD43" s="129" t="e">
        <f t="shared" si="7"/>
        <v>#REF!</v>
      </c>
      <c r="BE43" s="122">
        <v>0.84</v>
      </c>
      <c r="BF43" s="123"/>
      <c r="BG43" s="123"/>
      <c r="BH43" s="182" t="e">
        <f>SUM(AL43/#REF!*'[2]Dental &amp; Other Rates'!$B$40/12)</f>
        <v>#REF!</v>
      </c>
      <c r="BI43" s="123"/>
      <c r="BJ43" s="133">
        <f>'[2]Citigroup Rate Max AD&amp;D Life'!Y42</f>
        <v>300</v>
      </c>
      <c r="BK43" s="134">
        <f>'[2]Citigroup Rate Max AD&amp;D Life'!Z42</f>
        <v>311.33999999999997</v>
      </c>
      <c r="BL43" s="134">
        <f>'[2]Citigroup Rate Max AD&amp;D Life'!AA42</f>
        <v>3736.08</v>
      </c>
      <c r="BM43" s="135">
        <f>'[2]Citigroup Rate Max AD&amp;D Life'!AB42</f>
        <v>6.2267999999999997E-2</v>
      </c>
    </row>
    <row r="44" spans="1:66" ht="14.4" thickTop="1" thickBot="1" x14ac:dyDescent="0.3">
      <c r="A44" s="54" t="s">
        <v>398</v>
      </c>
      <c r="B44" s="119"/>
      <c r="C44" s="123"/>
      <c r="D44" s="123"/>
      <c r="E44" s="133">
        <f>'[2]Enron Rate Chart'!AA43</f>
        <v>-440.66</v>
      </c>
      <c r="F44" s="134">
        <f>'[2]Enron Rate Chart'!AB43</f>
        <v>194.79333333333329</v>
      </c>
      <c r="G44" s="134">
        <f>'[2]Enron Rate Chart'!AC43</f>
        <v>210.9733333333333</v>
      </c>
      <c r="H44" s="134">
        <f>'[2]Enron Rate Chart'!AD43</f>
        <v>2531.6799999999994</v>
      </c>
      <c r="I44" s="135">
        <f>'[2]Enron Rate Chart'!AE43</f>
        <v>3.1645999999999994E-2</v>
      </c>
      <c r="J44" s="197"/>
      <c r="K44" s="54" t="s">
        <v>398</v>
      </c>
      <c r="L44" s="119"/>
      <c r="M44" s="128">
        <v>215</v>
      </c>
      <c r="N44" s="138">
        <v>142</v>
      </c>
      <c r="O44" s="138">
        <v>142</v>
      </c>
      <c r="P44" s="138">
        <v>186</v>
      </c>
      <c r="Q44" s="122">
        <v>200</v>
      </c>
      <c r="R44" s="123"/>
      <c r="S44" s="159">
        <v>53</v>
      </c>
      <c r="T44" s="183">
        <v>18</v>
      </c>
      <c r="U44" s="123"/>
      <c r="V44" s="140">
        <v>14.6</v>
      </c>
      <c r="W44" s="123"/>
      <c r="X44" s="126" t="e">
        <f>SUM(J44/#REF!*'[2]Dental &amp; Other Rates'!$B$27)</f>
        <v>#REF!</v>
      </c>
      <c r="Y44" s="184" t="e">
        <f>SUM(J44/#REF!*'[2]Dental &amp; Other Rates'!$B$28)</f>
        <v>#REF!</v>
      </c>
      <c r="Z44" s="123"/>
      <c r="AA44" s="128" t="e">
        <f>SUM(J44/1000*#REF!)</f>
        <v>#REF!</v>
      </c>
      <c r="AB44" s="129" t="e">
        <f t="shared" si="6"/>
        <v>#REF!</v>
      </c>
      <c r="AC44" s="122">
        <v>0.84</v>
      </c>
      <c r="AD44" s="123"/>
      <c r="AE44" s="123"/>
      <c r="AF44" s="182" t="e">
        <f>SUM(J44/#REF!*'[2]Dental &amp; Other Rates'!$B$40/12)</f>
        <v>#REF!</v>
      </c>
      <c r="AG44" s="123"/>
      <c r="AH44" s="133">
        <f>'[2]Citigroup Rate Chart'!Y43</f>
        <v>323.32000000000005</v>
      </c>
      <c r="AI44" s="134">
        <f>'[2]Citigroup Rate Chart'!Z43</f>
        <v>326.64</v>
      </c>
      <c r="AJ44" s="134">
        <f>'[2]Citigroup Rate Chart'!AA43</f>
        <v>3919.68</v>
      </c>
      <c r="AK44" s="135">
        <f>'[2]Citigroup Rate Chart'!AB43</f>
        <v>4.8995999999999998E-2</v>
      </c>
      <c r="AL44" s="197"/>
      <c r="AM44" s="54" t="s">
        <v>398</v>
      </c>
      <c r="AN44" s="119"/>
      <c r="AO44" s="128">
        <v>215</v>
      </c>
      <c r="AP44" s="138">
        <v>142</v>
      </c>
      <c r="AQ44" s="138">
        <v>142</v>
      </c>
      <c r="AR44" s="138">
        <v>186</v>
      </c>
      <c r="AS44" s="122">
        <v>200</v>
      </c>
      <c r="AT44" s="123"/>
      <c r="AU44" s="159">
        <v>53</v>
      </c>
      <c r="AV44" s="183">
        <v>18</v>
      </c>
      <c r="AW44" s="123"/>
      <c r="AX44" s="140">
        <v>14.6</v>
      </c>
      <c r="AY44" s="123"/>
      <c r="AZ44" s="159" t="e">
        <f>SUM((AL44*10)/#REF!*'[2]Dental &amp; Other Rates'!$B$27)</f>
        <v>#REF!</v>
      </c>
      <c r="BA44" s="183" t="e">
        <f>SUM((AL44*10*0.6)/#REF!*'[2]Dental &amp; Other Rates'!$B$28)</f>
        <v>#REF!</v>
      </c>
      <c r="BB44" s="123"/>
      <c r="BC44" s="128" t="e">
        <f>SUM((AL44*7)/1000*#REF!)</f>
        <v>#REF!</v>
      </c>
      <c r="BD44" s="129" t="e">
        <f t="shared" si="7"/>
        <v>#REF!</v>
      </c>
      <c r="BE44" s="122">
        <v>0.84</v>
      </c>
      <c r="BF44" s="123"/>
      <c r="BG44" s="123"/>
      <c r="BH44" s="182" t="e">
        <f>SUM(AL44/#REF!*'[2]Dental &amp; Other Rates'!$B$40/12)</f>
        <v>#REF!</v>
      </c>
      <c r="BI44" s="123"/>
      <c r="BJ44" s="133">
        <f>'[2]Citigroup Rate Max AD&amp;D Life'!Y43</f>
        <v>353.8</v>
      </c>
      <c r="BK44" s="134">
        <f>'[2]Citigroup Rate Max AD&amp;D Life'!Z43</f>
        <v>368.64</v>
      </c>
      <c r="BL44" s="134">
        <f>'[2]Citigroup Rate Max AD&amp;D Life'!AA43</f>
        <v>4423.68</v>
      </c>
      <c r="BM44" s="135">
        <f>'[2]Citigroup Rate Max AD&amp;D Life'!AB43</f>
        <v>5.5295999999999998E-2</v>
      </c>
    </row>
    <row r="45" spans="1:66" ht="14.4" thickTop="1" thickBot="1" x14ac:dyDescent="0.3">
      <c r="A45" s="54" t="s">
        <v>399</v>
      </c>
      <c r="B45" s="119"/>
      <c r="C45" s="123"/>
      <c r="D45" s="123"/>
      <c r="E45" s="133">
        <f>'[2]Enron Rate Chart'!AA44</f>
        <v>-440.66</v>
      </c>
      <c r="F45" s="134">
        <f>'[2]Enron Rate Chart'!AB44</f>
        <v>205.30666666666662</v>
      </c>
      <c r="G45" s="134">
        <f>'[2]Enron Rate Chart'!AC44</f>
        <v>225.42666666666662</v>
      </c>
      <c r="H45" s="134">
        <f>'[2]Enron Rate Chart'!AD44</f>
        <v>2705.1199999999994</v>
      </c>
      <c r="I45" s="135">
        <f>'[2]Enron Rate Chart'!AE44</f>
        <v>2.7051199999999994E-2</v>
      </c>
      <c r="J45" s="197"/>
      <c r="K45" s="54" t="s">
        <v>399</v>
      </c>
      <c r="L45" s="119"/>
      <c r="M45" s="128">
        <v>252</v>
      </c>
      <c r="N45" s="138">
        <v>167</v>
      </c>
      <c r="O45" s="138">
        <v>172</v>
      </c>
      <c r="P45" s="138">
        <v>216</v>
      </c>
      <c r="Q45" s="122">
        <v>234</v>
      </c>
      <c r="R45" s="123"/>
      <c r="S45" s="159">
        <v>53</v>
      </c>
      <c r="T45" s="183">
        <v>18</v>
      </c>
      <c r="U45" s="123"/>
      <c r="V45" s="140">
        <v>14.6</v>
      </c>
      <c r="W45" s="123"/>
      <c r="X45" s="126" t="e">
        <f>SUM(J45/#REF!*'[2]Dental &amp; Other Rates'!$B$27)</f>
        <v>#REF!</v>
      </c>
      <c r="Y45" s="184" t="e">
        <f>SUM(J45/#REF!*'[2]Dental &amp; Other Rates'!$B$28)</f>
        <v>#REF!</v>
      </c>
      <c r="Z45" s="123"/>
      <c r="AA45" s="128" t="e">
        <f>SUM(J45/1000*#REF!)</f>
        <v>#REF!</v>
      </c>
      <c r="AB45" s="129" t="e">
        <f t="shared" si="6"/>
        <v>#REF!</v>
      </c>
      <c r="AC45" s="122">
        <v>0.84</v>
      </c>
      <c r="AD45" s="123"/>
      <c r="AE45" s="123"/>
      <c r="AF45" s="182" t="e">
        <f>SUM(J45/#REF!*'[2]Dental &amp; Other Rates'!$B$40/12)</f>
        <v>#REF!</v>
      </c>
      <c r="AG45" s="123"/>
      <c r="AH45" s="133">
        <f>'[2]Citigroup Rate Chart'!Y44</f>
        <v>370.5</v>
      </c>
      <c r="AI45" s="134">
        <f>'[2]Citigroup Rate Chart'!Z44</f>
        <v>374.44</v>
      </c>
      <c r="AJ45" s="134">
        <f>'[2]Citigroup Rate Chart'!AA44</f>
        <v>4493.28</v>
      </c>
      <c r="AK45" s="135">
        <f>'[2]Citigroup Rate Chart'!AB44</f>
        <v>4.4932799999999995E-2</v>
      </c>
      <c r="AL45" s="197"/>
      <c r="AM45" s="54" t="s">
        <v>399</v>
      </c>
      <c r="AN45" s="119"/>
      <c r="AO45" s="128">
        <v>252</v>
      </c>
      <c r="AP45" s="138">
        <v>167</v>
      </c>
      <c r="AQ45" s="138">
        <v>172</v>
      </c>
      <c r="AR45" s="138">
        <v>216</v>
      </c>
      <c r="AS45" s="122">
        <v>234</v>
      </c>
      <c r="AT45" s="123"/>
      <c r="AU45" s="159">
        <v>53</v>
      </c>
      <c r="AV45" s="183">
        <v>18</v>
      </c>
      <c r="AW45" s="123"/>
      <c r="AX45" s="140">
        <v>14.6</v>
      </c>
      <c r="AY45" s="123"/>
      <c r="AZ45" s="159" t="e">
        <f>SUM((AL45*10)/#REF!*'[2]Dental &amp; Other Rates'!$B$27)</f>
        <v>#REF!</v>
      </c>
      <c r="BA45" s="183" t="e">
        <f>SUM((AL45*10*0.6)/#REF!*'[2]Dental &amp; Other Rates'!$B$28)</f>
        <v>#REF!</v>
      </c>
      <c r="BB45" s="123"/>
      <c r="BC45" s="128" t="e">
        <f>SUM((AL45*7)/1000*#REF!)</f>
        <v>#REF!</v>
      </c>
      <c r="BD45" s="129" t="e">
        <f t="shared" si="7"/>
        <v>#REF!</v>
      </c>
      <c r="BE45" s="122">
        <v>0.84</v>
      </c>
      <c r="BF45" s="123"/>
      <c r="BG45" s="123"/>
      <c r="BH45" s="182" t="e">
        <f>SUM(AL45/#REF!*'[2]Dental &amp; Other Rates'!$B$40/12)</f>
        <v>#REF!</v>
      </c>
      <c r="BI45" s="123"/>
      <c r="BJ45" s="133">
        <f>'[2]Citigroup Rate Max AD&amp;D Life'!Y44</f>
        <v>408.6</v>
      </c>
      <c r="BK45" s="134">
        <f>'[2]Citigroup Rate Max AD&amp;D Life'!Z44</f>
        <v>426.94</v>
      </c>
      <c r="BL45" s="134">
        <f>'[2]Citigroup Rate Max AD&amp;D Life'!AA44</f>
        <v>5123.28</v>
      </c>
      <c r="BM45" s="135">
        <f>'[2]Citigroup Rate Max AD&amp;D Life'!AB44</f>
        <v>5.1232799999999995E-2</v>
      </c>
    </row>
    <row r="46" spans="1:66" ht="14.4" thickTop="1" thickBot="1" x14ac:dyDescent="0.3">
      <c r="A46" s="54" t="s">
        <v>400</v>
      </c>
      <c r="B46" s="119"/>
      <c r="C46" s="123"/>
      <c r="D46" s="123"/>
      <c r="E46" s="133">
        <f>'[2]Enron Rate Chart'!AA45</f>
        <v>-440.66</v>
      </c>
      <c r="F46" s="134">
        <f>'[2]Enron Rate Chart'!AB45</f>
        <v>231.58999999999995</v>
      </c>
      <c r="G46" s="134">
        <f>'[2]Enron Rate Chart'!AC45</f>
        <v>261.55999999999995</v>
      </c>
      <c r="H46" s="134">
        <f>'[2]Enron Rate Chart'!AD45</f>
        <v>3138.7199999999993</v>
      </c>
      <c r="I46" s="135">
        <f>'[2]Enron Rate Chart'!AE45</f>
        <v>2.0924799999999997E-2</v>
      </c>
      <c r="J46" s="197"/>
      <c r="K46" s="54" t="s">
        <v>400</v>
      </c>
      <c r="L46" s="119"/>
      <c r="M46" s="128">
        <v>320</v>
      </c>
      <c r="N46" s="138">
        <v>230</v>
      </c>
      <c r="O46" s="138">
        <v>235</v>
      </c>
      <c r="P46" s="138">
        <v>291</v>
      </c>
      <c r="Q46" s="122">
        <v>312</v>
      </c>
      <c r="R46" s="123"/>
      <c r="S46" s="159">
        <v>53</v>
      </c>
      <c r="T46" s="183">
        <v>18</v>
      </c>
      <c r="U46" s="123"/>
      <c r="V46" s="140">
        <v>14.6</v>
      </c>
      <c r="W46" s="123"/>
      <c r="X46" s="126" t="e">
        <f>SUM(J46/#REF!*'[2]Dental &amp; Other Rates'!$B$27)</f>
        <v>#REF!</v>
      </c>
      <c r="Y46" s="184" t="e">
        <f>SUM(J46/#REF!*'[2]Dental &amp; Other Rates'!$B$28)</f>
        <v>#REF!</v>
      </c>
      <c r="Z46" s="123"/>
      <c r="AA46" s="128" t="e">
        <f>SUM(J46/1000*#REF!)</f>
        <v>#REF!</v>
      </c>
      <c r="AB46" s="129" t="e">
        <f t="shared" si="6"/>
        <v>#REF!</v>
      </c>
      <c r="AC46" s="122">
        <v>0.84</v>
      </c>
      <c r="AD46" s="123"/>
      <c r="AE46" s="123"/>
      <c r="AF46" s="182" t="e">
        <f>SUM(J46/#REF!*'[2]Dental &amp; Other Rates'!$B$41/12)</f>
        <v>#REF!</v>
      </c>
      <c r="AG46" s="123"/>
      <c r="AH46" s="133">
        <f>'[2]Citigroup Rate Chart'!Y45</f>
        <v>501.45000000000005</v>
      </c>
      <c r="AI46" s="134">
        <f>'[2]Citigroup Rate Chart'!Z45</f>
        <v>506.94</v>
      </c>
      <c r="AJ46" s="134">
        <f>'[2]Citigroup Rate Chart'!AA45</f>
        <v>6083.28</v>
      </c>
      <c r="AK46" s="135">
        <f>'[2]Citigroup Rate Chart'!AB45</f>
        <v>4.05552E-2</v>
      </c>
      <c r="AL46" s="197"/>
      <c r="AM46" s="54" t="s">
        <v>400</v>
      </c>
      <c r="AN46" s="119"/>
      <c r="AO46" s="128">
        <v>320</v>
      </c>
      <c r="AP46" s="138">
        <v>230</v>
      </c>
      <c r="AQ46" s="138">
        <v>235</v>
      </c>
      <c r="AR46" s="138">
        <v>291</v>
      </c>
      <c r="AS46" s="122">
        <v>312</v>
      </c>
      <c r="AT46" s="123"/>
      <c r="AU46" s="159">
        <v>53</v>
      </c>
      <c r="AV46" s="183">
        <v>18</v>
      </c>
      <c r="AW46" s="123"/>
      <c r="AX46" s="140">
        <v>14.6</v>
      </c>
      <c r="AY46" s="123"/>
      <c r="AZ46" s="159" t="e">
        <f>SUM((AL46*10)/#REF!*'[2]Dental &amp; Other Rates'!$B$27)</f>
        <v>#REF!</v>
      </c>
      <c r="BA46" s="183" t="e">
        <f>SUM((AL46*10*0.6)/#REF!*'[2]Dental &amp; Other Rates'!$B$28)</f>
        <v>#REF!</v>
      </c>
      <c r="BB46" s="123"/>
      <c r="BC46" s="128" t="e">
        <f>SUM((AL46*7)/1000*#REF!)</f>
        <v>#REF!</v>
      </c>
      <c r="BD46" s="129" t="e">
        <f t="shared" si="7"/>
        <v>#REF!</v>
      </c>
      <c r="BE46" s="122">
        <v>0.84</v>
      </c>
      <c r="BF46" s="123"/>
      <c r="BG46" s="123"/>
      <c r="BH46" s="182" t="e">
        <f>SUM(AL46/#REF!*'[2]Dental &amp; Other Rates'!$B$41/12)</f>
        <v>#REF!</v>
      </c>
      <c r="BI46" s="123"/>
      <c r="BJ46" s="133">
        <f>'[2]Citigroup Rate Max AD&amp;D Life'!Y45</f>
        <v>558.6</v>
      </c>
      <c r="BK46" s="134">
        <f>'[2]Citigroup Rate Max AD&amp;D Life'!Z45</f>
        <v>585.69000000000005</v>
      </c>
      <c r="BL46" s="134">
        <f>'[2]Citigroup Rate Max AD&amp;D Life'!AA45</f>
        <v>7028.2800000000007</v>
      </c>
      <c r="BM46" s="135">
        <f>'[2]Citigroup Rate Max AD&amp;D Life'!AB45</f>
        <v>4.6855200000000007E-2</v>
      </c>
    </row>
    <row r="47" spans="1:66" ht="14.4" thickTop="1" thickBot="1" x14ac:dyDescent="0.3">
      <c r="A47" s="54" t="s">
        <v>401</v>
      </c>
      <c r="B47" s="119"/>
      <c r="C47" s="123"/>
      <c r="D47" s="123"/>
      <c r="E47" s="133">
        <f>'[2]Enron Rate Chart'!AA46</f>
        <v>-440.66</v>
      </c>
      <c r="F47" s="134">
        <f>'[2]Enron Rate Chart'!AB46</f>
        <v>257.87333333333333</v>
      </c>
      <c r="G47" s="134">
        <f>'[2]Enron Rate Chart'!AC46</f>
        <v>297.69333333333327</v>
      </c>
      <c r="H47" s="134">
        <f>'[2]Enron Rate Chart'!AD46</f>
        <v>3572.3199999999993</v>
      </c>
      <c r="I47" s="135">
        <f>'[2]Enron Rate Chart'!AE46</f>
        <v>1.7861599999999995E-2</v>
      </c>
      <c r="J47" s="197"/>
      <c r="K47" s="54" t="s">
        <v>401</v>
      </c>
      <c r="L47" s="119"/>
      <c r="M47" s="128">
        <v>346</v>
      </c>
      <c r="N47" s="138">
        <v>242</v>
      </c>
      <c r="O47" s="138">
        <v>247</v>
      </c>
      <c r="P47" s="138">
        <v>306</v>
      </c>
      <c r="Q47" s="122">
        <v>328</v>
      </c>
      <c r="R47" s="123"/>
      <c r="S47" s="159">
        <v>53</v>
      </c>
      <c r="T47" s="183">
        <v>18</v>
      </c>
      <c r="U47" s="123"/>
      <c r="V47" s="140">
        <v>14.6</v>
      </c>
      <c r="W47" s="123"/>
      <c r="X47" s="126" t="e">
        <f>SUM(J47/#REF!*'[2]Dental &amp; Other Rates'!$B$27)</f>
        <v>#REF!</v>
      </c>
      <c r="Y47" s="184" t="e">
        <f>SUM(J47/#REF!*'[2]Dental &amp; Other Rates'!$B$28)</f>
        <v>#REF!</v>
      </c>
      <c r="Z47" s="123"/>
      <c r="AA47" s="128" t="e">
        <f>SUM(J47/1000*#REF!)</f>
        <v>#REF!</v>
      </c>
      <c r="AB47" s="129" t="e">
        <f t="shared" si="6"/>
        <v>#REF!</v>
      </c>
      <c r="AC47" s="122">
        <v>0.84</v>
      </c>
      <c r="AD47" s="123"/>
      <c r="AE47" s="123"/>
      <c r="AF47" s="182" t="e">
        <f>SUM(J47/#REF!*'[2]Dental &amp; Other Rates'!$B$41/12)</f>
        <v>#REF!</v>
      </c>
      <c r="AG47" s="123"/>
      <c r="AH47" s="133">
        <f>'[2]Citigroup Rate Chart'!Y46</f>
        <v>565.40000000000009</v>
      </c>
      <c r="AI47" s="134">
        <f>'[2]Citigroup Rate Chart'!Z46</f>
        <v>572.44000000000005</v>
      </c>
      <c r="AJ47" s="134">
        <f>'[2]Citigroup Rate Chart'!AA46</f>
        <v>6869.2800000000007</v>
      </c>
      <c r="AK47" s="135">
        <f>'[2]Citigroup Rate Chart'!AB46</f>
        <v>3.4346399999999999E-2</v>
      </c>
      <c r="AL47" s="197"/>
      <c r="AM47" s="54" t="s">
        <v>401</v>
      </c>
      <c r="AN47" s="119"/>
      <c r="AO47" s="128">
        <v>346</v>
      </c>
      <c r="AP47" s="138">
        <v>242</v>
      </c>
      <c r="AQ47" s="138">
        <v>247</v>
      </c>
      <c r="AR47" s="138">
        <v>306</v>
      </c>
      <c r="AS47" s="122">
        <v>328</v>
      </c>
      <c r="AT47" s="123"/>
      <c r="AU47" s="159">
        <v>53</v>
      </c>
      <c r="AV47" s="183">
        <v>18</v>
      </c>
      <c r="AW47" s="123"/>
      <c r="AX47" s="140">
        <v>14.6</v>
      </c>
      <c r="AY47" s="123"/>
      <c r="AZ47" s="159">
        <v>13.5</v>
      </c>
      <c r="BA47" s="183">
        <v>13.5</v>
      </c>
      <c r="BB47" s="123"/>
      <c r="BC47" s="128" t="e">
        <f>SUM((AL47*7)/1000*#REF!)</f>
        <v>#REF!</v>
      </c>
      <c r="BD47" s="129" t="e">
        <f t="shared" si="7"/>
        <v>#REF!</v>
      </c>
      <c r="BE47" s="122">
        <v>0.84</v>
      </c>
      <c r="BF47" s="123"/>
      <c r="BG47" s="123"/>
      <c r="BH47" s="182" t="e">
        <f>SUM(AL47/#REF!*'[2]Dental &amp; Other Rates'!$B$41/12)</f>
        <v>#REF!</v>
      </c>
      <c r="BI47" s="123"/>
      <c r="BJ47" s="133">
        <f>'[2]Citigroup Rate Max AD&amp;D Life'!Y46</f>
        <v>637.1</v>
      </c>
      <c r="BK47" s="134">
        <f>'[2]Citigroup Rate Max AD&amp;D Life'!Z46</f>
        <v>672.94</v>
      </c>
      <c r="BL47" s="134">
        <f>'[2]Citigroup Rate Max AD&amp;D Life'!AA46</f>
        <v>8075.2800000000007</v>
      </c>
      <c r="BM47" s="135">
        <f>'[2]Citigroup Rate Max AD&amp;D Life'!AB46</f>
        <v>4.03764E-2</v>
      </c>
    </row>
    <row r="48" spans="1:66" ht="14.4" thickTop="1" thickBot="1" x14ac:dyDescent="0.3">
      <c r="A48" s="54" t="s">
        <v>402</v>
      </c>
      <c r="B48" s="119"/>
      <c r="C48" s="123"/>
      <c r="D48" s="123"/>
      <c r="E48" s="133">
        <f>'[2]Enron Rate Chart'!AA47</f>
        <v>-440.66</v>
      </c>
      <c r="F48" s="134">
        <f>'[2]Enron Rate Chart'!AB47</f>
        <v>310.43999999999994</v>
      </c>
      <c r="G48" s="134">
        <f>'[2]Enron Rate Chart'!AC47</f>
        <v>369.95999999999992</v>
      </c>
      <c r="H48" s="134">
        <f>'[2]Enron Rate Chart'!AD47</f>
        <v>4439.5199999999986</v>
      </c>
      <c r="I48" s="135">
        <f>'[2]Enron Rate Chart'!AE47</f>
        <v>1.4798399999999996E-2</v>
      </c>
      <c r="J48" s="197"/>
      <c r="K48" s="54" t="s">
        <v>402</v>
      </c>
      <c r="L48" s="119"/>
      <c r="M48" s="128">
        <v>362</v>
      </c>
      <c r="N48" s="138">
        <v>253</v>
      </c>
      <c r="O48" s="138">
        <v>259</v>
      </c>
      <c r="P48" s="138">
        <v>320</v>
      </c>
      <c r="Q48" s="122">
        <v>343</v>
      </c>
      <c r="R48" s="123"/>
      <c r="S48" s="159">
        <v>53</v>
      </c>
      <c r="T48" s="183">
        <v>18</v>
      </c>
      <c r="U48" s="123"/>
      <c r="V48" s="140">
        <v>14.6</v>
      </c>
      <c r="W48" s="123"/>
      <c r="X48" s="126" t="e">
        <f>SUM(J48/#REF!*'[2]Dental &amp; Other Rates'!$B$27)</f>
        <v>#REF!</v>
      </c>
      <c r="Y48" s="184" t="e">
        <f>SUM(J48/#REF!*'[2]Dental &amp; Other Rates'!$B$28)</f>
        <v>#REF!</v>
      </c>
      <c r="Z48" s="123"/>
      <c r="AA48" s="128" t="e">
        <f>SUM(J48/1000*#REF!)</f>
        <v>#REF!</v>
      </c>
      <c r="AB48" s="129" t="e">
        <f t="shared" si="6"/>
        <v>#REF!</v>
      </c>
      <c r="AC48" s="122">
        <v>0.84</v>
      </c>
      <c r="AD48" s="123"/>
      <c r="AE48" s="123"/>
      <c r="AF48" s="182" t="e">
        <f>SUM(J48/#REF!*'[2]Dental &amp; Other Rates'!$B$42/12)</f>
        <v>#REF!</v>
      </c>
      <c r="AG48" s="123"/>
      <c r="AH48" s="133">
        <f>'[2]Citigroup Rate Chart'!Y47</f>
        <v>682.3</v>
      </c>
      <c r="AI48" s="134">
        <f>'[2]Citigroup Rate Chart'!Z47</f>
        <v>692.44</v>
      </c>
      <c r="AJ48" s="134">
        <f>'[2]Citigroup Rate Chart'!AA47</f>
        <v>8309.2800000000007</v>
      </c>
      <c r="AK48" s="135">
        <f>'[2]Citigroup Rate Chart'!AB47</f>
        <v>2.7697600000000003E-2</v>
      </c>
      <c r="AL48" s="197"/>
      <c r="AM48" s="54" t="s">
        <v>402</v>
      </c>
      <c r="AN48" s="119"/>
      <c r="AO48" s="128">
        <v>362</v>
      </c>
      <c r="AP48" s="138">
        <v>253</v>
      </c>
      <c r="AQ48" s="138">
        <v>259</v>
      </c>
      <c r="AR48" s="138">
        <v>320</v>
      </c>
      <c r="AS48" s="122">
        <v>343</v>
      </c>
      <c r="AT48" s="123"/>
      <c r="AU48" s="159">
        <v>53</v>
      </c>
      <c r="AV48" s="183">
        <v>18</v>
      </c>
      <c r="AW48" s="123"/>
      <c r="AX48" s="140">
        <v>14.6</v>
      </c>
      <c r="AY48" s="123"/>
      <c r="AZ48" s="159">
        <v>13.5</v>
      </c>
      <c r="BA48" s="183">
        <v>13.5</v>
      </c>
      <c r="BB48" s="123"/>
      <c r="BC48" s="128" t="e">
        <f>SUM((AL48*7)/1000*#REF!)</f>
        <v>#REF!</v>
      </c>
      <c r="BD48" s="129" t="e">
        <f t="shared" si="7"/>
        <v>#REF!</v>
      </c>
      <c r="BE48" s="122">
        <v>0.84</v>
      </c>
      <c r="BF48" s="123"/>
      <c r="BG48" s="123"/>
      <c r="BH48" s="182" t="e">
        <f>SUM(AL48/#REF!*'[2]Dental &amp; Other Rates'!$B$42/12)</f>
        <v>#REF!</v>
      </c>
      <c r="BI48" s="123"/>
      <c r="BJ48" s="133">
        <f>'[2]Citigroup Rate Max AD&amp;D Life'!Y47</f>
        <v>783.1</v>
      </c>
      <c r="BK48" s="134">
        <f>'[2]Citigroup Rate Max AD&amp;D Life'!Z47</f>
        <v>836.44</v>
      </c>
      <c r="BL48" s="134">
        <f>'[2]Citigroup Rate Max AD&amp;D Life'!AA47</f>
        <v>10037.280000000001</v>
      </c>
      <c r="BM48" s="135">
        <f>'[2]Citigroup Rate Max AD&amp;D Life'!AB47</f>
        <v>3.3457600000000004E-2</v>
      </c>
    </row>
    <row r="49" spans="1:66" ht="14.4" thickTop="1" thickBot="1" x14ac:dyDescent="0.3">
      <c r="A49" s="54" t="s">
        <v>403</v>
      </c>
      <c r="B49" s="119"/>
      <c r="C49" s="123"/>
      <c r="D49" s="123"/>
      <c r="E49" s="147">
        <f>'[2]Enron Rate Chart'!AA48</f>
        <v>-440.66</v>
      </c>
      <c r="F49" s="148">
        <f>'[2]Enron Rate Chart'!AB48</f>
        <v>415.57333333333327</v>
      </c>
      <c r="G49" s="148">
        <f>'[2]Enron Rate Chart'!AC48</f>
        <v>514.49333333333323</v>
      </c>
      <c r="H49" s="148">
        <f>'[2]Enron Rate Chart'!AD48</f>
        <v>6173.9199999999983</v>
      </c>
      <c r="I49" s="149">
        <f>'[2]Enron Rate Chart'!AE48</f>
        <v>1.2347839999999999E-2</v>
      </c>
      <c r="J49" s="197"/>
      <c r="K49" s="54" t="s">
        <v>403</v>
      </c>
      <c r="L49" s="119"/>
      <c r="M49" s="163">
        <v>378</v>
      </c>
      <c r="N49" s="164">
        <v>265</v>
      </c>
      <c r="O49" s="164">
        <v>270</v>
      </c>
      <c r="P49" s="164">
        <v>335</v>
      </c>
      <c r="Q49" s="165">
        <v>359</v>
      </c>
      <c r="R49" s="123"/>
      <c r="S49" s="166">
        <v>53</v>
      </c>
      <c r="T49" s="186">
        <v>18</v>
      </c>
      <c r="U49" s="123"/>
      <c r="V49" s="146">
        <v>14.6</v>
      </c>
      <c r="W49" s="123"/>
      <c r="X49" s="161" t="e">
        <f>SUM(J49/#REF!*'[2]Dental &amp; Other Rates'!$B$27)</f>
        <v>#REF!</v>
      </c>
      <c r="Y49" s="187" t="e">
        <f>SUM(J49/#REF!*'[2]Dental &amp; Other Rates'!$B$28)</f>
        <v>#REF!</v>
      </c>
      <c r="Z49" s="123"/>
      <c r="AA49" s="163" t="e">
        <f>SUM(J49/1000*#REF!)</f>
        <v>#REF!</v>
      </c>
      <c r="AB49" s="167" t="e">
        <f t="shared" si="6"/>
        <v>#REF!</v>
      </c>
      <c r="AC49" s="165">
        <v>0.84</v>
      </c>
      <c r="AD49" s="123"/>
      <c r="AE49" s="123"/>
      <c r="AF49" s="188" t="e">
        <f>SUM(J49/#REF!*'[2]Dental &amp; Other Rates'!$B$42/12)</f>
        <v>#REF!</v>
      </c>
      <c r="AG49" s="123"/>
      <c r="AH49" s="147">
        <f>'[2]Citigroup Rate Chart'!Y48</f>
        <v>866.76666666666665</v>
      </c>
      <c r="AI49" s="148">
        <f>'[2]Citigroup Rate Chart'!Z48</f>
        <v>883.10666666666668</v>
      </c>
      <c r="AJ49" s="148">
        <f>'[2]Citigroup Rate Chart'!AA48</f>
        <v>10597.28</v>
      </c>
      <c r="AK49" s="149">
        <f>'[2]Citigroup Rate Chart'!AB48</f>
        <v>2.1194560000000001E-2</v>
      </c>
      <c r="AL49" s="197"/>
      <c r="AM49" s="54" t="s">
        <v>403</v>
      </c>
      <c r="AN49" s="119"/>
      <c r="AO49" s="163">
        <v>378</v>
      </c>
      <c r="AP49" s="164">
        <v>265</v>
      </c>
      <c r="AQ49" s="164">
        <v>270</v>
      </c>
      <c r="AR49" s="164">
        <v>335</v>
      </c>
      <c r="AS49" s="165">
        <v>359</v>
      </c>
      <c r="AT49" s="123"/>
      <c r="AU49" s="166">
        <v>53</v>
      </c>
      <c r="AV49" s="186">
        <v>18</v>
      </c>
      <c r="AW49" s="123"/>
      <c r="AX49" s="146">
        <v>14.6</v>
      </c>
      <c r="AY49" s="123"/>
      <c r="AZ49" s="166">
        <v>13.5</v>
      </c>
      <c r="BA49" s="186">
        <v>13.5</v>
      </c>
      <c r="BB49" s="123"/>
      <c r="BC49" s="189" t="e">
        <f>SUM((AL49*7)/1000*#REF!)</f>
        <v>#REF!</v>
      </c>
      <c r="BD49" s="167" t="e">
        <f t="shared" si="7"/>
        <v>#REF!</v>
      </c>
      <c r="BE49" s="165">
        <v>0.84</v>
      </c>
      <c r="BF49" s="123"/>
      <c r="BG49" s="123"/>
      <c r="BH49" s="188" t="e">
        <f>SUM(AL49/#REF!*'[2]Dental &amp; Other Rates'!$B$42/12)</f>
        <v>#REF!</v>
      </c>
      <c r="BI49" s="123"/>
      <c r="BJ49" s="147">
        <f>'[2]Citigroup Rate Max AD&amp;D Life'!Y48</f>
        <v>1025.7666666666667</v>
      </c>
      <c r="BK49" s="148">
        <f>'[2]Citigroup Rate Max AD&amp;D Life'!Z48</f>
        <v>1114.1066666666668</v>
      </c>
      <c r="BL49" s="148">
        <f>'[2]Citigroup Rate Max AD&amp;D Life'!AA48</f>
        <v>13369.280000000002</v>
      </c>
      <c r="BM49" s="149">
        <f>'[2]Citigroup Rate Max AD&amp;D Life'!AB48</f>
        <v>2.6738560000000005E-2</v>
      </c>
    </row>
    <row r="50" spans="1:66" ht="13.8" thickTop="1" x14ac:dyDescent="0.25">
      <c r="A50" s="168"/>
      <c r="E50" s="197">
        <f>'[2]Enron Summary'!AA49</f>
        <v>0</v>
      </c>
      <c r="F50" s="197">
        <f>'[2]Enron Summary'!AB49</f>
        <v>0</v>
      </c>
      <c r="G50" s="197">
        <f>'[2]Enron Summary'!AC49</f>
        <v>0</v>
      </c>
      <c r="H50" s="202" t="str">
        <f>'[2]Enron Summary'!AD49</f>
        <v>AVG</v>
      </c>
      <c r="I50" s="170">
        <f>'[2]Enron Summary'!AE49</f>
        <v>1.6420957999999996E-2</v>
      </c>
      <c r="J50" s="200"/>
      <c r="K50" s="168"/>
      <c r="AH50">
        <f>'[2]Citigroup Rate Chart'!Y49</f>
        <v>0</v>
      </c>
      <c r="AI50">
        <f>'[2]Citigroup Rate Chart'!Z49</f>
        <v>0</v>
      </c>
      <c r="AJ50" s="169" t="str">
        <f>'[2]Citigroup Rate Chart'!AA49</f>
        <v>AVG</v>
      </c>
      <c r="AK50" s="170">
        <f>'[2]Citigroup Rate Chart'!AB49</f>
        <v>3.8376279999999999E-2</v>
      </c>
      <c r="AL50" s="200"/>
      <c r="AM50" s="168"/>
      <c r="BJ50">
        <f>'[2]Citigroup Rate Max AD&amp;D Life'!Y49</f>
        <v>0</v>
      </c>
      <c r="BK50">
        <f>'[2]Citigroup Rate Max AD&amp;D Life'!Z49</f>
        <v>0</v>
      </c>
      <c r="BL50" s="169" t="str">
        <f>'[2]Citigroup Rate Max AD&amp;D Life'!AA49</f>
        <v>AVG</v>
      </c>
      <c r="BM50" s="170">
        <f>'[2]Citigroup Rate Max AD&amp;D Life'!AB49</f>
        <v>4.4519680000000013E-2</v>
      </c>
      <c r="BN50" s="200"/>
    </row>
    <row r="52" spans="1:66" x14ac:dyDescent="0.25">
      <c r="I52" s="200"/>
      <c r="J52" s="200"/>
      <c r="AL52" s="200"/>
    </row>
  </sheetData>
  <mergeCells count="30">
    <mergeCell ref="AU2:AV2"/>
    <mergeCell ref="AO4:AS4"/>
    <mergeCell ref="AU4:AV4"/>
    <mergeCell ref="AO39:AS39"/>
    <mergeCell ref="AU39:AV39"/>
    <mergeCell ref="AM1:BM1"/>
    <mergeCell ref="AZ2:BA2"/>
    <mergeCell ref="BC2:BE2"/>
    <mergeCell ref="BJ2:BM2"/>
    <mergeCell ref="AO2:AS2"/>
    <mergeCell ref="M39:Q39"/>
    <mergeCell ref="S39:T39"/>
    <mergeCell ref="AO17:AS17"/>
    <mergeCell ref="AU17:AV17"/>
    <mergeCell ref="AO28:AS28"/>
    <mergeCell ref="AU28:AV28"/>
    <mergeCell ref="M28:Q28"/>
    <mergeCell ref="S28:T28"/>
    <mergeCell ref="M17:Q17"/>
    <mergeCell ref="S17:T17"/>
    <mergeCell ref="M4:Q4"/>
    <mergeCell ref="S4:T4"/>
    <mergeCell ref="A1:I1"/>
    <mergeCell ref="K1:AK1"/>
    <mergeCell ref="E2:I2"/>
    <mergeCell ref="M2:Q2"/>
    <mergeCell ref="S2:T2"/>
    <mergeCell ref="AH2:AK2"/>
    <mergeCell ref="X2:Y2"/>
    <mergeCell ref="AA2:AC2"/>
  </mergeCells>
  <phoneticPr fontId="0" type="noConversion"/>
  <printOptions horizontalCentered="1"/>
  <pageMargins left="0.75" right="0.75" top="1" bottom="1" header="0.5" footer="0.5"/>
  <pageSetup scale="46" orientation="landscape" r:id="rId1"/>
  <headerFooter alignWithMargins="0">
    <oddHeader>&amp;C&amp;"Arial,Bold"&amp;18BENEFIT PROJECTION COMPARISON</oddHeader>
    <oddFooter>&amp;L&amp;F, &amp;A
&amp;D, &amp;T&amp;RPage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opLeftCell="A2" zoomScaleNormal="100" workbookViewId="0">
      <pane xSplit="2" topLeftCell="C1" activePane="topRight" state="frozen"/>
      <selection pane="topRight" activeCell="AD17" sqref="AD17"/>
    </sheetView>
  </sheetViews>
  <sheetFormatPr defaultColWidth="9" defaultRowHeight="13.2" x14ac:dyDescent="0.25"/>
  <cols>
    <col min="1" max="1" width="11.33203125" style="33" hidden="1" customWidth="1"/>
    <col min="2" max="2" width="16.88671875" style="168" bestFit="1" customWidth="1"/>
    <col min="3" max="3" width="0.6640625" customWidth="1"/>
    <col min="4" max="4" width="14" customWidth="1"/>
    <col min="5" max="6" width="9" customWidth="1"/>
    <col min="7" max="7" width="10.88671875" customWidth="1"/>
    <col min="8" max="8" width="0.6640625" customWidth="1"/>
    <col min="9" max="9" width="12.6640625" customWidth="1"/>
    <col min="10" max="10" width="0.5546875" customWidth="1"/>
    <col min="11" max="11" width="10.5546875" bestFit="1" customWidth="1"/>
    <col min="12" max="12" width="0.44140625" customWidth="1"/>
    <col min="13" max="13" width="11.88671875" bestFit="1" customWidth="1"/>
    <col min="14" max="14" width="9.6640625" bestFit="1" customWidth="1"/>
    <col min="15" max="15" width="0.44140625" customWidth="1"/>
    <col min="16" max="17" width="10.109375" bestFit="1" customWidth="1"/>
    <col min="18" max="18" width="11.33203125" customWidth="1"/>
    <col min="19" max="19" width="0.5546875" customWidth="1"/>
    <col min="20" max="20" width="0.44140625" customWidth="1"/>
    <col min="21" max="24" width="9.6640625" bestFit="1" customWidth="1"/>
    <col min="25" max="26" width="0.5546875" customWidth="1"/>
    <col min="27" max="30" width="9" customWidth="1"/>
    <col min="31" max="31" width="11.109375" customWidth="1"/>
  </cols>
  <sheetData>
    <row r="1" spans="1:33" ht="14.25" customHeight="1" thickTop="1" thickBot="1" x14ac:dyDescent="0.3">
      <c r="B1" s="54"/>
      <c r="C1" s="55"/>
      <c r="D1" s="233" t="s">
        <v>358</v>
      </c>
      <c r="E1" s="234"/>
      <c r="F1" s="234"/>
      <c r="G1" s="235"/>
      <c r="H1" s="56"/>
      <c r="I1" s="57" t="s">
        <v>359</v>
      </c>
      <c r="J1" s="56"/>
      <c r="K1" s="58" t="s">
        <v>360</v>
      </c>
      <c r="L1" s="56"/>
      <c r="M1" s="236" t="s">
        <v>361</v>
      </c>
      <c r="N1" s="237"/>
      <c r="O1" s="56"/>
      <c r="P1" s="233" t="s">
        <v>362</v>
      </c>
      <c r="Q1" s="234"/>
      <c r="R1" s="235"/>
      <c r="S1" s="56"/>
      <c r="T1" s="56"/>
      <c r="U1" s="59" t="s">
        <v>363</v>
      </c>
      <c r="V1" s="59" t="s">
        <v>363</v>
      </c>
      <c r="W1" s="59" t="s">
        <v>363</v>
      </c>
      <c r="X1" s="59" t="s">
        <v>363</v>
      </c>
      <c r="Y1" s="60"/>
      <c r="Z1" s="60"/>
      <c r="AA1" s="231" t="s">
        <v>364</v>
      </c>
      <c r="AB1" s="225"/>
      <c r="AC1" s="225"/>
      <c r="AD1" s="225"/>
      <c r="AE1" s="232"/>
    </row>
    <row r="2" spans="1:33" s="44" customFormat="1" ht="53.25" customHeight="1" thickTop="1" thickBot="1" x14ac:dyDescent="0.3">
      <c r="A2" s="63"/>
      <c r="B2" s="64" t="s">
        <v>365</v>
      </c>
      <c r="C2" s="65"/>
      <c r="D2" s="66" t="s">
        <v>366</v>
      </c>
      <c r="E2" s="67" t="s">
        <v>367</v>
      </c>
      <c r="F2" s="67" t="s">
        <v>368</v>
      </c>
      <c r="G2" s="68" t="s">
        <v>369</v>
      </c>
      <c r="H2" s="69"/>
      <c r="I2" s="69" t="s">
        <v>370</v>
      </c>
      <c r="J2" s="69"/>
      <c r="K2" s="70" t="s">
        <v>371</v>
      </c>
      <c r="L2" s="69"/>
      <c r="M2" s="69" t="s">
        <v>372</v>
      </c>
      <c r="N2" s="69" t="s">
        <v>372</v>
      </c>
      <c r="O2" s="69"/>
      <c r="P2" s="66" t="s">
        <v>373</v>
      </c>
      <c r="Q2" s="67" t="s">
        <v>374</v>
      </c>
      <c r="R2" s="68" t="s">
        <v>375</v>
      </c>
      <c r="S2" s="69"/>
      <c r="T2" s="69"/>
      <c r="U2" s="69" t="s">
        <v>376</v>
      </c>
      <c r="V2" s="69" t="s">
        <v>377</v>
      </c>
      <c r="W2" s="69" t="s">
        <v>376</v>
      </c>
      <c r="X2" s="69" t="s">
        <v>376</v>
      </c>
      <c r="Y2" s="69"/>
      <c r="Z2" s="69"/>
      <c r="AA2" s="71" t="s">
        <v>378</v>
      </c>
      <c r="AB2" s="71" t="s">
        <v>379</v>
      </c>
      <c r="AC2" s="71" t="s">
        <v>380</v>
      </c>
      <c r="AD2" s="71" t="s">
        <v>381</v>
      </c>
      <c r="AE2" s="72" t="s">
        <v>382</v>
      </c>
    </row>
    <row r="3" spans="1:33" s="44" customFormat="1" ht="27.6" thickTop="1" thickBot="1" x14ac:dyDescent="0.3">
      <c r="A3" s="63"/>
      <c r="B3" s="73" t="s">
        <v>323</v>
      </c>
      <c r="C3" s="74"/>
      <c r="D3" s="215" t="s">
        <v>383</v>
      </c>
      <c r="E3" s="216"/>
      <c r="F3" s="216"/>
      <c r="G3" s="217"/>
      <c r="H3" s="75"/>
      <c r="I3" s="76" t="s">
        <v>323</v>
      </c>
      <c r="J3" s="75"/>
      <c r="K3" s="77" t="s">
        <v>323</v>
      </c>
      <c r="L3" s="75"/>
      <c r="M3" s="78" t="s">
        <v>323</v>
      </c>
      <c r="N3" s="79" t="s">
        <v>326</v>
      </c>
      <c r="O3" s="75"/>
      <c r="P3" s="80" t="s">
        <v>384</v>
      </c>
      <c r="Q3" s="81" t="s">
        <v>385</v>
      </c>
      <c r="R3" s="82" t="s">
        <v>386</v>
      </c>
      <c r="S3" s="75"/>
      <c r="T3" s="75"/>
      <c r="U3" s="83" t="s">
        <v>387</v>
      </c>
      <c r="V3" s="83" t="s">
        <v>388</v>
      </c>
      <c r="W3" s="83" t="s">
        <v>389</v>
      </c>
      <c r="X3" s="83" t="s">
        <v>390</v>
      </c>
      <c r="Y3" s="75"/>
      <c r="Z3" s="75"/>
      <c r="AA3" s="84"/>
      <c r="AB3" s="84"/>
      <c r="AC3" s="84"/>
      <c r="AD3" s="85" t="s">
        <v>391</v>
      </c>
      <c r="AE3" s="84"/>
    </row>
    <row r="4" spans="1:33" ht="14.4" hidden="1" thickTop="1" thickBot="1" x14ac:dyDescent="0.3">
      <c r="B4" s="54"/>
      <c r="C4" s="55"/>
      <c r="D4" s="86"/>
      <c r="E4" s="87"/>
      <c r="F4" s="87"/>
      <c r="G4" s="88"/>
      <c r="H4" s="56"/>
      <c r="I4" s="89"/>
      <c r="J4" s="90"/>
      <c r="K4" s="91"/>
      <c r="L4" s="56"/>
      <c r="M4" s="92">
        <v>1000</v>
      </c>
      <c r="N4" s="93"/>
      <c r="O4" s="56"/>
      <c r="P4" s="94">
        <v>7.0000000000000007E-2</v>
      </c>
      <c r="Q4" s="95">
        <v>7.0000000000000007E-2</v>
      </c>
      <c r="R4" s="96"/>
      <c r="S4" s="90"/>
      <c r="T4" s="56"/>
      <c r="U4" s="97"/>
      <c r="V4" s="97"/>
      <c r="W4" s="97"/>
      <c r="X4" s="97"/>
      <c r="Y4" s="56"/>
      <c r="Z4" s="56"/>
      <c r="AA4" s="98"/>
      <c r="AB4" s="99"/>
      <c r="AC4" s="99"/>
      <c r="AD4" s="100"/>
      <c r="AE4" s="101"/>
    </row>
    <row r="5" spans="1:33" ht="14.4" thickTop="1" thickBot="1" x14ac:dyDescent="0.3">
      <c r="B5" s="102" t="s">
        <v>392</v>
      </c>
      <c r="C5" s="55"/>
      <c r="D5" s="103">
        <v>1</v>
      </c>
      <c r="E5" s="104">
        <v>2</v>
      </c>
      <c r="F5" s="104">
        <v>3</v>
      </c>
      <c r="G5" s="105">
        <v>4</v>
      </c>
      <c r="H5" s="56"/>
      <c r="I5" s="106">
        <v>5</v>
      </c>
      <c r="J5" s="107"/>
      <c r="K5" s="108">
        <v>6</v>
      </c>
      <c r="L5" s="56"/>
      <c r="M5" s="109">
        <v>7</v>
      </c>
      <c r="N5" s="110">
        <v>8</v>
      </c>
      <c r="O5" s="56"/>
      <c r="P5" s="111">
        <v>9</v>
      </c>
      <c r="Q5" s="112">
        <v>10</v>
      </c>
      <c r="R5" s="113">
        <v>11</v>
      </c>
      <c r="S5" s="107"/>
      <c r="T5" s="56"/>
      <c r="U5" s="106">
        <v>12</v>
      </c>
      <c r="V5" s="114">
        <v>13</v>
      </c>
      <c r="W5" s="106">
        <v>14</v>
      </c>
      <c r="X5" s="106">
        <v>15</v>
      </c>
      <c r="Y5" s="56"/>
      <c r="Z5" s="56"/>
      <c r="AA5" s="115" t="s">
        <v>393</v>
      </c>
      <c r="AB5" s="116" t="s">
        <v>393</v>
      </c>
      <c r="AC5" s="116" t="s">
        <v>393</v>
      </c>
      <c r="AD5" s="117"/>
      <c r="AE5" s="118"/>
    </row>
    <row r="6" spans="1:33" ht="14.4" thickTop="1" thickBot="1" x14ac:dyDescent="0.3">
      <c r="A6" s="33">
        <v>24000</v>
      </c>
      <c r="B6" s="54" t="s">
        <v>394</v>
      </c>
      <c r="C6" s="119"/>
      <c r="D6" s="120">
        <v>198.95</v>
      </c>
      <c r="E6" s="121">
        <v>207.23</v>
      </c>
      <c r="F6" s="121">
        <v>188.92</v>
      </c>
      <c r="G6" s="122">
        <v>112.94</v>
      </c>
      <c r="H6" s="123"/>
      <c r="I6" s="124">
        <v>34.03</v>
      </c>
      <c r="J6" s="123"/>
      <c r="K6" s="125">
        <v>8.76</v>
      </c>
      <c r="L6" s="123"/>
      <c r="M6" s="126">
        <f>SUM(A6/$M$4*'[2]Enron Rates'!$B$16)</f>
        <v>0.33600000000000002</v>
      </c>
      <c r="N6" s="127">
        <f>SUM(A6/$M$4*'[2]Enron Rates'!$B$17)</f>
        <v>0.624</v>
      </c>
      <c r="O6" s="123"/>
      <c r="P6" s="128">
        <f t="shared" ref="P6:P15" si="0">SUM(A6/1000*$P$4)</f>
        <v>1.6800000000000002</v>
      </c>
      <c r="Q6" s="129">
        <f t="shared" ref="Q6:Q15" si="1">SUM(P6*0.5)</f>
        <v>0.84000000000000008</v>
      </c>
      <c r="R6" s="122">
        <v>0.42</v>
      </c>
      <c r="S6" s="123"/>
      <c r="T6" s="123"/>
      <c r="U6" s="130">
        <f>SUM(A6/12/100*'[2]Enron Rates'!$B$27)</f>
        <v>3</v>
      </c>
      <c r="V6" s="131">
        <f>SUM(A6/12/100*'[2]Enron Rates'!$B$28)</f>
        <v>5.2</v>
      </c>
      <c r="W6" s="131">
        <f>SUM(A6/12/100*'[2]Enron Rates'!$B$29)</f>
        <v>10.600000000000001</v>
      </c>
      <c r="X6" s="132">
        <f>SUM(A6/12/100*'[2]Enron Rates'!$B$30)</f>
        <v>14.2</v>
      </c>
      <c r="Y6" s="123"/>
      <c r="Z6" s="123"/>
      <c r="AA6" s="133">
        <v>-328.58</v>
      </c>
      <c r="AB6" s="134">
        <f t="shared" ref="AB6:AB15" si="2">SUM((AA6+E6+I6+K6+M6+P6)+W6)</f>
        <v>-65.943999999999988</v>
      </c>
      <c r="AC6" s="134">
        <f t="shared" ref="AC6:AC15" si="3">SUM((AA6+E6+I6+K6+N6+P6)+Q6+R6+X6)</f>
        <v>-60.795999999999978</v>
      </c>
      <c r="AD6" s="134">
        <f t="shared" ref="AD6:AD15" si="4">SUM(AC6*12)</f>
        <v>-729.55199999999968</v>
      </c>
      <c r="AE6" s="135">
        <f t="shared" ref="AE6:AE15" si="5">SUM(AC6/(A6/12))</f>
        <v>-3.0397999999999988E-2</v>
      </c>
      <c r="AF6" s="136"/>
      <c r="AG6" s="137"/>
    </row>
    <row r="7" spans="1:33" ht="14.4" thickTop="1" thickBot="1" x14ac:dyDescent="0.3">
      <c r="A7" s="33">
        <v>25000</v>
      </c>
      <c r="B7" s="54" t="s">
        <v>395</v>
      </c>
      <c r="C7" s="119"/>
      <c r="D7" s="128">
        <v>198.95</v>
      </c>
      <c r="E7" s="138">
        <v>207.23</v>
      </c>
      <c r="F7" s="138">
        <v>188.92</v>
      </c>
      <c r="G7" s="122">
        <v>112.94</v>
      </c>
      <c r="H7" s="123"/>
      <c r="I7" s="139">
        <v>34.03</v>
      </c>
      <c r="J7" s="123"/>
      <c r="K7" s="140">
        <v>8.76</v>
      </c>
      <c r="L7" s="123"/>
      <c r="M7" s="141">
        <f>SUM(A7/$M$4*'[2]Enron Rates'!$B$16)</f>
        <v>0.35000000000000003</v>
      </c>
      <c r="N7" s="142">
        <f>SUM(A7/$M$4*'[2]Enron Rates'!$B$17)</f>
        <v>0.65</v>
      </c>
      <c r="O7" s="123"/>
      <c r="P7" s="128">
        <f t="shared" si="0"/>
        <v>1.7500000000000002</v>
      </c>
      <c r="Q7" s="129">
        <f t="shared" si="1"/>
        <v>0.87500000000000011</v>
      </c>
      <c r="R7" s="122">
        <v>0.42</v>
      </c>
      <c r="S7" s="123"/>
      <c r="T7" s="123"/>
      <c r="U7" s="130">
        <f>SUM(A7/12/100*'[2]Enron Rates'!$B$27)</f>
        <v>3.1250000000000004</v>
      </c>
      <c r="V7" s="131">
        <f>SUM(A7/12/100*'[2]Enron Rates'!$B$28)</f>
        <v>5.4166666666666679</v>
      </c>
      <c r="W7" s="131">
        <f>SUM(A7/12/100*'[2]Enron Rates'!$B$29)</f>
        <v>11.041666666666668</v>
      </c>
      <c r="X7" s="132">
        <f>SUM(A7/12/100*'[2]Enron Rates'!$B$30)</f>
        <v>14.791666666666668</v>
      </c>
      <c r="Y7" s="123"/>
      <c r="Z7" s="123"/>
      <c r="AA7" s="133">
        <v>-328.58</v>
      </c>
      <c r="AB7" s="134">
        <f t="shared" si="2"/>
        <v>-65.418333333333322</v>
      </c>
      <c r="AC7" s="134">
        <f t="shared" si="3"/>
        <v>-60.073333333333309</v>
      </c>
      <c r="AD7" s="134">
        <f t="shared" si="4"/>
        <v>-720.87999999999965</v>
      </c>
      <c r="AE7" s="135">
        <f t="shared" si="5"/>
        <v>-2.8835199999999988E-2</v>
      </c>
      <c r="AF7" s="137"/>
    </row>
    <row r="8" spans="1:33" ht="14.4" thickTop="1" thickBot="1" x14ac:dyDescent="0.3">
      <c r="A8" s="33">
        <v>40000</v>
      </c>
      <c r="B8" s="54" t="s">
        <v>396</v>
      </c>
      <c r="C8" s="119"/>
      <c r="D8" s="128">
        <v>198.95</v>
      </c>
      <c r="E8" s="138">
        <v>207.23</v>
      </c>
      <c r="F8" s="138">
        <v>188.92</v>
      </c>
      <c r="G8" s="122">
        <v>112.94</v>
      </c>
      <c r="H8" s="123"/>
      <c r="I8" s="139">
        <v>34.03</v>
      </c>
      <c r="J8" s="123"/>
      <c r="K8" s="140">
        <v>8.76</v>
      </c>
      <c r="L8" s="123"/>
      <c r="M8" s="141">
        <f>SUM(A8/$M$4*'[2]Enron Rates'!$B$16)</f>
        <v>0.56000000000000005</v>
      </c>
      <c r="N8" s="142">
        <f>SUM(A8/$M$4*'[2]Enron Rates'!$B$17)</f>
        <v>1.04</v>
      </c>
      <c r="O8" s="123"/>
      <c r="P8" s="128">
        <f t="shared" si="0"/>
        <v>2.8000000000000003</v>
      </c>
      <c r="Q8" s="129">
        <f t="shared" si="1"/>
        <v>1.4000000000000001</v>
      </c>
      <c r="R8" s="122">
        <v>0.42</v>
      </c>
      <c r="S8" s="123"/>
      <c r="T8" s="123"/>
      <c r="U8" s="130">
        <f>SUM(A8/12/100*'[2]Enron Rates'!$B$27)</f>
        <v>5</v>
      </c>
      <c r="V8" s="131">
        <f>SUM(A8/12/100*'[2]Enron Rates'!$B$28)</f>
        <v>8.6666666666666679</v>
      </c>
      <c r="W8" s="131">
        <f>SUM(A8/12/100*'[2]Enron Rates'!$B$29)</f>
        <v>17.666666666666668</v>
      </c>
      <c r="X8" s="132">
        <f>SUM(A8/12/100*'[2]Enron Rates'!$B$30)</f>
        <v>23.666666666666668</v>
      </c>
      <c r="Y8" s="123"/>
      <c r="Z8" s="123"/>
      <c r="AA8" s="133">
        <v>-328.58</v>
      </c>
      <c r="AB8" s="134">
        <f t="shared" si="2"/>
        <v>-57.533333333333317</v>
      </c>
      <c r="AC8" s="134">
        <f t="shared" si="3"/>
        <v>-49.233333333333306</v>
      </c>
      <c r="AD8" s="134">
        <f t="shared" si="4"/>
        <v>-590.79999999999973</v>
      </c>
      <c r="AE8" s="135">
        <f t="shared" si="5"/>
        <v>-1.4769999999999991E-2</v>
      </c>
      <c r="AF8" s="137"/>
    </row>
    <row r="9" spans="1:33" ht="14.4" thickTop="1" thickBot="1" x14ac:dyDescent="0.3">
      <c r="A9" s="33">
        <v>60000</v>
      </c>
      <c r="B9" s="54" t="s">
        <v>397</v>
      </c>
      <c r="C9" s="119"/>
      <c r="D9" s="128">
        <v>198.95</v>
      </c>
      <c r="E9" s="138">
        <v>207.23</v>
      </c>
      <c r="F9" s="138">
        <v>188.92</v>
      </c>
      <c r="G9" s="122">
        <v>112.94</v>
      </c>
      <c r="H9" s="123"/>
      <c r="I9" s="139">
        <v>34.03</v>
      </c>
      <c r="J9" s="123"/>
      <c r="K9" s="140">
        <v>8.76</v>
      </c>
      <c r="L9" s="123"/>
      <c r="M9" s="141">
        <f>SUM(A9/$M$4*'[2]Enron Rates'!$B$16)</f>
        <v>0.84</v>
      </c>
      <c r="N9" s="142">
        <f>SUM(A9/$M$4*'[2]Enron Rates'!$B$17)</f>
        <v>1.5599999999999998</v>
      </c>
      <c r="O9" s="123"/>
      <c r="P9" s="128">
        <f t="shared" si="0"/>
        <v>4.2</v>
      </c>
      <c r="Q9" s="129">
        <f t="shared" si="1"/>
        <v>2.1</v>
      </c>
      <c r="R9" s="122">
        <v>0.42</v>
      </c>
      <c r="S9" s="123"/>
      <c r="T9" s="123"/>
      <c r="U9" s="130">
        <f>SUM(A9/12/100*'[2]Enron Rates'!$B$27)</f>
        <v>7.5</v>
      </c>
      <c r="V9" s="131">
        <f>SUM(A9/12/100*'[2]Enron Rates'!$B$28)</f>
        <v>13</v>
      </c>
      <c r="W9" s="131">
        <f>SUM(A9/12/100*'[2]Enron Rates'!$B$29)</f>
        <v>26.5</v>
      </c>
      <c r="X9" s="132">
        <f>SUM(A9/12/100*'[2]Enron Rates'!$B$30)</f>
        <v>35.5</v>
      </c>
      <c r="Y9" s="123"/>
      <c r="Z9" s="123"/>
      <c r="AA9" s="133">
        <v>-328.58</v>
      </c>
      <c r="AB9" s="134">
        <f t="shared" si="2"/>
        <v>-47.019999999999982</v>
      </c>
      <c r="AC9" s="134">
        <f t="shared" si="3"/>
        <v>-34.779999999999987</v>
      </c>
      <c r="AD9" s="134">
        <f t="shared" si="4"/>
        <v>-417.35999999999984</v>
      </c>
      <c r="AE9" s="135">
        <f t="shared" si="5"/>
        <v>-6.9559999999999978E-3</v>
      </c>
      <c r="AF9" s="137"/>
    </row>
    <row r="10" spans="1:33" ht="14.4" thickTop="1" thickBot="1" x14ac:dyDescent="0.3">
      <c r="A10" s="33">
        <v>80000</v>
      </c>
      <c r="B10" s="54" t="s">
        <v>398</v>
      </c>
      <c r="C10" s="119"/>
      <c r="D10" s="128">
        <v>198.95</v>
      </c>
      <c r="E10" s="138">
        <v>207.23</v>
      </c>
      <c r="F10" s="138">
        <v>188.92</v>
      </c>
      <c r="G10" s="122">
        <v>112.94</v>
      </c>
      <c r="H10" s="123"/>
      <c r="I10" s="139">
        <v>34.03</v>
      </c>
      <c r="J10" s="123"/>
      <c r="K10" s="140">
        <v>8.76</v>
      </c>
      <c r="L10" s="123"/>
      <c r="M10" s="141">
        <f>SUM(A10/$M$4*'[2]Enron Rates'!$B$16)</f>
        <v>1.1200000000000001</v>
      </c>
      <c r="N10" s="142">
        <f>SUM(A10/$M$4*'[2]Enron Rates'!$B$17)</f>
        <v>2.08</v>
      </c>
      <c r="O10" s="123"/>
      <c r="P10" s="128">
        <f t="shared" si="0"/>
        <v>5.6000000000000005</v>
      </c>
      <c r="Q10" s="129">
        <f t="shared" si="1"/>
        <v>2.8000000000000003</v>
      </c>
      <c r="R10" s="122">
        <v>0.42</v>
      </c>
      <c r="S10" s="123"/>
      <c r="T10" s="123"/>
      <c r="U10" s="130">
        <f>SUM(A10/12/100*'[2]Enron Rates'!$B$27)</f>
        <v>10</v>
      </c>
      <c r="V10" s="131">
        <f>SUM(A10/12/100*'[2]Enron Rates'!$B$28)</f>
        <v>17.333333333333336</v>
      </c>
      <c r="W10" s="131">
        <f>SUM(A10/12/100*'[2]Enron Rates'!$B$29)</f>
        <v>35.333333333333336</v>
      </c>
      <c r="X10" s="132">
        <f>SUM(A10/12/100*'[2]Enron Rates'!$B$30)</f>
        <v>47.333333333333336</v>
      </c>
      <c r="Y10" s="123"/>
      <c r="Z10" s="123"/>
      <c r="AA10" s="133">
        <v>-328.58</v>
      </c>
      <c r="AB10" s="134">
        <f t="shared" si="2"/>
        <v>-36.506666666666653</v>
      </c>
      <c r="AC10" s="134">
        <f t="shared" si="3"/>
        <v>-20.326666666666661</v>
      </c>
      <c r="AD10" s="134">
        <f t="shared" si="4"/>
        <v>-243.91999999999993</v>
      </c>
      <c r="AE10" s="135">
        <f t="shared" si="5"/>
        <v>-3.0489999999999992E-3</v>
      </c>
      <c r="AF10" s="137"/>
    </row>
    <row r="11" spans="1:33" ht="14.4" thickTop="1" thickBot="1" x14ac:dyDescent="0.3">
      <c r="A11" s="33">
        <v>100000</v>
      </c>
      <c r="B11" s="54" t="s">
        <v>399</v>
      </c>
      <c r="C11" s="119"/>
      <c r="D11" s="128">
        <v>198.95</v>
      </c>
      <c r="E11" s="138">
        <v>207.23</v>
      </c>
      <c r="F11" s="138">
        <v>188.92</v>
      </c>
      <c r="G11" s="122">
        <v>112.94</v>
      </c>
      <c r="H11" s="123"/>
      <c r="I11" s="139">
        <v>34.03</v>
      </c>
      <c r="J11" s="123"/>
      <c r="K11" s="140">
        <v>8.76</v>
      </c>
      <c r="L11" s="123"/>
      <c r="M11" s="141">
        <f>SUM(A11/$M$4*'[2]Enron Rates'!$B$16)</f>
        <v>1.4000000000000001</v>
      </c>
      <c r="N11" s="142">
        <f>SUM(A11/$M$4*'[2]Enron Rates'!$B$17)</f>
        <v>2.6</v>
      </c>
      <c r="O11" s="123"/>
      <c r="P11" s="128">
        <f t="shared" si="0"/>
        <v>7.0000000000000009</v>
      </c>
      <c r="Q11" s="129">
        <f t="shared" si="1"/>
        <v>3.5000000000000004</v>
      </c>
      <c r="R11" s="122">
        <v>0.42</v>
      </c>
      <c r="S11" s="123"/>
      <c r="T11" s="123"/>
      <c r="U11" s="130">
        <f>SUM(A11/12/100*'[2]Enron Rates'!$B$27)</f>
        <v>12.500000000000002</v>
      </c>
      <c r="V11" s="131">
        <f>SUM(A11/12/100*'[2]Enron Rates'!$B$28)</f>
        <v>21.666666666666671</v>
      </c>
      <c r="W11" s="131">
        <f>SUM(A11/12/100*'[2]Enron Rates'!$B$29)</f>
        <v>44.166666666666671</v>
      </c>
      <c r="X11" s="132">
        <f>SUM(A11/12/100*'[2]Enron Rates'!$B$30)</f>
        <v>59.166666666666671</v>
      </c>
      <c r="Y11" s="123"/>
      <c r="Z11" s="123"/>
      <c r="AA11" s="133">
        <v>-328.58</v>
      </c>
      <c r="AB11" s="134">
        <f t="shared" si="2"/>
        <v>-25.993333333333311</v>
      </c>
      <c r="AC11" s="134">
        <f t="shared" si="3"/>
        <v>-5.8733333333333206</v>
      </c>
      <c r="AD11" s="134">
        <f t="shared" si="4"/>
        <v>-70.479999999999848</v>
      </c>
      <c r="AE11" s="135">
        <f t="shared" si="5"/>
        <v>-7.0479999999999837E-4</v>
      </c>
      <c r="AF11" s="137"/>
    </row>
    <row r="12" spans="1:33" ht="14.4" thickTop="1" thickBot="1" x14ac:dyDescent="0.3">
      <c r="A12" s="33">
        <v>150000</v>
      </c>
      <c r="B12" s="54" t="s">
        <v>400</v>
      </c>
      <c r="C12" s="119"/>
      <c r="D12" s="128">
        <v>198.95</v>
      </c>
      <c r="E12" s="138">
        <v>207.23</v>
      </c>
      <c r="F12" s="138">
        <v>188.92</v>
      </c>
      <c r="G12" s="122">
        <v>112.94</v>
      </c>
      <c r="H12" s="123"/>
      <c r="I12" s="139">
        <v>34.03</v>
      </c>
      <c r="J12" s="123"/>
      <c r="K12" s="140">
        <v>8.76</v>
      </c>
      <c r="L12" s="123"/>
      <c r="M12" s="141">
        <f>SUM(A12/$M$4*'[2]Enron Rates'!$B$16)</f>
        <v>2.1</v>
      </c>
      <c r="N12" s="142">
        <f>SUM(A12/$M$4*'[2]Enron Rates'!$B$17)</f>
        <v>3.9</v>
      </c>
      <c r="O12" s="123"/>
      <c r="P12" s="128">
        <f t="shared" si="0"/>
        <v>10.500000000000002</v>
      </c>
      <c r="Q12" s="129">
        <f t="shared" si="1"/>
        <v>5.2500000000000009</v>
      </c>
      <c r="R12" s="122">
        <v>0.42</v>
      </c>
      <c r="S12" s="123"/>
      <c r="T12" s="123"/>
      <c r="U12" s="130">
        <f>SUM(A12/12/100*'[2]Enron Rates'!$B$27)</f>
        <v>18.75</v>
      </c>
      <c r="V12" s="131">
        <f>SUM(A12/12/100*'[2]Enron Rates'!$B$28)</f>
        <v>32.5</v>
      </c>
      <c r="W12" s="131">
        <f>SUM(A12/12/100*'[2]Enron Rates'!$B$29)</f>
        <v>66.25</v>
      </c>
      <c r="X12" s="132">
        <f>SUM(A12/12/100*'[2]Enron Rates'!$B$30)</f>
        <v>88.75</v>
      </c>
      <c r="Y12" s="123"/>
      <c r="Z12" s="123"/>
      <c r="AA12" s="133">
        <v>-328.58</v>
      </c>
      <c r="AB12" s="134">
        <f t="shared" si="2"/>
        <v>0.29000000000000625</v>
      </c>
      <c r="AC12" s="134">
        <f t="shared" si="3"/>
        <v>30.260000000000019</v>
      </c>
      <c r="AD12" s="134">
        <f t="shared" si="4"/>
        <v>363.12000000000023</v>
      </c>
      <c r="AE12" s="135">
        <f t="shared" si="5"/>
        <v>2.4208000000000016E-3</v>
      </c>
      <c r="AF12" s="137"/>
    </row>
    <row r="13" spans="1:33" ht="14.4" thickTop="1" thickBot="1" x14ac:dyDescent="0.3">
      <c r="A13" s="33">
        <v>200000</v>
      </c>
      <c r="B13" s="54" t="s">
        <v>401</v>
      </c>
      <c r="C13" s="119"/>
      <c r="D13" s="128">
        <v>198.95</v>
      </c>
      <c r="E13" s="138">
        <v>207.23</v>
      </c>
      <c r="F13" s="138">
        <v>188.92</v>
      </c>
      <c r="G13" s="122">
        <v>112.94</v>
      </c>
      <c r="H13" s="123"/>
      <c r="I13" s="139">
        <v>34.03</v>
      </c>
      <c r="J13" s="123"/>
      <c r="K13" s="140">
        <v>8.76</v>
      </c>
      <c r="L13" s="123"/>
      <c r="M13" s="141">
        <f>SUM(A13/$M$4*'[2]Enron Rates'!$B$16)</f>
        <v>2.8000000000000003</v>
      </c>
      <c r="N13" s="142">
        <f>SUM(A13/$M$4*'[2]Enron Rates'!$B$17)</f>
        <v>5.2</v>
      </c>
      <c r="O13" s="123"/>
      <c r="P13" s="128">
        <f t="shared" si="0"/>
        <v>14.000000000000002</v>
      </c>
      <c r="Q13" s="129">
        <f t="shared" si="1"/>
        <v>7.0000000000000009</v>
      </c>
      <c r="R13" s="122">
        <v>0.42</v>
      </c>
      <c r="S13" s="123"/>
      <c r="T13" s="123"/>
      <c r="U13" s="130">
        <f>SUM(A13/12/100*'[2]Enron Rates'!$B$27)</f>
        <v>25.000000000000004</v>
      </c>
      <c r="V13" s="131">
        <f>SUM(A13/12/100*'[2]Enron Rates'!$B$28)</f>
        <v>43.333333333333343</v>
      </c>
      <c r="W13" s="131">
        <f>SUM(A13/12/100*'[2]Enron Rates'!$B$29)</f>
        <v>88.333333333333343</v>
      </c>
      <c r="X13" s="132">
        <f>SUM(A13/12/100*'[2]Enron Rates'!$B$30)</f>
        <v>118.33333333333334</v>
      </c>
      <c r="Y13" s="123"/>
      <c r="Z13" s="123"/>
      <c r="AA13" s="133">
        <v>-328.58</v>
      </c>
      <c r="AB13" s="134">
        <f t="shared" si="2"/>
        <v>26.573333333333352</v>
      </c>
      <c r="AC13" s="134">
        <f t="shared" si="3"/>
        <v>66.393333333333359</v>
      </c>
      <c r="AD13" s="134">
        <f t="shared" si="4"/>
        <v>796.72000000000025</v>
      </c>
      <c r="AE13" s="135">
        <f t="shared" si="5"/>
        <v>3.9836000000000012E-3</v>
      </c>
      <c r="AF13" s="137"/>
    </row>
    <row r="14" spans="1:33" ht="14.4" thickTop="1" thickBot="1" x14ac:dyDescent="0.3">
      <c r="A14" s="33">
        <v>300000</v>
      </c>
      <c r="B14" s="54" t="s">
        <v>402</v>
      </c>
      <c r="C14" s="119"/>
      <c r="D14" s="128">
        <v>198.95</v>
      </c>
      <c r="E14" s="138">
        <v>207.23</v>
      </c>
      <c r="F14" s="138">
        <v>188.92</v>
      </c>
      <c r="G14" s="122">
        <v>112.94</v>
      </c>
      <c r="H14" s="123"/>
      <c r="I14" s="139">
        <v>34.03</v>
      </c>
      <c r="J14" s="123"/>
      <c r="K14" s="140">
        <v>8.76</v>
      </c>
      <c r="L14" s="123"/>
      <c r="M14" s="141">
        <f>SUM(A14/$M$4*'[2]Enron Rates'!$B$16)</f>
        <v>4.2</v>
      </c>
      <c r="N14" s="142">
        <f>SUM(A14/$M$4*'[2]Enron Rates'!$B$17)</f>
        <v>7.8</v>
      </c>
      <c r="O14" s="123"/>
      <c r="P14" s="128">
        <f t="shared" si="0"/>
        <v>21.000000000000004</v>
      </c>
      <c r="Q14" s="129">
        <f t="shared" si="1"/>
        <v>10.500000000000002</v>
      </c>
      <c r="R14" s="122">
        <v>0.42</v>
      </c>
      <c r="S14" s="123"/>
      <c r="T14" s="123"/>
      <c r="U14" s="130">
        <f>SUM(A14/12/100*'[2]Enron Rates'!$B$27)</f>
        <v>37.5</v>
      </c>
      <c r="V14" s="131">
        <f>SUM(A14/12/100*'[2]Enron Rates'!$B$28)</f>
        <v>65</v>
      </c>
      <c r="W14" s="131">
        <f>SUM(A14/12/100*'[2]Enron Rates'!$B$29)</f>
        <v>132.5</v>
      </c>
      <c r="X14" s="132">
        <f>SUM(A14/12/100*'[2]Enron Rates'!$B$30)</f>
        <v>177.5</v>
      </c>
      <c r="Y14" s="123"/>
      <c r="Z14" s="123"/>
      <c r="AA14" s="133">
        <v>-328.58</v>
      </c>
      <c r="AB14" s="134">
        <f t="shared" si="2"/>
        <v>79.140000000000015</v>
      </c>
      <c r="AC14" s="134">
        <f t="shared" si="3"/>
        <v>138.66000000000003</v>
      </c>
      <c r="AD14" s="134">
        <f t="shared" si="4"/>
        <v>1663.9200000000003</v>
      </c>
      <c r="AE14" s="135">
        <f t="shared" si="5"/>
        <v>5.5464000000000008E-3</v>
      </c>
      <c r="AF14" s="137"/>
    </row>
    <row r="15" spans="1:33" ht="14.4" thickTop="1" thickBot="1" x14ac:dyDescent="0.3">
      <c r="A15" s="33">
        <v>500000</v>
      </c>
      <c r="B15" s="54" t="s">
        <v>403</v>
      </c>
      <c r="C15" s="119"/>
      <c r="D15" s="143">
        <v>198.95</v>
      </c>
      <c r="E15" s="144">
        <v>207.23</v>
      </c>
      <c r="F15" s="144">
        <v>188.92</v>
      </c>
      <c r="G15" s="145">
        <v>112.94</v>
      </c>
      <c r="H15" s="123"/>
      <c r="I15" s="139">
        <v>34.03</v>
      </c>
      <c r="J15" s="123"/>
      <c r="K15" s="146">
        <v>8.76</v>
      </c>
      <c r="L15" s="123"/>
      <c r="M15" s="126">
        <f>SUM(A15/$M$4*'[2]Enron Rates'!$B$16)</f>
        <v>7</v>
      </c>
      <c r="N15" s="127">
        <f>SUM(A15/$M$4*'[2]Enron Rates'!$B$17)</f>
        <v>13</v>
      </c>
      <c r="O15" s="123"/>
      <c r="P15" s="128">
        <f t="shared" si="0"/>
        <v>35</v>
      </c>
      <c r="Q15" s="129">
        <f t="shared" si="1"/>
        <v>17.5</v>
      </c>
      <c r="R15" s="122">
        <v>0.42</v>
      </c>
      <c r="S15" s="123"/>
      <c r="T15" s="123"/>
      <c r="U15" s="130">
        <f>SUM(A15/12/100*'[2]Enron Rates'!$B$27)</f>
        <v>62.499999999999993</v>
      </c>
      <c r="V15" s="131">
        <f>SUM(A15/12/100*'[2]Enron Rates'!$B$28)</f>
        <v>108.33333333333333</v>
      </c>
      <c r="W15" s="131">
        <f>SUM(A15/12/100*'[2]Enron Rates'!$B$29)</f>
        <v>220.83333333333331</v>
      </c>
      <c r="X15" s="132">
        <f>SUM(A15/12/100*'[2]Enron Rates'!$B$30)</f>
        <v>295.83333333333331</v>
      </c>
      <c r="Y15" s="123"/>
      <c r="Z15" s="123"/>
      <c r="AA15" s="147">
        <v>-328.58</v>
      </c>
      <c r="AB15" s="148">
        <f t="shared" si="2"/>
        <v>184.27333333333331</v>
      </c>
      <c r="AC15" s="148">
        <f t="shared" si="3"/>
        <v>283.19333333333333</v>
      </c>
      <c r="AD15" s="148">
        <f t="shared" si="4"/>
        <v>3398.3199999999997</v>
      </c>
      <c r="AE15" s="149">
        <f t="shared" si="5"/>
        <v>6.7966400000000005E-3</v>
      </c>
      <c r="AF15" s="137"/>
    </row>
    <row r="16" spans="1:33" ht="14.4" thickTop="1" thickBot="1" x14ac:dyDescent="0.3">
      <c r="B16" s="73" t="s">
        <v>325</v>
      </c>
      <c r="C16" s="150"/>
      <c r="D16" s="212" t="s">
        <v>404</v>
      </c>
      <c r="E16" s="213"/>
      <c r="F16" s="213"/>
      <c r="G16" s="214"/>
      <c r="H16" s="151"/>
      <c r="I16" s="152" t="s">
        <v>325</v>
      </c>
      <c r="J16" s="75"/>
      <c r="K16" s="153" t="s">
        <v>325</v>
      </c>
      <c r="L16" s="151"/>
      <c r="M16" s="154" t="s">
        <v>323</v>
      </c>
      <c r="N16" s="155" t="s">
        <v>326</v>
      </c>
      <c r="O16" s="151"/>
      <c r="P16" s="156" t="s">
        <v>384</v>
      </c>
      <c r="Q16" s="157" t="s">
        <v>385</v>
      </c>
      <c r="R16" s="158" t="s">
        <v>386</v>
      </c>
      <c r="S16" s="75"/>
      <c r="T16" s="151"/>
      <c r="U16" s="83" t="s">
        <v>387</v>
      </c>
      <c r="V16" s="83" t="s">
        <v>388</v>
      </c>
      <c r="W16" s="83" t="s">
        <v>389</v>
      </c>
      <c r="X16" s="83" t="s">
        <v>390</v>
      </c>
      <c r="Y16" s="151"/>
      <c r="Z16" s="151"/>
      <c r="AA16" s="84"/>
      <c r="AB16" s="84"/>
      <c r="AC16" s="84"/>
      <c r="AD16" s="84"/>
      <c r="AE16" s="84"/>
    </row>
    <row r="17" spans="1:31" ht="14.4" thickTop="1" thickBot="1" x14ac:dyDescent="0.3">
      <c r="A17" s="33">
        <v>24000</v>
      </c>
      <c r="B17" s="54" t="s">
        <v>394</v>
      </c>
      <c r="C17" s="119"/>
      <c r="D17" s="120">
        <v>373.55</v>
      </c>
      <c r="E17" s="121">
        <v>381.78</v>
      </c>
      <c r="F17" s="121">
        <v>349.49</v>
      </c>
      <c r="G17" s="122">
        <v>208.94</v>
      </c>
      <c r="H17" s="123"/>
      <c r="I17" s="159">
        <v>59.05</v>
      </c>
      <c r="J17" s="123"/>
      <c r="K17" s="160">
        <v>13.74</v>
      </c>
      <c r="L17" s="123"/>
      <c r="M17" s="126">
        <f>SUM(A17/$M$4*'[2]Enron Rates'!$B$16)</f>
        <v>0.33600000000000002</v>
      </c>
      <c r="N17" s="127">
        <f>SUM(A17/$M$4*'[2]Enron Rates'!$B$17)</f>
        <v>0.624</v>
      </c>
      <c r="O17" s="123"/>
      <c r="P17" s="128">
        <f t="shared" ref="P17:P26" si="6">SUM(A17/1000*$P$4)</f>
        <v>1.6800000000000002</v>
      </c>
      <c r="Q17" s="129">
        <f t="shared" ref="Q17:Q26" si="7">SUM(P17*0.5)</f>
        <v>0.84000000000000008</v>
      </c>
      <c r="R17" s="122">
        <v>0.42</v>
      </c>
      <c r="S17" s="123"/>
      <c r="T17" s="123"/>
      <c r="U17" s="130">
        <f>SUM(A17/12/100*'[2]Enron Rates'!$B$27)</f>
        <v>3</v>
      </c>
      <c r="V17" s="131">
        <f>SUM(A17/12/100*'[2]Enron Rates'!$B$28)</f>
        <v>5.2</v>
      </c>
      <c r="W17" s="131">
        <f>SUM(A17/12/100*'[2]Enron Rates'!$B$29)</f>
        <v>10.600000000000001</v>
      </c>
      <c r="X17" s="132">
        <f>SUM(A17/12/100*'[2]Enron Rates'!$B$30)</f>
        <v>14.2</v>
      </c>
      <c r="Y17" s="123"/>
      <c r="Z17" s="123"/>
      <c r="AA17" s="133">
        <v>-391.91</v>
      </c>
      <c r="AB17" s="134">
        <f t="shared" ref="AB17:AB26" si="8">SUM((AA17+E17+I17+K17+M17+P17)+W17)</f>
        <v>75.275999999999954</v>
      </c>
      <c r="AC17" s="134">
        <f t="shared" ref="AC17:AC26" si="9">SUM((AA17+E17+I17+K17+N17+P17)+Q17+R17+X17)</f>
        <v>80.423999999999964</v>
      </c>
      <c r="AD17" s="134">
        <f t="shared" ref="AD17:AD26" si="10">SUM(AC17*12)</f>
        <v>965.08799999999951</v>
      </c>
      <c r="AE17" s="135">
        <f t="shared" ref="AE17:AE26" si="11">SUM(AC17/(A17/12))</f>
        <v>4.0211999999999984E-2</v>
      </c>
    </row>
    <row r="18" spans="1:31" ht="14.4" thickTop="1" thickBot="1" x14ac:dyDescent="0.3">
      <c r="A18" s="33">
        <v>25000</v>
      </c>
      <c r="B18" s="54" t="s">
        <v>395</v>
      </c>
      <c r="C18" s="119"/>
      <c r="D18" s="128">
        <v>373.55</v>
      </c>
      <c r="E18" s="138">
        <v>381.78</v>
      </c>
      <c r="F18" s="138">
        <v>349.49</v>
      </c>
      <c r="G18" s="122">
        <v>208.94</v>
      </c>
      <c r="H18" s="123"/>
      <c r="I18" s="159">
        <v>59.05</v>
      </c>
      <c r="J18" s="123"/>
      <c r="K18" s="140">
        <v>13.74</v>
      </c>
      <c r="L18" s="123"/>
      <c r="M18" s="141">
        <f>SUM(A18/$M$4*'[2]Enron Rates'!$B$16)</f>
        <v>0.35000000000000003</v>
      </c>
      <c r="N18" s="142">
        <f>SUM(A18/$M$4*'[2]Enron Rates'!$B$17)</f>
        <v>0.65</v>
      </c>
      <c r="O18" s="123"/>
      <c r="P18" s="128">
        <f t="shared" si="6"/>
        <v>1.7500000000000002</v>
      </c>
      <c r="Q18" s="129">
        <f t="shared" si="7"/>
        <v>0.87500000000000011</v>
      </c>
      <c r="R18" s="122">
        <v>0.42</v>
      </c>
      <c r="S18" s="123"/>
      <c r="T18" s="123"/>
      <c r="U18" s="130">
        <f>SUM(A18/12/100*'[2]Enron Rates'!$B$27)</f>
        <v>3.1250000000000004</v>
      </c>
      <c r="V18" s="131">
        <f>SUM(A18/12/100*'[2]Enron Rates'!$B$28)</f>
        <v>5.4166666666666679</v>
      </c>
      <c r="W18" s="131">
        <f>SUM(A18/12/100*'[2]Enron Rates'!$B$29)</f>
        <v>11.041666666666668</v>
      </c>
      <c r="X18" s="132">
        <f>SUM(A18/12/100*'[2]Enron Rates'!$B$30)</f>
        <v>14.791666666666668</v>
      </c>
      <c r="Y18" s="123"/>
      <c r="Z18" s="123"/>
      <c r="AA18" s="133">
        <v>-391.91</v>
      </c>
      <c r="AB18" s="134">
        <f t="shared" si="8"/>
        <v>75.80166666666662</v>
      </c>
      <c r="AC18" s="134">
        <f t="shared" si="9"/>
        <v>81.146666666666619</v>
      </c>
      <c r="AD18" s="134">
        <f t="shared" si="10"/>
        <v>973.75999999999942</v>
      </c>
      <c r="AE18" s="135">
        <f t="shared" si="11"/>
        <v>3.8950399999999975E-2</v>
      </c>
    </row>
    <row r="19" spans="1:31" ht="14.4" thickTop="1" thickBot="1" x14ac:dyDescent="0.3">
      <c r="A19" s="33">
        <v>40000</v>
      </c>
      <c r="B19" s="54" t="s">
        <v>396</v>
      </c>
      <c r="C19" s="119"/>
      <c r="D19" s="128">
        <v>373.55</v>
      </c>
      <c r="E19" s="138">
        <v>381.78</v>
      </c>
      <c r="F19" s="138">
        <v>349.49</v>
      </c>
      <c r="G19" s="122">
        <v>208.94</v>
      </c>
      <c r="H19" s="123"/>
      <c r="I19" s="159">
        <v>59.05</v>
      </c>
      <c r="J19" s="123"/>
      <c r="K19" s="140">
        <v>13.74</v>
      </c>
      <c r="L19" s="123"/>
      <c r="M19" s="141">
        <f>SUM(A19/$M$4*'[2]Enron Rates'!$B$16)</f>
        <v>0.56000000000000005</v>
      </c>
      <c r="N19" s="142">
        <f>SUM(A19/$M$4*'[2]Enron Rates'!$B$17)</f>
        <v>1.04</v>
      </c>
      <c r="O19" s="123"/>
      <c r="P19" s="128">
        <f t="shared" si="6"/>
        <v>2.8000000000000003</v>
      </c>
      <c r="Q19" s="129">
        <f t="shared" si="7"/>
        <v>1.4000000000000001</v>
      </c>
      <c r="R19" s="122">
        <v>0.42</v>
      </c>
      <c r="S19" s="123"/>
      <c r="T19" s="123"/>
      <c r="U19" s="130">
        <f>SUM(A19/12/100*'[2]Enron Rates'!$B$27)</f>
        <v>5</v>
      </c>
      <c r="V19" s="131">
        <f>SUM(A19/12/100*'[2]Enron Rates'!$B$28)</f>
        <v>8.6666666666666679</v>
      </c>
      <c r="W19" s="131">
        <f>SUM(A19/12/100*'[2]Enron Rates'!$B$29)</f>
        <v>17.666666666666668</v>
      </c>
      <c r="X19" s="132">
        <f>SUM(A19/12/100*'[2]Enron Rates'!$B$30)</f>
        <v>23.666666666666668</v>
      </c>
      <c r="Y19" s="123"/>
      <c r="Z19" s="123"/>
      <c r="AA19" s="133">
        <v>-391.91</v>
      </c>
      <c r="AB19" s="134">
        <f t="shared" si="8"/>
        <v>83.686666666666625</v>
      </c>
      <c r="AC19" s="134">
        <f t="shared" si="9"/>
        <v>91.986666666666622</v>
      </c>
      <c r="AD19" s="134">
        <f t="shared" si="10"/>
        <v>1103.8399999999995</v>
      </c>
      <c r="AE19" s="135">
        <f t="shared" si="11"/>
        <v>2.7595999999999985E-2</v>
      </c>
    </row>
    <row r="20" spans="1:31" ht="14.4" thickTop="1" thickBot="1" x14ac:dyDescent="0.3">
      <c r="A20" s="33">
        <v>60000</v>
      </c>
      <c r="B20" s="54" t="s">
        <v>397</v>
      </c>
      <c r="C20" s="119"/>
      <c r="D20" s="128">
        <v>373.55</v>
      </c>
      <c r="E20" s="138">
        <v>381.78</v>
      </c>
      <c r="F20" s="138">
        <v>349.49</v>
      </c>
      <c r="G20" s="122">
        <v>208.94</v>
      </c>
      <c r="H20" s="123"/>
      <c r="I20" s="159">
        <v>59.05</v>
      </c>
      <c r="J20" s="123"/>
      <c r="K20" s="140">
        <v>13.74</v>
      </c>
      <c r="L20" s="123"/>
      <c r="M20" s="141">
        <f>SUM(A20/$M$4*'[2]Enron Rates'!$B$16)</f>
        <v>0.84</v>
      </c>
      <c r="N20" s="142">
        <f>SUM(A20/$M$4*'[2]Enron Rates'!$B$17)</f>
        <v>1.5599999999999998</v>
      </c>
      <c r="O20" s="123"/>
      <c r="P20" s="128">
        <f t="shared" si="6"/>
        <v>4.2</v>
      </c>
      <c r="Q20" s="129">
        <f t="shared" si="7"/>
        <v>2.1</v>
      </c>
      <c r="R20" s="122">
        <v>0.42</v>
      </c>
      <c r="S20" s="123"/>
      <c r="T20" s="123"/>
      <c r="U20" s="130">
        <f>SUM(A20/12/100*'[2]Enron Rates'!$B$27)</f>
        <v>7.5</v>
      </c>
      <c r="V20" s="131">
        <f>SUM(A20/12/100*'[2]Enron Rates'!$B$28)</f>
        <v>13</v>
      </c>
      <c r="W20" s="131">
        <f>SUM(A20/12/100*'[2]Enron Rates'!$B$29)</f>
        <v>26.5</v>
      </c>
      <c r="X20" s="132">
        <f>SUM(A20/12/100*'[2]Enron Rates'!$B$30)</f>
        <v>35.5</v>
      </c>
      <c r="Y20" s="123"/>
      <c r="Z20" s="123"/>
      <c r="AA20" s="133">
        <v>-391.91</v>
      </c>
      <c r="AB20" s="134">
        <f t="shared" si="8"/>
        <v>94.199999999999946</v>
      </c>
      <c r="AC20" s="134">
        <f t="shared" si="9"/>
        <v>106.43999999999994</v>
      </c>
      <c r="AD20" s="134">
        <f t="shared" si="10"/>
        <v>1277.2799999999993</v>
      </c>
      <c r="AE20" s="135">
        <f t="shared" si="11"/>
        <v>2.1287999999999987E-2</v>
      </c>
    </row>
    <row r="21" spans="1:31" ht="14.4" thickTop="1" thickBot="1" x14ac:dyDescent="0.3">
      <c r="A21" s="33">
        <v>80000</v>
      </c>
      <c r="B21" s="54" t="s">
        <v>398</v>
      </c>
      <c r="C21" s="119"/>
      <c r="D21" s="128">
        <v>373.55</v>
      </c>
      <c r="E21" s="138">
        <v>381.78</v>
      </c>
      <c r="F21" s="138">
        <v>349.49</v>
      </c>
      <c r="G21" s="122">
        <v>208.94</v>
      </c>
      <c r="H21" s="123"/>
      <c r="I21" s="159">
        <v>59.05</v>
      </c>
      <c r="J21" s="123"/>
      <c r="K21" s="140">
        <v>13.74</v>
      </c>
      <c r="L21" s="123"/>
      <c r="M21" s="141">
        <f>SUM(A21/$M$4*'[2]Enron Rates'!$B$16)</f>
        <v>1.1200000000000001</v>
      </c>
      <c r="N21" s="142">
        <f>SUM(A21/$M$4*'[2]Enron Rates'!$B$17)</f>
        <v>2.08</v>
      </c>
      <c r="O21" s="123"/>
      <c r="P21" s="128">
        <f t="shared" si="6"/>
        <v>5.6000000000000005</v>
      </c>
      <c r="Q21" s="129">
        <f t="shared" si="7"/>
        <v>2.8000000000000003</v>
      </c>
      <c r="R21" s="122">
        <v>0.42</v>
      </c>
      <c r="S21" s="123"/>
      <c r="T21" s="123"/>
      <c r="U21" s="130">
        <f>SUM(A21/12/100*'[2]Enron Rates'!$B$27)</f>
        <v>10</v>
      </c>
      <c r="V21" s="131">
        <f>SUM(A21/12/100*'[2]Enron Rates'!$B$28)</f>
        <v>17.333333333333336</v>
      </c>
      <c r="W21" s="131">
        <f>SUM(A21/12/100*'[2]Enron Rates'!$B$29)</f>
        <v>35.333333333333336</v>
      </c>
      <c r="X21" s="132">
        <f>SUM(A21/12/100*'[2]Enron Rates'!$B$30)</f>
        <v>47.333333333333336</v>
      </c>
      <c r="Y21" s="123"/>
      <c r="Z21" s="123"/>
      <c r="AA21" s="133">
        <v>-391.91</v>
      </c>
      <c r="AB21" s="134">
        <f t="shared" si="8"/>
        <v>104.71333333333328</v>
      </c>
      <c r="AC21" s="134">
        <f t="shared" si="9"/>
        <v>120.89333333333329</v>
      </c>
      <c r="AD21" s="134">
        <f t="shared" si="10"/>
        <v>1450.7199999999993</v>
      </c>
      <c r="AE21" s="135">
        <f t="shared" si="11"/>
        <v>1.8133999999999994E-2</v>
      </c>
    </row>
    <row r="22" spans="1:31" ht="14.4" thickTop="1" thickBot="1" x14ac:dyDescent="0.3">
      <c r="A22" s="33">
        <v>100000</v>
      </c>
      <c r="B22" s="54" t="s">
        <v>399</v>
      </c>
      <c r="C22" s="119"/>
      <c r="D22" s="128">
        <v>373.55</v>
      </c>
      <c r="E22" s="138">
        <v>381.78</v>
      </c>
      <c r="F22" s="138">
        <v>349.49</v>
      </c>
      <c r="G22" s="122">
        <v>208.94</v>
      </c>
      <c r="H22" s="123"/>
      <c r="I22" s="159">
        <v>59.05</v>
      </c>
      <c r="J22" s="123"/>
      <c r="K22" s="140">
        <v>13.74</v>
      </c>
      <c r="L22" s="123"/>
      <c r="M22" s="141">
        <f>SUM(A22/$M$4*'[2]Enron Rates'!$B$16)</f>
        <v>1.4000000000000001</v>
      </c>
      <c r="N22" s="142">
        <f>SUM(A22/$M$4*'[2]Enron Rates'!$B$17)</f>
        <v>2.6</v>
      </c>
      <c r="O22" s="123"/>
      <c r="P22" s="128">
        <f t="shared" si="6"/>
        <v>7.0000000000000009</v>
      </c>
      <c r="Q22" s="129">
        <f t="shared" si="7"/>
        <v>3.5000000000000004</v>
      </c>
      <c r="R22" s="122">
        <v>0.42</v>
      </c>
      <c r="S22" s="123"/>
      <c r="T22" s="123"/>
      <c r="U22" s="130">
        <f>SUM(A22/12/100*'[2]Enron Rates'!$B$27)</f>
        <v>12.500000000000002</v>
      </c>
      <c r="V22" s="131">
        <f>SUM(A22/12/100*'[2]Enron Rates'!$B$28)</f>
        <v>21.666666666666671</v>
      </c>
      <c r="W22" s="131">
        <f>SUM(A22/12/100*'[2]Enron Rates'!$B$29)</f>
        <v>44.166666666666671</v>
      </c>
      <c r="X22" s="132">
        <f>SUM(A22/12/100*'[2]Enron Rates'!$B$30)</f>
        <v>59.166666666666671</v>
      </c>
      <c r="Y22" s="123"/>
      <c r="Z22" s="123"/>
      <c r="AA22" s="133">
        <v>-391.91</v>
      </c>
      <c r="AB22" s="134">
        <f t="shared" si="8"/>
        <v>115.22666666666662</v>
      </c>
      <c r="AC22" s="134">
        <f t="shared" si="9"/>
        <v>135.34666666666664</v>
      </c>
      <c r="AD22" s="134">
        <f t="shared" si="10"/>
        <v>1624.1599999999996</v>
      </c>
      <c r="AE22" s="135">
        <f t="shared" si="11"/>
        <v>1.6241599999999995E-2</v>
      </c>
    </row>
    <row r="23" spans="1:31" ht="14.4" thickTop="1" thickBot="1" x14ac:dyDescent="0.3">
      <c r="A23" s="33">
        <v>150000</v>
      </c>
      <c r="B23" s="54" t="s">
        <v>400</v>
      </c>
      <c r="C23" s="119"/>
      <c r="D23" s="128">
        <v>373.55</v>
      </c>
      <c r="E23" s="138">
        <v>381.78</v>
      </c>
      <c r="F23" s="138">
        <v>349.49</v>
      </c>
      <c r="G23" s="122">
        <v>208.94</v>
      </c>
      <c r="H23" s="123"/>
      <c r="I23" s="159">
        <v>59.05</v>
      </c>
      <c r="J23" s="123"/>
      <c r="K23" s="140">
        <v>13.74</v>
      </c>
      <c r="L23" s="123"/>
      <c r="M23" s="141">
        <f>SUM(A23/$M$4*'[2]Enron Rates'!$B$16)</f>
        <v>2.1</v>
      </c>
      <c r="N23" s="142">
        <f>SUM(A23/$M$4*'[2]Enron Rates'!$B$17)</f>
        <v>3.9</v>
      </c>
      <c r="O23" s="123"/>
      <c r="P23" s="128">
        <f t="shared" si="6"/>
        <v>10.500000000000002</v>
      </c>
      <c r="Q23" s="129">
        <f t="shared" si="7"/>
        <v>5.2500000000000009</v>
      </c>
      <c r="R23" s="122">
        <v>0.42</v>
      </c>
      <c r="S23" s="123"/>
      <c r="T23" s="123"/>
      <c r="U23" s="130">
        <f>SUM(A23/12/100*'[2]Enron Rates'!$B$27)</f>
        <v>18.75</v>
      </c>
      <c r="V23" s="131">
        <f>SUM(A23/12/100*'[2]Enron Rates'!$B$28)</f>
        <v>32.5</v>
      </c>
      <c r="W23" s="131">
        <f>SUM(A23/12/100*'[2]Enron Rates'!$B$29)</f>
        <v>66.25</v>
      </c>
      <c r="X23" s="132">
        <f>SUM(A23/12/100*'[2]Enron Rates'!$B$30)</f>
        <v>88.75</v>
      </c>
      <c r="Y23" s="123"/>
      <c r="Z23" s="123"/>
      <c r="AA23" s="133">
        <v>-391.91</v>
      </c>
      <c r="AB23" s="134">
        <f t="shared" si="8"/>
        <v>141.50999999999993</v>
      </c>
      <c r="AC23" s="134">
        <f t="shared" si="9"/>
        <v>171.47999999999996</v>
      </c>
      <c r="AD23" s="134">
        <f t="shared" si="10"/>
        <v>2057.7599999999993</v>
      </c>
      <c r="AE23" s="135">
        <f t="shared" si="11"/>
        <v>1.3718399999999997E-2</v>
      </c>
    </row>
    <row r="24" spans="1:31" ht="14.4" thickTop="1" thickBot="1" x14ac:dyDescent="0.3">
      <c r="A24" s="33">
        <v>200000</v>
      </c>
      <c r="B24" s="54" t="s">
        <v>401</v>
      </c>
      <c r="C24" s="119"/>
      <c r="D24" s="128">
        <v>373.55</v>
      </c>
      <c r="E24" s="138">
        <v>381.78</v>
      </c>
      <c r="F24" s="138">
        <v>349.49</v>
      </c>
      <c r="G24" s="122">
        <v>208.94</v>
      </c>
      <c r="H24" s="123"/>
      <c r="I24" s="159">
        <v>59.05</v>
      </c>
      <c r="J24" s="123"/>
      <c r="K24" s="140">
        <v>13.74</v>
      </c>
      <c r="L24" s="123"/>
      <c r="M24" s="141">
        <f>SUM(A24/$M$4*'[2]Enron Rates'!$B$16)</f>
        <v>2.8000000000000003</v>
      </c>
      <c r="N24" s="142">
        <f>SUM(A24/$M$4*'[2]Enron Rates'!$B$17)</f>
        <v>5.2</v>
      </c>
      <c r="O24" s="123"/>
      <c r="P24" s="128">
        <f t="shared" si="6"/>
        <v>14.000000000000002</v>
      </c>
      <c r="Q24" s="129">
        <f t="shared" si="7"/>
        <v>7.0000000000000009</v>
      </c>
      <c r="R24" s="122">
        <v>0.42</v>
      </c>
      <c r="S24" s="123"/>
      <c r="T24" s="123"/>
      <c r="U24" s="130">
        <f>SUM(A24/12/100*'[2]Enron Rates'!$B$27)</f>
        <v>25.000000000000004</v>
      </c>
      <c r="V24" s="131">
        <f>SUM(A24/12/100*'[2]Enron Rates'!$B$28)</f>
        <v>43.333333333333343</v>
      </c>
      <c r="W24" s="131">
        <f>SUM(A24/12/100*'[2]Enron Rates'!$B$29)</f>
        <v>88.333333333333343</v>
      </c>
      <c r="X24" s="132">
        <f>SUM(A24/12/100*'[2]Enron Rates'!$B$30)</f>
        <v>118.33333333333334</v>
      </c>
      <c r="Y24" s="123"/>
      <c r="Z24" s="123"/>
      <c r="AA24" s="133">
        <v>-391.91</v>
      </c>
      <c r="AB24" s="134">
        <f t="shared" si="8"/>
        <v>167.79333333333329</v>
      </c>
      <c r="AC24" s="134">
        <f t="shared" si="9"/>
        <v>207.61333333333329</v>
      </c>
      <c r="AD24" s="134">
        <f t="shared" si="10"/>
        <v>2491.3599999999997</v>
      </c>
      <c r="AE24" s="135">
        <f t="shared" si="11"/>
        <v>1.2456799999999997E-2</v>
      </c>
    </row>
    <row r="25" spans="1:31" ht="14.4" thickTop="1" thickBot="1" x14ac:dyDescent="0.3">
      <c r="A25" s="33">
        <v>300000</v>
      </c>
      <c r="B25" s="54" t="s">
        <v>402</v>
      </c>
      <c r="C25" s="119"/>
      <c r="D25" s="128">
        <v>373.55</v>
      </c>
      <c r="E25" s="138">
        <v>381.78</v>
      </c>
      <c r="F25" s="138">
        <v>349.49</v>
      </c>
      <c r="G25" s="122">
        <v>208.94</v>
      </c>
      <c r="H25" s="123"/>
      <c r="I25" s="159">
        <v>59.05</v>
      </c>
      <c r="J25" s="123"/>
      <c r="K25" s="140">
        <v>13.74</v>
      </c>
      <c r="L25" s="123"/>
      <c r="M25" s="141">
        <f>SUM(A25/$M$4*'[2]Enron Rates'!$B$16)</f>
        <v>4.2</v>
      </c>
      <c r="N25" s="142">
        <f>SUM(A25/$M$4*'[2]Enron Rates'!$B$17)</f>
        <v>7.8</v>
      </c>
      <c r="O25" s="123"/>
      <c r="P25" s="128">
        <f t="shared" si="6"/>
        <v>21.000000000000004</v>
      </c>
      <c r="Q25" s="129">
        <f t="shared" si="7"/>
        <v>10.500000000000002</v>
      </c>
      <c r="R25" s="122">
        <v>0.42</v>
      </c>
      <c r="S25" s="123"/>
      <c r="T25" s="123"/>
      <c r="U25" s="130">
        <f>SUM(A25/12/100*'[2]Enron Rates'!$B$27)</f>
        <v>37.5</v>
      </c>
      <c r="V25" s="131">
        <f>SUM(A25/12/100*'[2]Enron Rates'!$B$28)</f>
        <v>65</v>
      </c>
      <c r="W25" s="131">
        <f>SUM(A25/12/100*'[2]Enron Rates'!$B$29)</f>
        <v>132.5</v>
      </c>
      <c r="X25" s="132">
        <f>SUM(A25/12/100*'[2]Enron Rates'!$B$30)</f>
        <v>177.5</v>
      </c>
      <c r="Y25" s="123"/>
      <c r="Z25" s="123"/>
      <c r="AA25" s="133">
        <v>-391.91</v>
      </c>
      <c r="AB25" s="134">
        <f t="shared" si="8"/>
        <v>220.35999999999996</v>
      </c>
      <c r="AC25" s="134">
        <f t="shared" si="9"/>
        <v>279.87999999999994</v>
      </c>
      <c r="AD25" s="134">
        <f t="shared" si="10"/>
        <v>3358.5599999999995</v>
      </c>
      <c r="AE25" s="135">
        <f t="shared" si="11"/>
        <v>1.1195199999999997E-2</v>
      </c>
    </row>
    <row r="26" spans="1:31" ht="14.4" thickTop="1" thickBot="1" x14ac:dyDescent="0.3">
      <c r="A26" s="33">
        <v>500000</v>
      </c>
      <c r="B26" s="54" t="s">
        <v>403</v>
      </c>
      <c r="C26" s="119"/>
      <c r="D26" s="143">
        <v>373.55</v>
      </c>
      <c r="E26" s="144">
        <v>381.78</v>
      </c>
      <c r="F26" s="144">
        <v>349.49</v>
      </c>
      <c r="G26" s="145">
        <v>208.94</v>
      </c>
      <c r="H26" s="123"/>
      <c r="I26" s="159">
        <v>59.05</v>
      </c>
      <c r="J26" s="123"/>
      <c r="K26" s="146">
        <v>13.74</v>
      </c>
      <c r="L26" s="123"/>
      <c r="M26" s="126">
        <f>SUM(A26/$M$4*'[2]Enron Rates'!$B$16)</f>
        <v>7</v>
      </c>
      <c r="N26" s="127">
        <f>SUM(A26/$M$4*'[2]Enron Rates'!$B$17)</f>
        <v>13</v>
      </c>
      <c r="O26" s="123"/>
      <c r="P26" s="128">
        <f t="shared" si="6"/>
        <v>35</v>
      </c>
      <c r="Q26" s="129">
        <f t="shared" si="7"/>
        <v>17.5</v>
      </c>
      <c r="R26" s="122">
        <v>0.42</v>
      </c>
      <c r="S26" s="123"/>
      <c r="T26" s="123"/>
      <c r="U26" s="130">
        <f>SUM(A26/12/100*'[2]Enron Rates'!$B$27)</f>
        <v>62.499999999999993</v>
      </c>
      <c r="V26" s="131">
        <f>SUM(A26/12/100*'[2]Enron Rates'!$B$28)</f>
        <v>108.33333333333333</v>
      </c>
      <c r="W26" s="131">
        <f>SUM(A26/12/100*'[2]Enron Rates'!$B$29)</f>
        <v>220.83333333333331</v>
      </c>
      <c r="X26" s="132">
        <f>SUM(A26/12/100*'[2]Enron Rates'!$B$30)</f>
        <v>295.83333333333331</v>
      </c>
      <c r="Y26" s="123"/>
      <c r="Z26" s="123"/>
      <c r="AA26" s="147">
        <v>-391.91</v>
      </c>
      <c r="AB26" s="148">
        <f t="shared" si="8"/>
        <v>325.49333333333323</v>
      </c>
      <c r="AC26" s="148">
        <f t="shared" si="9"/>
        <v>424.41333333333324</v>
      </c>
      <c r="AD26" s="148">
        <f t="shared" si="10"/>
        <v>5092.9599999999991</v>
      </c>
      <c r="AE26" s="149">
        <f t="shared" si="11"/>
        <v>1.0185919999999998E-2</v>
      </c>
    </row>
    <row r="27" spans="1:31" ht="14.4" thickTop="1" thickBot="1" x14ac:dyDescent="0.3">
      <c r="B27" s="73" t="s">
        <v>324</v>
      </c>
      <c r="C27" s="150"/>
      <c r="D27" s="212" t="s">
        <v>405</v>
      </c>
      <c r="E27" s="213"/>
      <c r="F27" s="213"/>
      <c r="G27" s="214"/>
      <c r="H27" s="151"/>
      <c r="I27" s="152" t="s">
        <v>324</v>
      </c>
      <c r="J27" s="75"/>
      <c r="K27" s="153" t="s">
        <v>324</v>
      </c>
      <c r="L27" s="151"/>
      <c r="M27" s="154" t="s">
        <v>323</v>
      </c>
      <c r="N27" s="155" t="s">
        <v>326</v>
      </c>
      <c r="O27" s="151"/>
      <c r="P27" s="156" t="s">
        <v>384</v>
      </c>
      <c r="Q27" s="157" t="s">
        <v>385</v>
      </c>
      <c r="R27" s="158" t="s">
        <v>386</v>
      </c>
      <c r="S27" s="75"/>
      <c r="T27" s="151"/>
      <c r="U27" s="83" t="s">
        <v>387</v>
      </c>
      <c r="V27" s="83" t="s">
        <v>388</v>
      </c>
      <c r="W27" s="83" t="s">
        <v>389</v>
      </c>
      <c r="X27" s="83" t="s">
        <v>390</v>
      </c>
      <c r="Y27" s="151"/>
      <c r="Z27" s="151"/>
      <c r="AA27" s="84"/>
      <c r="AB27" s="84"/>
      <c r="AC27" s="84"/>
      <c r="AD27" s="84"/>
      <c r="AE27" s="84"/>
    </row>
    <row r="28" spans="1:31" ht="14.4" thickTop="1" thickBot="1" x14ac:dyDescent="0.3">
      <c r="A28" s="33">
        <v>24000</v>
      </c>
      <c r="B28" s="54" t="s">
        <v>394</v>
      </c>
      <c r="C28" s="119"/>
      <c r="D28" s="120">
        <v>322.16000000000003</v>
      </c>
      <c r="E28" s="121">
        <v>330.44</v>
      </c>
      <c r="F28" s="121">
        <v>302.27</v>
      </c>
      <c r="G28" s="122">
        <v>180.7</v>
      </c>
      <c r="H28" s="123"/>
      <c r="I28" s="159">
        <v>47.34</v>
      </c>
      <c r="J28" s="123"/>
      <c r="K28" s="160">
        <v>14.03</v>
      </c>
      <c r="L28" s="123"/>
      <c r="M28" s="126">
        <f>SUM(A28/$M$4*'[2]Enron Rates'!$B$16)</f>
        <v>0.33600000000000002</v>
      </c>
      <c r="N28" s="127">
        <f>SUM(A28/$M$4*'[2]Enron Rates'!$B$17)</f>
        <v>0.624</v>
      </c>
      <c r="O28" s="123"/>
      <c r="P28" s="128">
        <f t="shared" ref="P28:P37" si="12">SUM(A28/1000*$P$4)</f>
        <v>1.6800000000000002</v>
      </c>
      <c r="Q28" s="129">
        <f t="shared" ref="Q28:Q37" si="13">SUM(P28*0.5)</f>
        <v>0.84000000000000008</v>
      </c>
      <c r="R28" s="122">
        <v>0.42</v>
      </c>
      <c r="S28" s="123"/>
      <c r="T28" s="123"/>
      <c r="U28" s="130">
        <f>SUM(A28/12/100*'[2]Enron Rates'!$B$27)</f>
        <v>3</v>
      </c>
      <c r="V28" s="131">
        <f>SUM(A28/12/100*'[2]Enron Rates'!$B$28)</f>
        <v>5.2</v>
      </c>
      <c r="W28" s="131">
        <f>SUM(A28/12/100*'[2]Enron Rates'!$B$29)</f>
        <v>10.600000000000001</v>
      </c>
      <c r="X28" s="132">
        <f>SUM(A28/12/100*'[2]Enron Rates'!$B$30)</f>
        <v>14.2</v>
      </c>
      <c r="Y28" s="123"/>
      <c r="Z28" s="123"/>
      <c r="AA28" s="133">
        <v>-365.33</v>
      </c>
      <c r="AB28" s="134">
        <f t="shared" ref="AB28:AB37" si="14">SUM((AA28+E28+I28+K28+M28+P28)+W28)</f>
        <v>39.096000000000018</v>
      </c>
      <c r="AC28" s="134">
        <f t="shared" ref="AC28:AC37" si="15">SUM((AA28+E28+I28+K28+N28+P28)+Q28+R28+X28)</f>
        <v>44.244000000000014</v>
      </c>
      <c r="AD28" s="134">
        <f t="shared" ref="AD28:AD37" si="16">SUM(AC28*12)</f>
        <v>530.92800000000011</v>
      </c>
      <c r="AE28" s="135">
        <f t="shared" ref="AE28:AE37" si="17">SUM(AC28/(A28/12))</f>
        <v>2.2122000000000006E-2</v>
      </c>
    </row>
    <row r="29" spans="1:31" ht="14.4" thickTop="1" thickBot="1" x14ac:dyDescent="0.3">
      <c r="A29" s="33">
        <v>25000</v>
      </c>
      <c r="B29" s="54" t="s">
        <v>395</v>
      </c>
      <c r="C29" s="119"/>
      <c r="D29" s="128">
        <v>322.16000000000003</v>
      </c>
      <c r="E29" s="138">
        <v>330.44</v>
      </c>
      <c r="F29" s="138">
        <v>302.27</v>
      </c>
      <c r="G29" s="122">
        <v>180.7</v>
      </c>
      <c r="H29" s="123"/>
      <c r="I29" s="159">
        <v>47.34</v>
      </c>
      <c r="J29" s="123"/>
      <c r="K29" s="140">
        <v>14.03</v>
      </c>
      <c r="L29" s="123"/>
      <c r="M29" s="141">
        <f>SUM(A29/$M$4*'[2]Enron Rates'!$B$16)</f>
        <v>0.35000000000000003</v>
      </c>
      <c r="N29" s="142">
        <f>SUM(A29/$M$4*'[2]Enron Rates'!$B$17)</f>
        <v>0.65</v>
      </c>
      <c r="O29" s="123"/>
      <c r="P29" s="128">
        <f t="shared" si="12"/>
        <v>1.7500000000000002</v>
      </c>
      <c r="Q29" s="129">
        <f t="shared" si="13"/>
        <v>0.87500000000000011</v>
      </c>
      <c r="R29" s="122">
        <v>0.42</v>
      </c>
      <c r="S29" s="123"/>
      <c r="T29" s="123"/>
      <c r="U29" s="130">
        <f>SUM(A29/12/100*'[2]Enron Rates'!$B$27)</f>
        <v>3.1250000000000004</v>
      </c>
      <c r="V29" s="131">
        <f>SUM(A29/12/100*'[2]Enron Rates'!$B$28)</f>
        <v>5.4166666666666679</v>
      </c>
      <c r="W29" s="131">
        <f>SUM(A29/12/100*'[2]Enron Rates'!$B$29)</f>
        <v>11.041666666666668</v>
      </c>
      <c r="X29" s="132">
        <f>SUM(A29/12/100*'[2]Enron Rates'!$B$30)</f>
        <v>14.791666666666668</v>
      </c>
      <c r="Y29" s="123"/>
      <c r="Z29" s="123"/>
      <c r="AA29" s="133">
        <v>-365.33</v>
      </c>
      <c r="AB29" s="134">
        <f t="shared" si="14"/>
        <v>39.621666666666684</v>
      </c>
      <c r="AC29" s="134">
        <f t="shared" si="15"/>
        <v>44.966666666666683</v>
      </c>
      <c r="AD29" s="134">
        <f t="shared" si="16"/>
        <v>539.60000000000014</v>
      </c>
      <c r="AE29" s="135">
        <f t="shared" si="17"/>
        <v>2.1584000000000006E-2</v>
      </c>
    </row>
    <row r="30" spans="1:31" ht="14.4" thickTop="1" thickBot="1" x14ac:dyDescent="0.3">
      <c r="A30" s="33">
        <v>40000</v>
      </c>
      <c r="B30" s="54" t="s">
        <v>396</v>
      </c>
      <c r="C30" s="119"/>
      <c r="D30" s="128">
        <v>322.16000000000003</v>
      </c>
      <c r="E30" s="138">
        <v>330.44</v>
      </c>
      <c r="F30" s="138">
        <v>302.27</v>
      </c>
      <c r="G30" s="122">
        <v>180.7</v>
      </c>
      <c r="H30" s="123"/>
      <c r="I30" s="159">
        <v>47.34</v>
      </c>
      <c r="J30" s="123"/>
      <c r="K30" s="140">
        <v>14.03</v>
      </c>
      <c r="L30" s="123"/>
      <c r="M30" s="141">
        <f>SUM(A30/$M$4*'[2]Enron Rates'!$B$16)</f>
        <v>0.56000000000000005</v>
      </c>
      <c r="N30" s="142">
        <f>SUM(A30/$M$4*'[2]Enron Rates'!$B$17)</f>
        <v>1.04</v>
      </c>
      <c r="O30" s="123"/>
      <c r="P30" s="128">
        <f t="shared" si="12"/>
        <v>2.8000000000000003</v>
      </c>
      <c r="Q30" s="129">
        <f t="shared" si="13"/>
        <v>1.4000000000000001</v>
      </c>
      <c r="R30" s="122">
        <v>0.42</v>
      </c>
      <c r="S30" s="123"/>
      <c r="T30" s="123"/>
      <c r="U30" s="130">
        <f>SUM(A30/12/100*'[2]Enron Rates'!$B$27)</f>
        <v>5</v>
      </c>
      <c r="V30" s="131">
        <f>SUM(A30/12/100*'[2]Enron Rates'!$B$28)</f>
        <v>8.6666666666666679</v>
      </c>
      <c r="W30" s="131">
        <f>SUM(A30/12/100*'[2]Enron Rates'!$B$29)</f>
        <v>17.666666666666668</v>
      </c>
      <c r="X30" s="132">
        <f>SUM(A30/12/100*'[2]Enron Rates'!$B$30)</f>
        <v>23.666666666666668</v>
      </c>
      <c r="Y30" s="123"/>
      <c r="Z30" s="123"/>
      <c r="AA30" s="133">
        <v>-365.33</v>
      </c>
      <c r="AB30" s="134">
        <f t="shared" si="14"/>
        <v>47.506666666666689</v>
      </c>
      <c r="AC30" s="134">
        <f t="shared" si="15"/>
        <v>55.806666666666686</v>
      </c>
      <c r="AD30" s="134">
        <f t="shared" si="16"/>
        <v>669.68000000000029</v>
      </c>
      <c r="AE30" s="135">
        <f t="shared" si="17"/>
        <v>1.6742000000000003E-2</v>
      </c>
    </row>
    <row r="31" spans="1:31" ht="14.4" thickTop="1" thickBot="1" x14ac:dyDescent="0.3">
      <c r="A31" s="33">
        <v>60000</v>
      </c>
      <c r="B31" s="54" t="s">
        <v>397</v>
      </c>
      <c r="C31" s="119"/>
      <c r="D31" s="128">
        <v>322.16000000000003</v>
      </c>
      <c r="E31" s="138">
        <v>330.44</v>
      </c>
      <c r="F31" s="138">
        <v>302.27</v>
      </c>
      <c r="G31" s="122">
        <v>180.7</v>
      </c>
      <c r="H31" s="123"/>
      <c r="I31" s="159">
        <v>47.34</v>
      </c>
      <c r="J31" s="123"/>
      <c r="K31" s="140">
        <v>14.03</v>
      </c>
      <c r="L31" s="123"/>
      <c r="M31" s="141">
        <f>SUM(A31/$M$4*'[2]Enron Rates'!$B$16)</f>
        <v>0.84</v>
      </c>
      <c r="N31" s="142">
        <f>SUM(A31/$M$4*'[2]Enron Rates'!$B$17)</f>
        <v>1.5599999999999998</v>
      </c>
      <c r="O31" s="123"/>
      <c r="P31" s="128">
        <f t="shared" si="12"/>
        <v>4.2</v>
      </c>
      <c r="Q31" s="129">
        <f t="shared" si="13"/>
        <v>2.1</v>
      </c>
      <c r="R31" s="122">
        <v>0.42</v>
      </c>
      <c r="S31" s="123"/>
      <c r="T31" s="123"/>
      <c r="U31" s="130">
        <f>SUM(A31/12/100*'[2]Enron Rates'!$B$27)</f>
        <v>7.5</v>
      </c>
      <c r="V31" s="131">
        <f>SUM(A31/12/100*'[2]Enron Rates'!$B$28)</f>
        <v>13</v>
      </c>
      <c r="W31" s="131">
        <f>SUM(A31/12/100*'[2]Enron Rates'!$B$29)</f>
        <v>26.5</v>
      </c>
      <c r="X31" s="132">
        <f>SUM(A31/12/100*'[2]Enron Rates'!$B$30)</f>
        <v>35.5</v>
      </c>
      <c r="Y31" s="123"/>
      <c r="Z31" s="123"/>
      <c r="AA31" s="133">
        <v>-365.33</v>
      </c>
      <c r="AB31" s="134">
        <f t="shared" si="14"/>
        <v>58.020000000000017</v>
      </c>
      <c r="AC31" s="134">
        <f t="shared" si="15"/>
        <v>70.260000000000019</v>
      </c>
      <c r="AD31" s="134">
        <f t="shared" si="16"/>
        <v>843.12000000000023</v>
      </c>
      <c r="AE31" s="135">
        <f t="shared" si="17"/>
        <v>1.4052000000000004E-2</v>
      </c>
    </row>
    <row r="32" spans="1:31" ht="14.4" thickTop="1" thickBot="1" x14ac:dyDescent="0.3">
      <c r="A32" s="33">
        <v>80000</v>
      </c>
      <c r="B32" s="54" t="s">
        <v>398</v>
      </c>
      <c r="C32" s="119"/>
      <c r="D32" s="128">
        <v>322.16000000000003</v>
      </c>
      <c r="E32" s="138">
        <v>330.44</v>
      </c>
      <c r="F32" s="138">
        <v>302.27</v>
      </c>
      <c r="G32" s="122">
        <v>180.7</v>
      </c>
      <c r="H32" s="123"/>
      <c r="I32" s="159">
        <v>47.34</v>
      </c>
      <c r="J32" s="123"/>
      <c r="K32" s="140">
        <v>14.03</v>
      </c>
      <c r="L32" s="123"/>
      <c r="M32" s="141">
        <f>SUM(A32/$M$4*'[2]Enron Rates'!$B$16)</f>
        <v>1.1200000000000001</v>
      </c>
      <c r="N32" s="142">
        <f>SUM(A32/$M$4*'[2]Enron Rates'!$B$17)</f>
        <v>2.08</v>
      </c>
      <c r="O32" s="123"/>
      <c r="P32" s="128">
        <f t="shared" si="12"/>
        <v>5.6000000000000005</v>
      </c>
      <c r="Q32" s="129">
        <f t="shared" si="13"/>
        <v>2.8000000000000003</v>
      </c>
      <c r="R32" s="122">
        <v>0.42</v>
      </c>
      <c r="S32" s="123"/>
      <c r="T32" s="123"/>
      <c r="U32" s="130">
        <f>SUM(A32/12/100*'[2]Enron Rates'!$B$27)</f>
        <v>10</v>
      </c>
      <c r="V32" s="131">
        <f>SUM(A32/12/100*'[2]Enron Rates'!$B$28)</f>
        <v>17.333333333333336</v>
      </c>
      <c r="W32" s="131">
        <f>SUM(A32/12/100*'[2]Enron Rates'!$B$29)</f>
        <v>35.333333333333336</v>
      </c>
      <c r="X32" s="132">
        <f>SUM(A32/12/100*'[2]Enron Rates'!$B$30)</f>
        <v>47.333333333333336</v>
      </c>
      <c r="Y32" s="123"/>
      <c r="Z32" s="123"/>
      <c r="AA32" s="133">
        <v>-365.33</v>
      </c>
      <c r="AB32" s="134">
        <f t="shared" si="14"/>
        <v>68.53333333333336</v>
      </c>
      <c r="AC32" s="134">
        <f t="shared" si="15"/>
        <v>84.713333333333352</v>
      </c>
      <c r="AD32" s="134">
        <f t="shared" si="16"/>
        <v>1016.5600000000002</v>
      </c>
      <c r="AE32" s="135">
        <f t="shared" si="17"/>
        <v>1.2707000000000003E-2</v>
      </c>
    </row>
    <row r="33" spans="1:31" ht="14.4" thickTop="1" thickBot="1" x14ac:dyDescent="0.3">
      <c r="A33" s="33">
        <v>100000</v>
      </c>
      <c r="B33" s="54" t="s">
        <v>399</v>
      </c>
      <c r="C33" s="119"/>
      <c r="D33" s="128">
        <v>322.16000000000003</v>
      </c>
      <c r="E33" s="138">
        <v>330.44</v>
      </c>
      <c r="F33" s="138">
        <v>302.27</v>
      </c>
      <c r="G33" s="122">
        <v>180.7</v>
      </c>
      <c r="H33" s="123"/>
      <c r="I33" s="159">
        <v>47.34</v>
      </c>
      <c r="J33" s="123"/>
      <c r="K33" s="140">
        <v>14.03</v>
      </c>
      <c r="L33" s="123"/>
      <c r="M33" s="141">
        <f>SUM(A33/$M$4*'[2]Enron Rates'!$B$16)</f>
        <v>1.4000000000000001</v>
      </c>
      <c r="N33" s="142">
        <f>SUM(A33/$M$4*'[2]Enron Rates'!$B$17)</f>
        <v>2.6</v>
      </c>
      <c r="O33" s="123"/>
      <c r="P33" s="128">
        <f t="shared" si="12"/>
        <v>7.0000000000000009</v>
      </c>
      <c r="Q33" s="129">
        <f t="shared" si="13"/>
        <v>3.5000000000000004</v>
      </c>
      <c r="R33" s="122">
        <v>0.42</v>
      </c>
      <c r="S33" s="123"/>
      <c r="T33" s="123"/>
      <c r="U33" s="130">
        <f>SUM(A33/12/100*'[2]Enron Rates'!$B$27)</f>
        <v>12.500000000000002</v>
      </c>
      <c r="V33" s="131">
        <f>SUM(A33/12/100*'[2]Enron Rates'!$B$28)</f>
        <v>21.666666666666671</v>
      </c>
      <c r="W33" s="131">
        <f>SUM(A33/12/100*'[2]Enron Rates'!$B$29)</f>
        <v>44.166666666666671</v>
      </c>
      <c r="X33" s="132">
        <f>SUM(A33/12/100*'[2]Enron Rates'!$B$30)</f>
        <v>59.166666666666671</v>
      </c>
      <c r="Y33" s="123"/>
      <c r="Z33" s="123"/>
      <c r="AA33" s="133">
        <v>-365.33</v>
      </c>
      <c r="AB33" s="134">
        <f t="shared" si="14"/>
        <v>79.046666666666681</v>
      </c>
      <c r="AC33" s="134">
        <f t="shared" si="15"/>
        <v>99.166666666666686</v>
      </c>
      <c r="AD33" s="134">
        <f t="shared" si="16"/>
        <v>1190.0000000000002</v>
      </c>
      <c r="AE33" s="135">
        <f t="shared" si="17"/>
        <v>1.1900000000000001E-2</v>
      </c>
    </row>
    <row r="34" spans="1:31" ht="14.4" thickTop="1" thickBot="1" x14ac:dyDescent="0.3">
      <c r="A34" s="33">
        <v>150000</v>
      </c>
      <c r="B34" s="54" t="s">
        <v>400</v>
      </c>
      <c r="C34" s="119"/>
      <c r="D34" s="128">
        <v>322.16000000000003</v>
      </c>
      <c r="E34" s="138">
        <v>330.44</v>
      </c>
      <c r="F34" s="138">
        <v>302.27</v>
      </c>
      <c r="G34" s="122">
        <v>180.7</v>
      </c>
      <c r="H34" s="123"/>
      <c r="I34" s="159">
        <v>47.34</v>
      </c>
      <c r="J34" s="123"/>
      <c r="K34" s="140">
        <v>14.03</v>
      </c>
      <c r="L34" s="123"/>
      <c r="M34" s="141">
        <f>SUM(A34/$M$4*'[2]Enron Rates'!$B$16)</f>
        <v>2.1</v>
      </c>
      <c r="N34" s="142">
        <f>SUM(A34/$M$4*'[2]Enron Rates'!$B$17)</f>
        <v>3.9</v>
      </c>
      <c r="O34" s="123"/>
      <c r="P34" s="128">
        <f t="shared" si="12"/>
        <v>10.500000000000002</v>
      </c>
      <c r="Q34" s="129">
        <f t="shared" si="13"/>
        <v>5.2500000000000009</v>
      </c>
      <c r="R34" s="122">
        <v>0.42</v>
      </c>
      <c r="S34" s="123"/>
      <c r="T34" s="123"/>
      <c r="U34" s="130">
        <f>SUM(A34/12/100*'[2]Enron Rates'!$B$27)</f>
        <v>18.75</v>
      </c>
      <c r="V34" s="131">
        <f>SUM(A34/12/100*'[2]Enron Rates'!$B$28)</f>
        <v>32.5</v>
      </c>
      <c r="W34" s="131">
        <f>SUM(A34/12/100*'[2]Enron Rates'!$B$29)</f>
        <v>66.25</v>
      </c>
      <c r="X34" s="132">
        <f>SUM(A34/12/100*'[2]Enron Rates'!$B$30)</f>
        <v>88.75</v>
      </c>
      <c r="Y34" s="123"/>
      <c r="Z34" s="123"/>
      <c r="AA34" s="133">
        <v>-365.33</v>
      </c>
      <c r="AB34" s="134">
        <f t="shared" si="14"/>
        <v>105.33000000000001</v>
      </c>
      <c r="AC34" s="134">
        <f t="shared" si="15"/>
        <v>135.30000000000001</v>
      </c>
      <c r="AD34" s="134">
        <f t="shared" si="16"/>
        <v>1623.6000000000001</v>
      </c>
      <c r="AE34" s="135">
        <f t="shared" si="17"/>
        <v>1.0824E-2</v>
      </c>
    </row>
    <row r="35" spans="1:31" ht="14.4" thickTop="1" thickBot="1" x14ac:dyDescent="0.3">
      <c r="A35" s="33">
        <v>200000</v>
      </c>
      <c r="B35" s="54" t="s">
        <v>401</v>
      </c>
      <c r="C35" s="119"/>
      <c r="D35" s="128">
        <v>322.16000000000003</v>
      </c>
      <c r="E35" s="138">
        <v>330.44</v>
      </c>
      <c r="F35" s="138">
        <v>302.27</v>
      </c>
      <c r="G35" s="122">
        <v>180.7</v>
      </c>
      <c r="H35" s="123"/>
      <c r="I35" s="159">
        <v>47.34</v>
      </c>
      <c r="J35" s="123"/>
      <c r="K35" s="140">
        <v>14.03</v>
      </c>
      <c r="L35" s="123"/>
      <c r="M35" s="141">
        <f>SUM(A35/$M$4*'[2]Enron Rates'!$B$16)</f>
        <v>2.8000000000000003</v>
      </c>
      <c r="N35" s="142">
        <f>SUM(A35/$M$4*'[2]Enron Rates'!$B$17)</f>
        <v>5.2</v>
      </c>
      <c r="O35" s="123"/>
      <c r="P35" s="128">
        <f t="shared" si="12"/>
        <v>14.000000000000002</v>
      </c>
      <c r="Q35" s="129">
        <f t="shared" si="13"/>
        <v>7.0000000000000009</v>
      </c>
      <c r="R35" s="122">
        <v>0.42</v>
      </c>
      <c r="S35" s="123"/>
      <c r="T35" s="123"/>
      <c r="U35" s="130">
        <f>SUM(A35/12/100*'[2]Enron Rates'!$B$27)</f>
        <v>25.000000000000004</v>
      </c>
      <c r="V35" s="131">
        <f>SUM(A35/12/100*'[2]Enron Rates'!$B$28)</f>
        <v>43.333333333333343</v>
      </c>
      <c r="W35" s="131">
        <f>SUM(A35/12/100*'[2]Enron Rates'!$B$29)</f>
        <v>88.333333333333343</v>
      </c>
      <c r="X35" s="132">
        <f>SUM(A35/12/100*'[2]Enron Rates'!$B$30)</f>
        <v>118.33333333333334</v>
      </c>
      <c r="Y35" s="123"/>
      <c r="Z35" s="123"/>
      <c r="AA35" s="133">
        <v>-365.33</v>
      </c>
      <c r="AB35" s="134">
        <f t="shared" si="14"/>
        <v>131.61333333333337</v>
      </c>
      <c r="AC35" s="134">
        <f t="shared" si="15"/>
        <v>171.43333333333337</v>
      </c>
      <c r="AD35" s="134">
        <f t="shared" si="16"/>
        <v>2057.2000000000003</v>
      </c>
      <c r="AE35" s="135">
        <f t="shared" si="17"/>
        <v>1.0286000000000002E-2</v>
      </c>
    </row>
    <row r="36" spans="1:31" ht="14.4" thickTop="1" thickBot="1" x14ac:dyDescent="0.3">
      <c r="A36" s="33">
        <v>300000</v>
      </c>
      <c r="B36" s="54" t="s">
        <v>402</v>
      </c>
      <c r="C36" s="119"/>
      <c r="D36" s="128">
        <v>322.16000000000003</v>
      </c>
      <c r="E36" s="138">
        <v>330.44</v>
      </c>
      <c r="F36" s="138">
        <v>302.27</v>
      </c>
      <c r="G36" s="122">
        <v>180.7</v>
      </c>
      <c r="H36" s="123"/>
      <c r="I36" s="159">
        <v>47.34</v>
      </c>
      <c r="J36" s="123"/>
      <c r="K36" s="140">
        <v>14.03</v>
      </c>
      <c r="L36" s="123"/>
      <c r="M36" s="141">
        <f>SUM(A36/$M$4*'[2]Enron Rates'!$B$16)</f>
        <v>4.2</v>
      </c>
      <c r="N36" s="142">
        <f>SUM(A36/$M$4*'[2]Enron Rates'!$B$17)</f>
        <v>7.8</v>
      </c>
      <c r="O36" s="123"/>
      <c r="P36" s="128">
        <f t="shared" si="12"/>
        <v>21.000000000000004</v>
      </c>
      <c r="Q36" s="129">
        <f t="shared" si="13"/>
        <v>10.500000000000002</v>
      </c>
      <c r="R36" s="122">
        <v>0.42</v>
      </c>
      <c r="S36" s="123"/>
      <c r="T36" s="123"/>
      <c r="U36" s="130">
        <f>SUM(A36/12/100*'[2]Enron Rates'!$B$27)</f>
        <v>37.5</v>
      </c>
      <c r="V36" s="131">
        <f>SUM(A36/12/100*'[2]Enron Rates'!$B$28)</f>
        <v>65</v>
      </c>
      <c r="W36" s="131">
        <f>SUM(A36/12/100*'[2]Enron Rates'!$B$29)</f>
        <v>132.5</v>
      </c>
      <c r="X36" s="132">
        <f>SUM(A36/12/100*'[2]Enron Rates'!$B$30)</f>
        <v>177.5</v>
      </c>
      <c r="Y36" s="123"/>
      <c r="Z36" s="123"/>
      <c r="AA36" s="133">
        <v>-365.33</v>
      </c>
      <c r="AB36" s="134">
        <f t="shared" si="14"/>
        <v>184.18</v>
      </c>
      <c r="AC36" s="134">
        <f t="shared" si="15"/>
        <v>243.70000000000002</v>
      </c>
      <c r="AD36" s="134">
        <f t="shared" si="16"/>
        <v>2924.4</v>
      </c>
      <c r="AE36" s="135">
        <f t="shared" si="17"/>
        <v>9.7480000000000015E-3</v>
      </c>
    </row>
    <row r="37" spans="1:31" ht="14.4" thickTop="1" thickBot="1" x14ac:dyDescent="0.3">
      <c r="A37" s="33">
        <v>500000</v>
      </c>
      <c r="B37" s="54" t="s">
        <v>403</v>
      </c>
      <c r="C37" s="119"/>
      <c r="D37" s="143">
        <v>322.16000000000003</v>
      </c>
      <c r="E37" s="144">
        <v>330.44</v>
      </c>
      <c r="F37" s="144">
        <v>302.27</v>
      </c>
      <c r="G37" s="145">
        <v>180.7</v>
      </c>
      <c r="H37" s="123"/>
      <c r="I37" s="159">
        <v>47.34</v>
      </c>
      <c r="J37" s="123"/>
      <c r="K37" s="146">
        <v>14.03</v>
      </c>
      <c r="L37" s="123"/>
      <c r="M37" s="161">
        <f>SUM(A37/$M$4*'[2]Enron Rates'!$B$16)</f>
        <v>7</v>
      </c>
      <c r="N37" s="162">
        <f>SUM(A37/$M$4*'[2]Enron Rates'!$B$17)</f>
        <v>13</v>
      </c>
      <c r="O37" s="123"/>
      <c r="P37" s="128">
        <f t="shared" si="12"/>
        <v>35</v>
      </c>
      <c r="Q37" s="129">
        <f t="shared" si="13"/>
        <v>17.5</v>
      </c>
      <c r="R37" s="122">
        <v>0.42</v>
      </c>
      <c r="S37" s="123"/>
      <c r="T37" s="123"/>
      <c r="U37" s="130">
        <f>SUM(A37/12/100*'[2]Enron Rates'!$B$27)</f>
        <v>62.499999999999993</v>
      </c>
      <c r="V37" s="131">
        <f>SUM(A37/12/100*'[2]Enron Rates'!$B$28)</f>
        <v>108.33333333333333</v>
      </c>
      <c r="W37" s="131">
        <f>SUM(A37/12/100*'[2]Enron Rates'!$B$29)</f>
        <v>220.83333333333331</v>
      </c>
      <c r="X37" s="132">
        <f>SUM(A37/12/100*'[2]Enron Rates'!$B$30)</f>
        <v>295.83333333333331</v>
      </c>
      <c r="Y37" s="123"/>
      <c r="Z37" s="123"/>
      <c r="AA37" s="147">
        <v>-365.33</v>
      </c>
      <c r="AB37" s="148">
        <f t="shared" si="14"/>
        <v>289.31333333333333</v>
      </c>
      <c r="AC37" s="148">
        <f t="shared" si="15"/>
        <v>388.23333333333335</v>
      </c>
      <c r="AD37" s="148">
        <f t="shared" si="16"/>
        <v>4658.8</v>
      </c>
      <c r="AE37" s="149">
        <f t="shared" si="17"/>
        <v>9.3176000000000005E-3</v>
      </c>
    </row>
    <row r="38" spans="1:31" ht="14.4" thickTop="1" thickBot="1" x14ac:dyDescent="0.3">
      <c r="B38" s="73" t="s">
        <v>326</v>
      </c>
      <c r="C38" s="150"/>
      <c r="D38" s="212" t="s">
        <v>406</v>
      </c>
      <c r="E38" s="213"/>
      <c r="F38" s="213"/>
      <c r="G38" s="214"/>
      <c r="H38" s="151"/>
      <c r="I38" s="152" t="s">
        <v>326</v>
      </c>
      <c r="J38" s="75"/>
      <c r="K38" s="153" t="s">
        <v>407</v>
      </c>
      <c r="L38" s="151"/>
      <c r="M38" s="154" t="s">
        <v>323</v>
      </c>
      <c r="N38" s="155" t="s">
        <v>326</v>
      </c>
      <c r="O38" s="151"/>
      <c r="P38" s="156" t="s">
        <v>384</v>
      </c>
      <c r="Q38" s="157" t="s">
        <v>385</v>
      </c>
      <c r="R38" s="158" t="s">
        <v>386</v>
      </c>
      <c r="S38" s="75"/>
      <c r="T38" s="151"/>
      <c r="U38" s="83" t="s">
        <v>387</v>
      </c>
      <c r="V38" s="83" t="s">
        <v>388</v>
      </c>
      <c r="W38" s="83" t="s">
        <v>389</v>
      </c>
      <c r="X38" s="83" t="s">
        <v>390</v>
      </c>
      <c r="Y38" s="151"/>
      <c r="Z38" s="151"/>
      <c r="AA38" s="84"/>
      <c r="AB38" s="84"/>
      <c r="AC38" s="84"/>
      <c r="AD38" s="84"/>
      <c r="AE38" s="84"/>
    </row>
    <row r="39" spans="1:31" ht="14.4" thickTop="1" thickBot="1" x14ac:dyDescent="0.3">
      <c r="A39" s="33">
        <v>24000</v>
      </c>
      <c r="B39" s="54" t="s">
        <v>394</v>
      </c>
      <c r="C39" s="119"/>
      <c r="D39" s="120">
        <v>486.43</v>
      </c>
      <c r="E39" s="121">
        <v>494.71</v>
      </c>
      <c r="F39" s="121">
        <v>453.4</v>
      </c>
      <c r="G39" s="122">
        <v>271.05</v>
      </c>
      <c r="H39" s="123"/>
      <c r="I39" s="159">
        <v>76.069999999999993</v>
      </c>
      <c r="J39" s="123"/>
      <c r="K39" s="160">
        <v>22.62</v>
      </c>
      <c r="L39" s="123"/>
      <c r="M39" s="126">
        <f>SUM(A39/$M$4*'[2]Enron Rates'!$B$16)</f>
        <v>0.33600000000000002</v>
      </c>
      <c r="N39" s="127">
        <f>SUM(A39/$M$4*'[2]Enron Rates'!$B$17)</f>
        <v>0.624</v>
      </c>
      <c r="O39" s="123"/>
      <c r="P39" s="128">
        <f t="shared" ref="P39:P48" si="18">SUM(A39/1000*$P$4)</f>
        <v>1.6800000000000002</v>
      </c>
      <c r="Q39" s="129">
        <f t="shared" ref="Q39:Q48" si="19">SUM(P39*0.5)</f>
        <v>0.84000000000000008</v>
      </c>
      <c r="R39" s="122">
        <v>0.42</v>
      </c>
      <c r="S39" s="123"/>
      <c r="T39" s="123"/>
      <c r="U39" s="130">
        <f>SUM(A39/12/100*'[2]Enron Rates'!$B$27)</f>
        <v>3</v>
      </c>
      <c r="V39" s="131">
        <f>SUM(A39/12/100*'[2]Enron Rates'!$B$28)</f>
        <v>5.2</v>
      </c>
      <c r="W39" s="131">
        <f>SUM(A39/12/100*'[2]Enron Rates'!$B$29)</f>
        <v>10.600000000000001</v>
      </c>
      <c r="X39" s="132">
        <f>SUM(A39/12/100*'[2]Enron Rates'!$B$30)</f>
        <v>14.2</v>
      </c>
      <c r="Y39" s="123"/>
      <c r="Z39" s="123"/>
      <c r="AA39" s="133">
        <v>-440.66</v>
      </c>
      <c r="AB39" s="134">
        <f t="shared" ref="AB39:AB48" si="20">SUM((AA39+E39+I39+K39+M39+P39)+W39)</f>
        <v>165.35599999999997</v>
      </c>
      <c r="AC39" s="134">
        <f t="shared" ref="AC39:AC48" si="21">SUM((AA39+E39+I39+K39+N39+P39)+Q39+R39+X39)</f>
        <v>170.50399999999993</v>
      </c>
      <c r="AD39" s="134">
        <f t="shared" ref="AD39:AD48" si="22">SUM(AC39*12)</f>
        <v>2046.0479999999993</v>
      </c>
      <c r="AE39" s="135">
        <f t="shared" ref="AE39:AE48" si="23">SUM(AC39/(A39/12))</f>
        <v>8.5251999999999967E-2</v>
      </c>
    </row>
    <row r="40" spans="1:31" ht="14.4" thickTop="1" thickBot="1" x14ac:dyDescent="0.3">
      <c r="A40" s="33">
        <v>25000</v>
      </c>
      <c r="B40" s="54" t="s">
        <v>395</v>
      </c>
      <c r="C40" s="119"/>
      <c r="D40" s="128">
        <v>486.43</v>
      </c>
      <c r="E40" s="138">
        <v>494.71</v>
      </c>
      <c r="F40" s="138">
        <v>453.4</v>
      </c>
      <c r="G40" s="122">
        <v>271.05</v>
      </c>
      <c r="H40" s="123"/>
      <c r="I40" s="159">
        <v>76.069999999999993</v>
      </c>
      <c r="J40" s="123"/>
      <c r="K40" s="140">
        <v>22.62</v>
      </c>
      <c r="L40" s="123"/>
      <c r="M40" s="141">
        <f>SUM(A40/$M$4*'[2]Enron Rates'!$B$16)</f>
        <v>0.35000000000000003</v>
      </c>
      <c r="N40" s="142">
        <f>SUM(A40/$M$4*'[2]Enron Rates'!$B$17)</f>
        <v>0.65</v>
      </c>
      <c r="O40" s="123"/>
      <c r="P40" s="128">
        <f t="shared" si="18"/>
        <v>1.7500000000000002</v>
      </c>
      <c r="Q40" s="129">
        <f t="shared" si="19"/>
        <v>0.87500000000000011</v>
      </c>
      <c r="R40" s="122">
        <v>0.42</v>
      </c>
      <c r="S40" s="123"/>
      <c r="T40" s="123"/>
      <c r="U40" s="130">
        <f>SUM(A40/12/100*'[2]Enron Rates'!$B$27)</f>
        <v>3.1250000000000004</v>
      </c>
      <c r="V40" s="131">
        <f>SUM(A40/12/100*'[2]Enron Rates'!$B$28)</f>
        <v>5.4166666666666679</v>
      </c>
      <c r="W40" s="131">
        <f>SUM(A40/12/100*'[2]Enron Rates'!$B$29)</f>
        <v>11.041666666666668</v>
      </c>
      <c r="X40" s="132">
        <f>SUM(A40/12/100*'[2]Enron Rates'!$B$30)</f>
        <v>14.791666666666668</v>
      </c>
      <c r="Y40" s="123"/>
      <c r="Z40" s="123"/>
      <c r="AA40" s="133">
        <v>-440.66</v>
      </c>
      <c r="AB40" s="134">
        <f t="shared" si="20"/>
        <v>165.8816666666666</v>
      </c>
      <c r="AC40" s="134">
        <f t="shared" si="21"/>
        <v>171.2266666666666</v>
      </c>
      <c r="AD40" s="134">
        <f t="shared" si="22"/>
        <v>2054.7199999999993</v>
      </c>
      <c r="AE40" s="135">
        <f t="shared" si="23"/>
        <v>8.2188799999999965E-2</v>
      </c>
    </row>
    <row r="41" spans="1:31" ht="14.4" thickTop="1" thickBot="1" x14ac:dyDescent="0.3">
      <c r="A41" s="33">
        <v>40000</v>
      </c>
      <c r="B41" s="54" t="s">
        <v>396</v>
      </c>
      <c r="C41" s="119"/>
      <c r="D41" s="128">
        <v>486.43</v>
      </c>
      <c r="E41" s="138">
        <v>494.71</v>
      </c>
      <c r="F41" s="138">
        <v>453.4</v>
      </c>
      <c r="G41" s="122">
        <v>271.05</v>
      </c>
      <c r="H41" s="123"/>
      <c r="I41" s="159">
        <v>76.069999999999993</v>
      </c>
      <c r="J41" s="123"/>
      <c r="K41" s="140">
        <v>22.62</v>
      </c>
      <c r="L41" s="123"/>
      <c r="M41" s="141">
        <f>SUM(A41/$M$4*'[2]Enron Rates'!$B$16)</f>
        <v>0.56000000000000005</v>
      </c>
      <c r="N41" s="142">
        <f>SUM(A41/$M$4*'[2]Enron Rates'!$B$17)</f>
        <v>1.04</v>
      </c>
      <c r="O41" s="123"/>
      <c r="P41" s="128">
        <f t="shared" si="18"/>
        <v>2.8000000000000003</v>
      </c>
      <c r="Q41" s="129">
        <f t="shared" si="19"/>
        <v>1.4000000000000001</v>
      </c>
      <c r="R41" s="122">
        <v>0.42</v>
      </c>
      <c r="S41" s="123"/>
      <c r="T41" s="123"/>
      <c r="U41" s="130">
        <f>SUM(A41/12/100*'[2]Enron Rates'!$B$27)</f>
        <v>5</v>
      </c>
      <c r="V41" s="131">
        <f>SUM(A41/12/100*'[2]Enron Rates'!$B$28)</f>
        <v>8.6666666666666679</v>
      </c>
      <c r="W41" s="131">
        <f>SUM(A41/12/100*'[2]Enron Rates'!$B$29)</f>
        <v>17.666666666666668</v>
      </c>
      <c r="X41" s="132">
        <f>SUM(A41/12/100*'[2]Enron Rates'!$B$30)</f>
        <v>23.666666666666668</v>
      </c>
      <c r="Y41" s="123"/>
      <c r="Z41" s="123"/>
      <c r="AA41" s="133">
        <v>-440.66</v>
      </c>
      <c r="AB41" s="134">
        <f t="shared" si="20"/>
        <v>173.76666666666662</v>
      </c>
      <c r="AC41" s="134">
        <f t="shared" si="21"/>
        <v>182.06666666666661</v>
      </c>
      <c r="AD41" s="134">
        <f t="shared" si="22"/>
        <v>2184.7999999999993</v>
      </c>
      <c r="AE41" s="135">
        <f t="shared" si="23"/>
        <v>5.4619999999999981E-2</v>
      </c>
    </row>
    <row r="42" spans="1:31" ht="14.4" thickTop="1" thickBot="1" x14ac:dyDescent="0.3">
      <c r="A42" s="33">
        <v>60000</v>
      </c>
      <c r="B42" s="54" t="s">
        <v>397</v>
      </c>
      <c r="C42" s="119"/>
      <c r="D42" s="128">
        <v>486.43</v>
      </c>
      <c r="E42" s="138">
        <v>494.71</v>
      </c>
      <c r="F42" s="138">
        <v>453.4</v>
      </c>
      <c r="G42" s="122">
        <v>271.05</v>
      </c>
      <c r="H42" s="123"/>
      <c r="I42" s="159">
        <v>76.069999999999993</v>
      </c>
      <c r="J42" s="123"/>
      <c r="K42" s="140">
        <v>22.62</v>
      </c>
      <c r="L42" s="123"/>
      <c r="M42" s="141">
        <f>SUM(A42/$M$4*'[2]Enron Rates'!$B$16)</f>
        <v>0.84</v>
      </c>
      <c r="N42" s="142">
        <f>SUM(A42/$M$4*'[2]Enron Rates'!$B$17)</f>
        <v>1.5599999999999998</v>
      </c>
      <c r="O42" s="123"/>
      <c r="P42" s="128">
        <f t="shared" si="18"/>
        <v>4.2</v>
      </c>
      <c r="Q42" s="129">
        <f t="shared" si="19"/>
        <v>2.1</v>
      </c>
      <c r="R42" s="122">
        <v>0.42</v>
      </c>
      <c r="S42" s="123"/>
      <c r="T42" s="123"/>
      <c r="U42" s="130">
        <f>SUM(A42/12/100*'[2]Enron Rates'!$B$27)</f>
        <v>7.5</v>
      </c>
      <c r="V42" s="131">
        <f>SUM(A42/12/100*'[2]Enron Rates'!$B$28)</f>
        <v>13</v>
      </c>
      <c r="W42" s="131">
        <f>SUM(A42/12/100*'[2]Enron Rates'!$B$29)</f>
        <v>26.5</v>
      </c>
      <c r="X42" s="132">
        <f>SUM(A42/12/100*'[2]Enron Rates'!$B$30)</f>
        <v>35.5</v>
      </c>
      <c r="Y42" s="123"/>
      <c r="Z42" s="123"/>
      <c r="AA42" s="133">
        <v>-440.66</v>
      </c>
      <c r="AB42" s="134">
        <f t="shared" si="20"/>
        <v>184.27999999999994</v>
      </c>
      <c r="AC42" s="134">
        <f t="shared" si="21"/>
        <v>196.51999999999992</v>
      </c>
      <c r="AD42" s="134">
        <f t="shared" si="22"/>
        <v>2358.2399999999989</v>
      </c>
      <c r="AE42" s="135">
        <f t="shared" si="23"/>
        <v>3.9303999999999985E-2</v>
      </c>
    </row>
    <row r="43" spans="1:31" ht="14.4" thickTop="1" thickBot="1" x14ac:dyDescent="0.3">
      <c r="A43" s="33">
        <v>80000</v>
      </c>
      <c r="B43" s="54" t="s">
        <v>398</v>
      </c>
      <c r="C43" s="119"/>
      <c r="D43" s="128">
        <v>486.43</v>
      </c>
      <c r="E43" s="138">
        <v>494.71</v>
      </c>
      <c r="F43" s="138">
        <v>453.4</v>
      </c>
      <c r="G43" s="122">
        <v>271.05</v>
      </c>
      <c r="H43" s="123"/>
      <c r="I43" s="159">
        <v>76.069999999999993</v>
      </c>
      <c r="J43" s="123"/>
      <c r="K43" s="140">
        <v>22.62</v>
      </c>
      <c r="L43" s="123"/>
      <c r="M43" s="141">
        <f>SUM(A43/$M$4*'[2]Enron Rates'!$B$16)</f>
        <v>1.1200000000000001</v>
      </c>
      <c r="N43" s="142">
        <f>SUM(A43/$M$4*'[2]Enron Rates'!$B$17)</f>
        <v>2.08</v>
      </c>
      <c r="O43" s="123"/>
      <c r="P43" s="128">
        <f t="shared" si="18"/>
        <v>5.6000000000000005</v>
      </c>
      <c r="Q43" s="129">
        <f t="shared" si="19"/>
        <v>2.8000000000000003</v>
      </c>
      <c r="R43" s="122">
        <v>0.42</v>
      </c>
      <c r="S43" s="123"/>
      <c r="T43" s="123"/>
      <c r="U43" s="130">
        <f>SUM(A43/12/100*'[2]Enron Rates'!$B$27)</f>
        <v>10</v>
      </c>
      <c r="V43" s="131">
        <f>SUM(A43/12/100*'[2]Enron Rates'!$B$28)</f>
        <v>17.333333333333336</v>
      </c>
      <c r="W43" s="131">
        <f>SUM(A43/12/100*'[2]Enron Rates'!$B$29)</f>
        <v>35.333333333333336</v>
      </c>
      <c r="X43" s="132">
        <f>SUM(A43/12/100*'[2]Enron Rates'!$B$30)</f>
        <v>47.333333333333336</v>
      </c>
      <c r="Y43" s="123"/>
      <c r="Z43" s="123"/>
      <c r="AA43" s="133">
        <v>-440.66</v>
      </c>
      <c r="AB43" s="134">
        <f t="shared" si="20"/>
        <v>194.79333333333329</v>
      </c>
      <c r="AC43" s="134">
        <f t="shared" si="21"/>
        <v>210.9733333333333</v>
      </c>
      <c r="AD43" s="134">
        <f t="shared" si="22"/>
        <v>2531.6799999999994</v>
      </c>
      <c r="AE43" s="135">
        <f t="shared" si="23"/>
        <v>3.1645999999999994E-2</v>
      </c>
    </row>
    <row r="44" spans="1:31" ht="14.4" thickTop="1" thickBot="1" x14ac:dyDescent="0.3">
      <c r="A44" s="33">
        <v>100000</v>
      </c>
      <c r="B44" s="54" t="s">
        <v>399</v>
      </c>
      <c r="C44" s="119"/>
      <c r="D44" s="128">
        <v>486.43</v>
      </c>
      <c r="E44" s="138">
        <v>494.71</v>
      </c>
      <c r="F44" s="138">
        <v>453.4</v>
      </c>
      <c r="G44" s="122">
        <v>271.05</v>
      </c>
      <c r="H44" s="123"/>
      <c r="I44" s="159">
        <v>76.069999999999993</v>
      </c>
      <c r="J44" s="123"/>
      <c r="K44" s="140">
        <v>22.62</v>
      </c>
      <c r="L44" s="123"/>
      <c r="M44" s="141">
        <f>SUM(A44/$M$4*'[2]Enron Rates'!$B$16)</f>
        <v>1.4000000000000001</v>
      </c>
      <c r="N44" s="142">
        <f>SUM(A44/$M$4*'[2]Enron Rates'!$B$17)</f>
        <v>2.6</v>
      </c>
      <c r="O44" s="123"/>
      <c r="P44" s="128">
        <f t="shared" si="18"/>
        <v>7.0000000000000009</v>
      </c>
      <c r="Q44" s="129">
        <f t="shared" si="19"/>
        <v>3.5000000000000004</v>
      </c>
      <c r="R44" s="122">
        <v>0.42</v>
      </c>
      <c r="S44" s="123"/>
      <c r="T44" s="123"/>
      <c r="U44" s="130">
        <f>SUM(A44/12/100*'[2]Enron Rates'!$B$27)</f>
        <v>12.500000000000002</v>
      </c>
      <c r="V44" s="131">
        <f>SUM(A44/12/100*'[2]Enron Rates'!$B$28)</f>
        <v>21.666666666666671</v>
      </c>
      <c r="W44" s="131">
        <f>SUM(A44/12/100*'[2]Enron Rates'!$B$29)</f>
        <v>44.166666666666671</v>
      </c>
      <c r="X44" s="132">
        <f>SUM(A44/12/100*'[2]Enron Rates'!$B$30)</f>
        <v>59.166666666666671</v>
      </c>
      <c r="Y44" s="123"/>
      <c r="Z44" s="123"/>
      <c r="AA44" s="133">
        <v>-440.66</v>
      </c>
      <c r="AB44" s="134">
        <f t="shared" si="20"/>
        <v>205.30666666666662</v>
      </c>
      <c r="AC44" s="134">
        <f t="shared" si="21"/>
        <v>225.42666666666662</v>
      </c>
      <c r="AD44" s="134">
        <f t="shared" si="22"/>
        <v>2705.1199999999994</v>
      </c>
      <c r="AE44" s="135">
        <f t="shared" si="23"/>
        <v>2.7051199999999994E-2</v>
      </c>
    </row>
    <row r="45" spans="1:31" ht="14.4" thickTop="1" thickBot="1" x14ac:dyDescent="0.3">
      <c r="A45" s="33">
        <v>150000</v>
      </c>
      <c r="B45" s="54" t="s">
        <v>400</v>
      </c>
      <c r="C45" s="119"/>
      <c r="D45" s="128">
        <v>486.43</v>
      </c>
      <c r="E45" s="138">
        <v>494.71</v>
      </c>
      <c r="F45" s="138">
        <v>453.4</v>
      </c>
      <c r="G45" s="122">
        <v>271.05</v>
      </c>
      <c r="H45" s="123"/>
      <c r="I45" s="159">
        <v>76.069999999999993</v>
      </c>
      <c r="J45" s="123"/>
      <c r="K45" s="140">
        <v>22.62</v>
      </c>
      <c r="L45" s="123"/>
      <c r="M45" s="141">
        <f>SUM(A45/$M$4*'[2]Enron Rates'!$B$16)</f>
        <v>2.1</v>
      </c>
      <c r="N45" s="142">
        <f>SUM(A45/$M$4*'[2]Enron Rates'!$B$17)</f>
        <v>3.9</v>
      </c>
      <c r="O45" s="123"/>
      <c r="P45" s="128">
        <f t="shared" si="18"/>
        <v>10.500000000000002</v>
      </c>
      <c r="Q45" s="129">
        <f t="shared" si="19"/>
        <v>5.2500000000000009</v>
      </c>
      <c r="R45" s="122">
        <v>0.42</v>
      </c>
      <c r="S45" s="123"/>
      <c r="T45" s="123"/>
      <c r="U45" s="130">
        <f>SUM(A45/12/100*'[2]Enron Rates'!$B$27)</f>
        <v>18.75</v>
      </c>
      <c r="V45" s="131">
        <f>SUM(A45/12/100*'[2]Enron Rates'!$B$28)</f>
        <v>32.5</v>
      </c>
      <c r="W45" s="131">
        <f>SUM(A45/12/100*'[2]Enron Rates'!$B$29)</f>
        <v>66.25</v>
      </c>
      <c r="X45" s="132">
        <f>SUM(A45/12/100*'[2]Enron Rates'!$B$30)</f>
        <v>88.75</v>
      </c>
      <c r="Y45" s="123"/>
      <c r="Z45" s="123"/>
      <c r="AA45" s="133">
        <v>-440.66</v>
      </c>
      <c r="AB45" s="134">
        <f t="shared" si="20"/>
        <v>231.58999999999995</v>
      </c>
      <c r="AC45" s="134">
        <f t="shared" si="21"/>
        <v>261.55999999999995</v>
      </c>
      <c r="AD45" s="134">
        <f t="shared" si="22"/>
        <v>3138.7199999999993</v>
      </c>
      <c r="AE45" s="135">
        <f t="shared" si="23"/>
        <v>2.0924799999999997E-2</v>
      </c>
    </row>
    <row r="46" spans="1:31" ht="14.4" thickTop="1" thickBot="1" x14ac:dyDescent="0.3">
      <c r="A46" s="33">
        <v>200000</v>
      </c>
      <c r="B46" s="54" t="s">
        <v>401</v>
      </c>
      <c r="C46" s="119"/>
      <c r="D46" s="128">
        <v>486.43</v>
      </c>
      <c r="E46" s="138">
        <v>494.71</v>
      </c>
      <c r="F46" s="138">
        <v>453.4</v>
      </c>
      <c r="G46" s="122">
        <v>271.05</v>
      </c>
      <c r="H46" s="123"/>
      <c r="I46" s="159">
        <v>76.069999999999993</v>
      </c>
      <c r="J46" s="123"/>
      <c r="K46" s="140">
        <v>22.62</v>
      </c>
      <c r="L46" s="123"/>
      <c r="M46" s="141">
        <f>SUM(A46/$M$4*'[2]Enron Rates'!$B$16)</f>
        <v>2.8000000000000003</v>
      </c>
      <c r="N46" s="142">
        <f>SUM(A46/$M$4*'[2]Enron Rates'!$B$17)</f>
        <v>5.2</v>
      </c>
      <c r="O46" s="123"/>
      <c r="P46" s="128">
        <f t="shared" si="18"/>
        <v>14.000000000000002</v>
      </c>
      <c r="Q46" s="129">
        <f t="shared" si="19"/>
        <v>7.0000000000000009</v>
      </c>
      <c r="R46" s="122">
        <v>0.42</v>
      </c>
      <c r="S46" s="123"/>
      <c r="T46" s="123"/>
      <c r="U46" s="130">
        <f>SUM(A46/12/100*'[2]Enron Rates'!$B$27)</f>
        <v>25.000000000000004</v>
      </c>
      <c r="V46" s="131">
        <f>SUM(A46/12/100*'[2]Enron Rates'!$B$28)</f>
        <v>43.333333333333343</v>
      </c>
      <c r="W46" s="131">
        <f>SUM(A46/12/100*'[2]Enron Rates'!$B$29)</f>
        <v>88.333333333333343</v>
      </c>
      <c r="X46" s="132">
        <f>SUM(A46/12/100*'[2]Enron Rates'!$B$30)</f>
        <v>118.33333333333334</v>
      </c>
      <c r="Y46" s="123"/>
      <c r="Z46" s="123"/>
      <c r="AA46" s="133">
        <v>-440.66</v>
      </c>
      <c r="AB46" s="134">
        <f t="shared" si="20"/>
        <v>257.87333333333333</v>
      </c>
      <c r="AC46" s="134">
        <f t="shared" si="21"/>
        <v>297.69333333333327</v>
      </c>
      <c r="AD46" s="134">
        <f t="shared" si="22"/>
        <v>3572.3199999999993</v>
      </c>
      <c r="AE46" s="135">
        <f t="shared" si="23"/>
        <v>1.7861599999999995E-2</v>
      </c>
    </row>
    <row r="47" spans="1:31" ht="14.4" thickTop="1" thickBot="1" x14ac:dyDescent="0.3">
      <c r="A47" s="33">
        <v>300000</v>
      </c>
      <c r="B47" s="54" t="s">
        <v>402</v>
      </c>
      <c r="C47" s="119"/>
      <c r="D47" s="128">
        <v>486.43</v>
      </c>
      <c r="E47" s="138">
        <v>494.71</v>
      </c>
      <c r="F47" s="138">
        <v>453.4</v>
      </c>
      <c r="G47" s="122">
        <v>271.05</v>
      </c>
      <c r="H47" s="123"/>
      <c r="I47" s="159">
        <v>76.069999999999993</v>
      </c>
      <c r="J47" s="123"/>
      <c r="K47" s="140">
        <v>22.62</v>
      </c>
      <c r="L47" s="123"/>
      <c r="M47" s="141">
        <f>SUM(A47/$M$4*'[2]Enron Rates'!$B$16)</f>
        <v>4.2</v>
      </c>
      <c r="N47" s="142">
        <f>SUM(A47/$M$4*'[2]Enron Rates'!$B$17)</f>
        <v>7.8</v>
      </c>
      <c r="O47" s="123"/>
      <c r="P47" s="128">
        <f t="shared" si="18"/>
        <v>21.000000000000004</v>
      </c>
      <c r="Q47" s="129">
        <f t="shared" si="19"/>
        <v>10.500000000000002</v>
      </c>
      <c r="R47" s="122">
        <v>0.42</v>
      </c>
      <c r="S47" s="123"/>
      <c r="T47" s="123"/>
      <c r="U47" s="130">
        <f>SUM(A47/12/100*'[2]Enron Rates'!$B$27)</f>
        <v>37.5</v>
      </c>
      <c r="V47" s="131">
        <f>SUM(A47/12/100*'[2]Enron Rates'!$B$28)</f>
        <v>65</v>
      </c>
      <c r="W47" s="131">
        <f>SUM(A47/12/100*'[2]Enron Rates'!$B$29)</f>
        <v>132.5</v>
      </c>
      <c r="X47" s="132">
        <f>SUM(A47/12/100*'[2]Enron Rates'!$B$30)</f>
        <v>177.5</v>
      </c>
      <c r="Y47" s="123"/>
      <c r="Z47" s="123"/>
      <c r="AA47" s="133">
        <v>-440.66</v>
      </c>
      <c r="AB47" s="134">
        <f t="shared" si="20"/>
        <v>310.43999999999994</v>
      </c>
      <c r="AC47" s="134">
        <f t="shared" si="21"/>
        <v>369.95999999999992</v>
      </c>
      <c r="AD47" s="134">
        <f t="shared" si="22"/>
        <v>4439.5199999999986</v>
      </c>
      <c r="AE47" s="135">
        <f t="shared" si="23"/>
        <v>1.4798399999999996E-2</v>
      </c>
    </row>
    <row r="48" spans="1:31" ht="14.4" thickTop="1" thickBot="1" x14ac:dyDescent="0.3">
      <c r="A48" s="33">
        <v>500000</v>
      </c>
      <c r="B48" s="54" t="s">
        <v>403</v>
      </c>
      <c r="C48" s="119"/>
      <c r="D48" s="163">
        <v>486.43</v>
      </c>
      <c r="E48" s="164">
        <v>494.71</v>
      </c>
      <c r="F48" s="164">
        <v>453.4</v>
      </c>
      <c r="G48" s="165">
        <v>271.05</v>
      </c>
      <c r="H48" s="123"/>
      <c r="I48" s="166">
        <v>76.069999999999993</v>
      </c>
      <c r="J48" s="123"/>
      <c r="K48" s="146">
        <v>22.62</v>
      </c>
      <c r="L48" s="123"/>
      <c r="M48" s="161">
        <f>SUM(A48/$M$4*'[2]Enron Rates'!$B$16)</f>
        <v>7</v>
      </c>
      <c r="N48" s="162">
        <f>SUM(A48/$M$4*'[2]Enron Rates'!$B$17)</f>
        <v>13</v>
      </c>
      <c r="O48" s="123"/>
      <c r="P48" s="163">
        <f t="shared" si="18"/>
        <v>35</v>
      </c>
      <c r="Q48" s="167">
        <f t="shared" si="19"/>
        <v>17.5</v>
      </c>
      <c r="R48" s="165">
        <v>0.42</v>
      </c>
      <c r="S48" s="123"/>
      <c r="T48" s="123"/>
      <c r="U48" s="130">
        <f>SUM(A48/12/100*'[2]Enron Rates'!$B$27)</f>
        <v>62.499999999999993</v>
      </c>
      <c r="V48" s="131">
        <f>SUM(A48/12/100*'[2]Enron Rates'!$B$28)</f>
        <v>108.33333333333333</v>
      </c>
      <c r="W48" s="131">
        <f>SUM(A48/12/100*'[2]Enron Rates'!$B$29)</f>
        <v>220.83333333333331</v>
      </c>
      <c r="X48" s="132">
        <f>SUM(A48/12/100*'[2]Enron Rates'!$B$30)</f>
        <v>295.83333333333331</v>
      </c>
      <c r="Y48" s="123"/>
      <c r="Z48" s="123"/>
      <c r="AA48" s="147">
        <v>-440.66</v>
      </c>
      <c r="AB48" s="148">
        <f t="shared" si="20"/>
        <v>415.57333333333327</v>
      </c>
      <c r="AC48" s="148">
        <f t="shared" si="21"/>
        <v>514.49333333333323</v>
      </c>
      <c r="AD48" s="148">
        <f t="shared" si="22"/>
        <v>6173.9199999999983</v>
      </c>
      <c r="AE48" s="149">
        <f t="shared" si="23"/>
        <v>1.2347839999999999E-2</v>
      </c>
    </row>
    <row r="49" spans="30:31" ht="13.8" thickTop="1" x14ac:dyDescent="0.25">
      <c r="AD49" s="169" t="s">
        <v>408</v>
      </c>
      <c r="AE49" s="170">
        <f>AVERAGE(AE6:AE48)</f>
        <v>1.6732249999999994E-2</v>
      </c>
    </row>
  </sheetData>
  <mergeCells count="8">
    <mergeCell ref="AA1:AE1"/>
    <mergeCell ref="D27:G27"/>
    <mergeCell ref="D38:G38"/>
    <mergeCell ref="D1:G1"/>
    <mergeCell ref="D3:G3"/>
    <mergeCell ref="D16:G16"/>
    <mergeCell ref="M1:N1"/>
    <mergeCell ref="P1:R1"/>
  </mergeCells>
  <phoneticPr fontId="0" type="noConversion"/>
  <printOptions horizontalCentered="1"/>
  <pageMargins left="0.75" right="0.75" top="1" bottom="1" header="0.5" footer="0.5"/>
  <pageSetup scale="54" orientation="landscape" r:id="rId1"/>
  <headerFooter alignWithMargins="0">
    <oddHeader>&amp;C&amp;"Arial,Bold"&amp;16ENRON MEDICAL RATES FOR 2001</oddHeader>
    <oddFooter>&amp;L&amp;F
&amp;D, &amp;T&amp;RPage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K1" zoomScaleNormal="100" workbookViewId="0">
      <selection activeCell="T8" sqref="T8"/>
    </sheetView>
  </sheetViews>
  <sheetFormatPr defaultColWidth="9" defaultRowHeight="13.2" x14ac:dyDescent="0.25"/>
  <cols>
    <col min="1" max="1" width="13.44140625" style="33" hidden="1" customWidth="1"/>
    <col min="2" max="2" width="16.88671875" style="168" bestFit="1" customWidth="1"/>
    <col min="3" max="3" width="0.6640625" customWidth="1"/>
    <col min="4" max="4" width="14" customWidth="1"/>
    <col min="5" max="8" width="9" customWidth="1"/>
    <col min="9" max="9" width="0.6640625" customWidth="1"/>
    <col min="10" max="10" width="12.6640625" customWidth="1"/>
    <col min="11" max="11" width="9" customWidth="1"/>
    <col min="12" max="12" width="0.5546875" customWidth="1"/>
    <col min="13" max="13" width="10.88671875" bestFit="1" customWidth="1"/>
    <col min="14" max="14" width="0.44140625" customWidth="1"/>
    <col min="15" max="15" width="12.109375" bestFit="1" customWidth="1"/>
    <col min="16" max="16" width="10" bestFit="1" customWidth="1"/>
    <col min="17" max="17" width="0.44140625" customWidth="1"/>
    <col min="18" max="19" width="10.44140625" bestFit="1" customWidth="1"/>
    <col min="20" max="20" width="11.33203125" customWidth="1"/>
    <col min="21" max="21" width="0.5546875" customWidth="1"/>
    <col min="22" max="22" width="0.44140625" customWidth="1"/>
    <col min="23" max="23" width="10.6640625" bestFit="1" customWidth="1"/>
    <col min="24" max="24" width="0.5546875" customWidth="1"/>
    <col min="25" max="26" width="9" customWidth="1"/>
    <col min="27" max="27" width="11.88671875" bestFit="1" customWidth="1"/>
    <col min="28" max="28" width="11.109375" customWidth="1"/>
  </cols>
  <sheetData>
    <row r="1" spans="1:28" ht="14.4" thickTop="1" thickBot="1" x14ac:dyDescent="0.3">
      <c r="B1" s="54"/>
      <c r="C1" s="55"/>
      <c r="D1" s="233" t="s">
        <v>358</v>
      </c>
      <c r="E1" s="234"/>
      <c r="F1" s="234"/>
      <c r="G1" s="234"/>
      <c r="H1" s="235"/>
      <c r="I1" s="56"/>
      <c r="J1" s="236" t="s">
        <v>359</v>
      </c>
      <c r="K1" s="237"/>
      <c r="L1" s="56"/>
      <c r="M1" s="58" t="s">
        <v>360</v>
      </c>
      <c r="N1" s="56"/>
      <c r="O1" s="236" t="s">
        <v>361</v>
      </c>
      <c r="P1" s="237"/>
      <c r="Q1" s="56"/>
      <c r="R1" s="233" t="s">
        <v>362</v>
      </c>
      <c r="S1" s="234"/>
      <c r="T1" s="235"/>
      <c r="U1" s="56"/>
      <c r="V1" s="56"/>
      <c r="W1" s="59" t="s">
        <v>363</v>
      </c>
      <c r="X1" s="60"/>
      <c r="Y1" s="238" t="s">
        <v>425</v>
      </c>
      <c r="Z1" s="239"/>
      <c r="AA1" s="239"/>
      <c r="AB1" s="240"/>
    </row>
    <row r="2" spans="1:28" s="44" customFormat="1" ht="53.25" customHeight="1" thickTop="1" thickBot="1" x14ac:dyDescent="0.3">
      <c r="A2" s="63"/>
      <c r="B2" s="64" t="s">
        <v>365</v>
      </c>
      <c r="C2" s="65"/>
      <c r="D2" s="66" t="s">
        <v>409</v>
      </c>
      <c r="E2" s="67" t="s">
        <v>410</v>
      </c>
      <c r="F2" s="67" t="s">
        <v>411</v>
      </c>
      <c r="G2" s="67" t="s">
        <v>412</v>
      </c>
      <c r="H2" s="68" t="s">
        <v>413</v>
      </c>
      <c r="I2" s="69"/>
      <c r="J2" s="69" t="s">
        <v>414</v>
      </c>
      <c r="K2" s="69" t="s">
        <v>415</v>
      </c>
      <c r="L2" s="69"/>
      <c r="M2" s="70" t="s">
        <v>416</v>
      </c>
      <c r="N2" s="69"/>
      <c r="O2" s="69" t="s">
        <v>417</v>
      </c>
      <c r="P2" s="69" t="s">
        <v>417</v>
      </c>
      <c r="Q2" s="69"/>
      <c r="R2" s="66" t="s">
        <v>373</v>
      </c>
      <c r="S2" s="67" t="s">
        <v>374</v>
      </c>
      <c r="T2" s="68" t="s">
        <v>375</v>
      </c>
      <c r="U2" s="69"/>
      <c r="V2" s="69"/>
      <c r="W2" s="69" t="s">
        <v>418</v>
      </c>
      <c r="X2" s="69"/>
      <c r="Y2" s="71" t="s">
        <v>419</v>
      </c>
      <c r="Z2" s="71" t="s">
        <v>420</v>
      </c>
      <c r="AA2" s="71" t="s">
        <v>381</v>
      </c>
      <c r="AB2" s="71" t="s">
        <v>382</v>
      </c>
    </row>
    <row r="3" spans="1:28" s="44" customFormat="1" ht="14.4" thickTop="1" thickBot="1" x14ac:dyDescent="0.3">
      <c r="A3" s="63"/>
      <c r="B3" s="73" t="s">
        <v>323</v>
      </c>
      <c r="C3" s="74"/>
      <c r="D3" s="215" t="s">
        <v>383</v>
      </c>
      <c r="E3" s="216"/>
      <c r="F3" s="216"/>
      <c r="G3" s="216"/>
      <c r="H3" s="217"/>
      <c r="I3" s="75"/>
      <c r="J3" s="229" t="s">
        <v>323</v>
      </c>
      <c r="K3" s="230"/>
      <c r="L3" s="75"/>
      <c r="M3" s="77" t="s">
        <v>421</v>
      </c>
      <c r="N3" s="75"/>
      <c r="O3" s="78" t="s">
        <v>323</v>
      </c>
      <c r="P3" s="79" t="s">
        <v>326</v>
      </c>
      <c r="Q3" s="75"/>
      <c r="R3" s="80" t="s">
        <v>384</v>
      </c>
      <c r="S3" s="81" t="s">
        <v>385</v>
      </c>
      <c r="T3" s="82" t="s">
        <v>386</v>
      </c>
      <c r="U3" s="75"/>
      <c r="V3" s="75"/>
      <c r="W3" s="83" t="s">
        <v>422</v>
      </c>
      <c r="X3" s="75"/>
      <c r="Y3" s="84"/>
      <c r="Z3" s="84"/>
      <c r="AA3" s="85" t="s">
        <v>423</v>
      </c>
      <c r="AB3" s="84"/>
    </row>
    <row r="4" spans="1:28" ht="14.4" hidden="1" thickTop="1" thickBot="1" x14ac:dyDescent="0.3">
      <c r="B4" s="54"/>
      <c r="C4" s="55"/>
      <c r="D4" s="171"/>
      <c r="E4" s="55"/>
      <c r="F4" s="55"/>
      <c r="G4" s="55"/>
      <c r="H4" s="172"/>
      <c r="I4" s="56"/>
      <c r="J4" s="89"/>
      <c r="K4" s="173"/>
      <c r="L4" s="90"/>
      <c r="M4" s="91"/>
      <c r="N4" s="56"/>
      <c r="O4" s="92">
        <v>10000</v>
      </c>
      <c r="P4" s="93"/>
      <c r="Q4" s="56"/>
      <c r="R4" s="94">
        <v>0.05</v>
      </c>
      <c r="S4" s="95">
        <v>0.05</v>
      </c>
      <c r="T4" s="96"/>
      <c r="U4" s="90"/>
      <c r="V4" s="56"/>
      <c r="W4" s="97">
        <v>1000</v>
      </c>
      <c r="X4" s="56"/>
      <c r="Y4" s="174"/>
      <c r="Z4" s="174"/>
      <c r="AA4" s="174"/>
      <c r="AB4" s="174"/>
    </row>
    <row r="5" spans="1:28" ht="14.4" thickTop="1" thickBot="1" x14ac:dyDescent="0.3">
      <c r="B5" s="102" t="s">
        <v>392</v>
      </c>
      <c r="C5" s="55"/>
      <c r="D5" s="175">
        <v>1</v>
      </c>
      <c r="E5" s="112">
        <v>2</v>
      </c>
      <c r="F5" s="112">
        <v>3</v>
      </c>
      <c r="G5" s="112">
        <v>4</v>
      </c>
      <c r="H5" s="113">
        <v>5</v>
      </c>
      <c r="I5" s="56"/>
      <c r="J5" s="106">
        <v>6</v>
      </c>
      <c r="K5" s="176">
        <v>7</v>
      </c>
      <c r="L5" s="107"/>
      <c r="M5" s="108">
        <v>8</v>
      </c>
      <c r="N5" s="56"/>
      <c r="O5" s="109">
        <v>9</v>
      </c>
      <c r="P5" s="110">
        <v>10</v>
      </c>
      <c r="Q5" s="56"/>
      <c r="R5" s="111">
        <v>11</v>
      </c>
      <c r="S5" s="112">
        <v>12</v>
      </c>
      <c r="T5" s="113">
        <v>13</v>
      </c>
      <c r="U5" s="107"/>
      <c r="V5" s="56"/>
      <c r="W5" s="106">
        <v>14</v>
      </c>
      <c r="X5" s="56"/>
      <c r="Y5" s="177" t="s">
        <v>393</v>
      </c>
      <c r="Z5" s="177" t="s">
        <v>393</v>
      </c>
      <c r="AA5" s="178"/>
      <c r="AB5" s="178"/>
    </row>
    <row r="6" spans="1:28" ht="14.4" thickTop="1" thickBot="1" x14ac:dyDescent="0.3">
      <c r="A6" s="33">
        <v>24000</v>
      </c>
      <c r="B6" s="54" t="s">
        <v>394</v>
      </c>
      <c r="C6" s="119"/>
      <c r="D6" s="120">
        <v>40</v>
      </c>
      <c r="E6" s="121">
        <v>30</v>
      </c>
      <c r="F6" s="121">
        <v>23</v>
      </c>
      <c r="G6" s="121">
        <v>32</v>
      </c>
      <c r="H6" s="179">
        <v>35</v>
      </c>
      <c r="I6" s="123"/>
      <c r="J6" s="124">
        <v>14</v>
      </c>
      <c r="K6" s="180">
        <v>6</v>
      </c>
      <c r="L6" s="123"/>
      <c r="M6" s="125">
        <v>5.4</v>
      </c>
      <c r="N6" s="123"/>
      <c r="O6" s="124">
        <f>SUM((A6*10)/$O$4*'[2]Dental &amp; Other Rates'!$B$27)</f>
        <v>2.16</v>
      </c>
      <c r="P6" s="180">
        <f>SUM((A6*10*0.6)/$O$4*'[2]Dental &amp; Other Rates'!$B$28)</f>
        <v>2.16</v>
      </c>
      <c r="Q6" s="123"/>
      <c r="R6" s="128">
        <f t="shared" ref="R6:R15" si="0">SUM((A6*7)/1000*$R$4)</f>
        <v>8.4</v>
      </c>
      <c r="S6" s="129">
        <f t="shared" ref="S6:S15" si="1">SUM(R6*0.5)</f>
        <v>4.2</v>
      </c>
      <c r="T6" s="122">
        <v>0.84</v>
      </c>
      <c r="U6" s="123"/>
      <c r="V6" s="123"/>
      <c r="W6" s="182">
        <f>SUM(A6/$W$4*'[2]Dental &amp; Other Rates'!$B$39/12)</f>
        <v>7.8</v>
      </c>
      <c r="X6" s="123"/>
      <c r="Y6" s="133">
        <f t="shared" ref="Y6:Y15" si="2">SUM(D6+J6+M6+O6+R6+W6)</f>
        <v>77.760000000000005</v>
      </c>
      <c r="Z6" s="134">
        <f t="shared" ref="Z6:Z15" si="3">SUM(D6+J6+M6+P6+R6+S6+T6+W6)</f>
        <v>82.800000000000011</v>
      </c>
      <c r="AA6" s="134">
        <f t="shared" ref="AA6:AA15" si="4">SUM(Z6*12)</f>
        <v>993.60000000000014</v>
      </c>
      <c r="AB6" s="135">
        <f t="shared" ref="AB6:AB15" si="5">SUM(Z6/(A6/12))</f>
        <v>4.1400000000000006E-2</v>
      </c>
    </row>
    <row r="7" spans="1:28" ht="14.4" thickTop="1" thickBot="1" x14ac:dyDescent="0.3">
      <c r="A7" s="33">
        <v>25000</v>
      </c>
      <c r="B7" s="54" t="s">
        <v>395</v>
      </c>
      <c r="C7" s="119"/>
      <c r="D7" s="128">
        <v>47</v>
      </c>
      <c r="E7" s="138">
        <v>36</v>
      </c>
      <c r="F7" s="138">
        <v>29</v>
      </c>
      <c r="G7" s="138">
        <v>38</v>
      </c>
      <c r="H7" s="122">
        <v>42</v>
      </c>
      <c r="I7" s="123"/>
      <c r="J7" s="139">
        <v>14</v>
      </c>
      <c r="K7" s="183">
        <v>6</v>
      </c>
      <c r="L7" s="123"/>
      <c r="M7" s="140">
        <v>5.4</v>
      </c>
      <c r="N7" s="123"/>
      <c r="O7" s="139">
        <f>SUM((A7*10)/$O$4*'[2]Dental &amp; Other Rates'!$B$27)</f>
        <v>2.25</v>
      </c>
      <c r="P7" s="183">
        <f>SUM((A7*10*0.6)/$O$4*'[2]Dental &amp; Other Rates'!$B$28)</f>
        <v>2.25</v>
      </c>
      <c r="Q7" s="123"/>
      <c r="R7" s="128">
        <f t="shared" si="0"/>
        <v>8.75</v>
      </c>
      <c r="S7" s="129">
        <f t="shared" si="1"/>
        <v>4.375</v>
      </c>
      <c r="T7" s="122">
        <v>0.84</v>
      </c>
      <c r="U7" s="123"/>
      <c r="V7" s="123"/>
      <c r="W7" s="182">
        <f>SUM(A7/$W$4*'[2]Dental &amp; Other Rates'!$B$39/12)</f>
        <v>8.125</v>
      </c>
      <c r="X7" s="123"/>
      <c r="Y7" s="133">
        <f t="shared" si="2"/>
        <v>85.525000000000006</v>
      </c>
      <c r="Z7" s="134">
        <f t="shared" si="3"/>
        <v>90.740000000000009</v>
      </c>
      <c r="AA7" s="134">
        <f t="shared" si="4"/>
        <v>1088.8800000000001</v>
      </c>
      <c r="AB7" s="135">
        <f t="shared" si="5"/>
        <v>4.3555200000000002E-2</v>
      </c>
    </row>
    <row r="8" spans="1:28" ht="14.4" thickTop="1" thickBot="1" x14ac:dyDescent="0.3">
      <c r="A8" s="33">
        <v>40000</v>
      </c>
      <c r="B8" s="54" t="s">
        <v>396</v>
      </c>
      <c r="C8" s="119"/>
      <c r="D8" s="128">
        <v>58</v>
      </c>
      <c r="E8" s="138">
        <v>43</v>
      </c>
      <c r="F8" s="138">
        <v>37</v>
      </c>
      <c r="G8" s="138">
        <v>46</v>
      </c>
      <c r="H8" s="122">
        <v>51</v>
      </c>
      <c r="I8" s="123"/>
      <c r="J8" s="139">
        <v>14</v>
      </c>
      <c r="K8" s="183">
        <v>6</v>
      </c>
      <c r="L8" s="123"/>
      <c r="M8" s="140">
        <v>5.4</v>
      </c>
      <c r="N8" s="123"/>
      <c r="O8" s="139">
        <f>SUM((A8*10)/$O$4*'[2]Dental &amp; Other Rates'!$B$27)</f>
        <v>3.5999999999999996</v>
      </c>
      <c r="P8" s="183">
        <f>SUM((A8*10*0.6)/$O$4*'[2]Dental &amp; Other Rates'!$B$28)</f>
        <v>3.5999999999999996</v>
      </c>
      <c r="Q8" s="123"/>
      <c r="R8" s="128">
        <f t="shared" si="0"/>
        <v>14</v>
      </c>
      <c r="S8" s="129">
        <f t="shared" si="1"/>
        <v>7</v>
      </c>
      <c r="T8" s="122">
        <v>0.84</v>
      </c>
      <c r="U8" s="123"/>
      <c r="V8" s="123"/>
      <c r="W8" s="182">
        <f>SUM(A8/$W$4*'[2]Dental &amp; Other Rates'!$B$39/12)</f>
        <v>13</v>
      </c>
      <c r="X8" s="123"/>
      <c r="Y8" s="133">
        <f t="shared" si="2"/>
        <v>108</v>
      </c>
      <c r="Z8" s="134">
        <f t="shared" si="3"/>
        <v>115.84</v>
      </c>
      <c r="AA8" s="134">
        <f t="shared" si="4"/>
        <v>1390.08</v>
      </c>
      <c r="AB8" s="135">
        <f t="shared" si="5"/>
        <v>3.4751999999999998E-2</v>
      </c>
    </row>
    <row r="9" spans="1:28" ht="14.4" thickTop="1" thickBot="1" x14ac:dyDescent="0.3">
      <c r="A9" s="33">
        <v>60000</v>
      </c>
      <c r="B9" s="54" t="s">
        <v>397</v>
      </c>
      <c r="C9" s="119"/>
      <c r="D9" s="128">
        <v>70</v>
      </c>
      <c r="E9" s="138">
        <v>47</v>
      </c>
      <c r="F9" s="138">
        <v>47</v>
      </c>
      <c r="G9" s="138">
        <v>57</v>
      </c>
      <c r="H9" s="122">
        <v>63</v>
      </c>
      <c r="I9" s="123"/>
      <c r="J9" s="139">
        <v>14</v>
      </c>
      <c r="K9" s="183">
        <v>6</v>
      </c>
      <c r="L9" s="123"/>
      <c r="M9" s="140">
        <v>5.4</v>
      </c>
      <c r="N9" s="123"/>
      <c r="O9" s="139">
        <f>SUM((A9*10)/$O$4*'[2]Dental &amp; Other Rates'!$B$27)</f>
        <v>5.3999999999999995</v>
      </c>
      <c r="P9" s="183">
        <f>SUM((A9*10*0.6)/$O$4*'[2]Dental &amp; Other Rates'!$B$28)</f>
        <v>5.3999999999999995</v>
      </c>
      <c r="Q9" s="123"/>
      <c r="R9" s="128">
        <f t="shared" si="0"/>
        <v>21</v>
      </c>
      <c r="S9" s="129">
        <f t="shared" si="1"/>
        <v>10.5</v>
      </c>
      <c r="T9" s="122">
        <v>0.84</v>
      </c>
      <c r="U9" s="123"/>
      <c r="V9" s="123"/>
      <c r="W9" s="182">
        <f>SUM(A9/$W$4*'[2]Dental &amp; Other Rates'!$B$40/12)</f>
        <v>27</v>
      </c>
      <c r="X9" s="123"/>
      <c r="Y9" s="133">
        <f t="shared" si="2"/>
        <v>142.80000000000001</v>
      </c>
      <c r="Z9" s="134">
        <f t="shared" si="3"/>
        <v>154.14000000000001</v>
      </c>
      <c r="AA9" s="134">
        <f t="shared" si="4"/>
        <v>1849.6800000000003</v>
      </c>
      <c r="AB9" s="135">
        <f t="shared" si="5"/>
        <v>3.0828000000000001E-2</v>
      </c>
    </row>
    <row r="10" spans="1:28" ht="14.4" thickTop="1" thickBot="1" x14ac:dyDescent="0.3">
      <c r="A10" s="33">
        <v>80000</v>
      </c>
      <c r="B10" s="54" t="s">
        <v>398</v>
      </c>
      <c r="C10" s="119"/>
      <c r="D10" s="128">
        <v>83</v>
      </c>
      <c r="E10" s="138">
        <v>58</v>
      </c>
      <c r="F10" s="138">
        <v>58</v>
      </c>
      <c r="G10" s="138">
        <v>69</v>
      </c>
      <c r="H10" s="122">
        <v>75</v>
      </c>
      <c r="I10" s="123"/>
      <c r="J10" s="139">
        <v>14</v>
      </c>
      <c r="K10" s="183">
        <v>6</v>
      </c>
      <c r="L10" s="123"/>
      <c r="M10" s="140">
        <v>5.4</v>
      </c>
      <c r="N10" s="123"/>
      <c r="O10" s="139">
        <f>SUM((A10*10)/$O$4*'[2]Dental &amp; Other Rates'!$B$27)</f>
        <v>7.1999999999999993</v>
      </c>
      <c r="P10" s="183">
        <f>SUM((A10*10*0.6)/$O$4*'[2]Dental &amp; Other Rates'!$B$28)</f>
        <v>7.1999999999999993</v>
      </c>
      <c r="Q10" s="123"/>
      <c r="R10" s="128">
        <f t="shared" si="0"/>
        <v>28</v>
      </c>
      <c r="S10" s="129">
        <f t="shared" si="1"/>
        <v>14</v>
      </c>
      <c r="T10" s="122">
        <v>0.84</v>
      </c>
      <c r="U10" s="123"/>
      <c r="V10" s="123"/>
      <c r="W10" s="182">
        <f>SUM(A10/$W$4*'[2]Dental &amp; Other Rates'!$B$40/12)</f>
        <v>36</v>
      </c>
      <c r="X10" s="123"/>
      <c r="Y10" s="133">
        <f t="shared" si="2"/>
        <v>173.60000000000002</v>
      </c>
      <c r="Z10" s="134">
        <f t="shared" si="3"/>
        <v>188.44000000000003</v>
      </c>
      <c r="AA10" s="134">
        <f t="shared" si="4"/>
        <v>2261.2800000000002</v>
      </c>
      <c r="AB10" s="135">
        <f t="shared" si="5"/>
        <v>2.8266000000000003E-2</v>
      </c>
    </row>
    <row r="11" spans="1:28" ht="14.4" thickTop="1" thickBot="1" x14ac:dyDescent="0.3">
      <c r="A11" s="33">
        <v>100000</v>
      </c>
      <c r="B11" s="54" t="s">
        <v>399</v>
      </c>
      <c r="C11" s="119"/>
      <c r="D11" s="128">
        <v>99</v>
      </c>
      <c r="E11" s="138">
        <v>67</v>
      </c>
      <c r="F11" s="138">
        <v>70</v>
      </c>
      <c r="G11" s="138">
        <v>82</v>
      </c>
      <c r="H11" s="122">
        <v>90</v>
      </c>
      <c r="I11" s="123"/>
      <c r="J11" s="139">
        <v>14</v>
      </c>
      <c r="K11" s="183">
        <v>6</v>
      </c>
      <c r="L11" s="123"/>
      <c r="M11" s="140">
        <v>5.4</v>
      </c>
      <c r="N11" s="123"/>
      <c r="O11" s="139">
        <f>SUM((A11*10)/$O$4*'[2]Dental &amp; Other Rates'!$B$27)</f>
        <v>9</v>
      </c>
      <c r="P11" s="183">
        <f>SUM((A11*10*0.6)/$O$4*'[2]Dental &amp; Other Rates'!$B$28)</f>
        <v>9</v>
      </c>
      <c r="Q11" s="123"/>
      <c r="R11" s="128">
        <f t="shared" si="0"/>
        <v>35</v>
      </c>
      <c r="S11" s="129">
        <f t="shared" si="1"/>
        <v>17.5</v>
      </c>
      <c r="T11" s="122">
        <v>0.84</v>
      </c>
      <c r="U11" s="123"/>
      <c r="V11" s="123"/>
      <c r="W11" s="182">
        <f>SUM(A11/$W$4*'[2]Dental &amp; Other Rates'!$B$40/12)</f>
        <v>45</v>
      </c>
      <c r="X11" s="123"/>
      <c r="Y11" s="133">
        <f t="shared" si="2"/>
        <v>207.4</v>
      </c>
      <c r="Z11" s="134">
        <f t="shared" si="3"/>
        <v>225.74</v>
      </c>
      <c r="AA11" s="134">
        <f t="shared" si="4"/>
        <v>2708.88</v>
      </c>
      <c r="AB11" s="135">
        <f t="shared" si="5"/>
        <v>2.70888E-2</v>
      </c>
    </row>
    <row r="12" spans="1:28" ht="14.4" thickTop="1" thickBot="1" x14ac:dyDescent="0.3">
      <c r="A12" s="33">
        <v>150000</v>
      </c>
      <c r="B12" s="54" t="s">
        <v>400</v>
      </c>
      <c r="C12" s="119"/>
      <c r="D12" s="128">
        <v>129</v>
      </c>
      <c r="E12" s="138">
        <v>90</v>
      </c>
      <c r="F12" s="138">
        <v>94</v>
      </c>
      <c r="G12" s="138">
        <v>111</v>
      </c>
      <c r="H12" s="122">
        <v>120</v>
      </c>
      <c r="I12" s="123"/>
      <c r="J12" s="139">
        <v>14</v>
      </c>
      <c r="K12" s="183">
        <v>6</v>
      </c>
      <c r="L12" s="123"/>
      <c r="M12" s="140">
        <v>5.4</v>
      </c>
      <c r="N12" s="123"/>
      <c r="O12" s="139">
        <f>SUM((A12*10)/$O$4*'[2]Dental &amp; Other Rates'!$B$27)</f>
        <v>13.5</v>
      </c>
      <c r="P12" s="183">
        <f>SUM((A12*10*0.6)/$O$4*'[2]Dental &amp; Other Rates'!$B$28)</f>
        <v>13.5</v>
      </c>
      <c r="Q12" s="123"/>
      <c r="R12" s="128">
        <f t="shared" si="0"/>
        <v>52.5</v>
      </c>
      <c r="S12" s="129">
        <f t="shared" si="1"/>
        <v>26.25</v>
      </c>
      <c r="T12" s="122">
        <v>0.84</v>
      </c>
      <c r="U12" s="123"/>
      <c r="V12" s="123"/>
      <c r="W12" s="182">
        <f>SUM(A12/$W$4*'[2]Dental &amp; Other Rates'!$B$41/12)</f>
        <v>105</v>
      </c>
      <c r="X12" s="123"/>
      <c r="Y12" s="133">
        <f t="shared" si="2"/>
        <v>319.39999999999998</v>
      </c>
      <c r="Z12" s="134">
        <f t="shared" si="3"/>
        <v>346.49</v>
      </c>
      <c r="AA12" s="134">
        <f t="shared" si="4"/>
        <v>4157.88</v>
      </c>
      <c r="AB12" s="135">
        <f t="shared" si="5"/>
        <v>2.7719199999999999E-2</v>
      </c>
    </row>
    <row r="13" spans="1:28" ht="14.4" thickTop="1" thickBot="1" x14ac:dyDescent="0.3">
      <c r="A13" s="33">
        <v>200000</v>
      </c>
      <c r="B13" s="54" t="s">
        <v>401</v>
      </c>
      <c r="C13" s="119"/>
      <c r="D13" s="128">
        <v>139</v>
      </c>
      <c r="E13" s="138">
        <v>95</v>
      </c>
      <c r="F13" s="138">
        <v>99</v>
      </c>
      <c r="G13" s="138">
        <v>117</v>
      </c>
      <c r="H13" s="122">
        <v>126</v>
      </c>
      <c r="I13" s="123"/>
      <c r="J13" s="139">
        <v>14</v>
      </c>
      <c r="K13" s="183">
        <v>6</v>
      </c>
      <c r="L13" s="123"/>
      <c r="M13" s="140">
        <v>5.4</v>
      </c>
      <c r="N13" s="123"/>
      <c r="O13" s="139">
        <v>13.5</v>
      </c>
      <c r="P13" s="183">
        <v>13.5</v>
      </c>
      <c r="Q13" s="123"/>
      <c r="R13" s="128">
        <f t="shared" si="0"/>
        <v>70</v>
      </c>
      <c r="S13" s="129">
        <f t="shared" si="1"/>
        <v>35</v>
      </c>
      <c r="T13" s="122">
        <v>0.84</v>
      </c>
      <c r="U13" s="123"/>
      <c r="V13" s="123"/>
      <c r="W13" s="182">
        <f>SUM(A13/$W$4*'[2]Dental &amp; Other Rates'!$B$41/12)</f>
        <v>140</v>
      </c>
      <c r="X13" s="123"/>
      <c r="Y13" s="133">
        <f t="shared" si="2"/>
        <v>381.9</v>
      </c>
      <c r="Z13" s="134">
        <f t="shared" si="3"/>
        <v>417.73999999999995</v>
      </c>
      <c r="AA13" s="134">
        <f t="shared" si="4"/>
        <v>5012.8799999999992</v>
      </c>
      <c r="AB13" s="135">
        <f t="shared" si="5"/>
        <v>2.5064399999999994E-2</v>
      </c>
    </row>
    <row r="14" spans="1:28" ht="14.4" thickTop="1" thickBot="1" x14ac:dyDescent="0.3">
      <c r="A14" s="33">
        <v>300000</v>
      </c>
      <c r="B14" s="54" t="s">
        <v>402</v>
      </c>
      <c r="C14" s="119"/>
      <c r="D14" s="128">
        <v>146</v>
      </c>
      <c r="E14" s="138">
        <v>99</v>
      </c>
      <c r="F14" s="138">
        <v>103</v>
      </c>
      <c r="G14" s="138">
        <v>122</v>
      </c>
      <c r="H14" s="122">
        <v>132</v>
      </c>
      <c r="I14" s="123"/>
      <c r="J14" s="139">
        <v>14</v>
      </c>
      <c r="K14" s="183">
        <v>6</v>
      </c>
      <c r="L14" s="123"/>
      <c r="M14" s="140">
        <v>5.4</v>
      </c>
      <c r="N14" s="123"/>
      <c r="O14" s="139">
        <v>13.5</v>
      </c>
      <c r="P14" s="183">
        <v>13.5</v>
      </c>
      <c r="Q14" s="123"/>
      <c r="R14" s="128">
        <f t="shared" si="0"/>
        <v>105</v>
      </c>
      <c r="S14" s="129">
        <f t="shared" si="1"/>
        <v>52.5</v>
      </c>
      <c r="T14" s="122">
        <v>0.84</v>
      </c>
      <c r="U14" s="123"/>
      <c r="V14" s="123"/>
      <c r="W14" s="182">
        <f>SUM(A14/$W$4*'[2]Dental &amp; Other Rates'!$B$42/12)</f>
        <v>235</v>
      </c>
      <c r="X14" s="123"/>
      <c r="Y14" s="133">
        <f t="shared" si="2"/>
        <v>518.9</v>
      </c>
      <c r="Z14" s="134">
        <f t="shared" si="3"/>
        <v>572.24</v>
      </c>
      <c r="AA14" s="134">
        <f t="shared" si="4"/>
        <v>6866.88</v>
      </c>
      <c r="AB14" s="135">
        <f t="shared" si="5"/>
        <v>2.28896E-2</v>
      </c>
    </row>
    <row r="15" spans="1:28" ht="14.4" thickTop="1" thickBot="1" x14ac:dyDescent="0.3">
      <c r="A15" s="33">
        <v>500000</v>
      </c>
      <c r="B15" s="54" t="s">
        <v>403</v>
      </c>
      <c r="C15" s="119"/>
      <c r="D15" s="163">
        <v>152</v>
      </c>
      <c r="E15" s="164">
        <v>104</v>
      </c>
      <c r="F15" s="164">
        <v>108</v>
      </c>
      <c r="G15" s="164">
        <v>128</v>
      </c>
      <c r="H15" s="165">
        <v>138</v>
      </c>
      <c r="I15" s="123"/>
      <c r="J15" s="139">
        <v>14</v>
      </c>
      <c r="K15" s="183">
        <v>6</v>
      </c>
      <c r="L15" s="123"/>
      <c r="M15" s="146">
        <v>5.4</v>
      </c>
      <c r="N15" s="123"/>
      <c r="O15" s="139">
        <v>13.5</v>
      </c>
      <c r="P15" s="183">
        <v>13.5</v>
      </c>
      <c r="Q15" s="123"/>
      <c r="R15" s="128">
        <f t="shared" si="0"/>
        <v>175</v>
      </c>
      <c r="S15" s="129">
        <f t="shared" si="1"/>
        <v>87.5</v>
      </c>
      <c r="T15" s="122">
        <v>0.84</v>
      </c>
      <c r="U15" s="123"/>
      <c r="V15" s="123"/>
      <c r="W15" s="182">
        <f>SUM(A15/$W$4*'[2]Dental &amp; Other Rates'!$B$42/12)</f>
        <v>391.66666666666669</v>
      </c>
      <c r="X15" s="123"/>
      <c r="Y15" s="133">
        <f t="shared" si="2"/>
        <v>751.56666666666661</v>
      </c>
      <c r="Z15" s="134">
        <f t="shared" si="3"/>
        <v>839.90666666666664</v>
      </c>
      <c r="AA15" s="134">
        <f t="shared" si="4"/>
        <v>10078.879999999999</v>
      </c>
      <c r="AB15" s="135">
        <f t="shared" si="5"/>
        <v>2.015776E-2</v>
      </c>
    </row>
    <row r="16" spans="1:28" ht="14.4" thickTop="1" thickBot="1" x14ac:dyDescent="0.3">
      <c r="B16" s="73" t="s">
        <v>325</v>
      </c>
      <c r="C16" s="150"/>
      <c r="D16" s="220" t="s">
        <v>404</v>
      </c>
      <c r="E16" s="221"/>
      <c r="F16" s="221"/>
      <c r="G16" s="221"/>
      <c r="H16" s="222"/>
      <c r="I16" s="151"/>
      <c r="J16" s="218" t="s">
        <v>325</v>
      </c>
      <c r="K16" s="219"/>
      <c r="L16" s="75"/>
      <c r="M16" s="153" t="s">
        <v>424</v>
      </c>
      <c r="N16" s="151"/>
      <c r="O16" s="154" t="s">
        <v>323</v>
      </c>
      <c r="P16" s="155" t="s">
        <v>326</v>
      </c>
      <c r="Q16" s="151"/>
      <c r="R16" s="156" t="s">
        <v>384</v>
      </c>
      <c r="S16" s="157" t="s">
        <v>385</v>
      </c>
      <c r="T16" s="158" t="s">
        <v>386</v>
      </c>
      <c r="U16" s="75"/>
      <c r="V16" s="151"/>
      <c r="W16" s="185" t="s">
        <v>422</v>
      </c>
      <c r="X16" s="151"/>
      <c r="Y16" s="84"/>
      <c r="Z16" s="84"/>
      <c r="AA16" s="84"/>
      <c r="AB16" s="84"/>
    </row>
    <row r="17" spans="1:28" ht="14.4" thickTop="1" thickBot="1" x14ac:dyDescent="0.3">
      <c r="A17" s="33">
        <v>24000</v>
      </c>
      <c r="B17" s="54" t="s">
        <v>394</v>
      </c>
      <c r="C17" s="119"/>
      <c r="D17" s="120">
        <v>74</v>
      </c>
      <c r="E17" s="121">
        <v>57</v>
      </c>
      <c r="F17" s="121">
        <v>45</v>
      </c>
      <c r="G17" s="121">
        <v>63</v>
      </c>
      <c r="H17" s="179">
        <v>67</v>
      </c>
      <c r="I17" s="123"/>
      <c r="J17" s="159">
        <v>30</v>
      </c>
      <c r="K17" s="183">
        <v>13</v>
      </c>
      <c r="L17" s="123"/>
      <c r="M17" s="160">
        <v>9.7200000000000006</v>
      </c>
      <c r="N17" s="123"/>
      <c r="O17" s="159">
        <f>SUM((A17*10)/$O$4*'[2]Dental &amp; Other Rates'!$B$27)</f>
        <v>2.16</v>
      </c>
      <c r="P17" s="183">
        <f>SUM((A17*10*0.6)/$O$4*'[2]Dental &amp; Other Rates'!$B$28)</f>
        <v>2.16</v>
      </c>
      <c r="Q17" s="123"/>
      <c r="R17" s="128">
        <f t="shared" ref="R17:R26" si="6">SUM((A17*7)/1000*$R$4)</f>
        <v>8.4</v>
      </c>
      <c r="S17" s="129">
        <f t="shared" ref="S17:S26" si="7">SUM(R17*0.5)</f>
        <v>4.2</v>
      </c>
      <c r="T17" s="122">
        <v>0.84</v>
      </c>
      <c r="U17" s="123"/>
      <c r="V17" s="123"/>
      <c r="W17" s="182">
        <f>SUM(A17/$W$4*'[2]Dental &amp; Other Rates'!$B$39/12)</f>
        <v>7.8</v>
      </c>
      <c r="X17" s="123"/>
      <c r="Y17" s="133">
        <f t="shared" ref="Y17:Y26" si="8">SUM(D17+J17+M17+O17+R17+W17)</f>
        <v>132.08000000000001</v>
      </c>
      <c r="Z17" s="134">
        <f t="shared" ref="Z17:Z26" si="9">SUM(D17+J17+M17+P17+R17+S17+T17+W17)</f>
        <v>137.12</v>
      </c>
      <c r="AA17" s="134">
        <f t="shared" ref="AA17:AA26" si="10">SUM(Z17*12)</f>
        <v>1645.44</v>
      </c>
      <c r="AB17" s="135">
        <f t="shared" ref="AB17:AB26" si="11">SUM(Z17/(A17/12))</f>
        <v>6.8559999999999996E-2</v>
      </c>
    </row>
    <row r="18" spans="1:28" ht="14.4" thickTop="1" thickBot="1" x14ac:dyDescent="0.3">
      <c r="A18" s="33">
        <v>25000</v>
      </c>
      <c r="B18" s="54" t="s">
        <v>395</v>
      </c>
      <c r="C18" s="119"/>
      <c r="D18" s="128">
        <v>92</v>
      </c>
      <c r="E18" s="138">
        <v>70</v>
      </c>
      <c r="F18" s="138">
        <v>57</v>
      </c>
      <c r="G18" s="138">
        <v>74</v>
      </c>
      <c r="H18" s="122">
        <v>82</v>
      </c>
      <c r="I18" s="123"/>
      <c r="J18" s="159">
        <v>30</v>
      </c>
      <c r="K18" s="183">
        <v>13</v>
      </c>
      <c r="L18" s="123"/>
      <c r="M18" s="140">
        <v>9.7200000000000006</v>
      </c>
      <c r="N18" s="123"/>
      <c r="O18" s="159">
        <f>SUM((A18*10)/$O$4*'[2]Dental &amp; Other Rates'!$B$27)</f>
        <v>2.25</v>
      </c>
      <c r="P18" s="183">
        <f>SUM((A18*10*0.6)/$O$4*'[2]Dental &amp; Other Rates'!$B$28)</f>
        <v>2.25</v>
      </c>
      <c r="Q18" s="123"/>
      <c r="R18" s="128">
        <f t="shared" si="6"/>
        <v>8.75</v>
      </c>
      <c r="S18" s="129">
        <f t="shared" si="7"/>
        <v>4.375</v>
      </c>
      <c r="T18" s="122">
        <v>0.84</v>
      </c>
      <c r="U18" s="123"/>
      <c r="V18" s="123"/>
      <c r="W18" s="182">
        <f>SUM(A18/$W$4*'[2]Dental &amp; Other Rates'!$B$39/12)</f>
        <v>8.125</v>
      </c>
      <c r="X18" s="123"/>
      <c r="Y18" s="133">
        <f t="shared" si="8"/>
        <v>150.845</v>
      </c>
      <c r="Z18" s="134">
        <f t="shared" si="9"/>
        <v>156.06</v>
      </c>
      <c r="AA18" s="134">
        <f t="shared" si="10"/>
        <v>1872.72</v>
      </c>
      <c r="AB18" s="135">
        <f t="shared" si="11"/>
        <v>7.4908799999999998E-2</v>
      </c>
    </row>
    <row r="19" spans="1:28" ht="14.4" thickTop="1" thickBot="1" x14ac:dyDescent="0.3">
      <c r="A19" s="33">
        <v>40000</v>
      </c>
      <c r="B19" s="54" t="s">
        <v>396</v>
      </c>
      <c r="C19" s="119"/>
      <c r="D19" s="128">
        <v>109</v>
      </c>
      <c r="E19" s="138">
        <v>86</v>
      </c>
      <c r="F19" s="138">
        <v>74</v>
      </c>
      <c r="G19" s="138">
        <v>93</v>
      </c>
      <c r="H19" s="122">
        <v>102</v>
      </c>
      <c r="I19" s="123"/>
      <c r="J19" s="159">
        <v>30</v>
      </c>
      <c r="K19" s="183">
        <v>13</v>
      </c>
      <c r="L19" s="123"/>
      <c r="M19" s="140">
        <v>9.7200000000000006</v>
      </c>
      <c r="N19" s="123"/>
      <c r="O19" s="159">
        <f>SUM((A19*10)/$O$4*'[2]Dental &amp; Other Rates'!$B$27)</f>
        <v>3.5999999999999996</v>
      </c>
      <c r="P19" s="183">
        <f>SUM((A19*10*0.6)/$O$4*'[2]Dental &amp; Other Rates'!$B$28)</f>
        <v>3.5999999999999996</v>
      </c>
      <c r="Q19" s="123"/>
      <c r="R19" s="128">
        <f t="shared" si="6"/>
        <v>14</v>
      </c>
      <c r="S19" s="129">
        <f t="shared" si="7"/>
        <v>7</v>
      </c>
      <c r="T19" s="122">
        <v>0.84</v>
      </c>
      <c r="U19" s="123"/>
      <c r="V19" s="123"/>
      <c r="W19" s="182">
        <f>SUM(A19/$W$4*'[2]Dental &amp; Other Rates'!$B$39/12)</f>
        <v>13</v>
      </c>
      <c r="X19" s="123"/>
      <c r="Y19" s="133">
        <f t="shared" si="8"/>
        <v>179.32</v>
      </c>
      <c r="Z19" s="134">
        <f t="shared" si="9"/>
        <v>187.16</v>
      </c>
      <c r="AA19" s="134">
        <f t="shared" si="10"/>
        <v>2245.92</v>
      </c>
      <c r="AB19" s="135">
        <f t="shared" si="11"/>
        <v>5.6147999999999997E-2</v>
      </c>
    </row>
    <row r="20" spans="1:28" ht="14.4" thickTop="1" thickBot="1" x14ac:dyDescent="0.3">
      <c r="A20" s="33">
        <v>60000</v>
      </c>
      <c r="B20" s="54" t="s">
        <v>397</v>
      </c>
      <c r="C20" s="119"/>
      <c r="D20" s="128">
        <v>138</v>
      </c>
      <c r="E20" s="138">
        <v>94</v>
      </c>
      <c r="F20" s="138">
        <v>94</v>
      </c>
      <c r="G20" s="138">
        <v>113</v>
      </c>
      <c r="H20" s="122">
        <v>124</v>
      </c>
      <c r="I20" s="123"/>
      <c r="J20" s="159">
        <v>30</v>
      </c>
      <c r="K20" s="183">
        <v>13</v>
      </c>
      <c r="L20" s="123"/>
      <c r="M20" s="140">
        <v>9.7200000000000006</v>
      </c>
      <c r="N20" s="123"/>
      <c r="O20" s="159">
        <f>SUM((A20*10)/$O$4*'[2]Dental &amp; Other Rates'!$B$27)</f>
        <v>5.3999999999999995</v>
      </c>
      <c r="P20" s="183">
        <f>SUM((A20*10*0.6)/$O$4*'[2]Dental &amp; Other Rates'!$B$28)</f>
        <v>5.3999999999999995</v>
      </c>
      <c r="Q20" s="123"/>
      <c r="R20" s="128">
        <f t="shared" si="6"/>
        <v>21</v>
      </c>
      <c r="S20" s="129">
        <f t="shared" si="7"/>
        <v>10.5</v>
      </c>
      <c r="T20" s="122">
        <v>0.84</v>
      </c>
      <c r="U20" s="123"/>
      <c r="V20" s="123"/>
      <c r="W20" s="182">
        <f>SUM(A20/$W$4*'[2]Dental &amp; Other Rates'!$B$40/12)</f>
        <v>27</v>
      </c>
      <c r="X20" s="123"/>
      <c r="Y20" s="133">
        <f t="shared" si="8"/>
        <v>231.12</v>
      </c>
      <c r="Z20" s="134">
        <f t="shared" si="9"/>
        <v>242.46</v>
      </c>
      <c r="AA20" s="134">
        <f t="shared" si="10"/>
        <v>2909.52</v>
      </c>
      <c r="AB20" s="135">
        <f t="shared" si="11"/>
        <v>4.8492E-2</v>
      </c>
    </row>
    <row r="21" spans="1:28" ht="14.4" thickTop="1" thickBot="1" x14ac:dyDescent="0.3">
      <c r="A21" s="33">
        <v>80000</v>
      </c>
      <c r="B21" s="54" t="s">
        <v>398</v>
      </c>
      <c r="C21" s="119"/>
      <c r="D21" s="128">
        <v>166</v>
      </c>
      <c r="E21" s="138">
        <v>115</v>
      </c>
      <c r="F21" s="138">
        <v>115</v>
      </c>
      <c r="G21" s="138">
        <v>137</v>
      </c>
      <c r="H21" s="122">
        <v>152</v>
      </c>
      <c r="I21" s="123"/>
      <c r="J21" s="159">
        <v>30</v>
      </c>
      <c r="K21" s="183">
        <v>13</v>
      </c>
      <c r="L21" s="123"/>
      <c r="M21" s="140">
        <v>9.7200000000000006</v>
      </c>
      <c r="N21" s="123"/>
      <c r="O21" s="159">
        <f>SUM((A21*10)/$O$4*'[2]Dental &amp; Other Rates'!$B$27)</f>
        <v>7.1999999999999993</v>
      </c>
      <c r="P21" s="183">
        <f>SUM((A21*10*0.6)/$O$4*'[2]Dental &amp; Other Rates'!$B$28)</f>
        <v>7.1999999999999993</v>
      </c>
      <c r="Q21" s="123"/>
      <c r="R21" s="128">
        <f t="shared" si="6"/>
        <v>28</v>
      </c>
      <c r="S21" s="129">
        <f t="shared" si="7"/>
        <v>14</v>
      </c>
      <c r="T21" s="122">
        <v>0.84</v>
      </c>
      <c r="U21" s="123"/>
      <c r="V21" s="123"/>
      <c r="W21" s="182">
        <f>SUM(A21/$W$4*'[2]Dental &amp; Other Rates'!$B$40/12)</f>
        <v>36</v>
      </c>
      <c r="X21" s="123"/>
      <c r="Y21" s="133">
        <f t="shared" si="8"/>
        <v>276.91999999999996</v>
      </c>
      <c r="Z21" s="134">
        <f t="shared" si="9"/>
        <v>291.76</v>
      </c>
      <c r="AA21" s="134">
        <f t="shared" si="10"/>
        <v>3501.12</v>
      </c>
      <c r="AB21" s="135">
        <f t="shared" si="11"/>
        <v>4.3763999999999997E-2</v>
      </c>
    </row>
    <row r="22" spans="1:28" ht="14.4" thickTop="1" thickBot="1" x14ac:dyDescent="0.3">
      <c r="A22" s="33">
        <v>100000</v>
      </c>
      <c r="B22" s="54" t="s">
        <v>399</v>
      </c>
      <c r="C22" s="119"/>
      <c r="D22" s="128">
        <v>196</v>
      </c>
      <c r="E22" s="138">
        <v>134</v>
      </c>
      <c r="F22" s="138">
        <v>140</v>
      </c>
      <c r="G22" s="138">
        <v>165</v>
      </c>
      <c r="H22" s="122">
        <v>179</v>
      </c>
      <c r="I22" s="123"/>
      <c r="J22" s="159">
        <v>30</v>
      </c>
      <c r="K22" s="183">
        <v>13</v>
      </c>
      <c r="L22" s="123"/>
      <c r="M22" s="140">
        <v>9.7200000000000006</v>
      </c>
      <c r="N22" s="123"/>
      <c r="O22" s="159">
        <f>SUM((A22*10)/$O$4*'[2]Dental &amp; Other Rates'!$B$27)</f>
        <v>9</v>
      </c>
      <c r="P22" s="183">
        <f>SUM((A22*10*0.6)/$O$4*'[2]Dental &amp; Other Rates'!$B$28)</f>
        <v>9</v>
      </c>
      <c r="Q22" s="123"/>
      <c r="R22" s="128">
        <f t="shared" si="6"/>
        <v>35</v>
      </c>
      <c r="S22" s="129">
        <f t="shared" si="7"/>
        <v>17.5</v>
      </c>
      <c r="T22" s="122">
        <v>0.84</v>
      </c>
      <c r="U22" s="123"/>
      <c r="V22" s="123"/>
      <c r="W22" s="182">
        <f>SUM(A22/$W$4*'[2]Dental &amp; Other Rates'!$B$40/12)</f>
        <v>45</v>
      </c>
      <c r="X22" s="123"/>
      <c r="Y22" s="133">
        <f t="shared" si="8"/>
        <v>324.72000000000003</v>
      </c>
      <c r="Z22" s="134">
        <f t="shared" si="9"/>
        <v>343.06</v>
      </c>
      <c r="AA22" s="134">
        <f t="shared" si="10"/>
        <v>4116.72</v>
      </c>
      <c r="AB22" s="135">
        <f t="shared" si="11"/>
        <v>4.1167199999999994E-2</v>
      </c>
    </row>
    <row r="23" spans="1:28" ht="14.4" thickTop="1" thickBot="1" x14ac:dyDescent="0.3">
      <c r="A23" s="33">
        <v>150000</v>
      </c>
      <c r="B23" s="54" t="s">
        <v>400</v>
      </c>
      <c r="C23" s="119"/>
      <c r="D23" s="128">
        <v>248</v>
      </c>
      <c r="E23" s="138">
        <v>180</v>
      </c>
      <c r="F23" s="138">
        <v>187</v>
      </c>
      <c r="G23" s="138">
        <v>222</v>
      </c>
      <c r="H23" s="122">
        <v>234</v>
      </c>
      <c r="I23" s="123"/>
      <c r="J23" s="159">
        <v>30</v>
      </c>
      <c r="K23" s="183">
        <v>13</v>
      </c>
      <c r="L23" s="123"/>
      <c r="M23" s="140">
        <v>9.7200000000000006</v>
      </c>
      <c r="N23" s="123"/>
      <c r="O23" s="159">
        <f>SUM((A23*10)/$O$4*'[2]Dental &amp; Other Rates'!$B$27)</f>
        <v>13.5</v>
      </c>
      <c r="P23" s="183">
        <f>SUM((A23*10*0.6)/$O$4*'[2]Dental &amp; Other Rates'!$B$28)</f>
        <v>13.5</v>
      </c>
      <c r="Q23" s="123"/>
      <c r="R23" s="128">
        <f t="shared" si="6"/>
        <v>52.5</v>
      </c>
      <c r="S23" s="129">
        <f t="shared" si="7"/>
        <v>26.25</v>
      </c>
      <c r="T23" s="122">
        <v>0.84</v>
      </c>
      <c r="U23" s="123"/>
      <c r="V23" s="123"/>
      <c r="W23" s="182">
        <f>SUM(A23/$W$4*'[2]Dental &amp; Other Rates'!$B$41/12)</f>
        <v>105</v>
      </c>
      <c r="X23" s="123"/>
      <c r="Y23" s="133">
        <f t="shared" si="8"/>
        <v>458.72</v>
      </c>
      <c r="Z23" s="134">
        <f t="shared" si="9"/>
        <v>485.81</v>
      </c>
      <c r="AA23" s="134">
        <f t="shared" si="10"/>
        <v>5829.72</v>
      </c>
      <c r="AB23" s="135">
        <f t="shared" si="11"/>
        <v>3.8864799999999998E-2</v>
      </c>
    </row>
    <row r="24" spans="1:28" ht="14.4" thickTop="1" thickBot="1" x14ac:dyDescent="0.3">
      <c r="A24" s="33">
        <v>200000</v>
      </c>
      <c r="B24" s="54" t="s">
        <v>401</v>
      </c>
      <c r="C24" s="119"/>
      <c r="D24" s="128">
        <v>286</v>
      </c>
      <c r="E24" s="138">
        <v>189</v>
      </c>
      <c r="F24" s="138">
        <v>196</v>
      </c>
      <c r="G24" s="138">
        <v>233</v>
      </c>
      <c r="H24" s="122">
        <v>246</v>
      </c>
      <c r="I24" s="123"/>
      <c r="J24" s="159">
        <v>30</v>
      </c>
      <c r="K24" s="183">
        <v>13</v>
      </c>
      <c r="L24" s="123"/>
      <c r="M24" s="140">
        <v>9.7200000000000006</v>
      </c>
      <c r="N24" s="123"/>
      <c r="O24" s="159">
        <v>13.5</v>
      </c>
      <c r="P24" s="183">
        <v>13.5</v>
      </c>
      <c r="Q24" s="123"/>
      <c r="R24" s="128">
        <f t="shared" si="6"/>
        <v>70</v>
      </c>
      <c r="S24" s="129">
        <f t="shared" si="7"/>
        <v>35</v>
      </c>
      <c r="T24" s="122">
        <v>0.84</v>
      </c>
      <c r="U24" s="123"/>
      <c r="V24" s="123"/>
      <c r="W24" s="182">
        <f>SUM(A24/$W$4*'[2]Dental &amp; Other Rates'!$B$41/12)</f>
        <v>140</v>
      </c>
      <c r="X24" s="123"/>
      <c r="Y24" s="133">
        <f t="shared" si="8"/>
        <v>549.22</v>
      </c>
      <c r="Z24" s="134">
        <f t="shared" si="9"/>
        <v>585.05999999999995</v>
      </c>
      <c r="AA24" s="134">
        <f t="shared" si="10"/>
        <v>7020.7199999999993</v>
      </c>
      <c r="AB24" s="135">
        <f t="shared" si="11"/>
        <v>3.5103599999999992E-2</v>
      </c>
    </row>
    <row r="25" spans="1:28" ht="14.4" thickTop="1" thickBot="1" x14ac:dyDescent="0.3">
      <c r="A25" s="33">
        <v>300000</v>
      </c>
      <c r="B25" s="54" t="s">
        <v>402</v>
      </c>
      <c r="C25" s="119"/>
      <c r="D25" s="128">
        <v>280</v>
      </c>
      <c r="E25" s="138">
        <v>198</v>
      </c>
      <c r="F25" s="138">
        <v>206</v>
      </c>
      <c r="G25" s="138">
        <v>244</v>
      </c>
      <c r="H25" s="122">
        <v>257</v>
      </c>
      <c r="I25" s="123"/>
      <c r="J25" s="159">
        <v>30</v>
      </c>
      <c r="K25" s="183">
        <v>13</v>
      </c>
      <c r="L25" s="123"/>
      <c r="M25" s="140">
        <v>9.7200000000000006</v>
      </c>
      <c r="N25" s="123"/>
      <c r="O25" s="159">
        <v>13.5</v>
      </c>
      <c r="P25" s="183">
        <v>13.5</v>
      </c>
      <c r="Q25" s="123"/>
      <c r="R25" s="128">
        <f t="shared" si="6"/>
        <v>105</v>
      </c>
      <c r="S25" s="129">
        <f t="shared" si="7"/>
        <v>52.5</v>
      </c>
      <c r="T25" s="122">
        <v>0.84</v>
      </c>
      <c r="U25" s="123"/>
      <c r="V25" s="123"/>
      <c r="W25" s="182">
        <f>SUM(A25/$W$4*'[2]Dental &amp; Other Rates'!$B$42/12)</f>
        <v>235</v>
      </c>
      <c r="X25" s="123"/>
      <c r="Y25" s="133">
        <f t="shared" si="8"/>
        <v>673.22</v>
      </c>
      <c r="Z25" s="134">
        <f t="shared" si="9"/>
        <v>726.56</v>
      </c>
      <c r="AA25" s="134">
        <f t="shared" si="10"/>
        <v>8718.7199999999993</v>
      </c>
      <c r="AB25" s="135">
        <f t="shared" si="11"/>
        <v>2.9062399999999999E-2</v>
      </c>
    </row>
    <row r="26" spans="1:28" ht="14.4" thickTop="1" thickBot="1" x14ac:dyDescent="0.3">
      <c r="A26" s="33">
        <v>500000</v>
      </c>
      <c r="B26" s="54" t="s">
        <v>403</v>
      </c>
      <c r="C26" s="119"/>
      <c r="D26" s="163">
        <v>293</v>
      </c>
      <c r="E26" s="164">
        <v>207</v>
      </c>
      <c r="F26" s="164">
        <v>215</v>
      </c>
      <c r="G26" s="164">
        <v>255</v>
      </c>
      <c r="H26" s="165">
        <v>269</v>
      </c>
      <c r="I26" s="123"/>
      <c r="J26" s="159">
        <v>30</v>
      </c>
      <c r="K26" s="183">
        <v>13</v>
      </c>
      <c r="L26" s="123"/>
      <c r="M26" s="146">
        <v>9.7200000000000006</v>
      </c>
      <c r="N26" s="123"/>
      <c r="O26" s="159">
        <v>13.5</v>
      </c>
      <c r="P26" s="183">
        <v>13.5</v>
      </c>
      <c r="Q26" s="123"/>
      <c r="R26" s="128">
        <f t="shared" si="6"/>
        <v>175</v>
      </c>
      <c r="S26" s="129">
        <f t="shared" si="7"/>
        <v>87.5</v>
      </c>
      <c r="T26" s="122">
        <v>0.84</v>
      </c>
      <c r="U26" s="123"/>
      <c r="V26" s="123"/>
      <c r="W26" s="182">
        <f>SUM(A26/$W$4*'[2]Dental &amp; Other Rates'!$B$42/12)</f>
        <v>391.66666666666669</v>
      </c>
      <c r="X26" s="123"/>
      <c r="Y26" s="133">
        <f t="shared" si="8"/>
        <v>912.88666666666677</v>
      </c>
      <c r="Z26" s="134">
        <f t="shared" si="9"/>
        <v>1001.2266666666667</v>
      </c>
      <c r="AA26" s="134">
        <f t="shared" si="10"/>
        <v>12014.720000000001</v>
      </c>
      <c r="AB26" s="135">
        <f t="shared" si="11"/>
        <v>2.4029440000000003E-2</v>
      </c>
    </row>
    <row r="27" spans="1:28" ht="14.4" thickTop="1" thickBot="1" x14ac:dyDescent="0.3">
      <c r="B27" s="73" t="s">
        <v>324</v>
      </c>
      <c r="C27" s="150"/>
      <c r="D27" s="220" t="s">
        <v>405</v>
      </c>
      <c r="E27" s="221"/>
      <c r="F27" s="221"/>
      <c r="G27" s="221"/>
      <c r="H27" s="222"/>
      <c r="I27" s="151"/>
      <c r="J27" s="218" t="s">
        <v>324</v>
      </c>
      <c r="K27" s="219"/>
      <c r="L27" s="75"/>
      <c r="M27" s="153" t="s">
        <v>424</v>
      </c>
      <c r="N27" s="151"/>
      <c r="O27" s="154" t="s">
        <v>323</v>
      </c>
      <c r="P27" s="155" t="s">
        <v>326</v>
      </c>
      <c r="Q27" s="151"/>
      <c r="R27" s="156" t="s">
        <v>384</v>
      </c>
      <c r="S27" s="157" t="s">
        <v>385</v>
      </c>
      <c r="T27" s="158" t="s">
        <v>386</v>
      </c>
      <c r="U27" s="75"/>
      <c r="V27" s="151"/>
      <c r="W27" s="185" t="s">
        <v>422</v>
      </c>
      <c r="X27" s="151"/>
      <c r="Y27" s="84"/>
      <c r="Z27" s="84"/>
      <c r="AA27" s="84"/>
      <c r="AB27" s="84"/>
    </row>
    <row r="28" spans="1:28" ht="14.4" thickTop="1" thickBot="1" x14ac:dyDescent="0.3">
      <c r="A28" s="33">
        <v>24000</v>
      </c>
      <c r="B28" s="54" t="s">
        <v>394</v>
      </c>
      <c r="C28" s="119"/>
      <c r="D28" s="120">
        <v>70</v>
      </c>
      <c r="E28" s="121">
        <v>52</v>
      </c>
      <c r="F28" s="121">
        <v>40</v>
      </c>
      <c r="G28" s="121">
        <v>55</v>
      </c>
      <c r="H28" s="179">
        <v>61</v>
      </c>
      <c r="I28" s="123"/>
      <c r="J28" s="159">
        <v>26</v>
      </c>
      <c r="K28" s="183">
        <v>11</v>
      </c>
      <c r="L28" s="123"/>
      <c r="M28" s="160">
        <v>9.7200000000000006</v>
      </c>
      <c r="N28" s="123"/>
      <c r="O28" s="159">
        <f>SUM((A28*10)/$O$4*'[2]Dental &amp; Other Rates'!$B$27)</f>
        <v>2.16</v>
      </c>
      <c r="P28" s="183">
        <f>SUM((A28*10*0.6)/$O$4*'[2]Dental &amp; Other Rates'!$B$28)</f>
        <v>2.16</v>
      </c>
      <c r="Q28" s="123"/>
      <c r="R28" s="128">
        <f t="shared" ref="R28:R37" si="12">SUM((A28*7)/1000*$R$4)</f>
        <v>8.4</v>
      </c>
      <c r="S28" s="129">
        <f t="shared" ref="S28:S37" si="13">SUM(R28*0.5)</f>
        <v>4.2</v>
      </c>
      <c r="T28" s="122">
        <v>0.84</v>
      </c>
      <c r="U28" s="123"/>
      <c r="V28" s="123"/>
      <c r="W28" s="182">
        <f>SUM(A28/$W$4*'[2]Dental &amp; Other Rates'!$B$39/12)</f>
        <v>7.8</v>
      </c>
      <c r="X28" s="123"/>
      <c r="Y28" s="133">
        <f t="shared" ref="Y28:Y37" si="14">SUM(D28+J28+M28+O28+R28+W28)</f>
        <v>124.08</v>
      </c>
      <c r="Z28" s="134">
        <f t="shared" ref="Z28:Z37" si="15">SUM(D28+J28+M28+P28+R28+S28+T28+W28)</f>
        <v>129.12</v>
      </c>
      <c r="AA28" s="134">
        <f t="shared" ref="AA28:AA37" si="16">SUM(Z28*12)</f>
        <v>1549.44</v>
      </c>
      <c r="AB28" s="135">
        <f t="shared" ref="AB28:AB37" si="17">SUM(Z28/(A28/12))</f>
        <v>6.4560000000000006E-2</v>
      </c>
    </row>
    <row r="29" spans="1:28" ht="14.4" thickTop="1" thickBot="1" x14ac:dyDescent="0.3">
      <c r="A29" s="33">
        <v>25000</v>
      </c>
      <c r="B29" s="54" t="s">
        <v>395</v>
      </c>
      <c r="C29" s="119"/>
      <c r="D29" s="128">
        <v>85</v>
      </c>
      <c r="E29" s="138">
        <v>65</v>
      </c>
      <c r="F29" s="138">
        <v>52</v>
      </c>
      <c r="G29" s="138">
        <v>68</v>
      </c>
      <c r="H29" s="122">
        <v>76</v>
      </c>
      <c r="I29" s="123"/>
      <c r="J29" s="159">
        <v>26</v>
      </c>
      <c r="K29" s="183">
        <v>11</v>
      </c>
      <c r="L29" s="123"/>
      <c r="M29" s="140">
        <v>9.7200000000000006</v>
      </c>
      <c r="N29" s="123"/>
      <c r="O29" s="159">
        <f>SUM((A29*10)/$O$4*'[2]Dental &amp; Other Rates'!$B$27)</f>
        <v>2.25</v>
      </c>
      <c r="P29" s="183">
        <f>SUM((A29*10*0.6)/$O$4*'[2]Dental &amp; Other Rates'!$B$28)</f>
        <v>2.25</v>
      </c>
      <c r="Q29" s="123"/>
      <c r="R29" s="128">
        <f t="shared" si="12"/>
        <v>8.75</v>
      </c>
      <c r="S29" s="129">
        <f t="shared" si="13"/>
        <v>4.375</v>
      </c>
      <c r="T29" s="122">
        <v>0.84</v>
      </c>
      <c r="U29" s="123"/>
      <c r="V29" s="123"/>
      <c r="W29" s="182">
        <f>SUM(A29/$W$4*'[2]Dental &amp; Other Rates'!$B$39/12)</f>
        <v>8.125</v>
      </c>
      <c r="X29" s="123"/>
      <c r="Y29" s="133">
        <f t="shared" si="14"/>
        <v>139.845</v>
      </c>
      <c r="Z29" s="134">
        <f t="shared" si="15"/>
        <v>145.06</v>
      </c>
      <c r="AA29" s="134">
        <f t="shared" si="16"/>
        <v>1740.72</v>
      </c>
      <c r="AB29" s="135">
        <f t="shared" si="17"/>
        <v>6.9628799999999991E-2</v>
      </c>
    </row>
    <row r="30" spans="1:28" ht="14.4" thickTop="1" thickBot="1" x14ac:dyDescent="0.3">
      <c r="A30" s="33">
        <v>40000</v>
      </c>
      <c r="B30" s="54" t="s">
        <v>396</v>
      </c>
      <c r="C30" s="119"/>
      <c r="D30" s="128">
        <v>104</v>
      </c>
      <c r="E30" s="138">
        <v>77</v>
      </c>
      <c r="F30" s="138">
        <v>67</v>
      </c>
      <c r="G30" s="138">
        <v>83</v>
      </c>
      <c r="H30" s="122">
        <v>92</v>
      </c>
      <c r="I30" s="123"/>
      <c r="J30" s="159">
        <v>26</v>
      </c>
      <c r="K30" s="183">
        <v>11</v>
      </c>
      <c r="L30" s="123"/>
      <c r="M30" s="140">
        <v>9.7200000000000006</v>
      </c>
      <c r="N30" s="123"/>
      <c r="O30" s="159">
        <f>SUM((A30*10)/$O$4*'[2]Dental &amp; Other Rates'!$B$27)</f>
        <v>3.5999999999999996</v>
      </c>
      <c r="P30" s="183">
        <f>SUM((A30*10*0.6)/$O$4*'[2]Dental &amp; Other Rates'!$B$28)</f>
        <v>3.5999999999999996</v>
      </c>
      <c r="Q30" s="123"/>
      <c r="R30" s="128">
        <f t="shared" si="12"/>
        <v>14</v>
      </c>
      <c r="S30" s="129">
        <f t="shared" si="13"/>
        <v>7</v>
      </c>
      <c r="T30" s="122">
        <v>0.84</v>
      </c>
      <c r="U30" s="123"/>
      <c r="V30" s="123"/>
      <c r="W30" s="182">
        <f>SUM(A30/$W$4*'[2]Dental &amp; Other Rates'!$B$39/12)</f>
        <v>13</v>
      </c>
      <c r="X30" s="123"/>
      <c r="Y30" s="133">
        <f t="shared" si="14"/>
        <v>170.32</v>
      </c>
      <c r="Z30" s="134">
        <f t="shared" si="15"/>
        <v>178.16</v>
      </c>
      <c r="AA30" s="134">
        <f t="shared" si="16"/>
        <v>2137.92</v>
      </c>
      <c r="AB30" s="135">
        <f t="shared" si="17"/>
        <v>5.3447999999999996E-2</v>
      </c>
    </row>
    <row r="31" spans="1:28" ht="14.4" thickTop="1" thickBot="1" x14ac:dyDescent="0.3">
      <c r="A31" s="33">
        <v>60000</v>
      </c>
      <c r="B31" s="54" t="s">
        <v>397</v>
      </c>
      <c r="C31" s="119"/>
      <c r="D31" s="128">
        <v>126</v>
      </c>
      <c r="E31" s="138">
        <v>85</v>
      </c>
      <c r="F31" s="138">
        <v>85</v>
      </c>
      <c r="G31" s="138">
        <v>103</v>
      </c>
      <c r="H31" s="122">
        <v>113</v>
      </c>
      <c r="I31" s="123"/>
      <c r="J31" s="159">
        <v>26</v>
      </c>
      <c r="K31" s="183">
        <v>11</v>
      </c>
      <c r="L31" s="123"/>
      <c r="M31" s="140">
        <v>9.7200000000000006</v>
      </c>
      <c r="N31" s="123"/>
      <c r="O31" s="159">
        <f>SUM((A31*10)/$O$4*'[2]Dental &amp; Other Rates'!$B$27)</f>
        <v>5.3999999999999995</v>
      </c>
      <c r="P31" s="183">
        <f>SUM((A31*10*0.6)/$O$4*'[2]Dental &amp; Other Rates'!$B$28)</f>
        <v>5.3999999999999995</v>
      </c>
      <c r="Q31" s="123"/>
      <c r="R31" s="128">
        <f t="shared" si="12"/>
        <v>21</v>
      </c>
      <c r="S31" s="129">
        <f t="shared" si="13"/>
        <v>10.5</v>
      </c>
      <c r="T31" s="122">
        <v>0.84</v>
      </c>
      <c r="U31" s="123"/>
      <c r="V31" s="123"/>
      <c r="W31" s="182">
        <f>SUM(A31/$W$4*'[2]Dental &amp; Other Rates'!$B$40/12)</f>
        <v>27</v>
      </c>
      <c r="X31" s="123"/>
      <c r="Y31" s="133">
        <f t="shared" si="14"/>
        <v>215.12</v>
      </c>
      <c r="Z31" s="134">
        <f t="shared" si="15"/>
        <v>226.46</v>
      </c>
      <c r="AA31" s="134">
        <f t="shared" si="16"/>
        <v>2717.52</v>
      </c>
      <c r="AB31" s="135">
        <f t="shared" si="17"/>
        <v>4.5291999999999999E-2</v>
      </c>
    </row>
    <row r="32" spans="1:28" ht="14.4" thickTop="1" thickBot="1" x14ac:dyDescent="0.3">
      <c r="A32" s="33">
        <v>80000</v>
      </c>
      <c r="B32" s="54" t="s">
        <v>398</v>
      </c>
      <c r="C32" s="119"/>
      <c r="D32" s="128">
        <v>149</v>
      </c>
      <c r="E32" s="138">
        <v>104</v>
      </c>
      <c r="F32" s="138">
        <v>104</v>
      </c>
      <c r="G32" s="138">
        <v>124</v>
      </c>
      <c r="H32" s="122">
        <v>135</v>
      </c>
      <c r="I32" s="123"/>
      <c r="J32" s="159">
        <v>26</v>
      </c>
      <c r="K32" s="183">
        <v>11</v>
      </c>
      <c r="L32" s="123"/>
      <c r="M32" s="140">
        <v>9.7200000000000006</v>
      </c>
      <c r="N32" s="123"/>
      <c r="O32" s="159">
        <f>SUM((A32*10)/$O$4*'[2]Dental &amp; Other Rates'!$B$27)</f>
        <v>7.1999999999999993</v>
      </c>
      <c r="P32" s="183">
        <f>SUM((A32*10*0.6)/$O$4*'[2]Dental &amp; Other Rates'!$B$28)</f>
        <v>7.1999999999999993</v>
      </c>
      <c r="Q32" s="123"/>
      <c r="R32" s="128">
        <f t="shared" si="12"/>
        <v>28</v>
      </c>
      <c r="S32" s="129">
        <f t="shared" si="13"/>
        <v>14</v>
      </c>
      <c r="T32" s="122">
        <v>0.84</v>
      </c>
      <c r="U32" s="123"/>
      <c r="V32" s="123"/>
      <c r="W32" s="182">
        <f>SUM(A32/$W$4*'[2]Dental &amp; Other Rates'!$B$40/12)</f>
        <v>36</v>
      </c>
      <c r="X32" s="123"/>
      <c r="Y32" s="133">
        <f t="shared" si="14"/>
        <v>255.92</v>
      </c>
      <c r="Z32" s="134">
        <f t="shared" si="15"/>
        <v>270.76</v>
      </c>
      <c r="AA32" s="134">
        <f t="shared" si="16"/>
        <v>3249.12</v>
      </c>
      <c r="AB32" s="135">
        <f t="shared" si="17"/>
        <v>4.0613999999999997E-2</v>
      </c>
    </row>
    <row r="33" spans="1:28" ht="14.4" thickTop="1" thickBot="1" x14ac:dyDescent="0.3">
      <c r="A33" s="33">
        <v>100000</v>
      </c>
      <c r="B33" s="54" t="s">
        <v>399</v>
      </c>
      <c r="C33" s="119"/>
      <c r="D33" s="128">
        <v>178</v>
      </c>
      <c r="E33" s="138">
        <v>121</v>
      </c>
      <c r="F33" s="138">
        <v>126</v>
      </c>
      <c r="G33" s="138">
        <v>148</v>
      </c>
      <c r="H33" s="122">
        <v>162</v>
      </c>
      <c r="I33" s="123"/>
      <c r="J33" s="159">
        <v>26</v>
      </c>
      <c r="K33" s="183">
        <v>11</v>
      </c>
      <c r="L33" s="123"/>
      <c r="M33" s="140">
        <v>9.7200000000000006</v>
      </c>
      <c r="N33" s="123"/>
      <c r="O33" s="159">
        <f>SUM((A33*10)/$O$4*'[2]Dental &amp; Other Rates'!$B$27)</f>
        <v>9</v>
      </c>
      <c r="P33" s="183">
        <f>SUM((A33*10*0.6)/$O$4*'[2]Dental &amp; Other Rates'!$B$28)</f>
        <v>9</v>
      </c>
      <c r="Q33" s="123"/>
      <c r="R33" s="128">
        <f t="shared" si="12"/>
        <v>35</v>
      </c>
      <c r="S33" s="129">
        <f t="shared" si="13"/>
        <v>17.5</v>
      </c>
      <c r="T33" s="122">
        <v>0.84</v>
      </c>
      <c r="U33" s="123"/>
      <c r="V33" s="123"/>
      <c r="W33" s="182">
        <f>SUM(A33/$W$4*'[2]Dental &amp; Other Rates'!$B$40/12)</f>
        <v>45</v>
      </c>
      <c r="X33" s="123"/>
      <c r="Y33" s="133">
        <f t="shared" si="14"/>
        <v>302.72000000000003</v>
      </c>
      <c r="Z33" s="134">
        <f t="shared" si="15"/>
        <v>321.06</v>
      </c>
      <c r="AA33" s="134">
        <f t="shared" si="16"/>
        <v>3852.7200000000003</v>
      </c>
      <c r="AB33" s="135">
        <f t="shared" si="17"/>
        <v>3.8527199999999998E-2</v>
      </c>
    </row>
    <row r="34" spans="1:28" ht="14.4" thickTop="1" thickBot="1" x14ac:dyDescent="0.3">
      <c r="A34" s="33">
        <v>150000</v>
      </c>
      <c r="B34" s="54" t="s">
        <v>400</v>
      </c>
      <c r="C34" s="119"/>
      <c r="D34" s="128">
        <v>232</v>
      </c>
      <c r="E34" s="138">
        <v>162</v>
      </c>
      <c r="F34" s="138">
        <v>169</v>
      </c>
      <c r="G34" s="138">
        <v>200</v>
      </c>
      <c r="H34" s="122">
        <v>216</v>
      </c>
      <c r="I34" s="123"/>
      <c r="J34" s="159">
        <v>26</v>
      </c>
      <c r="K34" s="183">
        <v>11</v>
      </c>
      <c r="L34" s="123"/>
      <c r="M34" s="140">
        <v>9.7200000000000006</v>
      </c>
      <c r="N34" s="123"/>
      <c r="O34" s="159">
        <f>SUM((A34*10)/$O$4*'[2]Dental &amp; Other Rates'!$B$27)</f>
        <v>13.5</v>
      </c>
      <c r="P34" s="183">
        <f>SUM((A34*10*0.6)/$O$4*'[2]Dental &amp; Other Rates'!$B$28)</f>
        <v>13.5</v>
      </c>
      <c r="Q34" s="123"/>
      <c r="R34" s="128">
        <f t="shared" si="12"/>
        <v>52.5</v>
      </c>
      <c r="S34" s="129">
        <f t="shared" si="13"/>
        <v>26.25</v>
      </c>
      <c r="T34" s="122">
        <v>0.84</v>
      </c>
      <c r="U34" s="123"/>
      <c r="V34" s="123"/>
      <c r="W34" s="182">
        <f>SUM(A34/$W$4*'[2]Dental &amp; Other Rates'!$B$41/12)</f>
        <v>105</v>
      </c>
      <c r="X34" s="123"/>
      <c r="Y34" s="133">
        <f t="shared" si="14"/>
        <v>438.72</v>
      </c>
      <c r="Z34" s="134">
        <f t="shared" si="15"/>
        <v>465.81</v>
      </c>
      <c r="AA34" s="134">
        <f t="shared" si="16"/>
        <v>5589.72</v>
      </c>
      <c r="AB34" s="135">
        <f t="shared" si="17"/>
        <v>3.7264800000000001E-2</v>
      </c>
    </row>
    <row r="35" spans="1:28" ht="14.4" thickTop="1" thickBot="1" x14ac:dyDescent="0.3">
      <c r="A35" s="33">
        <v>200000</v>
      </c>
      <c r="B35" s="54" t="s">
        <v>401</v>
      </c>
      <c r="C35" s="119"/>
      <c r="D35" s="128">
        <v>250</v>
      </c>
      <c r="E35" s="138">
        <v>171</v>
      </c>
      <c r="F35" s="138">
        <v>178</v>
      </c>
      <c r="G35" s="138">
        <v>211</v>
      </c>
      <c r="H35" s="122">
        <v>227</v>
      </c>
      <c r="I35" s="123"/>
      <c r="J35" s="159">
        <v>26</v>
      </c>
      <c r="K35" s="183">
        <v>11</v>
      </c>
      <c r="L35" s="123"/>
      <c r="M35" s="140">
        <v>9.7200000000000006</v>
      </c>
      <c r="N35" s="123"/>
      <c r="O35" s="159">
        <v>13.5</v>
      </c>
      <c r="P35" s="183">
        <v>13.5</v>
      </c>
      <c r="Q35" s="123"/>
      <c r="R35" s="128">
        <f t="shared" si="12"/>
        <v>70</v>
      </c>
      <c r="S35" s="129">
        <f t="shared" si="13"/>
        <v>35</v>
      </c>
      <c r="T35" s="122">
        <v>0.84</v>
      </c>
      <c r="U35" s="123"/>
      <c r="V35" s="123"/>
      <c r="W35" s="182">
        <f>SUM(A35/$W$4*'[2]Dental &amp; Other Rates'!$B$41/12)</f>
        <v>140</v>
      </c>
      <c r="X35" s="123"/>
      <c r="Y35" s="133">
        <f t="shared" si="14"/>
        <v>509.22</v>
      </c>
      <c r="Z35" s="134">
        <f t="shared" si="15"/>
        <v>545.05999999999995</v>
      </c>
      <c r="AA35" s="134">
        <f t="shared" si="16"/>
        <v>6540.7199999999993</v>
      </c>
      <c r="AB35" s="135">
        <f t="shared" si="17"/>
        <v>3.2703599999999992E-2</v>
      </c>
    </row>
    <row r="36" spans="1:28" ht="14.4" thickTop="1" thickBot="1" x14ac:dyDescent="0.3">
      <c r="A36" s="33">
        <v>300000</v>
      </c>
      <c r="B36" s="54" t="s">
        <v>402</v>
      </c>
      <c r="C36" s="119"/>
      <c r="D36" s="128">
        <v>263</v>
      </c>
      <c r="E36" s="138">
        <v>178</v>
      </c>
      <c r="F36" s="138">
        <v>185</v>
      </c>
      <c r="G36" s="138">
        <v>220</v>
      </c>
      <c r="H36" s="122">
        <v>238</v>
      </c>
      <c r="I36" s="123"/>
      <c r="J36" s="159">
        <v>26</v>
      </c>
      <c r="K36" s="183">
        <v>11</v>
      </c>
      <c r="L36" s="123"/>
      <c r="M36" s="140">
        <v>9.7200000000000006</v>
      </c>
      <c r="N36" s="123"/>
      <c r="O36" s="159">
        <v>13.5</v>
      </c>
      <c r="P36" s="183">
        <v>13.5</v>
      </c>
      <c r="Q36" s="123"/>
      <c r="R36" s="128">
        <f t="shared" si="12"/>
        <v>105</v>
      </c>
      <c r="S36" s="129">
        <f t="shared" si="13"/>
        <v>52.5</v>
      </c>
      <c r="T36" s="122">
        <v>0.84</v>
      </c>
      <c r="U36" s="123"/>
      <c r="V36" s="123"/>
      <c r="W36" s="182">
        <f>SUM(A36/$W$4*'[2]Dental &amp; Other Rates'!$B$42/12)</f>
        <v>235</v>
      </c>
      <c r="X36" s="123"/>
      <c r="Y36" s="133">
        <f t="shared" si="14"/>
        <v>652.22</v>
      </c>
      <c r="Z36" s="134">
        <f t="shared" si="15"/>
        <v>705.56</v>
      </c>
      <c r="AA36" s="134">
        <f t="shared" si="16"/>
        <v>8466.7199999999993</v>
      </c>
      <c r="AB36" s="135">
        <f t="shared" si="17"/>
        <v>2.8222399999999998E-2</v>
      </c>
    </row>
    <row r="37" spans="1:28" ht="14.4" thickTop="1" thickBot="1" x14ac:dyDescent="0.3">
      <c r="A37" s="33">
        <v>500000</v>
      </c>
      <c r="B37" s="54" t="s">
        <v>403</v>
      </c>
      <c r="C37" s="119"/>
      <c r="D37" s="163">
        <v>274</v>
      </c>
      <c r="E37" s="164">
        <v>187</v>
      </c>
      <c r="F37" s="164">
        <v>194</v>
      </c>
      <c r="G37" s="164">
        <v>230</v>
      </c>
      <c r="H37" s="165">
        <v>248</v>
      </c>
      <c r="I37" s="123"/>
      <c r="J37" s="159">
        <v>26</v>
      </c>
      <c r="K37" s="183">
        <v>11</v>
      </c>
      <c r="L37" s="123"/>
      <c r="M37" s="146">
        <v>9.7200000000000006</v>
      </c>
      <c r="N37" s="123"/>
      <c r="O37" s="159">
        <v>13.5</v>
      </c>
      <c r="P37" s="183">
        <v>13.5</v>
      </c>
      <c r="Q37" s="123"/>
      <c r="R37" s="128">
        <f t="shared" si="12"/>
        <v>175</v>
      </c>
      <c r="S37" s="129">
        <f t="shared" si="13"/>
        <v>87.5</v>
      </c>
      <c r="T37" s="122">
        <v>0.84</v>
      </c>
      <c r="U37" s="123"/>
      <c r="V37" s="123"/>
      <c r="W37" s="182">
        <f>SUM(A37/$W$4*'[2]Dental &amp; Other Rates'!$B$42/12)</f>
        <v>391.66666666666669</v>
      </c>
      <c r="X37" s="123"/>
      <c r="Y37" s="133">
        <f t="shared" si="14"/>
        <v>889.88666666666677</v>
      </c>
      <c r="Z37" s="134">
        <f t="shared" si="15"/>
        <v>978.22666666666669</v>
      </c>
      <c r="AA37" s="134">
        <f t="shared" si="16"/>
        <v>11738.720000000001</v>
      </c>
      <c r="AB37" s="135">
        <f t="shared" si="17"/>
        <v>2.3477440000000002E-2</v>
      </c>
    </row>
    <row r="38" spans="1:28" ht="14.4" thickTop="1" thickBot="1" x14ac:dyDescent="0.3">
      <c r="B38" s="73" t="s">
        <v>326</v>
      </c>
      <c r="C38" s="150"/>
      <c r="D38" s="220" t="s">
        <v>406</v>
      </c>
      <c r="E38" s="221"/>
      <c r="F38" s="221"/>
      <c r="G38" s="221"/>
      <c r="H38" s="222"/>
      <c r="I38" s="151"/>
      <c r="J38" s="218" t="s">
        <v>326</v>
      </c>
      <c r="K38" s="219"/>
      <c r="L38" s="75"/>
      <c r="M38" s="153" t="s">
        <v>407</v>
      </c>
      <c r="N38" s="151"/>
      <c r="O38" s="154" t="s">
        <v>323</v>
      </c>
      <c r="P38" s="155" t="s">
        <v>326</v>
      </c>
      <c r="Q38" s="151"/>
      <c r="R38" s="156" t="s">
        <v>384</v>
      </c>
      <c r="S38" s="157" t="s">
        <v>385</v>
      </c>
      <c r="T38" s="158" t="s">
        <v>386</v>
      </c>
      <c r="U38" s="75"/>
      <c r="V38" s="151"/>
      <c r="W38" s="185" t="s">
        <v>422</v>
      </c>
      <c r="X38" s="151"/>
      <c r="Y38" s="84"/>
      <c r="Z38" s="84"/>
      <c r="AA38" s="84"/>
      <c r="AB38" s="84"/>
    </row>
    <row r="39" spans="1:28" ht="14.4" thickTop="1" thickBot="1" x14ac:dyDescent="0.3">
      <c r="A39" s="33">
        <v>24000</v>
      </c>
      <c r="B39" s="54" t="s">
        <v>394</v>
      </c>
      <c r="C39" s="119"/>
      <c r="D39" s="120">
        <v>97</v>
      </c>
      <c r="E39" s="121">
        <v>77</v>
      </c>
      <c r="F39" s="121">
        <v>61</v>
      </c>
      <c r="G39" s="121">
        <v>84</v>
      </c>
      <c r="H39" s="179">
        <v>91</v>
      </c>
      <c r="I39" s="123"/>
      <c r="J39" s="159">
        <v>53</v>
      </c>
      <c r="K39" s="183">
        <v>18</v>
      </c>
      <c r="L39" s="123"/>
      <c r="M39" s="160">
        <v>14.6</v>
      </c>
      <c r="N39" s="123"/>
      <c r="O39" s="159">
        <f>SUM((A39*10)/$O$4*'[2]Dental &amp; Other Rates'!$B$27)</f>
        <v>2.16</v>
      </c>
      <c r="P39" s="183">
        <f>SUM((A39*10*0.6)/$O$4*'[2]Dental &amp; Other Rates'!$B$28)</f>
        <v>2.16</v>
      </c>
      <c r="Q39" s="123"/>
      <c r="R39" s="128">
        <f t="shared" ref="R39:R48" si="18">SUM((A39*7)/1000*$R$4)</f>
        <v>8.4</v>
      </c>
      <c r="S39" s="129">
        <f t="shared" ref="S39:S48" si="19">SUM(R39*0.5)</f>
        <v>4.2</v>
      </c>
      <c r="T39" s="122">
        <v>0.84</v>
      </c>
      <c r="U39" s="123"/>
      <c r="V39" s="123"/>
      <c r="W39" s="182">
        <f>SUM(A39/$W$4*'[2]Dental &amp; Other Rates'!$B$39/12)</f>
        <v>7.8</v>
      </c>
      <c r="X39" s="123"/>
      <c r="Y39" s="133">
        <f t="shared" ref="Y39:Y48" si="20">SUM(D39+J39+M39+O39+R39+W39)</f>
        <v>182.96</v>
      </c>
      <c r="Z39" s="134">
        <f t="shared" ref="Z39:Z48" si="21">SUM(D39+J39+M39+P39+R39+S39+T39+W39)</f>
        <v>188</v>
      </c>
      <c r="AA39" s="134">
        <f t="shared" ref="AA39:AA48" si="22">SUM(Z39*12)</f>
        <v>2256</v>
      </c>
      <c r="AB39" s="135">
        <f t="shared" ref="AB39:AB48" si="23">SUM(Z39/(A39/12))</f>
        <v>9.4E-2</v>
      </c>
    </row>
    <row r="40" spans="1:28" ht="14.4" thickTop="1" thickBot="1" x14ac:dyDescent="0.3">
      <c r="A40" s="33">
        <v>25000</v>
      </c>
      <c r="B40" s="54" t="s">
        <v>395</v>
      </c>
      <c r="C40" s="119"/>
      <c r="D40" s="128">
        <v>117</v>
      </c>
      <c r="E40" s="138">
        <v>93</v>
      </c>
      <c r="F40" s="138">
        <v>74</v>
      </c>
      <c r="G40" s="138">
        <v>101</v>
      </c>
      <c r="H40" s="122">
        <v>110</v>
      </c>
      <c r="I40" s="123"/>
      <c r="J40" s="159">
        <v>53</v>
      </c>
      <c r="K40" s="183">
        <v>18</v>
      </c>
      <c r="L40" s="123"/>
      <c r="M40" s="140">
        <v>14.6</v>
      </c>
      <c r="N40" s="123"/>
      <c r="O40" s="159">
        <f>SUM((A40*10)/$O$4*'[2]Dental &amp; Other Rates'!$B$27)</f>
        <v>2.25</v>
      </c>
      <c r="P40" s="183">
        <f>SUM((A40*10*0.6)/$O$4*'[2]Dental &amp; Other Rates'!$B$28)</f>
        <v>2.25</v>
      </c>
      <c r="Q40" s="123"/>
      <c r="R40" s="128">
        <f t="shared" si="18"/>
        <v>8.75</v>
      </c>
      <c r="S40" s="129">
        <f t="shared" si="19"/>
        <v>4.375</v>
      </c>
      <c r="T40" s="122">
        <v>0.84</v>
      </c>
      <c r="U40" s="123"/>
      <c r="V40" s="123"/>
      <c r="W40" s="182">
        <f>SUM(A40/$W$4*'[2]Dental &amp; Other Rates'!$B$39/12)</f>
        <v>8.125</v>
      </c>
      <c r="X40" s="123"/>
      <c r="Y40" s="133">
        <f t="shared" si="20"/>
        <v>203.72499999999999</v>
      </c>
      <c r="Z40" s="134">
        <f t="shared" si="21"/>
        <v>208.94</v>
      </c>
      <c r="AA40" s="134">
        <f t="shared" si="22"/>
        <v>2507.2799999999997</v>
      </c>
      <c r="AB40" s="135">
        <f t="shared" si="23"/>
        <v>0.1002912</v>
      </c>
    </row>
    <row r="41" spans="1:28" ht="14.4" thickTop="1" thickBot="1" x14ac:dyDescent="0.3">
      <c r="A41" s="33">
        <v>40000</v>
      </c>
      <c r="B41" s="54" t="s">
        <v>396</v>
      </c>
      <c r="C41" s="119"/>
      <c r="D41" s="128">
        <v>143</v>
      </c>
      <c r="E41" s="138">
        <v>112</v>
      </c>
      <c r="F41" s="138">
        <v>93</v>
      </c>
      <c r="G41" s="138">
        <v>123</v>
      </c>
      <c r="H41" s="122">
        <v>131</v>
      </c>
      <c r="I41" s="123"/>
      <c r="J41" s="159">
        <v>53</v>
      </c>
      <c r="K41" s="183">
        <v>18</v>
      </c>
      <c r="L41" s="123"/>
      <c r="M41" s="140">
        <v>14.6</v>
      </c>
      <c r="N41" s="123"/>
      <c r="O41" s="159">
        <f>SUM((A41*10)/$O$4*'[2]Dental &amp; Other Rates'!$B$27)</f>
        <v>3.5999999999999996</v>
      </c>
      <c r="P41" s="183">
        <f>SUM((A41*10*0.6)/$O$4*'[2]Dental &amp; Other Rates'!$B$28)</f>
        <v>3.5999999999999996</v>
      </c>
      <c r="Q41" s="123"/>
      <c r="R41" s="128">
        <f t="shared" si="18"/>
        <v>14</v>
      </c>
      <c r="S41" s="129">
        <f t="shared" si="19"/>
        <v>7</v>
      </c>
      <c r="T41" s="122">
        <v>0.84</v>
      </c>
      <c r="U41" s="123"/>
      <c r="V41" s="123"/>
      <c r="W41" s="182">
        <f>SUM(A41/$W$4*'[2]Dental &amp; Other Rates'!$B$39/12)</f>
        <v>13</v>
      </c>
      <c r="X41" s="123"/>
      <c r="Y41" s="133">
        <f t="shared" si="20"/>
        <v>241.2</v>
      </c>
      <c r="Z41" s="134">
        <f t="shared" si="21"/>
        <v>249.04</v>
      </c>
      <c r="AA41" s="134">
        <f t="shared" si="22"/>
        <v>2988.48</v>
      </c>
      <c r="AB41" s="135">
        <f t="shared" si="23"/>
        <v>7.4712000000000001E-2</v>
      </c>
    </row>
    <row r="42" spans="1:28" ht="14.4" thickTop="1" thickBot="1" x14ac:dyDescent="0.3">
      <c r="A42" s="33">
        <v>60000</v>
      </c>
      <c r="B42" s="54" t="s">
        <v>397</v>
      </c>
      <c r="C42" s="119"/>
      <c r="D42" s="128">
        <v>179</v>
      </c>
      <c r="E42" s="138">
        <v>118</v>
      </c>
      <c r="F42" s="138">
        <v>118</v>
      </c>
      <c r="G42" s="138">
        <v>153</v>
      </c>
      <c r="H42" s="122">
        <v>166</v>
      </c>
      <c r="I42" s="123"/>
      <c r="J42" s="159">
        <v>53</v>
      </c>
      <c r="K42" s="183">
        <v>18</v>
      </c>
      <c r="L42" s="123"/>
      <c r="M42" s="140">
        <v>14.6</v>
      </c>
      <c r="N42" s="123"/>
      <c r="O42" s="159">
        <f>SUM((A42*10)/$O$4*'[2]Dental &amp; Other Rates'!$B$27)</f>
        <v>5.3999999999999995</v>
      </c>
      <c r="P42" s="183">
        <f>SUM((A42*10*0.6)/$O$4*'[2]Dental &amp; Other Rates'!$B$28)</f>
        <v>5.3999999999999995</v>
      </c>
      <c r="Q42" s="123"/>
      <c r="R42" s="128">
        <f t="shared" si="18"/>
        <v>21</v>
      </c>
      <c r="S42" s="129">
        <f t="shared" si="19"/>
        <v>10.5</v>
      </c>
      <c r="T42" s="122">
        <v>0.84</v>
      </c>
      <c r="U42" s="123"/>
      <c r="V42" s="123"/>
      <c r="W42" s="182">
        <f>SUM(A42/$W$4*'[2]Dental &amp; Other Rates'!$B$40/12)</f>
        <v>27</v>
      </c>
      <c r="X42" s="123"/>
      <c r="Y42" s="133">
        <f t="shared" si="20"/>
        <v>300</v>
      </c>
      <c r="Z42" s="134">
        <f t="shared" si="21"/>
        <v>311.33999999999997</v>
      </c>
      <c r="AA42" s="134">
        <f t="shared" si="22"/>
        <v>3736.08</v>
      </c>
      <c r="AB42" s="135">
        <f t="shared" si="23"/>
        <v>6.2267999999999997E-2</v>
      </c>
    </row>
    <row r="43" spans="1:28" ht="14.4" thickTop="1" thickBot="1" x14ac:dyDescent="0.3">
      <c r="A43" s="33">
        <v>80000</v>
      </c>
      <c r="B43" s="54" t="s">
        <v>398</v>
      </c>
      <c r="C43" s="119"/>
      <c r="D43" s="128">
        <v>215</v>
      </c>
      <c r="E43" s="138">
        <v>142</v>
      </c>
      <c r="F43" s="138">
        <v>142</v>
      </c>
      <c r="G43" s="138">
        <v>186</v>
      </c>
      <c r="H43" s="122">
        <v>200</v>
      </c>
      <c r="I43" s="123"/>
      <c r="J43" s="159">
        <v>53</v>
      </c>
      <c r="K43" s="183">
        <v>18</v>
      </c>
      <c r="L43" s="123"/>
      <c r="M43" s="140">
        <v>14.6</v>
      </c>
      <c r="N43" s="123"/>
      <c r="O43" s="159">
        <f>SUM((A43*10)/$O$4*'[2]Dental &amp; Other Rates'!$B$27)</f>
        <v>7.1999999999999993</v>
      </c>
      <c r="P43" s="183">
        <f>SUM((A43*10*0.6)/$O$4*'[2]Dental &amp; Other Rates'!$B$28)</f>
        <v>7.1999999999999993</v>
      </c>
      <c r="Q43" s="123"/>
      <c r="R43" s="128">
        <f t="shared" si="18"/>
        <v>28</v>
      </c>
      <c r="S43" s="129">
        <f t="shared" si="19"/>
        <v>14</v>
      </c>
      <c r="T43" s="122">
        <v>0.84</v>
      </c>
      <c r="U43" s="123"/>
      <c r="V43" s="123"/>
      <c r="W43" s="182">
        <f>SUM(A43/$W$4*'[2]Dental &amp; Other Rates'!$B$40/12)</f>
        <v>36</v>
      </c>
      <c r="X43" s="123"/>
      <c r="Y43" s="133">
        <f t="shared" si="20"/>
        <v>353.8</v>
      </c>
      <c r="Z43" s="134">
        <f t="shared" si="21"/>
        <v>368.64</v>
      </c>
      <c r="AA43" s="134">
        <f t="shared" si="22"/>
        <v>4423.68</v>
      </c>
      <c r="AB43" s="135">
        <f t="shared" si="23"/>
        <v>5.5295999999999998E-2</v>
      </c>
    </row>
    <row r="44" spans="1:28" ht="14.4" thickTop="1" thickBot="1" x14ac:dyDescent="0.3">
      <c r="A44" s="33">
        <v>100000</v>
      </c>
      <c r="B44" s="54" t="s">
        <v>399</v>
      </c>
      <c r="C44" s="119"/>
      <c r="D44" s="128">
        <v>252</v>
      </c>
      <c r="E44" s="138">
        <v>167</v>
      </c>
      <c r="F44" s="138">
        <v>172</v>
      </c>
      <c r="G44" s="138">
        <v>216</v>
      </c>
      <c r="H44" s="122">
        <v>234</v>
      </c>
      <c r="I44" s="123"/>
      <c r="J44" s="159">
        <v>53</v>
      </c>
      <c r="K44" s="183">
        <v>18</v>
      </c>
      <c r="L44" s="123"/>
      <c r="M44" s="140">
        <v>14.6</v>
      </c>
      <c r="N44" s="123"/>
      <c r="O44" s="159">
        <f>SUM((A44*10)/$O$4*'[2]Dental &amp; Other Rates'!$B$27)</f>
        <v>9</v>
      </c>
      <c r="P44" s="183">
        <f>SUM((A44*10*0.6)/$O$4*'[2]Dental &amp; Other Rates'!$B$28)</f>
        <v>9</v>
      </c>
      <c r="Q44" s="123"/>
      <c r="R44" s="128">
        <f t="shared" si="18"/>
        <v>35</v>
      </c>
      <c r="S44" s="129">
        <f t="shared" si="19"/>
        <v>17.5</v>
      </c>
      <c r="T44" s="122">
        <v>0.84</v>
      </c>
      <c r="U44" s="123"/>
      <c r="V44" s="123"/>
      <c r="W44" s="182">
        <f>SUM(A44/$W$4*'[2]Dental &amp; Other Rates'!$B$40/12)</f>
        <v>45</v>
      </c>
      <c r="X44" s="123"/>
      <c r="Y44" s="133">
        <f t="shared" si="20"/>
        <v>408.6</v>
      </c>
      <c r="Z44" s="134">
        <f t="shared" si="21"/>
        <v>426.94</v>
      </c>
      <c r="AA44" s="134">
        <f t="shared" si="22"/>
        <v>5123.28</v>
      </c>
      <c r="AB44" s="135">
        <f t="shared" si="23"/>
        <v>5.1232799999999995E-2</v>
      </c>
    </row>
    <row r="45" spans="1:28" ht="14.4" thickTop="1" thickBot="1" x14ac:dyDescent="0.3">
      <c r="A45" s="33">
        <v>150000</v>
      </c>
      <c r="B45" s="54" t="s">
        <v>400</v>
      </c>
      <c r="C45" s="119"/>
      <c r="D45" s="128">
        <v>320</v>
      </c>
      <c r="E45" s="138">
        <v>230</v>
      </c>
      <c r="F45" s="138">
        <v>235</v>
      </c>
      <c r="G45" s="138">
        <v>291</v>
      </c>
      <c r="H45" s="122">
        <v>312</v>
      </c>
      <c r="I45" s="123"/>
      <c r="J45" s="159">
        <v>53</v>
      </c>
      <c r="K45" s="183">
        <v>18</v>
      </c>
      <c r="L45" s="123"/>
      <c r="M45" s="140">
        <v>14.6</v>
      </c>
      <c r="N45" s="123"/>
      <c r="O45" s="159">
        <f>SUM((A45*10)/$O$4*'[2]Dental &amp; Other Rates'!$B$27)</f>
        <v>13.5</v>
      </c>
      <c r="P45" s="183">
        <f>SUM((A45*10*0.6)/$O$4*'[2]Dental &amp; Other Rates'!$B$28)</f>
        <v>13.5</v>
      </c>
      <c r="Q45" s="123"/>
      <c r="R45" s="128">
        <f t="shared" si="18"/>
        <v>52.5</v>
      </c>
      <c r="S45" s="129">
        <f t="shared" si="19"/>
        <v>26.25</v>
      </c>
      <c r="T45" s="122">
        <v>0.84</v>
      </c>
      <c r="U45" s="123"/>
      <c r="V45" s="123"/>
      <c r="W45" s="182">
        <f>SUM(A45/$W$4*'[2]Dental &amp; Other Rates'!$B$41/12)</f>
        <v>105</v>
      </c>
      <c r="X45" s="123"/>
      <c r="Y45" s="133">
        <f t="shared" si="20"/>
        <v>558.6</v>
      </c>
      <c r="Z45" s="134">
        <f t="shared" si="21"/>
        <v>585.69000000000005</v>
      </c>
      <c r="AA45" s="134">
        <f t="shared" si="22"/>
        <v>7028.2800000000007</v>
      </c>
      <c r="AB45" s="135">
        <f t="shared" si="23"/>
        <v>4.6855200000000007E-2</v>
      </c>
    </row>
    <row r="46" spans="1:28" ht="14.4" thickTop="1" thickBot="1" x14ac:dyDescent="0.3">
      <c r="A46" s="33">
        <v>200000</v>
      </c>
      <c r="B46" s="54" t="s">
        <v>401</v>
      </c>
      <c r="C46" s="119"/>
      <c r="D46" s="128">
        <v>346</v>
      </c>
      <c r="E46" s="138">
        <v>242</v>
      </c>
      <c r="F46" s="138">
        <v>247</v>
      </c>
      <c r="G46" s="138">
        <v>306</v>
      </c>
      <c r="H46" s="122">
        <v>328</v>
      </c>
      <c r="I46" s="123"/>
      <c r="J46" s="159">
        <v>53</v>
      </c>
      <c r="K46" s="183">
        <v>18</v>
      </c>
      <c r="L46" s="123"/>
      <c r="M46" s="140">
        <v>14.6</v>
      </c>
      <c r="N46" s="123"/>
      <c r="O46" s="159">
        <v>13.5</v>
      </c>
      <c r="P46" s="183">
        <v>13.5</v>
      </c>
      <c r="Q46" s="123"/>
      <c r="R46" s="128">
        <f t="shared" si="18"/>
        <v>70</v>
      </c>
      <c r="S46" s="129">
        <f t="shared" si="19"/>
        <v>35</v>
      </c>
      <c r="T46" s="122">
        <v>0.84</v>
      </c>
      <c r="U46" s="123"/>
      <c r="V46" s="123"/>
      <c r="W46" s="182">
        <f>SUM(A46/$W$4*'[2]Dental &amp; Other Rates'!$B$41/12)</f>
        <v>140</v>
      </c>
      <c r="X46" s="123"/>
      <c r="Y46" s="133">
        <f t="shared" si="20"/>
        <v>637.1</v>
      </c>
      <c r="Z46" s="134">
        <f t="shared" si="21"/>
        <v>672.94</v>
      </c>
      <c r="AA46" s="134">
        <f t="shared" si="22"/>
        <v>8075.2800000000007</v>
      </c>
      <c r="AB46" s="135">
        <f t="shared" si="23"/>
        <v>4.03764E-2</v>
      </c>
    </row>
    <row r="47" spans="1:28" ht="14.4" thickTop="1" thickBot="1" x14ac:dyDescent="0.3">
      <c r="A47" s="33">
        <v>300000</v>
      </c>
      <c r="B47" s="54" t="s">
        <v>402</v>
      </c>
      <c r="C47" s="119"/>
      <c r="D47" s="128">
        <v>362</v>
      </c>
      <c r="E47" s="138">
        <v>253</v>
      </c>
      <c r="F47" s="138">
        <v>259</v>
      </c>
      <c r="G47" s="138">
        <v>320</v>
      </c>
      <c r="H47" s="122">
        <v>343</v>
      </c>
      <c r="I47" s="123"/>
      <c r="J47" s="159">
        <v>53</v>
      </c>
      <c r="K47" s="183">
        <v>18</v>
      </c>
      <c r="L47" s="123"/>
      <c r="M47" s="140">
        <v>14.6</v>
      </c>
      <c r="N47" s="123"/>
      <c r="O47" s="159">
        <v>13.5</v>
      </c>
      <c r="P47" s="183">
        <v>13.5</v>
      </c>
      <c r="Q47" s="123"/>
      <c r="R47" s="128">
        <f t="shared" si="18"/>
        <v>105</v>
      </c>
      <c r="S47" s="129">
        <f t="shared" si="19"/>
        <v>52.5</v>
      </c>
      <c r="T47" s="122">
        <v>0.84</v>
      </c>
      <c r="U47" s="123"/>
      <c r="V47" s="123"/>
      <c r="W47" s="182">
        <f>SUM(A47/$W$4*'[2]Dental &amp; Other Rates'!$B$42/12)</f>
        <v>235</v>
      </c>
      <c r="X47" s="123"/>
      <c r="Y47" s="133">
        <f t="shared" si="20"/>
        <v>783.1</v>
      </c>
      <c r="Z47" s="134">
        <f t="shared" si="21"/>
        <v>836.44</v>
      </c>
      <c r="AA47" s="134">
        <f t="shared" si="22"/>
        <v>10037.280000000001</v>
      </c>
      <c r="AB47" s="135">
        <f t="shared" si="23"/>
        <v>3.3457600000000004E-2</v>
      </c>
    </row>
    <row r="48" spans="1:28" ht="14.4" thickTop="1" thickBot="1" x14ac:dyDescent="0.3">
      <c r="A48" s="33">
        <v>500000</v>
      </c>
      <c r="B48" s="54" t="s">
        <v>403</v>
      </c>
      <c r="C48" s="119"/>
      <c r="D48" s="163">
        <v>378</v>
      </c>
      <c r="E48" s="164">
        <v>265</v>
      </c>
      <c r="F48" s="164">
        <v>270</v>
      </c>
      <c r="G48" s="164">
        <v>335</v>
      </c>
      <c r="H48" s="165">
        <v>359</v>
      </c>
      <c r="I48" s="123"/>
      <c r="J48" s="166">
        <v>53</v>
      </c>
      <c r="K48" s="186">
        <v>18</v>
      </c>
      <c r="L48" s="123"/>
      <c r="M48" s="146">
        <v>14.6</v>
      </c>
      <c r="N48" s="123"/>
      <c r="O48" s="166">
        <v>13.5</v>
      </c>
      <c r="P48" s="186">
        <v>13.5</v>
      </c>
      <c r="Q48" s="123"/>
      <c r="R48" s="189">
        <f t="shared" si="18"/>
        <v>175</v>
      </c>
      <c r="S48" s="167">
        <f t="shared" si="19"/>
        <v>87.5</v>
      </c>
      <c r="T48" s="165">
        <v>0.84</v>
      </c>
      <c r="U48" s="123"/>
      <c r="V48" s="123"/>
      <c r="W48" s="188">
        <f>SUM(A48/$W$4*'[2]Dental &amp; Other Rates'!$B$42/12)</f>
        <v>391.66666666666669</v>
      </c>
      <c r="X48" s="123"/>
      <c r="Y48" s="147">
        <f t="shared" si="20"/>
        <v>1025.7666666666667</v>
      </c>
      <c r="Z48" s="148">
        <f t="shared" si="21"/>
        <v>1114.1066666666668</v>
      </c>
      <c r="AA48" s="148">
        <f t="shared" si="22"/>
        <v>13369.280000000002</v>
      </c>
      <c r="AB48" s="149">
        <f t="shared" si="23"/>
        <v>2.6738560000000005E-2</v>
      </c>
    </row>
    <row r="49" spans="27:28" ht="13.8" thickTop="1" x14ac:dyDescent="0.25">
      <c r="AA49" s="169" t="s">
        <v>408</v>
      </c>
      <c r="AB49" s="170">
        <f>AVERAGE(AB6:AB48)</f>
        <v>4.4519680000000013E-2</v>
      </c>
    </row>
  </sheetData>
  <mergeCells count="13">
    <mergeCell ref="D27:H27"/>
    <mergeCell ref="D38:H38"/>
    <mergeCell ref="J27:K27"/>
    <mergeCell ref="J38:K38"/>
    <mergeCell ref="D3:H3"/>
    <mergeCell ref="D16:H16"/>
    <mergeCell ref="Y1:AB1"/>
    <mergeCell ref="O1:P1"/>
    <mergeCell ref="R1:T1"/>
    <mergeCell ref="D1:H1"/>
    <mergeCell ref="J1:K1"/>
    <mergeCell ref="J3:K3"/>
    <mergeCell ref="J16:K16"/>
  </mergeCells>
  <phoneticPr fontId="0" type="noConversion"/>
  <printOptions horizontalCentered="1"/>
  <pageMargins left="0.75" right="0.75" top="1" bottom="1" header="0.5" footer="0.5"/>
  <pageSetup scale="58" orientation="landscape" r:id="rId1"/>
  <headerFooter alignWithMargins="0">
    <oddHeader>&amp;C&amp;"Arial,Bold"&amp;16SSMB CITIGROUP MEDICAL RATES FOR 2001
MAXED OUT LIFE &amp; AD&amp;&amp;D COVERAGES</oddHeader>
    <oddFooter>&amp;L&amp;F
&amp;D, &amp;T&amp;RPage 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B1" zoomScaleNormal="100" workbookViewId="0">
      <selection activeCell="AE8" sqref="AE8"/>
    </sheetView>
  </sheetViews>
  <sheetFormatPr defaultColWidth="9" defaultRowHeight="13.2" x14ac:dyDescent="0.25"/>
  <cols>
    <col min="1" max="1" width="13.44140625" style="33" hidden="1" customWidth="1"/>
    <col min="2" max="2" width="16.88671875" style="168" bestFit="1" customWidth="1"/>
    <col min="3" max="3" width="0.6640625" customWidth="1"/>
    <col min="4" max="4" width="14" customWidth="1"/>
    <col min="5" max="8" width="9" customWidth="1"/>
    <col min="9" max="9" width="0.6640625" customWidth="1"/>
    <col min="10" max="10" width="12.6640625" customWidth="1"/>
    <col min="11" max="11" width="9" customWidth="1"/>
    <col min="12" max="12" width="0.5546875" customWidth="1"/>
    <col min="13" max="13" width="10.6640625" bestFit="1" customWidth="1"/>
    <col min="14" max="14" width="0.44140625" customWidth="1"/>
    <col min="15" max="15" width="12" bestFit="1" customWidth="1"/>
    <col min="16" max="16" width="9.88671875" bestFit="1" customWidth="1"/>
    <col min="17" max="17" width="0.44140625" customWidth="1"/>
    <col min="18" max="19" width="10.33203125" bestFit="1" customWidth="1"/>
    <col min="20" max="20" width="11.33203125" customWidth="1"/>
    <col min="21" max="21" width="0.5546875" customWidth="1"/>
    <col min="22" max="22" width="0.44140625" customWidth="1"/>
    <col min="23" max="23" width="10.5546875" bestFit="1" customWidth="1"/>
    <col min="24" max="24" width="0.5546875" customWidth="1"/>
    <col min="25" max="26" width="9" customWidth="1"/>
    <col min="27" max="27" width="10.33203125" bestFit="1" customWidth="1"/>
    <col min="28" max="28" width="11.109375" customWidth="1"/>
  </cols>
  <sheetData>
    <row r="1" spans="1:28" ht="14.4" thickTop="1" thickBot="1" x14ac:dyDescent="0.3">
      <c r="B1" s="54"/>
      <c r="C1" s="55"/>
      <c r="D1" s="233" t="s">
        <v>358</v>
      </c>
      <c r="E1" s="234"/>
      <c r="F1" s="234"/>
      <c r="G1" s="234"/>
      <c r="H1" s="235"/>
      <c r="I1" s="56"/>
      <c r="J1" s="236" t="s">
        <v>359</v>
      </c>
      <c r="K1" s="237"/>
      <c r="L1" s="56"/>
      <c r="M1" s="58" t="s">
        <v>360</v>
      </c>
      <c r="N1" s="56"/>
      <c r="O1" s="236" t="s">
        <v>361</v>
      </c>
      <c r="P1" s="237"/>
      <c r="Q1" s="56"/>
      <c r="R1" s="233" t="s">
        <v>362</v>
      </c>
      <c r="S1" s="234"/>
      <c r="T1" s="235"/>
      <c r="U1" s="56"/>
      <c r="V1" s="56"/>
      <c r="W1" s="59" t="s">
        <v>363</v>
      </c>
      <c r="X1" s="60"/>
      <c r="Y1" s="238" t="s">
        <v>364</v>
      </c>
      <c r="Z1" s="239"/>
      <c r="AA1" s="239"/>
      <c r="AB1" s="240"/>
    </row>
    <row r="2" spans="1:28" s="44" customFormat="1" ht="53.25" customHeight="1" thickTop="1" thickBot="1" x14ac:dyDescent="0.3">
      <c r="A2" s="63"/>
      <c r="B2" s="64" t="s">
        <v>365</v>
      </c>
      <c r="C2" s="65"/>
      <c r="D2" s="66" t="s">
        <v>409</v>
      </c>
      <c r="E2" s="67" t="s">
        <v>410</v>
      </c>
      <c r="F2" s="67" t="s">
        <v>411</v>
      </c>
      <c r="G2" s="67" t="s">
        <v>412</v>
      </c>
      <c r="H2" s="68" t="s">
        <v>413</v>
      </c>
      <c r="I2" s="69"/>
      <c r="J2" s="69" t="s">
        <v>414</v>
      </c>
      <c r="K2" s="69" t="s">
        <v>415</v>
      </c>
      <c r="L2" s="69"/>
      <c r="M2" s="70" t="s">
        <v>416</v>
      </c>
      <c r="N2" s="69"/>
      <c r="O2" s="69" t="s">
        <v>417</v>
      </c>
      <c r="P2" s="69" t="s">
        <v>417</v>
      </c>
      <c r="Q2" s="69"/>
      <c r="R2" s="66" t="s">
        <v>373</v>
      </c>
      <c r="S2" s="67" t="s">
        <v>374</v>
      </c>
      <c r="T2" s="68" t="s">
        <v>375</v>
      </c>
      <c r="U2" s="69"/>
      <c r="V2" s="69"/>
      <c r="W2" s="69" t="s">
        <v>418</v>
      </c>
      <c r="X2" s="69"/>
      <c r="Y2" s="71" t="s">
        <v>419</v>
      </c>
      <c r="Z2" s="71" t="s">
        <v>420</v>
      </c>
      <c r="AA2" s="71" t="s">
        <v>381</v>
      </c>
      <c r="AB2" s="71" t="s">
        <v>382</v>
      </c>
    </row>
    <row r="3" spans="1:28" s="44" customFormat="1" ht="14.4" thickTop="1" thickBot="1" x14ac:dyDescent="0.3">
      <c r="A3" s="63"/>
      <c r="B3" s="73" t="s">
        <v>323</v>
      </c>
      <c r="C3" s="74"/>
      <c r="D3" s="215" t="s">
        <v>383</v>
      </c>
      <c r="E3" s="216"/>
      <c r="F3" s="216"/>
      <c r="G3" s="216"/>
      <c r="H3" s="217"/>
      <c r="I3" s="75"/>
      <c r="J3" s="229" t="s">
        <v>323</v>
      </c>
      <c r="K3" s="230"/>
      <c r="L3" s="75"/>
      <c r="M3" s="77" t="s">
        <v>421</v>
      </c>
      <c r="N3" s="75"/>
      <c r="O3" s="78" t="s">
        <v>323</v>
      </c>
      <c r="P3" s="79" t="s">
        <v>326</v>
      </c>
      <c r="Q3" s="75"/>
      <c r="R3" s="80" t="s">
        <v>384</v>
      </c>
      <c r="S3" s="81" t="s">
        <v>385</v>
      </c>
      <c r="T3" s="82" t="s">
        <v>386</v>
      </c>
      <c r="U3" s="75"/>
      <c r="V3" s="75"/>
      <c r="W3" s="83" t="s">
        <v>422</v>
      </c>
      <c r="X3" s="75"/>
      <c r="Y3" s="84"/>
      <c r="Z3" s="84"/>
      <c r="AA3" s="85" t="s">
        <v>423</v>
      </c>
      <c r="AB3" s="84"/>
    </row>
    <row r="4" spans="1:28" ht="14.4" hidden="1" thickTop="1" thickBot="1" x14ac:dyDescent="0.3">
      <c r="B4" s="54"/>
      <c r="C4" s="55"/>
      <c r="D4" s="171"/>
      <c r="E4" s="55"/>
      <c r="F4" s="55"/>
      <c r="G4" s="55"/>
      <c r="H4" s="172"/>
      <c r="I4" s="56"/>
      <c r="J4" s="89"/>
      <c r="K4" s="173"/>
      <c r="L4" s="90"/>
      <c r="M4" s="91"/>
      <c r="N4" s="56"/>
      <c r="O4" s="92">
        <v>10000</v>
      </c>
      <c r="P4" s="93"/>
      <c r="Q4" s="56"/>
      <c r="R4" s="94">
        <v>0.05</v>
      </c>
      <c r="S4" s="95">
        <v>0.05</v>
      </c>
      <c r="T4" s="96"/>
      <c r="U4" s="90"/>
      <c r="V4" s="56"/>
      <c r="W4" s="97">
        <v>1000</v>
      </c>
      <c r="X4" s="56"/>
      <c r="Y4" s="174"/>
      <c r="Z4" s="174"/>
      <c r="AA4" s="174"/>
      <c r="AB4" s="174"/>
    </row>
    <row r="5" spans="1:28" ht="14.4" thickTop="1" thickBot="1" x14ac:dyDescent="0.3">
      <c r="B5" s="102" t="s">
        <v>392</v>
      </c>
      <c r="C5" s="55"/>
      <c r="D5" s="175">
        <v>1</v>
      </c>
      <c r="E5" s="112">
        <v>2</v>
      </c>
      <c r="F5" s="112">
        <v>3</v>
      </c>
      <c r="G5" s="112">
        <v>4</v>
      </c>
      <c r="H5" s="113">
        <v>5</v>
      </c>
      <c r="I5" s="56"/>
      <c r="J5" s="106">
        <v>6</v>
      </c>
      <c r="K5" s="176">
        <v>7</v>
      </c>
      <c r="L5" s="107"/>
      <c r="M5" s="108">
        <v>8</v>
      </c>
      <c r="N5" s="56"/>
      <c r="O5" s="109">
        <v>9</v>
      </c>
      <c r="P5" s="110">
        <v>10</v>
      </c>
      <c r="Q5" s="56"/>
      <c r="R5" s="111">
        <v>11</v>
      </c>
      <c r="S5" s="112">
        <v>12</v>
      </c>
      <c r="T5" s="113">
        <v>13</v>
      </c>
      <c r="U5" s="107"/>
      <c r="V5" s="56"/>
      <c r="W5" s="106">
        <v>14</v>
      </c>
      <c r="X5" s="56"/>
      <c r="Y5" s="177" t="s">
        <v>393</v>
      </c>
      <c r="Z5" s="177" t="s">
        <v>393</v>
      </c>
      <c r="AA5" s="178"/>
      <c r="AB5" s="178"/>
    </row>
    <row r="6" spans="1:28" ht="14.4" thickTop="1" thickBot="1" x14ac:dyDescent="0.3">
      <c r="A6" s="33">
        <v>24000</v>
      </c>
      <c r="B6" s="54" t="s">
        <v>394</v>
      </c>
      <c r="C6" s="119"/>
      <c r="D6" s="120">
        <v>40</v>
      </c>
      <c r="E6" s="121">
        <v>30</v>
      </c>
      <c r="F6" s="121">
        <v>23</v>
      </c>
      <c r="G6" s="121">
        <v>32</v>
      </c>
      <c r="H6" s="179">
        <v>35</v>
      </c>
      <c r="I6" s="123"/>
      <c r="J6" s="124">
        <v>14</v>
      </c>
      <c r="K6" s="180">
        <v>6</v>
      </c>
      <c r="L6" s="123"/>
      <c r="M6" s="125">
        <v>5.4</v>
      </c>
      <c r="N6" s="123"/>
      <c r="O6" s="141">
        <f>SUM(A6/$O$4*'[2]Dental &amp; Other Rates'!$B$27)</f>
        <v>0.216</v>
      </c>
      <c r="P6" s="181">
        <f>SUM(A6/$O$4*'[2]Dental &amp; Other Rates'!$B$28)</f>
        <v>0.36</v>
      </c>
      <c r="Q6" s="123"/>
      <c r="R6" s="128">
        <f t="shared" ref="R6:R15" si="0">SUM(A6/1000*$R$4)</f>
        <v>1.2000000000000002</v>
      </c>
      <c r="S6" s="129">
        <f t="shared" ref="S6:S15" si="1">SUM(R6*0.5)</f>
        <v>0.60000000000000009</v>
      </c>
      <c r="T6" s="122">
        <v>0.84</v>
      </c>
      <c r="U6" s="123"/>
      <c r="V6" s="123"/>
      <c r="W6" s="182">
        <f>SUM(A6/$W$4*'[2]Dental &amp; Other Rates'!$B$39/12)</f>
        <v>7.8</v>
      </c>
      <c r="X6" s="123"/>
      <c r="Y6" s="133">
        <f t="shared" ref="Y6:Y15" si="2">SUM(D6+J6+M6+O6+R6+W6)</f>
        <v>68.616</v>
      </c>
      <c r="Z6" s="134">
        <f t="shared" ref="Z6:Z15" si="3">SUM(D6+J6+M6+P6+R6+S6+T6+W6)</f>
        <v>70.2</v>
      </c>
      <c r="AA6" s="134">
        <f t="shared" ref="AA6:AA15" si="4">SUM(Z6*12)</f>
        <v>842.40000000000009</v>
      </c>
      <c r="AB6" s="135">
        <f t="shared" ref="AB6:AB15" si="5">SUM(Z6/(A6/12))</f>
        <v>3.5099999999999999E-2</v>
      </c>
    </row>
    <row r="7" spans="1:28" ht="14.4" thickTop="1" thickBot="1" x14ac:dyDescent="0.3">
      <c r="A7" s="33">
        <v>25000</v>
      </c>
      <c r="B7" s="54" t="s">
        <v>395</v>
      </c>
      <c r="C7" s="119"/>
      <c r="D7" s="128">
        <v>47</v>
      </c>
      <c r="E7" s="138">
        <v>36</v>
      </c>
      <c r="F7" s="138">
        <v>29</v>
      </c>
      <c r="G7" s="138">
        <v>38</v>
      </c>
      <c r="H7" s="122">
        <v>42</v>
      </c>
      <c r="I7" s="123"/>
      <c r="J7" s="139">
        <v>14</v>
      </c>
      <c r="K7" s="183">
        <v>6</v>
      </c>
      <c r="L7" s="123"/>
      <c r="M7" s="140">
        <v>5.4</v>
      </c>
      <c r="N7" s="123"/>
      <c r="O7" s="126">
        <f>SUM(A7/$O$4*'[2]Dental &amp; Other Rates'!$B$27)</f>
        <v>0.22499999999999998</v>
      </c>
      <c r="P7" s="184">
        <f>SUM(A7/$O$4*'[2]Dental &amp; Other Rates'!$B$28)</f>
        <v>0.375</v>
      </c>
      <c r="Q7" s="123"/>
      <c r="R7" s="128">
        <f t="shared" si="0"/>
        <v>1.25</v>
      </c>
      <c r="S7" s="129">
        <f t="shared" si="1"/>
        <v>0.625</v>
      </c>
      <c r="T7" s="122">
        <v>0.84</v>
      </c>
      <c r="U7" s="123"/>
      <c r="V7" s="123"/>
      <c r="W7" s="182">
        <f>SUM(A7/$W$4*'[2]Dental &amp; Other Rates'!$B$39/12)</f>
        <v>8.125</v>
      </c>
      <c r="X7" s="123"/>
      <c r="Y7" s="133">
        <f t="shared" si="2"/>
        <v>76</v>
      </c>
      <c r="Z7" s="134">
        <f t="shared" si="3"/>
        <v>77.615000000000009</v>
      </c>
      <c r="AA7" s="134">
        <f t="shared" si="4"/>
        <v>931.38000000000011</v>
      </c>
      <c r="AB7" s="135">
        <f t="shared" si="5"/>
        <v>3.7255200000000002E-2</v>
      </c>
    </row>
    <row r="8" spans="1:28" ht="14.4" thickTop="1" thickBot="1" x14ac:dyDescent="0.3">
      <c r="A8" s="33">
        <v>40000</v>
      </c>
      <c r="B8" s="54" t="s">
        <v>396</v>
      </c>
      <c r="C8" s="119"/>
      <c r="D8" s="128">
        <v>58</v>
      </c>
      <c r="E8" s="138">
        <v>43</v>
      </c>
      <c r="F8" s="138">
        <v>37</v>
      </c>
      <c r="G8" s="138">
        <v>46</v>
      </c>
      <c r="H8" s="122">
        <v>51</v>
      </c>
      <c r="I8" s="123"/>
      <c r="J8" s="139">
        <v>14</v>
      </c>
      <c r="K8" s="183">
        <v>6</v>
      </c>
      <c r="L8" s="123"/>
      <c r="M8" s="140">
        <v>5.4</v>
      </c>
      <c r="N8" s="123"/>
      <c r="O8" s="126">
        <f>SUM(A8/$O$4*'[2]Dental &amp; Other Rates'!$B$27)</f>
        <v>0.36</v>
      </c>
      <c r="P8" s="184">
        <f>SUM(A8/$O$4*'[2]Dental &amp; Other Rates'!$B$28)</f>
        <v>0.6</v>
      </c>
      <c r="Q8" s="123"/>
      <c r="R8" s="128">
        <f t="shared" si="0"/>
        <v>2</v>
      </c>
      <c r="S8" s="129">
        <f t="shared" si="1"/>
        <v>1</v>
      </c>
      <c r="T8" s="122">
        <v>0.84</v>
      </c>
      <c r="U8" s="123"/>
      <c r="V8" s="123"/>
      <c r="W8" s="182">
        <f>SUM(A8/$W$4*'[2]Dental &amp; Other Rates'!$B$39/12)</f>
        <v>13</v>
      </c>
      <c r="X8" s="123"/>
      <c r="Y8" s="133">
        <f t="shared" si="2"/>
        <v>92.76</v>
      </c>
      <c r="Z8" s="134">
        <f t="shared" si="3"/>
        <v>94.84</v>
      </c>
      <c r="AA8" s="134">
        <f t="shared" si="4"/>
        <v>1138.08</v>
      </c>
      <c r="AB8" s="135">
        <f t="shared" si="5"/>
        <v>2.8451999999999998E-2</v>
      </c>
    </row>
    <row r="9" spans="1:28" ht="14.4" thickTop="1" thickBot="1" x14ac:dyDescent="0.3">
      <c r="A9" s="33">
        <v>60000</v>
      </c>
      <c r="B9" s="54" t="s">
        <v>397</v>
      </c>
      <c r="C9" s="119"/>
      <c r="D9" s="128">
        <v>70</v>
      </c>
      <c r="E9" s="138">
        <v>47</v>
      </c>
      <c r="F9" s="138">
        <v>47</v>
      </c>
      <c r="G9" s="138">
        <v>57</v>
      </c>
      <c r="H9" s="122">
        <v>63</v>
      </c>
      <c r="I9" s="123"/>
      <c r="J9" s="139">
        <v>14</v>
      </c>
      <c r="K9" s="183">
        <v>6</v>
      </c>
      <c r="L9" s="123"/>
      <c r="M9" s="140">
        <v>5.4</v>
      </c>
      <c r="N9" s="123"/>
      <c r="O9" s="126">
        <f>SUM(A9/$O$4*'[2]Dental &amp; Other Rates'!$B$27)</f>
        <v>0.54</v>
      </c>
      <c r="P9" s="184">
        <f>SUM(A9/$O$4*'[2]Dental &amp; Other Rates'!$B$28)</f>
        <v>0.89999999999999991</v>
      </c>
      <c r="Q9" s="123"/>
      <c r="R9" s="128">
        <f t="shared" si="0"/>
        <v>3</v>
      </c>
      <c r="S9" s="129">
        <f t="shared" si="1"/>
        <v>1.5</v>
      </c>
      <c r="T9" s="122">
        <v>0.84</v>
      </c>
      <c r="U9" s="123"/>
      <c r="V9" s="123"/>
      <c r="W9" s="182">
        <f>SUM(A9/$W$4*'[2]Dental &amp; Other Rates'!$B$40/12)</f>
        <v>27</v>
      </c>
      <c r="X9" s="123"/>
      <c r="Y9" s="133">
        <f t="shared" si="2"/>
        <v>119.94000000000001</v>
      </c>
      <c r="Z9" s="134">
        <f t="shared" si="3"/>
        <v>122.64000000000001</v>
      </c>
      <c r="AA9" s="134">
        <f t="shared" si="4"/>
        <v>1471.6800000000003</v>
      </c>
      <c r="AB9" s="135">
        <f t="shared" si="5"/>
        <v>2.4528000000000005E-2</v>
      </c>
    </row>
    <row r="10" spans="1:28" ht="14.4" thickTop="1" thickBot="1" x14ac:dyDescent="0.3">
      <c r="A10" s="33">
        <v>80000</v>
      </c>
      <c r="B10" s="54" t="s">
        <v>398</v>
      </c>
      <c r="C10" s="119"/>
      <c r="D10" s="128">
        <v>83</v>
      </c>
      <c r="E10" s="138">
        <v>58</v>
      </c>
      <c r="F10" s="138">
        <v>58</v>
      </c>
      <c r="G10" s="138">
        <v>69</v>
      </c>
      <c r="H10" s="122">
        <v>75</v>
      </c>
      <c r="I10" s="123"/>
      <c r="J10" s="139">
        <v>14</v>
      </c>
      <c r="K10" s="183">
        <v>6</v>
      </c>
      <c r="L10" s="123"/>
      <c r="M10" s="140">
        <v>5.4</v>
      </c>
      <c r="N10" s="123"/>
      <c r="O10" s="126">
        <f>SUM(A10/$O$4*'[2]Dental &amp; Other Rates'!$B$27)</f>
        <v>0.72</v>
      </c>
      <c r="P10" s="184">
        <f>SUM(A10/$O$4*'[2]Dental &amp; Other Rates'!$B$28)</f>
        <v>1.2</v>
      </c>
      <c r="Q10" s="123"/>
      <c r="R10" s="128">
        <f t="shared" si="0"/>
        <v>4</v>
      </c>
      <c r="S10" s="129">
        <f t="shared" si="1"/>
        <v>2</v>
      </c>
      <c r="T10" s="122">
        <v>0.84</v>
      </c>
      <c r="U10" s="123"/>
      <c r="V10" s="123"/>
      <c r="W10" s="182">
        <f>SUM(A10/$W$4*'[2]Dental &amp; Other Rates'!$B$40/12)</f>
        <v>36</v>
      </c>
      <c r="X10" s="123"/>
      <c r="Y10" s="133">
        <f t="shared" si="2"/>
        <v>143.12</v>
      </c>
      <c r="Z10" s="134">
        <f t="shared" si="3"/>
        <v>146.44</v>
      </c>
      <c r="AA10" s="134">
        <f t="shared" si="4"/>
        <v>1757.28</v>
      </c>
      <c r="AB10" s="135">
        <f t="shared" si="5"/>
        <v>2.1965999999999999E-2</v>
      </c>
    </row>
    <row r="11" spans="1:28" ht="14.4" thickTop="1" thickBot="1" x14ac:dyDescent="0.3">
      <c r="A11" s="33">
        <v>100000</v>
      </c>
      <c r="B11" s="54" t="s">
        <v>399</v>
      </c>
      <c r="C11" s="119"/>
      <c r="D11" s="128">
        <v>99</v>
      </c>
      <c r="E11" s="138">
        <v>67</v>
      </c>
      <c r="F11" s="138">
        <v>70</v>
      </c>
      <c r="G11" s="138">
        <v>82</v>
      </c>
      <c r="H11" s="122">
        <v>90</v>
      </c>
      <c r="I11" s="123"/>
      <c r="J11" s="139">
        <v>14</v>
      </c>
      <c r="K11" s="183">
        <v>6</v>
      </c>
      <c r="L11" s="123"/>
      <c r="M11" s="140">
        <v>5.4</v>
      </c>
      <c r="N11" s="123"/>
      <c r="O11" s="126">
        <f>SUM(A11/$O$4*'[2]Dental &amp; Other Rates'!$B$27)</f>
        <v>0.89999999999999991</v>
      </c>
      <c r="P11" s="184">
        <f>SUM(A11/$O$4*'[2]Dental &amp; Other Rates'!$B$28)</f>
        <v>1.5</v>
      </c>
      <c r="Q11" s="123"/>
      <c r="R11" s="128">
        <f t="shared" si="0"/>
        <v>5</v>
      </c>
      <c r="S11" s="129">
        <f t="shared" si="1"/>
        <v>2.5</v>
      </c>
      <c r="T11" s="122">
        <v>0.84</v>
      </c>
      <c r="U11" s="123"/>
      <c r="V11" s="123"/>
      <c r="W11" s="182">
        <f>SUM(A11/$W$4*'[2]Dental &amp; Other Rates'!$B$40/12)</f>
        <v>45</v>
      </c>
      <c r="X11" s="123"/>
      <c r="Y11" s="133">
        <f t="shared" si="2"/>
        <v>169.3</v>
      </c>
      <c r="Z11" s="134">
        <f t="shared" si="3"/>
        <v>173.24</v>
      </c>
      <c r="AA11" s="134">
        <f t="shared" si="4"/>
        <v>2078.88</v>
      </c>
      <c r="AB11" s="135">
        <f t="shared" si="5"/>
        <v>2.07888E-2</v>
      </c>
    </row>
    <row r="12" spans="1:28" ht="14.4" thickTop="1" thickBot="1" x14ac:dyDescent="0.3">
      <c r="A12" s="33">
        <v>150000</v>
      </c>
      <c r="B12" s="54" t="s">
        <v>400</v>
      </c>
      <c r="C12" s="119"/>
      <c r="D12" s="128">
        <v>129</v>
      </c>
      <c r="E12" s="138">
        <v>90</v>
      </c>
      <c r="F12" s="138">
        <v>94</v>
      </c>
      <c r="G12" s="138">
        <v>111</v>
      </c>
      <c r="H12" s="122">
        <v>120</v>
      </c>
      <c r="I12" s="123"/>
      <c r="J12" s="139">
        <v>14</v>
      </c>
      <c r="K12" s="183">
        <v>6</v>
      </c>
      <c r="L12" s="123"/>
      <c r="M12" s="140">
        <v>5.4</v>
      </c>
      <c r="N12" s="123"/>
      <c r="O12" s="126">
        <f>SUM(A12/$O$4*'[2]Dental &amp; Other Rates'!$B$27)</f>
        <v>1.3499999999999999</v>
      </c>
      <c r="P12" s="184">
        <f>SUM(A12/$O$4*'[2]Dental &amp; Other Rates'!$B$28)</f>
        <v>2.25</v>
      </c>
      <c r="Q12" s="123"/>
      <c r="R12" s="128">
        <f t="shared" si="0"/>
        <v>7.5</v>
      </c>
      <c r="S12" s="129">
        <f t="shared" si="1"/>
        <v>3.75</v>
      </c>
      <c r="T12" s="122">
        <v>0.84</v>
      </c>
      <c r="U12" s="123"/>
      <c r="V12" s="123"/>
      <c r="W12" s="182">
        <f>SUM(A12/$W$4*'[2]Dental &amp; Other Rates'!$B$41/12)</f>
        <v>105</v>
      </c>
      <c r="X12" s="123"/>
      <c r="Y12" s="133">
        <f t="shared" si="2"/>
        <v>262.25</v>
      </c>
      <c r="Z12" s="134">
        <f t="shared" si="3"/>
        <v>267.74</v>
      </c>
      <c r="AA12" s="134">
        <f t="shared" si="4"/>
        <v>3212.88</v>
      </c>
      <c r="AB12" s="135">
        <f t="shared" si="5"/>
        <v>2.1419199999999999E-2</v>
      </c>
    </row>
    <row r="13" spans="1:28" ht="14.4" thickTop="1" thickBot="1" x14ac:dyDescent="0.3">
      <c r="A13" s="33">
        <v>200000</v>
      </c>
      <c r="B13" s="54" t="s">
        <v>401</v>
      </c>
      <c r="C13" s="119"/>
      <c r="D13" s="128">
        <v>139</v>
      </c>
      <c r="E13" s="138">
        <v>95</v>
      </c>
      <c r="F13" s="138">
        <v>99</v>
      </c>
      <c r="G13" s="138">
        <v>117</v>
      </c>
      <c r="H13" s="122">
        <v>126</v>
      </c>
      <c r="I13" s="123"/>
      <c r="J13" s="139">
        <v>14</v>
      </c>
      <c r="K13" s="183">
        <v>6</v>
      </c>
      <c r="L13" s="123"/>
      <c r="M13" s="140">
        <v>5.4</v>
      </c>
      <c r="N13" s="123"/>
      <c r="O13" s="126">
        <f>SUM(A13/$O$4*'[2]Dental &amp; Other Rates'!$B$27)</f>
        <v>1.7999999999999998</v>
      </c>
      <c r="P13" s="184">
        <f>SUM(A13/$O$4*'[2]Dental &amp; Other Rates'!$B$28)</f>
        <v>3</v>
      </c>
      <c r="Q13" s="123"/>
      <c r="R13" s="128">
        <f t="shared" si="0"/>
        <v>10</v>
      </c>
      <c r="S13" s="129">
        <f t="shared" si="1"/>
        <v>5</v>
      </c>
      <c r="T13" s="122">
        <v>0.84</v>
      </c>
      <c r="U13" s="123"/>
      <c r="V13" s="123"/>
      <c r="W13" s="182">
        <f>SUM(A13/$W$4*'[2]Dental &amp; Other Rates'!$B$41/12)</f>
        <v>140</v>
      </c>
      <c r="X13" s="123"/>
      <c r="Y13" s="133">
        <f t="shared" si="2"/>
        <v>310.20000000000005</v>
      </c>
      <c r="Z13" s="134">
        <f t="shared" si="3"/>
        <v>317.24</v>
      </c>
      <c r="AA13" s="134">
        <f t="shared" si="4"/>
        <v>3806.88</v>
      </c>
      <c r="AB13" s="135">
        <f t="shared" si="5"/>
        <v>1.90344E-2</v>
      </c>
    </row>
    <row r="14" spans="1:28" ht="14.4" thickTop="1" thickBot="1" x14ac:dyDescent="0.3">
      <c r="A14" s="33">
        <v>300000</v>
      </c>
      <c r="B14" s="54" t="s">
        <v>402</v>
      </c>
      <c r="C14" s="119"/>
      <c r="D14" s="128">
        <v>146</v>
      </c>
      <c r="E14" s="138">
        <v>99</v>
      </c>
      <c r="F14" s="138">
        <v>103</v>
      </c>
      <c r="G14" s="138">
        <v>122</v>
      </c>
      <c r="H14" s="122">
        <v>132</v>
      </c>
      <c r="I14" s="123"/>
      <c r="J14" s="139">
        <v>14</v>
      </c>
      <c r="K14" s="183">
        <v>6</v>
      </c>
      <c r="L14" s="123"/>
      <c r="M14" s="140">
        <v>5.4</v>
      </c>
      <c r="N14" s="123"/>
      <c r="O14" s="126">
        <f>SUM(A14/$O$4*'[2]Dental &amp; Other Rates'!$B$27)</f>
        <v>2.6999999999999997</v>
      </c>
      <c r="P14" s="184">
        <f>SUM(A14/$O$4*'[2]Dental &amp; Other Rates'!$B$28)</f>
        <v>4.5</v>
      </c>
      <c r="Q14" s="123"/>
      <c r="R14" s="128">
        <f t="shared" si="0"/>
        <v>15</v>
      </c>
      <c r="S14" s="129">
        <f t="shared" si="1"/>
        <v>7.5</v>
      </c>
      <c r="T14" s="122">
        <v>0.84</v>
      </c>
      <c r="U14" s="123"/>
      <c r="V14" s="123"/>
      <c r="W14" s="182">
        <f>SUM(A14/$W$4*'[2]Dental &amp; Other Rates'!$B$42/12)</f>
        <v>235</v>
      </c>
      <c r="X14" s="123"/>
      <c r="Y14" s="133">
        <f t="shared" si="2"/>
        <v>418.1</v>
      </c>
      <c r="Z14" s="134">
        <f t="shared" si="3"/>
        <v>428.24</v>
      </c>
      <c r="AA14" s="134">
        <f t="shared" si="4"/>
        <v>5138.88</v>
      </c>
      <c r="AB14" s="135">
        <f t="shared" si="5"/>
        <v>1.7129600000000002E-2</v>
      </c>
    </row>
    <row r="15" spans="1:28" ht="14.4" thickTop="1" thickBot="1" x14ac:dyDescent="0.3">
      <c r="A15" s="33">
        <v>500000</v>
      </c>
      <c r="B15" s="54" t="s">
        <v>403</v>
      </c>
      <c r="C15" s="119"/>
      <c r="D15" s="163">
        <v>152</v>
      </c>
      <c r="E15" s="164">
        <v>104</v>
      </c>
      <c r="F15" s="164">
        <v>108</v>
      </c>
      <c r="G15" s="164">
        <v>128</v>
      </c>
      <c r="H15" s="165">
        <v>138</v>
      </c>
      <c r="I15" s="123"/>
      <c r="J15" s="139">
        <v>14</v>
      </c>
      <c r="K15" s="183">
        <v>6</v>
      </c>
      <c r="L15" s="123"/>
      <c r="M15" s="146">
        <v>5.4</v>
      </c>
      <c r="N15" s="123"/>
      <c r="O15" s="126">
        <f>SUM(A15/$O$4*'[2]Dental &amp; Other Rates'!$B$27)</f>
        <v>4.5</v>
      </c>
      <c r="P15" s="184">
        <f>SUM(A15/$O$4*'[2]Dental &amp; Other Rates'!$B$28)</f>
        <v>7.5</v>
      </c>
      <c r="Q15" s="123"/>
      <c r="R15" s="128">
        <f t="shared" si="0"/>
        <v>25</v>
      </c>
      <c r="S15" s="129">
        <f t="shared" si="1"/>
        <v>12.5</v>
      </c>
      <c r="T15" s="122">
        <v>0.84</v>
      </c>
      <c r="U15" s="123"/>
      <c r="V15" s="123"/>
      <c r="W15" s="182">
        <f>SUM(A15/$W$4*'[2]Dental &amp; Other Rates'!$B$42/12)</f>
        <v>391.66666666666669</v>
      </c>
      <c r="X15" s="123"/>
      <c r="Y15" s="147">
        <f t="shared" si="2"/>
        <v>592.56666666666672</v>
      </c>
      <c r="Z15" s="148">
        <f t="shared" si="3"/>
        <v>608.90666666666675</v>
      </c>
      <c r="AA15" s="148">
        <f t="shared" si="4"/>
        <v>7306.880000000001</v>
      </c>
      <c r="AB15" s="149">
        <f t="shared" si="5"/>
        <v>1.4613760000000003E-2</v>
      </c>
    </row>
    <row r="16" spans="1:28" ht="14.4" thickTop="1" thickBot="1" x14ac:dyDescent="0.3">
      <c r="B16" s="73" t="s">
        <v>325</v>
      </c>
      <c r="C16" s="150"/>
      <c r="D16" s="220" t="s">
        <v>404</v>
      </c>
      <c r="E16" s="221"/>
      <c r="F16" s="221"/>
      <c r="G16" s="221"/>
      <c r="H16" s="222"/>
      <c r="I16" s="151"/>
      <c r="J16" s="218" t="s">
        <v>325</v>
      </c>
      <c r="K16" s="219"/>
      <c r="L16" s="75"/>
      <c r="M16" s="153" t="s">
        <v>424</v>
      </c>
      <c r="N16" s="151"/>
      <c r="O16" s="154" t="s">
        <v>323</v>
      </c>
      <c r="P16" s="155" t="s">
        <v>326</v>
      </c>
      <c r="Q16" s="151"/>
      <c r="R16" s="156" t="s">
        <v>384</v>
      </c>
      <c r="S16" s="157" t="s">
        <v>385</v>
      </c>
      <c r="T16" s="158" t="s">
        <v>386</v>
      </c>
      <c r="U16" s="75"/>
      <c r="V16" s="151"/>
      <c r="W16" s="185" t="s">
        <v>422</v>
      </c>
      <c r="X16" s="151"/>
      <c r="Y16" s="84"/>
      <c r="Z16" s="84"/>
      <c r="AA16" s="84"/>
      <c r="AB16" s="84"/>
    </row>
    <row r="17" spans="1:28" ht="14.4" thickTop="1" thickBot="1" x14ac:dyDescent="0.3">
      <c r="A17" s="33">
        <v>24000</v>
      </c>
      <c r="B17" s="54" t="s">
        <v>394</v>
      </c>
      <c r="C17" s="119"/>
      <c r="D17" s="120">
        <v>74</v>
      </c>
      <c r="E17" s="121">
        <v>57</v>
      </c>
      <c r="F17" s="121">
        <v>45</v>
      </c>
      <c r="G17" s="121">
        <v>63</v>
      </c>
      <c r="H17" s="179">
        <v>67</v>
      </c>
      <c r="I17" s="123"/>
      <c r="J17" s="159">
        <v>30</v>
      </c>
      <c r="K17" s="183">
        <v>13</v>
      </c>
      <c r="L17" s="123"/>
      <c r="M17" s="160">
        <v>9.7200000000000006</v>
      </c>
      <c r="N17" s="123"/>
      <c r="O17" s="126">
        <f>SUM(A17/$O$4*'[2]Dental &amp; Other Rates'!$B$27)</f>
        <v>0.216</v>
      </c>
      <c r="P17" s="184">
        <f>SUM(A17/$O$4*'[2]Dental &amp; Other Rates'!$B$28)</f>
        <v>0.36</v>
      </c>
      <c r="Q17" s="123"/>
      <c r="R17" s="128">
        <f t="shared" ref="R17:R26" si="6">SUM(A17/1000*$R$4)</f>
        <v>1.2000000000000002</v>
      </c>
      <c r="S17" s="129">
        <f t="shared" ref="S17:S26" si="7">SUM(R17*0.5)</f>
        <v>0.60000000000000009</v>
      </c>
      <c r="T17" s="122">
        <v>0.84</v>
      </c>
      <c r="U17" s="123"/>
      <c r="V17" s="123"/>
      <c r="W17" s="182">
        <f>SUM(A17/$W$4*'[2]Dental &amp; Other Rates'!$B$39/12)</f>
        <v>7.8</v>
      </c>
      <c r="X17" s="123"/>
      <c r="Y17" s="133">
        <f t="shared" ref="Y17:Y26" si="8">SUM(D17+J17+M17+O17+R17+W17)</f>
        <v>122.93599999999999</v>
      </c>
      <c r="Z17" s="134">
        <f t="shared" ref="Z17:Z26" si="9">SUM(D17+J17+M17+P17+R17+S17+T17+W17)</f>
        <v>124.52</v>
      </c>
      <c r="AA17" s="134">
        <f t="shared" ref="AA17:AA26" si="10">SUM(Z17*12)</f>
        <v>1494.24</v>
      </c>
      <c r="AB17" s="135">
        <f t="shared" ref="AB17:AB26" si="11">SUM(Z17/(A17/12))</f>
        <v>6.2259999999999996E-2</v>
      </c>
    </row>
    <row r="18" spans="1:28" ht="14.4" thickTop="1" thickBot="1" x14ac:dyDescent="0.3">
      <c r="A18" s="33">
        <v>25000</v>
      </c>
      <c r="B18" s="54" t="s">
        <v>395</v>
      </c>
      <c r="C18" s="119"/>
      <c r="D18" s="128">
        <v>92</v>
      </c>
      <c r="E18" s="138">
        <v>70</v>
      </c>
      <c r="F18" s="138">
        <v>57</v>
      </c>
      <c r="G18" s="138">
        <v>74</v>
      </c>
      <c r="H18" s="122">
        <v>82</v>
      </c>
      <c r="I18" s="123"/>
      <c r="J18" s="159">
        <v>30</v>
      </c>
      <c r="K18" s="183">
        <v>13</v>
      </c>
      <c r="L18" s="123"/>
      <c r="M18" s="140">
        <v>9.7200000000000006</v>
      </c>
      <c r="N18" s="123"/>
      <c r="O18" s="126">
        <f>SUM(A18/$O$4*'[2]Dental &amp; Other Rates'!$B$27)</f>
        <v>0.22499999999999998</v>
      </c>
      <c r="P18" s="184">
        <f>SUM(A18/$O$4*'[2]Dental &amp; Other Rates'!$B$28)</f>
        <v>0.375</v>
      </c>
      <c r="Q18" s="123"/>
      <c r="R18" s="128">
        <f t="shared" si="6"/>
        <v>1.25</v>
      </c>
      <c r="S18" s="129">
        <f t="shared" si="7"/>
        <v>0.625</v>
      </c>
      <c r="T18" s="122">
        <v>0.84</v>
      </c>
      <c r="U18" s="123"/>
      <c r="V18" s="123"/>
      <c r="W18" s="182">
        <f>SUM(A18/$W$4*'[2]Dental &amp; Other Rates'!$B$39/12)</f>
        <v>8.125</v>
      </c>
      <c r="X18" s="123"/>
      <c r="Y18" s="133">
        <f t="shared" si="8"/>
        <v>141.32</v>
      </c>
      <c r="Z18" s="134">
        <f t="shared" si="9"/>
        <v>142.935</v>
      </c>
      <c r="AA18" s="134">
        <f t="shared" si="10"/>
        <v>1715.22</v>
      </c>
      <c r="AB18" s="135">
        <f t="shared" si="11"/>
        <v>6.8608799999999998E-2</v>
      </c>
    </row>
    <row r="19" spans="1:28" ht="14.4" thickTop="1" thickBot="1" x14ac:dyDescent="0.3">
      <c r="A19" s="33">
        <v>40000</v>
      </c>
      <c r="B19" s="54" t="s">
        <v>396</v>
      </c>
      <c r="C19" s="119"/>
      <c r="D19" s="128">
        <v>109</v>
      </c>
      <c r="E19" s="138">
        <v>86</v>
      </c>
      <c r="F19" s="138">
        <v>74</v>
      </c>
      <c r="G19" s="138">
        <v>93</v>
      </c>
      <c r="H19" s="122">
        <v>102</v>
      </c>
      <c r="I19" s="123"/>
      <c r="J19" s="159">
        <v>30</v>
      </c>
      <c r="K19" s="183">
        <v>13</v>
      </c>
      <c r="L19" s="123"/>
      <c r="M19" s="140">
        <v>9.7200000000000006</v>
      </c>
      <c r="N19" s="123"/>
      <c r="O19" s="126">
        <f>SUM(A19/$O$4*'[2]Dental &amp; Other Rates'!$B$27)</f>
        <v>0.36</v>
      </c>
      <c r="P19" s="184">
        <f>SUM(A19/$O$4*'[2]Dental &amp; Other Rates'!$B$28)</f>
        <v>0.6</v>
      </c>
      <c r="Q19" s="123"/>
      <c r="R19" s="128">
        <f t="shared" si="6"/>
        <v>2</v>
      </c>
      <c r="S19" s="129">
        <f t="shared" si="7"/>
        <v>1</v>
      </c>
      <c r="T19" s="122">
        <v>0.84</v>
      </c>
      <c r="U19" s="123"/>
      <c r="V19" s="123"/>
      <c r="W19" s="182">
        <f>SUM(A19/$W$4*'[2]Dental &amp; Other Rates'!$B$39/12)</f>
        <v>13</v>
      </c>
      <c r="X19" s="123"/>
      <c r="Y19" s="133">
        <f t="shared" si="8"/>
        <v>164.08</v>
      </c>
      <c r="Z19" s="134">
        <f t="shared" si="9"/>
        <v>166.16</v>
      </c>
      <c r="AA19" s="134">
        <f t="shared" si="10"/>
        <v>1993.92</v>
      </c>
      <c r="AB19" s="135">
        <f t="shared" si="11"/>
        <v>4.9847999999999996E-2</v>
      </c>
    </row>
    <row r="20" spans="1:28" ht="14.4" thickTop="1" thickBot="1" x14ac:dyDescent="0.3">
      <c r="A20" s="33">
        <v>60000</v>
      </c>
      <c r="B20" s="54" t="s">
        <v>397</v>
      </c>
      <c r="C20" s="119"/>
      <c r="D20" s="128">
        <v>138</v>
      </c>
      <c r="E20" s="138">
        <v>94</v>
      </c>
      <c r="F20" s="138">
        <v>94</v>
      </c>
      <c r="G20" s="138">
        <v>113</v>
      </c>
      <c r="H20" s="122">
        <v>124</v>
      </c>
      <c r="I20" s="123"/>
      <c r="J20" s="159">
        <v>30</v>
      </c>
      <c r="K20" s="183">
        <v>13</v>
      </c>
      <c r="L20" s="123"/>
      <c r="M20" s="140">
        <v>9.7200000000000006</v>
      </c>
      <c r="N20" s="123"/>
      <c r="O20" s="126">
        <f>SUM(A20/$O$4*'[2]Dental &amp; Other Rates'!$B$27)</f>
        <v>0.54</v>
      </c>
      <c r="P20" s="184">
        <f>SUM(A20/$O$4*'[2]Dental &amp; Other Rates'!$B$28)</f>
        <v>0.89999999999999991</v>
      </c>
      <c r="Q20" s="123"/>
      <c r="R20" s="128">
        <f t="shared" si="6"/>
        <v>3</v>
      </c>
      <c r="S20" s="129">
        <f t="shared" si="7"/>
        <v>1.5</v>
      </c>
      <c r="T20" s="122">
        <v>0.84</v>
      </c>
      <c r="U20" s="123"/>
      <c r="V20" s="123"/>
      <c r="W20" s="182">
        <f>SUM(A20/$W$4*'[2]Dental &amp; Other Rates'!$B$40/12)</f>
        <v>27</v>
      </c>
      <c r="X20" s="123"/>
      <c r="Y20" s="133">
        <f t="shared" si="8"/>
        <v>208.26</v>
      </c>
      <c r="Z20" s="134">
        <f t="shared" si="9"/>
        <v>210.96</v>
      </c>
      <c r="AA20" s="134">
        <f t="shared" si="10"/>
        <v>2531.52</v>
      </c>
      <c r="AB20" s="135">
        <f t="shared" si="11"/>
        <v>4.2192E-2</v>
      </c>
    </row>
    <row r="21" spans="1:28" ht="14.4" thickTop="1" thickBot="1" x14ac:dyDescent="0.3">
      <c r="A21" s="33">
        <v>80000</v>
      </c>
      <c r="B21" s="54" t="s">
        <v>398</v>
      </c>
      <c r="C21" s="119"/>
      <c r="D21" s="128">
        <v>166</v>
      </c>
      <c r="E21" s="138">
        <v>115</v>
      </c>
      <c r="F21" s="138">
        <v>115</v>
      </c>
      <c r="G21" s="138">
        <v>137</v>
      </c>
      <c r="H21" s="122">
        <v>152</v>
      </c>
      <c r="I21" s="123"/>
      <c r="J21" s="159">
        <v>30</v>
      </c>
      <c r="K21" s="183">
        <v>13</v>
      </c>
      <c r="L21" s="123"/>
      <c r="M21" s="140">
        <v>9.7200000000000006</v>
      </c>
      <c r="N21" s="123"/>
      <c r="O21" s="126">
        <f>SUM(A21/$O$4*'[2]Dental &amp; Other Rates'!$B$27)</f>
        <v>0.72</v>
      </c>
      <c r="P21" s="184">
        <f>SUM(A21/$O$4*'[2]Dental &amp; Other Rates'!$B$28)</f>
        <v>1.2</v>
      </c>
      <c r="Q21" s="123"/>
      <c r="R21" s="128">
        <f t="shared" si="6"/>
        <v>4</v>
      </c>
      <c r="S21" s="129">
        <f t="shared" si="7"/>
        <v>2</v>
      </c>
      <c r="T21" s="122">
        <v>0.84</v>
      </c>
      <c r="U21" s="123"/>
      <c r="V21" s="123"/>
      <c r="W21" s="182">
        <f>SUM(A21/$W$4*'[2]Dental &amp; Other Rates'!$B$40/12)</f>
        <v>36</v>
      </c>
      <c r="X21" s="123"/>
      <c r="Y21" s="133">
        <f t="shared" si="8"/>
        <v>246.44</v>
      </c>
      <c r="Z21" s="134">
        <f t="shared" si="9"/>
        <v>249.76</v>
      </c>
      <c r="AA21" s="134">
        <f t="shared" si="10"/>
        <v>2997.12</v>
      </c>
      <c r="AB21" s="135">
        <f t="shared" si="11"/>
        <v>3.7463999999999997E-2</v>
      </c>
    </row>
    <row r="22" spans="1:28" ht="14.4" thickTop="1" thickBot="1" x14ac:dyDescent="0.3">
      <c r="A22" s="33">
        <v>100000</v>
      </c>
      <c r="B22" s="54" t="s">
        <v>399</v>
      </c>
      <c r="C22" s="119"/>
      <c r="D22" s="128">
        <v>196</v>
      </c>
      <c r="E22" s="138">
        <v>134</v>
      </c>
      <c r="F22" s="138">
        <v>140</v>
      </c>
      <c r="G22" s="138">
        <v>165</v>
      </c>
      <c r="H22" s="122">
        <v>179</v>
      </c>
      <c r="I22" s="123"/>
      <c r="J22" s="159">
        <v>30</v>
      </c>
      <c r="K22" s="183">
        <v>13</v>
      </c>
      <c r="L22" s="123"/>
      <c r="M22" s="140">
        <v>9.7200000000000006</v>
      </c>
      <c r="N22" s="123"/>
      <c r="O22" s="126">
        <f>SUM(A22/$O$4*'[2]Dental &amp; Other Rates'!$B$27)</f>
        <v>0.89999999999999991</v>
      </c>
      <c r="P22" s="184">
        <f>SUM(A22/$O$4*'[2]Dental &amp; Other Rates'!$B$28)</f>
        <v>1.5</v>
      </c>
      <c r="Q22" s="123"/>
      <c r="R22" s="128">
        <f t="shared" si="6"/>
        <v>5</v>
      </c>
      <c r="S22" s="129">
        <f t="shared" si="7"/>
        <v>2.5</v>
      </c>
      <c r="T22" s="122">
        <v>0.84</v>
      </c>
      <c r="U22" s="123"/>
      <c r="V22" s="123"/>
      <c r="W22" s="182">
        <f>SUM(A22/$W$4*'[2]Dental &amp; Other Rates'!$B$40/12)</f>
        <v>45</v>
      </c>
      <c r="X22" s="123"/>
      <c r="Y22" s="133">
        <f t="shared" si="8"/>
        <v>286.62</v>
      </c>
      <c r="Z22" s="134">
        <f t="shared" si="9"/>
        <v>290.56</v>
      </c>
      <c r="AA22" s="134">
        <f t="shared" si="10"/>
        <v>3486.7200000000003</v>
      </c>
      <c r="AB22" s="135">
        <f t="shared" si="11"/>
        <v>3.4867200000000001E-2</v>
      </c>
    </row>
    <row r="23" spans="1:28" ht="14.4" thickTop="1" thickBot="1" x14ac:dyDescent="0.3">
      <c r="A23" s="33">
        <v>150000</v>
      </c>
      <c r="B23" s="54" t="s">
        <v>400</v>
      </c>
      <c r="C23" s="119"/>
      <c r="D23" s="128">
        <v>248</v>
      </c>
      <c r="E23" s="138">
        <v>180</v>
      </c>
      <c r="F23" s="138">
        <v>187</v>
      </c>
      <c r="G23" s="138">
        <v>222</v>
      </c>
      <c r="H23" s="122">
        <v>234</v>
      </c>
      <c r="I23" s="123"/>
      <c r="J23" s="159">
        <v>30</v>
      </c>
      <c r="K23" s="183">
        <v>13</v>
      </c>
      <c r="L23" s="123"/>
      <c r="M23" s="140">
        <v>9.7200000000000006</v>
      </c>
      <c r="N23" s="123"/>
      <c r="O23" s="126">
        <f>SUM(A23/$O$4*'[2]Dental &amp; Other Rates'!$B$27)</f>
        <v>1.3499999999999999</v>
      </c>
      <c r="P23" s="184">
        <f>SUM(A23/$O$4*'[2]Dental &amp; Other Rates'!$B$28)</f>
        <v>2.25</v>
      </c>
      <c r="Q23" s="123"/>
      <c r="R23" s="128">
        <f t="shared" si="6"/>
        <v>7.5</v>
      </c>
      <c r="S23" s="129">
        <f t="shared" si="7"/>
        <v>3.75</v>
      </c>
      <c r="T23" s="122">
        <v>0.84</v>
      </c>
      <c r="U23" s="123"/>
      <c r="V23" s="123"/>
      <c r="W23" s="182">
        <f>SUM(A23/$W$4*'[2]Dental &amp; Other Rates'!$B$41/12)</f>
        <v>105</v>
      </c>
      <c r="X23" s="123"/>
      <c r="Y23" s="133">
        <f t="shared" si="8"/>
        <v>401.57000000000005</v>
      </c>
      <c r="Z23" s="134">
        <f t="shared" si="9"/>
        <v>407.06</v>
      </c>
      <c r="AA23" s="134">
        <f t="shared" si="10"/>
        <v>4884.72</v>
      </c>
      <c r="AB23" s="135">
        <f t="shared" si="11"/>
        <v>3.2564799999999998E-2</v>
      </c>
    </row>
    <row r="24" spans="1:28" ht="14.4" thickTop="1" thickBot="1" x14ac:dyDescent="0.3">
      <c r="A24" s="33">
        <v>200000</v>
      </c>
      <c r="B24" s="54" t="s">
        <v>401</v>
      </c>
      <c r="C24" s="119"/>
      <c r="D24" s="128">
        <v>286</v>
      </c>
      <c r="E24" s="138">
        <v>189</v>
      </c>
      <c r="F24" s="138">
        <v>196</v>
      </c>
      <c r="G24" s="138">
        <v>233</v>
      </c>
      <c r="H24" s="122">
        <v>246</v>
      </c>
      <c r="I24" s="123"/>
      <c r="J24" s="159">
        <v>30</v>
      </c>
      <c r="K24" s="183">
        <v>13</v>
      </c>
      <c r="L24" s="123"/>
      <c r="M24" s="140">
        <v>9.7200000000000006</v>
      </c>
      <c r="N24" s="123"/>
      <c r="O24" s="126">
        <f>SUM(A24/$O$4*'[2]Dental &amp; Other Rates'!$B$27)</f>
        <v>1.7999999999999998</v>
      </c>
      <c r="P24" s="184">
        <f>SUM(A24/$O$4*'[2]Dental &amp; Other Rates'!$B$28)</f>
        <v>3</v>
      </c>
      <c r="Q24" s="123"/>
      <c r="R24" s="128">
        <f t="shared" si="6"/>
        <v>10</v>
      </c>
      <c r="S24" s="129">
        <f t="shared" si="7"/>
        <v>5</v>
      </c>
      <c r="T24" s="122">
        <v>0.84</v>
      </c>
      <c r="U24" s="123"/>
      <c r="V24" s="123"/>
      <c r="W24" s="182">
        <f>SUM(A24/$W$4*'[2]Dental &amp; Other Rates'!$B$41/12)</f>
        <v>140</v>
      </c>
      <c r="X24" s="123"/>
      <c r="Y24" s="133">
        <f t="shared" si="8"/>
        <v>477.52000000000004</v>
      </c>
      <c r="Z24" s="134">
        <f t="shared" si="9"/>
        <v>484.56</v>
      </c>
      <c r="AA24" s="134">
        <f t="shared" si="10"/>
        <v>5814.72</v>
      </c>
      <c r="AB24" s="135">
        <f t="shared" si="11"/>
        <v>2.9073599999999998E-2</v>
      </c>
    </row>
    <row r="25" spans="1:28" ht="14.4" thickTop="1" thickBot="1" x14ac:dyDescent="0.3">
      <c r="A25" s="33">
        <v>300000</v>
      </c>
      <c r="B25" s="54" t="s">
        <v>402</v>
      </c>
      <c r="C25" s="119"/>
      <c r="D25" s="128">
        <v>280</v>
      </c>
      <c r="E25" s="138">
        <v>198</v>
      </c>
      <c r="F25" s="138">
        <v>206</v>
      </c>
      <c r="G25" s="138">
        <v>244</v>
      </c>
      <c r="H25" s="122">
        <v>257</v>
      </c>
      <c r="I25" s="123"/>
      <c r="J25" s="159">
        <v>30</v>
      </c>
      <c r="K25" s="183">
        <v>13</v>
      </c>
      <c r="L25" s="123"/>
      <c r="M25" s="140">
        <v>9.7200000000000006</v>
      </c>
      <c r="N25" s="123"/>
      <c r="O25" s="126">
        <f>SUM(A25/$O$4*'[2]Dental &amp; Other Rates'!$B$27)</f>
        <v>2.6999999999999997</v>
      </c>
      <c r="P25" s="184">
        <f>SUM(A25/$O$4*'[2]Dental &amp; Other Rates'!$B$28)</f>
        <v>4.5</v>
      </c>
      <c r="Q25" s="123"/>
      <c r="R25" s="128">
        <f t="shared" si="6"/>
        <v>15</v>
      </c>
      <c r="S25" s="129">
        <f t="shared" si="7"/>
        <v>7.5</v>
      </c>
      <c r="T25" s="122">
        <v>0.84</v>
      </c>
      <c r="U25" s="123"/>
      <c r="V25" s="123"/>
      <c r="W25" s="182">
        <f>SUM(A25/$W$4*'[2]Dental &amp; Other Rates'!$B$42/12)</f>
        <v>235</v>
      </c>
      <c r="X25" s="123"/>
      <c r="Y25" s="133">
        <f t="shared" si="8"/>
        <v>572.42000000000007</v>
      </c>
      <c r="Z25" s="134">
        <f t="shared" si="9"/>
        <v>582.55999999999995</v>
      </c>
      <c r="AA25" s="134">
        <f t="shared" si="10"/>
        <v>6990.7199999999993</v>
      </c>
      <c r="AB25" s="135">
        <f t="shared" si="11"/>
        <v>2.3302399999999997E-2</v>
      </c>
    </row>
    <row r="26" spans="1:28" ht="14.4" thickTop="1" thickBot="1" x14ac:dyDescent="0.3">
      <c r="A26" s="33">
        <v>500000</v>
      </c>
      <c r="B26" s="54" t="s">
        <v>403</v>
      </c>
      <c r="C26" s="119"/>
      <c r="D26" s="163">
        <v>293</v>
      </c>
      <c r="E26" s="164">
        <v>207</v>
      </c>
      <c r="F26" s="164">
        <v>215</v>
      </c>
      <c r="G26" s="164">
        <v>255</v>
      </c>
      <c r="H26" s="165">
        <v>269</v>
      </c>
      <c r="I26" s="123"/>
      <c r="J26" s="159">
        <v>30</v>
      </c>
      <c r="K26" s="183">
        <v>13</v>
      </c>
      <c r="L26" s="123"/>
      <c r="M26" s="146">
        <v>9.7200000000000006</v>
      </c>
      <c r="N26" s="123"/>
      <c r="O26" s="126">
        <f>SUM(A26/$O$4*'[2]Dental &amp; Other Rates'!$B$27)</f>
        <v>4.5</v>
      </c>
      <c r="P26" s="184">
        <f>SUM(A26/$O$4*'[2]Dental &amp; Other Rates'!$B$28)</f>
        <v>7.5</v>
      </c>
      <c r="Q26" s="123"/>
      <c r="R26" s="128">
        <f t="shared" si="6"/>
        <v>25</v>
      </c>
      <c r="S26" s="129">
        <f t="shared" si="7"/>
        <v>12.5</v>
      </c>
      <c r="T26" s="122">
        <v>0.84</v>
      </c>
      <c r="U26" s="123"/>
      <c r="V26" s="123"/>
      <c r="W26" s="182">
        <f>SUM(A26/$W$4*'[2]Dental &amp; Other Rates'!$B$42/12)</f>
        <v>391.66666666666669</v>
      </c>
      <c r="X26" s="123"/>
      <c r="Y26" s="147">
        <f t="shared" si="8"/>
        <v>753.88666666666677</v>
      </c>
      <c r="Z26" s="148">
        <f t="shared" si="9"/>
        <v>770.22666666666669</v>
      </c>
      <c r="AA26" s="148">
        <f t="shared" si="10"/>
        <v>9242.7200000000012</v>
      </c>
      <c r="AB26" s="149">
        <f t="shared" si="11"/>
        <v>1.8485440000000002E-2</v>
      </c>
    </row>
    <row r="27" spans="1:28" ht="14.4" thickTop="1" thickBot="1" x14ac:dyDescent="0.3">
      <c r="B27" s="73" t="s">
        <v>324</v>
      </c>
      <c r="C27" s="150"/>
      <c r="D27" s="220" t="s">
        <v>405</v>
      </c>
      <c r="E27" s="221"/>
      <c r="F27" s="221"/>
      <c r="G27" s="221"/>
      <c r="H27" s="222"/>
      <c r="I27" s="151"/>
      <c r="J27" s="218" t="s">
        <v>324</v>
      </c>
      <c r="K27" s="219"/>
      <c r="L27" s="75"/>
      <c r="M27" s="153" t="s">
        <v>424</v>
      </c>
      <c r="N27" s="151"/>
      <c r="O27" s="154" t="s">
        <v>323</v>
      </c>
      <c r="P27" s="155" t="s">
        <v>326</v>
      </c>
      <c r="Q27" s="151"/>
      <c r="R27" s="156" t="s">
        <v>384</v>
      </c>
      <c r="S27" s="157" t="s">
        <v>385</v>
      </c>
      <c r="T27" s="158" t="s">
        <v>386</v>
      </c>
      <c r="U27" s="75"/>
      <c r="V27" s="151"/>
      <c r="W27" s="185" t="s">
        <v>422</v>
      </c>
      <c r="X27" s="151"/>
      <c r="Y27" s="84"/>
      <c r="Z27" s="84"/>
      <c r="AA27" s="84"/>
      <c r="AB27" s="84"/>
    </row>
    <row r="28" spans="1:28" ht="14.4" thickTop="1" thickBot="1" x14ac:dyDescent="0.3">
      <c r="A28" s="33">
        <v>24000</v>
      </c>
      <c r="B28" s="54" t="s">
        <v>394</v>
      </c>
      <c r="C28" s="119"/>
      <c r="D28" s="120">
        <v>70</v>
      </c>
      <c r="E28" s="121">
        <v>52</v>
      </c>
      <c r="F28" s="121">
        <v>40</v>
      </c>
      <c r="G28" s="121">
        <v>55</v>
      </c>
      <c r="H28" s="179">
        <v>61</v>
      </c>
      <c r="I28" s="123"/>
      <c r="J28" s="159">
        <v>26</v>
      </c>
      <c r="K28" s="183">
        <v>11</v>
      </c>
      <c r="L28" s="123"/>
      <c r="M28" s="160">
        <v>9.7200000000000006</v>
      </c>
      <c r="N28" s="123"/>
      <c r="O28" s="126">
        <f>SUM(A28/$O$4*'[2]Dental &amp; Other Rates'!$B$27)</f>
        <v>0.216</v>
      </c>
      <c r="P28" s="184">
        <f>SUM(A28/$O$4*'[2]Dental &amp; Other Rates'!$B$28)</f>
        <v>0.36</v>
      </c>
      <c r="Q28" s="123"/>
      <c r="R28" s="128">
        <f t="shared" ref="R28:R37" si="12">SUM(A28/1000*$R$4)</f>
        <v>1.2000000000000002</v>
      </c>
      <c r="S28" s="129">
        <f t="shared" ref="S28:S37" si="13">SUM(R28*0.5)</f>
        <v>0.60000000000000009</v>
      </c>
      <c r="T28" s="122">
        <v>0.84</v>
      </c>
      <c r="U28" s="123"/>
      <c r="V28" s="123"/>
      <c r="W28" s="182">
        <f>SUM(A28/$W$4*'[2]Dental &amp; Other Rates'!$B$39/12)</f>
        <v>7.8</v>
      </c>
      <c r="X28" s="123"/>
      <c r="Y28" s="133">
        <f t="shared" ref="Y28:Y37" si="14">SUM(D28+J28+M28+O28+R28+W28)</f>
        <v>114.93599999999999</v>
      </c>
      <c r="Z28" s="134">
        <f t="shared" ref="Z28:Z37" si="15">SUM(D28+J28+M28+P28+R28+S28+T28+W28)</f>
        <v>116.52</v>
      </c>
      <c r="AA28" s="134">
        <f t="shared" ref="AA28:AA37" si="16">SUM(Z28*12)</f>
        <v>1398.24</v>
      </c>
      <c r="AB28" s="135">
        <f t="shared" ref="AB28:AB37" si="17">SUM(Z28/(A28/12))</f>
        <v>5.8259999999999999E-2</v>
      </c>
    </row>
    <row r="29" spans="1:28" ht="14.4" thickTop="1" thickBot="1" x14ac:dyDescent="0.3">
      <c r="A29" s="33">
        <v>25000</v>
      </c>
      <c r="B29" s="54" t="s">
        <v>395</v>
      </c>
      <c r="C29" s="119"/>
      <c r="D29" s="128">
        <v>85</v>
      </c>
      <c r="E29" s="138">
        <v>65</v>
      </c>
      <c r="F29" s="138">
        <v>52</v>
      </c>
      <c r="G29" s="138">
        <v>68</v>
      </c>
      <c r="H29" s="122">
        <v>76</v>
      </c>
      <c r="I29" s="123"/>
      <c r="J29" s="159">
        <v>26</v>
      </c>
      <c r="K29" s="183">
        <v>11</v>
      </c>
      <c r="L29" s="123"/>
      <c r="M29" s="140">
        <v>9.7200000000000006</v>
      </c>
      <c r="N29" s="123"/>
      <c r="O29" s="126">
        <f>SUM(A29/$O$4*'[2]Dental &amp; Other Rates'!$B$27)</f>
        <v>0.22499999999999998</v>
      </c>
      <c r="P29" s="184">
        <f>SUM(A29/$O$4*'[2]Dental &amp; Other Rates'!$B$28)</f>
        <v>0.375</v>
      </c>
      <c r="Q29" s="123"/>
      <c r="R29" s="128">
        <f t="shared" si="12"/>
        <v>1.25</v>
      </c>
      <c r="S29" s="129">
        <f t="shared" si="13"/>
        <v>0.625</v>
      </c>
      <c r="T29" s="122">
        <v>0.84</v>
      </c>
      <c r="U29" s="123"/>
      <c r="V29" s="123"/>
      <c r="W29" s="182">
        <f>SUM(A29/$W$4*'[2]Dental &amp; Other Rates'!$B$39/12)</f>
        <v>8.125</v>
      </c>
      <c r="X29" s="123"/>
      <c r="Y29" s="133">
        <f t="shared" si="14"/>
        <v>130.32</v>
      </c>
      <c r="Z29" s="134">
        <f t="shared" si="15"/>
        <v>131.935</v>
      </c>
      <c r="AA29" s="134">
        <f t="shared" si="16"/>
        <v>1583.22</v>
      </c>
      <c r="AB29" s="135">
        <f t="shared" si="17"/>
        <v>6.3328799999999991E-2</v>
      </c>
    </row>
    <row r="30" spans="1:28" ht="14.4" thickTop="1" thickBot="1" x14ac:dyDescent="0.3">
      <c r="A30" s="33">
        <v>40000</v>
      </c>
      <c r="B30" s="54" t="s">
        <v>396</v>
      </c>
      <c r="C30" s="119"/>
      <c r="D30" s="128">
        <v>104</v>
      </c>
      <c r="E30" s="138">
        <v>77</v>
      </c>
      <c r="F30" s="138">
        <v>67</v>
      </c>
      <c r="G30" s="138">
        <v>83</v>
      </c>
      <c r="H30" s="122">
        <v>92</v>
      </c>
      <c r="I30" s="123"/>
      <c r="J30" s="159">
        <v>26</v>
      </c>
      <c r="K30" s="183">
        <v>11</v>
      </c>
      <c r="L30" s="123"/>
      <c r="M30" s="140">
        <v>9.7200000000000006</v>
      </c>
      <c r="N30" s="123"/>
      <c r="O30" s="126">
        <f>SUM(A30/$O$4*'[2]Dental &amp; Other Rates'!$B$27)</f>
        <v>0.36</v>
      </c>
      <c r="P30" s="184">
        <f>SUM(A30/$O$4*'[2]Dental &amp; Other Rates'!$B$28)</f>
        <v>0.6</v>
      </c>
      <c r="Q30" s="123"/>
      <c r="R30" s="128">
        <f t="shared" si="12"/>
        <v>2</v>
      </c>
      <c r="S30" s="129">
        <f t="shared" si="13"/>
        <v>1</v>
      </c>
      <c r="T30" s="122">
        <v>0.84</v>
      </c>
      <c r="U30" s="123"/>
      <c r="V30" s="123"/>
      <c r="W30" s="182">
        <f>SUM(A30/$W$4*'[2]Dental &amp; Other Rates'!$B$39/12)</f>
        <v>13</v>
      </c>
      <c r="X30" s="123"/>
      <c r="Y30" s="133">
        <f t="shared" si="14"/>
        <v>155.08000000000001</v>
      </c>
      <c r="Z30" s="134">
        <f t="shared" si="15"/>
        <v>157.16</v>
      </c>
      <c r="AA30" s="134">
        <f t="shared" si="16"/>
        <v>1885.92</v>
      </c>
      <c r="AB30" s="135">
        <f t="shared" si="17"/>
        <v>4.7147999999999995E-2</v>
      </c>
    </row>
    <row r="31" spans="1:28" ht="14.4" thickTop="1" thickBot="1" x14ac:dyDescent="0.3">
      <c r="A31" s="33">
        <v>60000</v>
      </c>
      <c r="B31" s="54" t="s">
        <v>397</v>
      </c>
      <c r="C31" s="119"/>
      <c r="D31" s="128">
        <v>126</v>
      </c>
      <c r="E31" s="138">
        <v>85</v>
      </c>
      <c r="F31" s="138">
        <v>85</v>
      </c>
      <c r="G31" s="138">
        <v>103</v>
      </c>
      <c r="H31" s="122">
        <v>113</v>
      </c>
      <c r="I31" s="123"/>
      <c r="J31" s="159">
        <v>26</v>
      </c>
      <c r="K31" s="183">
        <v>11</v>
      </c>
      <c r="L31" s="123"/>
      <c r="M31" s="140">
        <v>9.7200000000000006</v>
      </c>
      <c r="N31" s="123"/>
      <c r="O31" s="126">
        <f>SUM(A31/$O$4*'[2]Dental &amp; Other Rates'!$B$27)</f>
        <v>0.54</v>
      </c>
      <c r="P31" s="184">
        <f>SUM(A31/$O$4*'[2]Dental &amp; Other Rates'!$B$28)</f>
        <v>0.89999999999999991</v>
      </c>
      <c r="Q31" s="123"/>
      <c r="R31" s="128">
        <f t="shared" si="12"/>
        <v>3</v>
      </c>
      <c r="S31" s="129">
        <f t="shared" si="13"/>
        <v>1.5</v>
      </c>
      <c r="T31" s="122">
        <v>0.84</v>
      </c>
      <c r="U31" s="123"/>
      <c r="V31" s="123"/>
      <c r="W31" s="182">
        <f>SUM(A31/$W$4*'[2]Dental &amp; Other Rates'!$B$40/12)</f>
        <v>27</v>
      </c>
      <c r="X31" s="123"/>
      <c r="Y31" s="133">
        <f t="shared" si="14"/>
        <v>192.26</v>
      </c>
      <c r="Z31" s="134">
        <f t="shared" si="15"/>
        <v>194.96</v>
      </c>
      <c r="AA31" s="134">
        <f t="shared" si="16"/>
        <v>2339.52</v>
      </c>
      <c r="AB31" s="135">
        <f t="shared" si="17"/>
        <v>3.8991999999999999E-2</v>
      </c>
    </row>
    <row r="32" spans="1:28" ht="14.4" thickTop="1" thickBot="1" x14ac:dyDescent="0.3">
      <c r="A32" s="33">
        <v>80000</v>
      </c>
      <c r="B32" s="54" t="s">
        <v>398</v>
      </c>
      <c r="C32" s="119"/>
      <c r="D32" s="128">
        <v>149</v>
      </c>
      <c r="E32" s="138">
        <v>104</v>
      </c>
      <c r="F32" s="138">
        <v>104</v>
      </c>
      <c r="G32" s="138">
        <v>124</v>
      </c>
      <c r="H32" s="122">
        <v>135</v>
      </c>
      <c r="I32" s="123"/>
      <c r="J32" s="159">
        <v>26</v>
      </c>
      <c r="K32" s="183">
        <v>11</v>
      </c>
      <c r="L32" s="123"/>
      <c r="M32" s="140">
        <v>9.7200000000000006</v>
      </c>
      <c r="N32" s="123"/>
      <c r="O32" s="126">
        <f>SUM(A32/$O$4*'[2]Dental &amp; Other Rates'!$B$27)</f>
        <v>0.72</v>
      </c>
      <c r="P32" s="184">
        <f>SUM(A32/$O$4*'[2]Dental &amp; Other Rates'!$B$28)</f>
        <v>1.2</v>
      </c>
      <c r="Q32" s="123"/>
      <c r="R32" s="128">
        <f t="shared" si="12"/>
        <v>4</v>
      </c>
      <c r="S32" s="129">
        <f t="shared" si="13"/>
        <v>2</v>
      </c>
      <c r="T32" s="122">
        <v>0.84</v>
      </c>
      <c r="U32" s="123"/>
      <c r="V32" s="123"/>
      <c r="W32" s="182">
        <f>SUM(A32/$W$4*'[2]Dental &amp; Other Rates'!$B$40/12)</f>
        <v>36</v>
      </c>
      <c r="X32" s="123"/>
      <c r="Y32" s="133">
        <f t="shared" si="14"/>
        <v>225.44</v>
      </c>
      <c r="Z32" s="134">
        <f t="shared" si="15"/>
        <v>228.76</v>
      </c>
      <c r="AA32" s="134">
        <f t="shared" si="16"/>
        <v>2745.12</v>
      </c>
      <c r="AB32" s="135">
        <f t="shared" si="17"/>
        <v>3.4313999999999997E-2</v>
      </c>
    </row>
    <row r="33" spans="1:28" ht="14.4" thickTop="1" thickBot="1" x14ac:dyDescent="0.3">
      <c r="A33" s="33">
        <v>100000</v>
      </c>
      <c r="B33" s="54" t="s">
        <v>399</v>
      </c>
      <c r="C33" s="119"/>
      <c r="D33" s="128">
        <v>178</v>
      </c>
      <c r="E33" s="138">
        <v>121</v>
      </c>
      <c r="F33" s="138">
        <v>126</v>
      </c>
      <c r="G33" s="138">
        <v>148</v>
      </c>
      <c r="H33" s="122">
        <v>162</v>
      </c>
      <c r="I33" s="123"/>
      <c r="J33" s="159">
        <v>26</v>
      </c>
      <c r="K33" s="183">
        <v>11</v>
      </c>
      <c r="L33" s="123"/>
      <c r="M33" s="140">
        <v>9.7200000000000006</v>
      </c>
      <c r="N33" s="123"/>
      <c r="O33" s="126">
        <f>SUM(A33/$O$4*'[2]Dental &amp; Other Rates'!$B$27)</f>
        <v>0.89999999999999991</v>
      </c>
      <c r="P33" s="184">
        <f>SUM(A33/$O$4*'[2]Dental &amp; Other Rates'!$B$28)</f>
        <v>1.5</v>
      </c>
      <c r="Q33" s="123"/>
      <c r="R33" s="128">
        <f t="shared" si="12"/>
        <v>5</v>
      </c>
      <c r="S33" s="129">
        <f t="shared" si="13"/>
        <v>2.5</v>
      </c>
      <c r="T33" s="122">
        <v>0.84</v>
      </c>
      <c r="U33" s="123"/>
      <c r="V33" s="123"/>
      <c r="W33" s="182">
        <f>SUM(A33/$W$4*'[2]Dental &amp; Other Rates'!$B$40/12)</f>
        <v>45</v>
      </c>
      <c r="X33" s="123"/>
      <c r="Y33" s="133">
        <f t="shared" si="14"/>
        <v>264.62</v>
      </c>
      <c r="Z33" s="134">
        <f t="shared" si="15"/>
        <v>268.56</v>
      </c>
      <c r="AA33" s="134">
        <f t="shared" si="16"/>
        <v>3222.7200000000003</v>
      </c>
      <c r="AB33" s="135">
        <f t="shared" si="17"/>
        <v>3.2227199999999998E-2</v>
      </c>
    </row>
    <row r="34" spans="1:28" ht="14.4" thickTop="1" thickBot="1" x14ac:dyDescent="0.3">
      <c r="A34" s="33">
        <v>150000</v>
      </c>
      <c r="B34" s="54" t="s">
        <v>400</v>
      </c>
      <c r="C34" s="119"/>
      <c r="D34" s="128">
        <v>232</v>
      </c>
      <c r="E34" s="138">
        <v>162</v>
      </c>
      <c r="F34" s="138">
        <v>169</v>
      </c>
      <c r="G34" s="138">
        <v>200</v>
      </c>
      <c r="H34" s="122">
        <v>216</v>
      </c>
      <c r="I34" s="123"/>
      <c r="J34" s="159">
        <v>26</v>
      </c>
      <c r="K34" s="183">
        <v>11</v>
      </c>
      <c r="L34" s="123"/>
      <c r="M34" s="140">
        <v>9.7200000000000006</v>
      </c>
      <c r="N34" s="123"/>
      <c r="O34" s="126">
        <f>SUM(A34/$O$4*'[2]Dental &amp; Other Rates'!$B$27)</f>
        <v>1.3499999999999999</v>
      </c>
      <c r="P34" s="184">
        <f>SUM(A34/$O$4*'[2]Dental &amp; Other Rates'!$B$28)</f>
        <v>2.25</v>
      </c>
      <c r="Q34" s="123"/>
      <c r="R34" s="128">
        <f t="shared" si="12"/>
        <v>7.5</v>
      </c>
      <c r="S34" s="129">
        <f t="shared" si="13"/>
        <v>3.75</v>
      </c>
      <c r="T34" s="122">
        <v>0.84</v>
      </c>
      <c r="U34" s="123"/>
      <c r="V34" s="123"/>
      <c r="W34" s="182">
        <f>SUM(A34/$W$4*'[2]Dental &amp; Other Rates'!$B$41/12)</f>
        <v>105</v>
      </c>
      <c r="X34" s="123"/>
      <c r="Y34" s="133">
        <f t="shared" si="14"/>
        <v>381.57000000000005</v>
      </c>
      <c r="Z34" s="134">
        <f t="shared" si="15"/>
        <v>387.06</v>
      </c>
      <c r="AA34" s="134">
        <f t="shared" si="16"/>
        <v>4644.72</v>
      </c>
      <c r="AB34" s="135">
        <f t="shared" si="17"/>
        <v>3.0964800000000001E-2</v>
      </c>
    </row>
    <row r="35" spans="1:28" ht="14.4" thickTop="1" thickBot="1" x14ac:dyDescent="0.3">
      <c r="A35" s="33">
        <v>200000</v>
      </c>
      <c r="B35" s="54" t="s">
        <v>401</v>
      </c>
      <c r="C35" s="119"/>
      <c r="D35" s="128">
        <v>250</v>
      </c>
      <c r="E35" s="138">
        <v>171</v>
      </c>
      <c r="F35" s="138">
        <v>178</v>
      </c>
      <c r="G35" s="138">
        <v>211</v>
      </c>
      <c r="H35" s="122">
        <v>227</v>
      </c>
      <c r="I35" s="123"/>
      <c r="J35" s="159">
        <v>26</v>
      </c>
      <c r="K35" s="183">
        <v>11</v>
      </c>
      <c r="L35" s="123"/>
      <c r="M35" s="140">
        <v>9.7200000000000006</v>
      </c>
      <c r="N35" s="123"/>
      <c r="O35" s="126">
        <f>SUM(A35/$O$4*'[2]Dental &amp; Other Rates'!$B$27)</f>
        <v>1.7999999999999998</v>
      </c>
      <c r="P35" s="184">
        <f>SUM(A35/$O$4*'[2]Dental &amp; Other Rates'!$B$28)</f>
        <v>3</v>
      </c>
      <c r="Q35" s="123"/>
      <c r="R35" s="128">
        <f t="shared" si="12"/>
        <v>10</v>
      </c>
      <c r="S35" s="129">
        <f t="shared" si="13"/>
        <v>5</v>
      </c>
      <c r="T35" s="122">
        <v>0.84</v>
      </c>
      <c r="U35" s="123"/>
      <c r="V35" s="123"/>
      <c r="W35" s="182">
        <f>SUM(A35/$W$4*'[2]Dental &amp; Other Rates'!$B$41/12)</f>
        <v>140</v>
      </c>
      <c r="X35" s="123"/>
      <c r="Y35" s="133">
        <f t="shared" si="14"/>
        <v>437.52000000000004</v>
      </c>
      <c r="Z35" s="134">
        <f t="shared" si="15"/>
        <v>444.56</v>
      </c>
      <c r="AA35" s="134">
        <f t="shared" si="16"/>
        <v>5334.72</v>
      </c>
      <c r="AB35" s="135">
        <f t="shared" si="17"/>
        <v>2.6673599999999999E-2</v>
      </c>
    </row>
    <row r="36" spans="1:28" ht="14.4" thickTop="1" thickBot="1" x14ac:dyDescent="0.3">
      <c r="A36" s="33">
        <v>300000</v>
      </c>
      <c r="B36" s="54" t="s">
        <v>402</v>
      </c>
      <c r="C36" s="119"/>
      <c r="D36" s="128">
        <v>263</v>
      </c>
      <c r="E36" s="138">
        <v>178</v>
      </c>
      <c r="F36" s="138">
        <v>185</v>
      </c>
      <c r="G36" s="138">
        <v>220</v>
      </c>
      <c r="H36" s="122">
        <v>238</v>
      </c>
      <c r="I36" s="123"/>
      <c r="J36" s="159">
        <v>26</v>
      </c>
      <c r="K36" s="183">
        <v>11</v>
      </c>
      <c r="L36" s="123"/>
      <c r="M36" s="140">
        <v>9.7200000000000006</v>
      </c>
      <c r="N36" s="123"/>
      <c r="O36" s="126">
        <f>SUM(A36/$O$4*'[2]Dental &amp; Other Rates'!$B$27)</f>
        <v>2.6999999999999997</v>
      </c>
      <c r="P36" s="184">
        <f>SUM(A36/$O$4*'[2]Dental &amp; Other Rates'!$B$28)</f>
        <v>4.5</v>
      </c>
      <c r="Q36" s="123"/>
      <c r="R36" s="128">
        <f t="shared" si="12"/>
        <v>15</v>
      </c>
      <c r="S36" s="129">
        <f t="shared" si="13"/>
        <v>7.5</v>
      </c>
      <c r="T36" s="122">
        <v>0.84</v>
      </c>
      <c r="U36" s="123"/>
      <c r="V36" s="123"/>
      <c r="W36" s="182">
        <f>SUM(A36/$W$4*'[2]Dental &amp; Other Rates'!$B$42/12)</f>
        <v>235</v>
      </c>
      <c r="X36" s="123"/>
      <c r="Y36" s="133">
        <f t="shared" si="14"/>
        <v>551.42000000000007</v>
      </c>
      <c r="Z36" s="134">
        <f t="shared" si="15"/>
        <v>561.55999999999995</v>
      </c>
      <c r="AA36" s="134">
        <f t="shared" si="16"/>
        <v>6738.7199999999993</v>
      </c>
      <c r="AB36" s="135">
        <f t="shared" si="17"/>
        <v>2.2462399999999997E-2</v>
      </c>
    </row>
    <row r="37" spans="1:28" ht="14.4" thickTop="1" thickBot="1" x14ac:dyDescent="0.3">
      <c r="A37" s="33">
        <v>500000</v>
      </c>
      <c r="B37" s="54" t="s">
        <v>403</v>
      </c>
      <c r="C37" s="119"/>
      <c r="D37" s="163">
        <v>274</v>
      </c>
      <c r="E37" s="164">
        <v>187</v>
      </c>
      <c r="F37" s="164">
        <v>194</v>
      </c>
      <c r="G37" s="164">
        <v>230</v>
      </c>
      <c r="H37" s="165">
        <v>248</v>
      </c>
      <c r="I37" s="123"/>
      <c r="J37" s="159">
        <v>26</v>
      </c>
      <c r="K37" s="183">
        <v>11</v>
      </c>
      <c r="L37" s="123"/>
      <c r="M37" s="146">
        <v>9.7200000000000006</v>
      </c>
      <c r="N37" s="123"/>
      <c r="O37" s="126">
        <f>SUM(A37/$O$4*'[2]Dental &amp; Other Rates'!$B$27)</f>
        <v>4.5</v>
      </c>
      <c r="P37" s="184">
        <f>SUM(A37/$O$4*'[2]Dental &amp; Other Rates'!$B$28)</f>
        <v>7.5</v>
      </c>
      <c r="Q37" s="123"/>
      <c r="R37" s="128">
        <f t="shared" si="12"/>
        <v>25</v>
      </c>
      <c r="S37" s="129">
        <f t="shared" si="13"/>
        <v>12.5</v>
      </c>
      <c r="T37" s="122">
        <v>0.84</v>
      </c>
      <c r="U37" s="123"/>
      <c r="V37" s="123"/>
      <c r="W37" s="182">
        <f>SUM(A37/$W$4*'[2]Dental &amp; Other Rates'!$B$42/12)</f>
        <v>391.66666666666669</v>
      </c>
      <c r="X37" s="123"/>
      <c r="Y37" s="147">
        <f t="shared" si="14"/>
        <v>730.88666666666677</v>
      </c>
      <c r="Z37" s="148">
        <f t="shared" si="15"/>
        <v>747.22666666666669</v>
      </c>
      <c r="AA37" s="148">
        <f t="shared" si="16"/>
        <v>8966.7200000000012</v>
      </c>
      <c r="AB37" s="149">
        <f t="shared" si="17"/>
        <v>1.7933440000000002E-2</v>
      </c>
    </row>
    <row r="38" spans="1:28" ht="14.4" thickTop="1" thickBot="1" x14ac:dyDescent="0.3">
      <c r="B38" s="73" t="s">
        <v>326</v>
      </c>
      <c r="C38" s="150"/>
      <c r="D38" s="220" t="s">
        <v>406</v>
      </c>
      <c r="E38" s="221"/>
      <c r="F38" s="221"/>
      <c r="G38" s="221"/>
      <c r="H38" s="222"/>
      <c r="I38" s="151"/>
      <c r="J38" s="218" t="s">
        <v>326</v>
      </c>
      <c r="K38" s="219"/>
      <c r="L38" s="75"/>
      <c r="M38" s="153" t="s">
        <v>407</v>
      </c>
      <c r="N38" s="151"/>
      <c r="O38" s="154" t="s">
        <v>323</v>
      </c>
      <c r="P38" s="155" t="s">
        <v>326</v>
      </c>
      <c r="Q38" s="151"/>
      <c r="R38" s="156" t="s">
        <v>384</v>
      </c>
      <c r="S38" s="157" t="s">
        <v>385</v>
      </c>
      <c r="T38" s="158" t="s">
        <v>386</v>
      </c>
      <c r="U38" s="75"/>
      <c r="V38" s="151"/>
      <c r="W38" s="185" t="s">
        <v>422</v>
      </c>
      <c r="X38" s="151"/>
      <c r="Y38" s="84"/>
      <c r="Z38" s="84"/>
      <c r="AA38" s="84"/>
      <c r="AB38" s="84"/>
    </row>
    <row r="39" spans="1:28" ht="14.4" thickTop="1" thickBot="1" x14ac:dyDescent="0.3">
      <c r="A39" s="33">
        <v>24000</v>
      </c>
      <c r="B39" s="54" t="s">
        <v>394</v>
      </c>
      <c r="C39" s="119"/>
      <c r="D39" s="120">
        <v>97</v>
      </c>
      <c r="E39" s="121">
        <v>77</v>
      </c>
      <c r="F39" s="121">
        <v>61</v>
      </c>
      <c r="G39" s="121">
        <v>84</v>
      </c>
      <c r="H39" s="179">
        <v>91</v>
      </c>
      <c r="I39" s="123"/>
      <c r="J39" s="159">
        <v>53</v>
      </c>
      <c r="K39" s="183">
        <v>18</v>
      </c>
      <c r="L39" s="123"/>
      <c r="M39" s="160">
        <v>14.6</v>
      </c>
      <c r="N39" s="123"/>
      <c r="O39" s="126">
        <f>SUM(A39/$O$4*'[2]Dental &amp; Other Rates'!$B$27)</f>
        <v>0.216</v>
      </c>
      <c r="P39" s="184">
        <f>SUM(A39/$O$4*'[2]Dental &amp; Other Rates'!$B$28)</f>
        <v>0.36</v>
      </c>
      <c r="Q39" s="123"/>
      <c r="R39" s="128">
        <f t="shared" ref="R39:R48" si="18">SUM(A39/1000*$R$4)</f>
        <v>1.2000000000000002</v>
      </c>
      <c r="S39" s="129">
        <f t="shared" ref="S39:S48" si="19">SUM(R39*0.5)</f>
        <v>0.60000000000000009</v>
      </c>
      <c r="T39" s="122">
        <v>0.84</v>
      </c>
      <c r="U39" s="123"/>
      <c r="V39" s="123"/>
      <c r="W39" s="182">
        <f>SUM(A39/$W$4*'[2]Dental &amp; Other Rates'!$B$39/12)</f>
        <v>7.8</v>
      </c>
      <c r="X39" s="123"/>
      <c r="Y39" s="133">
        <f t="shared" ref="Y39:Y48" si="20">SUM(D39+J39+M39+O39+R39+W39)</f>
        <v>173.816</v>
      </c>
      <c r="Z39" s="134">
        <f t="shared" ref="Z39:Z48" si="21">SUM(D39+J39+M39+P39+R39+S39+T39+W39)</f>
        <v>175.4</v>
      </c>
      <c r="AA39" s="134">
        <f t="shared" ref="AA39:AA48" si="22">SUM(Z39*12)</f>
        <v>2104.8000000000002</v>
      </c>
      <c r="AB39" s="135">
        <f t="shared" ref="AB39:AB48" si="23">SUM(Z39/(A39/12))</f>
        <v>8.77E-2</v>
      </c>
    </row>
    <row r="40" spans="1:28" ht="14.4" thickTop="1" thickBot="1" x14ac:dyDescent="0.3">
      <c r="A40" s="33">
        <v>25000</v>
      </c>
      <c r="B40" s="54" t="s">
        <v>395</v>
      </c>
      <c r="C40" s="119"/>
      <c r="D40" s="128">
        <v>117</v>
      </c>
      <c r="E40" s="138">
        <v>93</v>
      </c>
      <c r="F40" s="138">
        <v>74</v>
      </c>
      <c r="G40" s="138">
        <v>101</v>
      </c>
      <c r="H40" s="122">
        <v>110</v>
      </c>
      <c r="I40" s="123"/>
      <c r="J40" s="159">
        <v>53</v>
      </c>
      <c r="K40" s="183">
        <v>18</v>
      </c>
      <c r="L40" s="123"/>
      <c r="M40" s="140">
        <v>14.6</v>
      </c>
      <c r="N40" s="123"/>
      <c r="O40" s="126">
        <f>SUM(A40/$O$4*'[2]Dental &amp; Other Rates'!$B$27)</f>
        <v>0.22499999999999998</v>
      </c>
      <c r="P40" s="184">
        <f>SUM(A40/$O$4*'[2]Dental &amp; Other Rates'!$B$28)</f>
        <v>0.375</v>
      </c>
      <c r="Q40" s="123"/>
      <c r="R40" s="128">
        <f t="shared" si="18"/>
        <v>1.25</v>
      </c>
      <c r="S40" s="129">
        <f t="shared" si="19"/>
        <v>0.625</v>
      </c>
      <c r="T40" s="122">
        <v>0.84</v>
      </c>
      <c r="U40" s="123"/>
      <c r="V40" s="123"/>
      <c r="W40" s="182">
        <f>SUM(A40/$W$4*'[2]Dental &amp; Other Rates'!$B$39/12)</f>
        <v>8.125</v>
      </c>
      <c r="X40" s="123"/>
      <c r="Y40" s="133">
        <f t="shared" si="20"/>
        <v>194.2</v>
      </c>
      <c r="Z40" s="134">
        <f t="shared" si="21"/>
        <v>195.815</v>
      </c>
      <c r="AA40" s="134">
        <f t="shared" si="22"/>
        <v>2349.7799999999997</v>
      </c>
      <c r="AB40" s="135">
        <f t="shared" si="23"/>
        <v>9.3991199999999997E-2</v>
      </c>
    </row>
    <row r="41" spans="1:28" ht="14.4" thickTop="1" thickBot="1" x14ac:dyDescent="0.3">
      <c r="A41" s="33">
        <v>40000</v>
      </c>
      <c r="B41" s="54" t="s">
        <v>396</v>
      </c>
      <c r="C41" s="119"/>
      <c r="D41" s="128">
        <v>143</v>
      </c>
      <c r="E41" s="138">
        <v>112</v>
      </c>
      <c r="F41" s="138">
        <v>93</v>
      </c>
      <c r="G41" s="138">
        <v>123</v>
      </c>
      <c r="H41" s="122">
        <v>131</v>
      </c>
      <c r="I41" s="123"/>
      <c r="J41" s="159">
        <v>53</v>
      </c>
      <c r="K41" s="183">
        <v>18</v>
      </c>
      <c r="L41" s="123"/>
      <c r="M41" s="140">
        <v>14.6</v>
      </c>
      <c r="N41" s="123"/>
      <c r="O41" s="126">
        <f>SUM(A41/$O$4*'[2]Dental &amp; Other Rates'!$B$27)</f>
        <v>0.36</v>
      </c>
      <c r="P41" s="184">
        <f>SUM(A41/$O$4*'[2]Dental &amp; Other Rates'!$B$28)</f>
        <v>0.6</v>
      </c>
      <c r="Q41" s="123"/>
      <c r="R41" s="128">
        <f t="shared" si="18"/>
        <v>2</v>
      </c>
      <c r="S41" s="129">
        <f t="shared" si="19"/>
        <v>1</v>
      </c>
      <c r="T41" s="122">
        <v>0.84</v>
      </c>
      <c r="U41" s="123"/>
      <c r="V41" s="123"/>
      <c r="W41" s="182">
        <f>SUM(A41/$W$4*'[2]Dental &amp; Other Rates'!$B$39/12)</f>
        <v>13</v>
      </c>
      <c r="X41" s="123"/>
      <c r="Y41" s="133">
        <f t="shared" si="20"/>
        <v>225.96</v>
      </c>
      <c r="Z41" s="134">
        <f t="shared" si="21"/>
        <v>228.04</v>
      </c>
      <c r="AA41" s="134">
        <f t="shared" si="22"/>
        <v>2736.48</v>
      </c>
      <c r="AB41" s="135">
        <f t="shared" si="23"/>
        <v>6.8412000000000001E-2</v>
      </c>
    </row>
    <row r="42" spans="1:28" ht="14.4" thickTop="1" thickBot="1" x14ac:dyDescent="0.3">
      <c r="A42" s="33">
        <v>60000</v>
      </c>
      <c r="B42" s="54" t="s">
        <v>397</v>
      </c>
      <c r="C42" s="119"/>
      <c r="D42" s="128">
        <v>179</v>
      </c>
      <c r="E42" s="138">
        <v>118</v>
      </c>
      <c r="F42" s="138">
        <v>118</v>
      </c>
      <c r="G42" s="138">
        <v>153</v>
      </c>
      <c r="H42" s="122">
        <v>166</v>
      </c>
      <c r="I42" s="123"/>
      <c r="J42" s="159">
        <v>53</v>
      </c>
      <c r="K42" s="183">
        <v>18</v>
      </c>
      <c r="L42" s="123"/>
      <c r="M42" s="140">
        <v>14.6</v>
      </c>
      <c r="N42" s="123"/>
      <c r="O42" s="126">
        <f>SUM(A42/$O$4*'[2]Dental &amp; Other Rates'!$B$27)</f>
        <v>0.54</v>
      </c>
      <c r="P42" s="184">
        <f>SUM(A42/$O$4*'[2]Dental &amp; Other Rates'!$B$28)</f>
        <v>0.89999999999999991</v>
      </c>
      <c r="Q42" s="123"/>
      <c r="R42" s="128">
        <f t="shared" si="18"/>
        <v>3</v>
      </c>
      <c r="S42" s="129">
        <f t="shared" si="19"/>
        <v>1.5</v>
      </c>
      <c r="T42" s="122">
        <v>0.84</v>
      </c>
      <c r="U42" s="123"/>
      <c r="V42" s="123"/>
      <c r="W42" s="182">
        <f>SUM(A42/$W$4*'[2]Dental &amp; Other Rates'!$B$40/12)</f>
        <v>27</v>
      </c>
      <c r="X42" s="123"/>
      <c r="Y42" s="133">
        <f t="shared" si="20"/>
        <v>277.14</v>
      </c>
      <c r="Z42" s="134">
        <f t="shared" si="21"/>
        <v>279.84000000000003</v>
      </c>
      <c r="AA42" s="134">
        <f t="shared" si="22"/>
        <v>3358.0800000000004</v>
      </c>
      <c r="AB42" s="135">
        <f t="shared" si="23"/>
        <v>5.5968000000000004E-2</v>
      </c>
    </row>
    <row r="43" spans="1:28" ht="14.4" thickTop="1" thickBot="1" x14ac:dyDescent="0.3">
      <c r="A43" s="33">
        <v>80000</v>
      </c>
      <c r="B43" s="54" t="s">
        <v>398</v>
      </c>
      <c r="C43" s="119"/>
      <c r="D43" s="128">
        <v>215</v>
      </c>
      <c r="E43" s="138">
        <v>142</v>
      </c>
      <c r="F43" s="138">
        <v>142</v>
      </c>
      <c r="G43" s="138">
        <v>186</v>
      </c>
      <c r="H43" s="122">
        <v>200</v>
      </c>
      <c r="I43" s="123"/>
      <c r="J43" s="159">
        <v>53</v>
      </c>
      <c r="K43" s="183">
        <v>18</v>
      </c>
      <c r="L43" s="123"/>
      <c r="M43" s="140">
        <v>14.6</v>
      </c>
      <c r="N43" s="123"/>
      <c r="O43" s="126">
        <f>SUM(A43/$O$4*'[2]Dental &amp; Other Rates'!$B$27)</f>
        <v>0.72</v>
      </c>
      <c r="P43" s="184">
        <f>SUM(A43/$O$4*'[2]Dental &amp; Other Rates'!$B$28)</f>
        <v>1.2</v>
      </c>
      <c r="Q43" s="123"/>
      <c r="R43" s="128">
        <f t="shared" si="18"/>
        <v>4</v>
      </c>
      <c r="S43" s="129">
        <f t="shared" si="19"/>
        <v>2</v>
      </c>
      <c r="T43" s="122">
        <v>0.84</v>
      </c>
      <c r="U43" s="123"/>
      <c r="V43" s="123"/>
      <c r="W43" s="182">
        <f>SUM(A43/$W$4*'[2]Dental &amp; Other Rates'!$B$40/12)</f>
        <v>36</v>
      </c>
      <c r="X43" s="123"/>
      <c r="Y43" s="133">
        <f t="shared" si="20"/>
        <v>323.32000000000005</v>
      </c>
      <c r="Z43" s="134">
        <f t="shared" si="21"/>
        <v>326.64</v>
      </c>
      <c r="AA43" s="134">
        <f t="shared" si="22"/>
        <v>3919.68</v>
      </c>
      <c r="AB43" s="135">
        <f t="shared" si="23"/>
        <v>4.8995999999999998E-2</v>
      </c>
    </row>
    <row r="44" spans="1:28" ht="14.4" thickTop="1" thickBot="1" x14ac:dyDescent="0.3">
      <c r="A44" s="33">
        <v>100000</v>
      </c>
      <c r="B44" s="54" t="s">
        <v>399</v>
      </c>
      <c r="C44" s="119"/>
      <c r="D44" s="128">
        <v>252</v>
      </c>
      <c r="E44" s="138">
        <v>167</v>
      </c>
      <c r="F44" s="138">
        <v>172</v>
      </c>
      <c r="G44" s="138">
        <v>216</v>
      </c>
      <c r="H44" s="122">
        <v>234</v>
      </c>
      <c r="I44" s="123"/>
      <c r="J44" s="159">
        <v>53</v>
      </c>
      <c r="K44" s="183">
        <v>18</v>
      </c>
      <c r="L44" s="123"/>
      <c r="M44" s="140">
        <v>14.6</v>
      </c>
      <c r="N44" s="123"/>
      <c r="O44" s="126">
        <f>SUM(A44/$O$4*'[2]Dental &amp; Other Rates'!$B$27)</f>
        <v>0.89999999999999991</v>
      </c>
      <c r="P44" s="184">
        <f>SUM(A44/$O$4*'[2]Dental &amp; Other Rates'!$B$28)</f>
        <v>1.5</v>
      </c>
      <c r="Q44" s="123"/>
      <c r="R44" s="128">
        <f t="shared" si="18"/>
        <v>5</v>
      </c>
      <c r="S44" s="129">
        <f t="shared" si="19"/>
        <v>2.5</v>
      </c>
      <c r="T44" s="122">
        <v>0.84</v>
      </c>
      <c r="U44" s="123"/>
      <c r="V44" s="123"/>
      <c r="W44" s="182">
        <f>SUM(A44/$W$4*'[2]Dental &amp; Other Rates'!$B$40/12)</f>
        <v>45</v>
      </c>
      <c r="X44" s="123"/>
      <c r="Y44" s="133">
        <f t="shared" si="20"/>
        <v>370.5</v>
      </c>
      <c r="Z44" s="134">
        <f t="shared" si="21"/>
        <v>374.44</v>
      </c>
      <c r="AA44" s="134">
        <f t="shared" si="22"/>
        <v>4493.28</v>
      </c>
      <c r="AB44" s="135">
        <f t="shared" si="23"/>
        <v>4.4932799999999995E-2</v>
      </c>
    </row>
    <row r="45" spans="1:28" ht="14.4" thickTop="1" thickBot="1" x14ac:dyDescent="0.3">
      <c r="A45" s="33">
        <v>150000</v>
      </c>
      <c r="B45" s="54" t="s">
        <v>400</v>
      </c>
      <c r="C45" s="119"/>
      <c r="D45" s="128">
        <v>320</v>
      </c>
      <c r="E45" s="138">
        <v>230</v>
      </c>
      <c r="F45" s="138">
        <v>235</v>
      </c>
      <c r="G45" s="138">
        <v>291</v>
      </c>
      <c r="H45" s="122">
        <v>312</v>
      </c>
      <c r="I45" s="123"/>
      <c r="J45" s="159">
        <v>53</v>
      </c>
      <c r="K45" s="183">
        <v>18</v>
      </c>
      <c r="L45" s="123"/>
      <c r="M45" s="140">
        <v>14.6</v>
      </c>
      <c r="N45" s="123"/>
      <c r="O45" s="126">
        <f>SUM(A45/$O$4*'[2]Dental &amp; Other Rates'!$B$27)</f>
        <v>1.3499999999999999</v>
      </c>
      <c r="P45" s="184">
        <f>SUM(A45/$O$4*'[2]Dental &amp; Other Rates'!$B$28)</f>
        <v>2.25</v>
      </c>
      <c r="Q45" s="123"/>
      <c r="R45" s="128">
        <f t="shared" si="18"/>
        <v>7.5</v>
      </c>
      <c r="S45" s="129">
        <f t="shared" si="19"/>
        <v>3.75</v>
      </c>
      <c r="T45" s="122">
        <v>0.84</v>
      </c>
      <c r="U45" s="123"/>
      <c r="V45" s="123"/>
      <c r="W45" s="182">
        <f>SUM(A45/$W$4*'[2]Dental &amp; Other Rates'!$B$41/12)</f>
        <v>105</v>
      </c>
      <c r="X45" s="123"/>
      <c r="Y45" s="133">
        <f t="shared" si="20"/>
        <v>501.45000000000005</v>
      </c>
      <c r="Z45" s="134">
        <f t="shared" si="21"/>
        <v>506.94</v>
      </c>
      <c r="AA45" s="134">
        <f t="shared" si="22"/>
        <v>6083.28</v>
      </c>
      <c r="AB45" s="135">
        <f t="shared" si="23"/>
        <v>4.05552E-2</v>
      </c>
    </row>
    <row r="46" spans="1:28" ht="14.4" thickTop="1" thickBot="1" x14ac:dyDescent="0.3">
      <c r="A46" s="33">
        <v>200000</v>
      </c>
      <c r="B46" s="54" t="s">
        <v>401</v>
      </c>
      <c r="C46" s="119"/>
      <c r="D46" s="128">
        <v>346</v>
      </c>
      <c r="E46" s="138">
        <v>242</v>
      </c>
      <c r="F46" s="138">
        <v>247</v>
      </c>
      <c r="G46" s="138">
        <v>306</v>
      </c>
      <c r="H46" s="122">
        <v>328</v>
      </c>
      <c r="I46" s="123"/>
      <c r="J46" s="159">
        <v>53</v>
      </c>
      <c r="K46" s="183">
        <v>18</v>
      </c>
      <c r="L46" s="123"/>
      <c r="M46" s="140">
        <v>14.6</v>
      </c>
      <c r="N46" s="123"/>
      <c r="O46" s="126">
        <f>SUM(A46/$O$4*'[2]Dental &amp; Other Rates'!$B$27)</f>
        <v>1.7999999999999998</v>
      </c>
      <c r="P46" s="184">
        <f>SUM(A46/$O$4*'[2]Dental &amp; Other Rates'!$B$28)</f>
        <v>3</v>
      </c>
      <c r="Q46" s="123"/>
      <c r="R46" s="128">
        <f t="shared" si="18"/>
        <v>10</v>
      </c>
      <c r="S46" s="129">
        <f t="shared" si="19"/>
        <v>5</v>
      </c>
      <c r="T46" s="122">
        <v>0.84</v>
      </c>
      <c r="U46" s="123"/>
      <c r="V46" s="123"/>
      <c r="W46" s="182">
        <f>SUM(A46/$W$4*'[2]Dental &amp; Other Rates'!$B$41/12)</f>
        <v>140</v>
      </c>
      <c r="X46" s="123"/>
      <c r="Y46" s="133">
        <f t="shared" si="20"/>
        <v>565.40000000000009</v>
      </c>
      <c r="Z46" s="134">
        <f t="shared" si="21"/>
        <v>572.44000000000005</v>
      </c>
      <c r="AA46" s="134">
        <f t="shared" si="22"/>
        <v>6869.2800000000007</v>
      </c>
      <c r="AB46" s="135">
        <f t="shared" si="23"/>
        <v>3.4346399999999999E-2</v>
      </c>
    </row>
    <row r="47" spans="1:28" ht="14.4" thickTop="1" thickBot="1" x14ac:dyDescent="0.3">
      <c r="A47" s="33">
        <v>300000</v>
      </c>
      <c r="B47" s="54" t="s">
        <v>402</v>
      </c>
      <c r="C47" s="119"/>
      <c r="D47" s="128">
        <v>362</v>
      </c>
      <c r="E47" s="138">
        <v>253</v>
      </c>
      <c r="F47" s="138">
        <v>259</v>
      </c>
      <c r="G47" s="138">
        <v>320</v>
      </c>
      <c r="H47" s="122">
        <v>343</v>
      </c>
      <c r="I47" s="123"/>
      <c r="J47" s="159">
        <v>53</v>
      </c>
      <c r="K47" s="183">
        <v>18</v>
      </c>
      <c r="L47" s="123"/>
      <c r="M47" s="140">
        <v>14.6</v>
      </c>
      <c r="N47" s="123"/>
      <c r="O47" s="126">
        <f>SUM(A47/$O$4*'[2]Dental &amp; Other Rates'!$B$27)</f>
        <v>2.6999999999999997</v>
      </c>
      <c r="P47" s="184">
        <f>SUM(A47/$O$4*'[2]Dental &amp; Other Rates'!$B$28)</f>
        <v>4.5</v>
      </c>
      <c r="Q47" s="123"/>
      <c r="R47" s="128">
        <f t="shared" si="18"/>
        <v>15</v>
      </c>
      <c r="S47" s="129">
        <f t="shared" si="19"/>
        <v>7.5</v>
      </c>
      <c r="T47" s="122">
        <v>0.84</v>
      </c>
      <c r="U47" s="123"/>
      <c r="V47" s="123"/>
      <c r="W47" s="182">
        <f>SUM(A47/$W$4*'[2]Dental &amp; Other Rates'!$B$42/12)</f>
        <v>235</v>
      </c>
      <c r="X47" s="123"/>
      <c r="Y47" s="133">
        <f t="shared" si="20"/>
        <v>682.3</v>
      </c>
      <c r="Z47" s="134">
        <f t="shared" si="21"/>
        <v>692.44</v>
      </c>
      <c r="AA47" s="134">
        <f t="shared" si="22"/>
        <v>8309.2800000000007</v>
      </c>
      <c r="AB47" s="135">
        <f t="shared" si="23"/>
        <v>2.7697600000000003E-2</v>
      </c>
    </row>
    <row r="48" spans="1:28" ht="14.4" thickTop="1" thickBot="1" x14ac:dyDescent="0.3">
      <c r="A48" s="33">
        <v>500000</v>
      </c>
      <c r="B48" s="54" t="s">
        <v>403</v>
      </c>
      <c r="C48" s="119"/>
      <c r="D48" s="163">
        <v>378</v>
      </c>
      <c r="E48" s="164">
        <v>265</v>
      </c>
      <c r="F48" s="164">
        <v>270</v>
      </c>
      <c r="G48" s="164">
        <v>335</v>
      </c>
      <c r="H48" s="165">
        <v>359</v>
      </c>
      <c r="I48" s="123"/>
      <c r="J48" s="166">
        <v>53</v>
      </c>
      <c r="K48" s="186">
        <v>18</v>
      </c>
      <c r="L48" s="123"/>
      <c r="M48" s="146">
        <v>14.6</v>
      </c>
      <c r="N48" s="123"/>
      <c r="O48" s="161">
        <f>SUM(A48/$O$4*'[2]Dental &amp; Other Rates'!$B$27)</f>
        <v>4.5</v>
      </c>
      <c r="P48" s="187">
        <f>SUM(A48/$O$4*'[2]Dental &amp; Other Rates'!$B$28)</f>
        <v>7.5</v>
      </c>
      <c r="Q48" s="123"/>
      <c r="R48" s="163">
        <f t="shared" si="18"/>
        <v>25</v>
      </c>
      <c r="S48" s="167">
        <f t="shared" si="19"/>
        <v>12.5</v>
      </c>
      <c r="T48" s="165">
        <v>0.84</v>
      </c>
      <c r="U48" s="123"/>
      <c r="V48" s="123"/>
      <c r="W48" s="188">
        <f>SUM(A48/$W$4*'[2]Dental &amp; Other Rates'!$B$42/12)</f>
        <v>391.66666666666669</v>
      </c>
      <c r="X48" s="123"/>
      <c r="Y48" s="147">
        <f t="shared" si="20"/>
        <v>866.76666666666665</v>
      </c>
      <c r="Z48" s="148">
        <f t="shared" si="21"/>
        <v>883.10666666666668</v>
      </c>
      <c r="AA48" s="148">
        <f t="shared" si="22"/>
        <v>10597.28</v>
      </c>
      <c r="AB48" s="149">
        <f t="shared" si="23"/>
        <v>2.1194560000000001E-2</v>
      </c>
    </row>
    <row r="49" spans="27:28" ht="13.8" thickTop="1" x14ac:dyDescent="0.25">
      <c r="AA49" s="169" t="s">
        <v>408</v>
      </c>
      <c r="AB49" s="170">
        <f>AVERAGE(AB6:AB48)</f>
        <v>3.8376279999999999E-2</v>
      </c>
    </row>
  </sheetData>
  <mergeCells count="13">
    <mergeCell ref="J16:K16"/>
    <mergeCell ref="D3:H3"/>
    <mergeCell ref="D16:H16"/>
    <mergeCell ref="O1:P1"/>
    <mergeCell ref="R1:T1"/>
    <mergeCell ref="Y1:AB1"/>
    <mergeCell ref="D27:H27"/>
    <mergeCell ref="D38:H38"/>
    <mergeCell ref="J27:K27"/>
    <mergeCell ref="J38:K38"/>
    <mergeCell ref="D1:H1"/>
    <mergeCell ref="J1:K1"/>
    <mergeCell ref="J3:K3"/>
  </mergeCells>
  <phoneticPr fontId="0" type="noConversion"/>
  <printOptions horizontalCentered="1"/>
  <pageMargins left="0.75" right="0.75" top="1" bottom="1" header="0.5" footer="0.5"/>
  <pageSetup scale="56" orientation="landscape" r:id="rId1"/>
  <headerFooter alignWithMargins="0">
    <oddHeader>&amp;C&amp;"Arial,Bold"&amp;16SSMB CITIGROUP MEDICAL RATES FOR 2001</oddHeader>
    <oddFooter>&amp;L&amp;F
&amp;D, &amp;T&amp;RPage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Adjusted Maximum Est.</vt:lpstr>
      <vt:lpstr>NETCO Max Adjustments </vt:lpstr>
      <vt:lpstr>Adjusted Maximum Est. (2)</vt:lpstr>
      <vt:lpstr>Adjusted Conservative Estimates</vt:lpstr>
      <vt:lpstr>NETCO Adjustments</vt:lpstr>
      <vt:lpstr>Comparison </vt:lpstr>
      <vt:lpstr>Enron Rate Chart</vt:lpstr>
      <vt:lpstr>Citigroup Rate Max AD&amp;D Life</vt:lpstr>
      <vt:lpstr>Citigroup Rate Chart</vt:lpstr>
      <vt:lpstr>NETCO ADJUSTED SAlARIES</vt:lpstr>
      <vt:lpstr>'Comparison '!Print_Area</vt:lpstr>
      <vt:lpstr>'NETCO Adjustments'!Print_Area</vt:lpstr>
      <vt:lpstr>'NETCO Max Adjustments '!Print_Area</vt:lpstr>
      <vt:lpstr>'NETCO ADJUSTED SAlARIES'!Print_Titles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cphilpo</dc:creator>
  <cp:lastModifiedBy>Havlíček Jan</cp:lastModifiedBy>
  <cp:lastPrinted>2002-01-09T19:56:41Z</cp:lastPrinted>
  <dcterms:created xsi:type="dcterms:W3CDTF">2002-01-08T22:58:34Z</dcterms:created>
  <dcterms:modified xsi:type="dcterms:W3CDTF">2023-09-10T15:22:33Z</dcterms:modified>
</cp:coreProperties>
</file>