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80" windowHeight="7872"/>
  </bookViews>
  <sheets>
    <sheet name="Flows" sheetId="45520" r:id="rId1"/>
    <sheet name="Basis Detail" sheetId="45517" r:id="rId2"/>
    <sheet name="Sheet3" sheetId="45519" r:id="rId3"/>
  </sheets>
  <definedNames>
    <definedName name="_xlnm.Print_Area" localSheetId="1">'Basis Detail'!$A$4:$H$32</definedName>
    <definedName name="_xlnm.Print_Area" localSheetId="0">Flows!$D$4:$S$18</definedName>
  </definedNames>
  <calcPr calcId="0"/>
</workbook>
</file>

<file path=xl/calcChain.xml><?xml version="1.0" encoding="utf-8"?>
<calcChain xmlns="http://schemas.openxmlformats.org/spreadsheetml/2006/main">
  <c r="B22" i="45517" l="1"/>
  <c r="C22" i="45517"/>
  <c r="D22" i="45517"/>
  <c r="E22" i="45517"/>
  <c r="F22" i="45517"/>
  <c r="B23" i="45517"/>
  <c r="C23" i="45517"/>
  <c r="D23" i="45517"/>
  <c r="E23" i="45517"/>
  <c r="F23" i="45517"/>
  <c r="B24" i="45517"/>
  <c r="C24" i="45517"/>
  <c r="D24" i="45517"/>
  <c r="E24" i="45517"/>
  <c r="F24" i="45517"/>
  <c r="B25" i="45517"/>
  <c r="C25" i="45517"/>
  <c r="D25" i="45517"/>
  <c r="E25" i="45517"/>
  <c r="F25" i="45517"/>
  <c r="B26" i="45517"/>
  <c r="C26" i="45517"/>
  <c r="D26" i="45517"/>
  <c r="E26" i="45517"/>
  <c r="F26" i="45517"/>
  <c r="B27" i="45517"/>
  <c r="C27" i="45517"/>
  <c r="D27" i="45517"/>
  <c r="E27" i="45517"/>
  <c r="F27" i="45517"/>
  <c r="B28" i="45517"/>
  <c r="C28" i="45517"/>
  <c r="D28" i="45517"/>
  <c r="E28" i="45517"/>
  <c r="F28" i="45517"/>
  <c r="B29" i="45517"/>
  <c r="C29" i="45517"/>
  <c r="D29" i="45517"/>
  <c r="E29" i="45517"/>
  <c r="F29" i="45517"/>
  <c r="B30" i="45517"/>
  <c r="C30" i="45517"/>
  <c r="D30" i="45517"/>
  <c r="E30" i="45517"/>
  <c r="F30" i="45517"/>
  <c r="B31" i="45517"/>
  <c r="C31" i="45517"/>
  <c r="D31" i="45517"/>
  <c r="E31" i="45517"/>
  <c r="F31" i="45517"/>
  <c r="B32" i="45517"/>
  <c r="C32" i="45517"/>
  <c r="D32" i="45517"/>
  <c r="E32" i="45517"/>
  <c r="F32" i="45517"/>
  <c r="P5" i="45520"/>
  <c r="Q5" i="45520"/>
  <c r="R5" i="45520"/>
  <c r="S5" i="45520"/>
  <c r="R7" i="45520"/>
  <c r="S7" i="45520"/>
  <c r="Q8" i="45520"/>
  <c r="S8" i="45520"/>
  <c r="E10" i="45520"/>
  <c r="F10" i="45520"/>
  <c r="G10" i="45520"/>
  <c r="H10" i="45520"/>
  <c r="I10" i="45520"/>
  <c r="J10" i="45520"/>
  <c r="K10" i="45520"/>
  <c r="L10" i="45520"/>
  <c r="M10" i="45520"/>
  <c r="N10" i="45520"/>
  <c r="O10" i="45520"/>
  <c r="P10" i="45520"/>
  <c r="Q10" i="45520"/>
  <c r="R10" i="45520"/>
  <c r="S10" i="45520"/>
</calcChain>
</file>

<file path=xl/sharedStrings.xml><?xml version="1.0" encoding="utf-8"?>
<sst xmlns="http://schemas.openxmlformats.org/spreadsheetml/2006/main" count="33" uniqueCount="22">
  <si>
    <t>Michigan</t>
  </si>
  <si>
    <t>MichCon:</t>
  </si>
  <si>
    <t>Great Lakes</t>
  </si>
  <si>
    <t>Panhandle</t>
  </si>
  <si>
    <t>ANR - Willow Run</t>
  </si>
  <si>
    <t>Union - St. Clair</t>
  </si>
  <si>
    <t>ANR - Columbus</t>
  </si>
  <si>
    <t>Capacity</t>
  </si>
  <si>
    <t>Transport Flows:</t>
  </si>
  <si>
    <t>Pipelines</t>
  </si>
  <si>
    <t>PEPL</t>
  </si>
  <si>
    <t>Dawn</t>
  </si>
  <si>
    <t>ML7</t>
  </si>
  <si>
    <t>Info r/c'd from Storey's spreadsheet.</t>
  </si>
  <si>
    <t>ANR-SE</t>
  </si>
  <si>
    <t>ANR-OK</t>
  </si>
  <si>
    <t>MichCon</t>
  </si>
  <si>
    <t>Basis from Hub:</t>
  </si>
  <si>
    <t>Basis to MichCon:</t>
  </si>
  <si>
    <t>POINT</t>
  </si>
  <si>
    <t>Henry Hub</t>
  </si>
  <si>
    <t>Production: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</si>
</sst>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0.0000_);[Red]\(0.0000\)"/>
    <numFmt numFmtId="166" formatCode="0.00_);[Red]\(0.00\)"/>
    <numFmt numFmtId="167" formatCode="#,##0.000_);\(#,##0.000\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name val="Times New Roman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17" fontId="0" fillId="0" borderId="0" xfId="0" applyNumberFormat="1"/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7" fontId="2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5" fillId="2" borderId="4" xfId="0" applyFont="1" applyFill="1" applyBorder="1"/>
    <xf numFmtId="17" fontId="2" fillId="2" borderId="3" xfId="0" applyNumberFormat="1" applyFont="1" applyFill="1" applyBorder="1" applyAlignment="1">
      <alignment horizontal="center"/>
    </xf>
    <xf numFmtId="0" fontId="2" fillId="0" borderId="0" xfId="0" applyFont="1" applyBorder="1"/>
    <xf numFmtId="38" fontId="2" fillId="0" borderId="0" xfId="0" applyNumberFormat="1" applyFont="1" applyBorder="1"/>
    <xf numFmtId="0" fontId="0" fillId="0" borderId="1" xfId="0" applyBorder="1"/>
    <xf numFmtId="38" fontId="0" fillId="0" borderId="1" xfId="0" applyNumberFormat="1" applyBorder="1"/>
    <xf numFmtId="0" fontId="2" fillId="3" borderId="4" xfId="0" applyFont="1" applyFill="1" applyBorder="1"/>
    <xf numFmtId="38" fontId="2" fillId="3" borderId="4" xfId="0" applyNumberFormat="1" applyFont="1" applyFill="1" applyBorder="1"/>
    <xf numFmtId="0" fontId="2" fillId="2" borderId="4" xfId="0" applyFont="1" applyFill="1" applyBorder="1"/>
    <xf numFmtId="17" fontId="2" fillId="2" borderId="4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66" fontId="0" fillId="0" borderId="0" xfId="0" applyNumberFormat="1"/>
    <xf numFmtId="167" fontId="7" fillId="0" borderId="0" xfId="1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66FFCC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33"/>
      <rgbColor rgb="00FFFF00"/>
      <rgbColor rgb="0099CCFF"/>
      <rgbColor rgb="00FFCCCC"/>
      <rgbColor rgb="00CC99FF"/>
      <rgbColor rgb="00FFCC99"/>
      <rgbColor rgb="003366FF"/>
      <rgbColor rgb="0033CCCC"/>
      <rgbColor rgb="0099FF33"/>
      <rgbColor rgb="00FEF918"/>
      <rgbColor rgb="00FFAB57"/>
      <rgbColor rgb="00FF9933"/>
      <rgbColor rgb="00666699"/>
      <rgbColor rgb="00969696"/>
      <rgbColor rgb="00003366"/>
      <rgbColor rgb="00CCFF99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Basis From MichCon</a:t>
            </a:r>
          </a:p>
        </c:rich>
      </c:tx>
      <c:layout>
        <c:manualLayout>
          <c:xMode val="edge"/>
          <c:yMode val="edge"/>
          <c:x val="0.41958086729342298"/>
          <c:y val="3.5461074775309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11203548408507"/>
          <c:y val="0.19385387543835753"/>
          <c:w val="0.69230843103414796"/>
          <c:h val="0.5768334830116979"/>
        </c:manualLayout>
      </c:layout>
      <c:lineChart>
        <c:grouping val="standard"/>
        <c:varyColors val="0"/>
        <c:ser>
          <c:idx val="0"/>
          <c:order val="0"/>
          <c:tx>
            <c:strRef>
              <c:f>Flows!$D$14</c:f>
              <c:strCache>
                <c:ptCount val="1"/>
                <c:pt idx="0">
                  <c:v>ANR-SE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Flows!$E$14:$O$14</c:f>
              <c:numCache>
                <c:formatCode>0.0000_);[Red]\(0.0000\)</c:formatCode>
                <c:ptCount val="11"/>
                <c:pt idx="0">
                  <c:v>-0.14800000000000002</c:v>
                </c:pt>
                <c:pt idx="1">
                  <c:v>-0.152</c:v>
                </c:pt>
                <c:pt idx="2">
                  <c:v>-5.1000000000000004E-2</c:v>
                </c:pt>
                <c:pt idx="3">
                  <c:v>4.0000000000000001E-3</c:v>
                </c:pt>
                <c:pt idx="4">
                  <c:v>-9.8000000000000004E-2</c:v>
                </c:pt>
                <c:pt idx="5">
                  <c:v>-0.159</c:v>
                </c:pt>
                <c:pt idx="6">
                  <c:v>-0.20699999999999999</c:v>
                </c:pt>
                <c:pt idx="7">
                  <c:v>-0.19</c:v>
                </c:pt>
                <c:pt idx="8">
                  <c:v>-0.186</c:v>
                </c:pt>
                <c:pt idx="9">
                  <c:v>-0.18099999999999999</c:v>
                </c:pt>
                <c:pt idx="10">
                  <c:v>-0.22199999999999998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C-4694-B843-A171D1F5126A}"/>
            </c:ext>
          </c:extLst>
        </c:ser>
        <c:ser>
          <c:idx val="1"/>
          <c:order val="1"/>
          <c:tx>
            <c:strRef>
              <c:f>Flows!$D$15</c:f>
              <c:strCache>
                <c:ptCount val="1"/>
                <c:pt idx="0">
                  <c:v>ANR-OK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Flows!$E$15:$O$15</c:f>
              <c:numCache>
                <c:formatCode>0.0000_);[Red]\(0.0000\)</c:formatCode>
                <c:ptCount val="11"/>
                <c:pt idx="0">
                  <c:v>-0.182</c:v>
                </c:pt>
                <c:pt idx="1">
                  <c:v>-0.20499999999999999</c:v>
                </c:pt>
                <c:pt idx="2">
                  <c:v>-8.8999999999999996E-2</c:v>
                </c:pt>
                <c:pt idx="3">
                  <c:v>-7.0999999999999994E-2</c:v>
                </c:pt>
                <c:pt idx="4">
                  <c:v>-0.17699999999999999</c:v>
                </c:pt>
                <c:pt idx="5">
                  <c:v>-0.17599999999999999</c:v>
                </c:pt>
                <c:pt idx="6">
                  <c:v>-0.26900000000000002</c:v>
                </c:pt>
                <c:pt idx="7">
                  <c:v>-0.29199999999999998</c:v>
                </c:pt>
                <c:pt idx="8">
                  <c:v>-0.26300000000000001</c:v>
                </c:pt>
                <c:pt idx="9">
                  <c:v>-0.21100000000000002</c:v>
                </c:pt>
                <c:pt idx="10">
                  <c:v>-0.245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C-4694-B843-A171D1F5126A}"/>
            </c:ext>
          </c:extLst>
        </c:ser>
        <c:ser>
          <c:idx val="2"/>
          <c:order val="2"/>
          <c:tx>
            <c:strRef>
              <c:f>Flows!$D$16</c:f>
              <c:strCache>
                <c:ptCount val="1"/>
                <c:pt idx="0">
                  <c:v>PEPL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Flows!$E$16:$O$16</c:f>
              <c:numCache>
                <c:formatCode>0.0000_);[Red]\(0.0000\)</c:formatCode>
                <c:ptCount val="11"/>
                <c:pt idx="0">
                  <c:v>-0.17699999999999999</c:v>
                </c:pt>
                <c:pt idx="1">
                  <c:v>-0.21100000000000002</c:v>
                </c:pt>
                <c:pt idx="2">
                  <c:v>-8.8999999999999996E-2</c:v>
                </c:pt>
                <c:pt idx="3">
                  <c:v>-8.3000000000000004E-2</c:v>
                </c:pt>
                <c:pt idx="4">
                  <c:v>-0.19899999999999998</c:v>
                </c:pt>
                <c:pt idx="5">
                  <c:v>-0.17799999999999999</c:v>
                </c:pt>
                <c:pt idx="6">
                  <c:v>-0.26900000000000002</c:v>
                </c:pt>
                <c:pt idx="7">
                  <c:v>-0.29599999999999999</c:v>
                </c:pt>
                <c:pt idx="8">
                  <c:v>-0.26700000000000002</c:v>
                </c:pt>
                <c:pt idx="9">
                  <c:v>-0.21899999999999997</c:v>
                </c:pt>
                <c:pt idx="10">
                  <c:v>-0.252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C-4694-B843-A171D1F5126A}"/>
            </c:ext>
          </c:extLst>
        </c:ser>
        <c:ser>
          <c:idx val="3"/>
          <c:order val="3"/>
          <c:tx>
            <c:strRef>
              <c:f>Flows!$D$17</c:f>
              <c:strCache>
                <c:ptCount val="1"/>
                <c:pt idx="0">
                  <c:v>Dawn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Flows!$E$17:$O$17</c:f>
              <c:numCache>
                <c:formatCode>0.0000_);[Red]\(0.0000\)</c:formatCode>
                <c:ptCount val="11"/>
                <c:pt idx="0">
                  <c:v>5.3000000000000005E-2</c:v>
                </c:pt>
                <c:pt idx="1">
                  <c:v>4.2999999999999997E-2</c:v>
                </c:pt>
                <c:pt idx="2">
                  <c:v>8.1000000000000003E-2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7.4999999999999997E-2</c:v>
                </c:pt>
                <c:pt idx="6">
                  <c:v>7.0000000000000062E-3</c:v>
                </c:pt>
                <c:pt idx="7">
                  <c:v>-4.0000000000000036E-3</c:v>
                </c:pt>
                <c:pt idx="8">
                  <c:v>-1.2999999999999998E-2</c:v>
                </c:pt>
                <c:pt idx="9">
                  <c:v>-0.03</c:v>
                </c:pt>
                <c:pt idx="10">
                  <c:v>-4.8999999999999988E-2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C-4694-B843-A171D1F5126A}"/>
            </c:ext>
          </c:extLst>
        </c:ser>
        <c:ser>
          <c:idx val="4"/>
          <c:order val="4"/>
          <c:tx>
            <c:strRef>
              <c:f>Flows!$D$18</c:f>
              <c:strCache>
                <c:ptCount val="1"/>
                <c:pt idx="0">
                  <c:v>ML7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Flows!$E$13:$O$13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Flows!$E$18:$O$18</c:f>
              <c:numCache>
                <c:formatCode>0.0000_);[Red]\(0.0000\)</c:formatCode>
                <c:ptCount val="11"/>
                <c:pt idx="0">
                  <c:v>3.599999999999999E-2</c:v>
                </c:pt>
                <c:pt idx="1">
                  <c:v>2.7999999999999983E-2</c:v>
                </c:pt>
                <c:pt idx="2">
                  <c:v>9.2999999999999999E-2</c:v>
                </c:pt>
                <c:pt idx="3">
                  <c:v>0.14100000000000001</c:v>
                </c:pt>
                <c:pt idx="4">
                  <c:v>0.06</c:v>
                </c:pt>
                <c:pt idx="5">
                  <c:v>1.9000000000000003E-2</c:v>
                </c:pt>
                <c:pt idx="6">
                  <c:v>1.9000000000000017E-2</c:v>
                </c:pt>
                <c:pt idx="7">
                  <c:v>1.6E-2</c:v>
                </c:pt>
                <c:pt idx="8">
                  <c:v>3.5000000000000003E-2</c:v>
                </c:pt>
                <c:pt idx="9">
                  <c:v>4.1000000000000009E-2</c:v>
                </c:pt>
                <c:pt idx="10">
                  <c:v>1.9000000000000017E-2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C-4694-B843-A171D1F5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82464"/>
        <c:axId val="1"/>
      </c:lineChart>
      <c:dateAx>
        <c:axId val="150282464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Basis ($)</a:t>
                </a:r>
              </a:p>
            </c:rich>
          </c:tx>
          <c:layout>
            <c:manualLayout>
              <c:xMode val="edge"/>
              <c:yMode val="edge"/>
              <c:x val="2.7972057819561531E-2"/>
              <c:y val="0.37825146426996592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Month-Year</a:t>
                </a:r>
              </a:p>
            </c:rich>
          </c:tx>
          <c:layout>
            <c:manualLayout>
              <c:xMode val="edge"/>
              <c:yMode val="edge"/>
              <c:x val="0.4475529251129845"/>
              <c:y val="0.820332863135488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_);[Red]\(0.0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82464"/>
        <c:crosses val="autoZero"/>
        <c:crossBetween val="between"/>
      </c:valAx>
      <c:spPr>
        <a:solidFill>
          <a:srgbClr val="DDDDD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5105850225969"/>
          <c:y val="0.33569817453959472"/>
          <c:w val="9.6153948754742771E-2"/>
          <c:h val="0.286052669854161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MichCon Historical Flows</a:t>
            </a:r>
          </a:p>
        </c:rich>
      </c:tx>
      <c:layout>
        <c:manualLayout>
          <c:xMode val="edge"/>
          <c:yMode val="edge"/>
          <c:x val="0.41130465344053313"/>
          <c:y val="3.1971601613410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6095743744713"/>
          <c:y val="0.15097700761888369"/>
          <c:w val="0.68000050526532108"/>
          <c:h val="0.73712303719807915"/>
        </c:manualLayout>
      </c:layout>
      <c:lineChart>
        <c:grouping val="standard"/>
        <c:varyColors val="0"/>
        <c:ser>
          <c:idx val="0"/>
          <c:order val="0"/>
          <c:tx>
            <c:strRef>
              <c:f>Flows!$D$5</c:f>
              <c:strCache>
                <c:ptCount val="1"/>
                <c:pt idx="0">
                  <c:v>Great Lakes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Flows!$E$5:$O$5</c:f>
              <c:numCache>
                <c:formatCode>#,##0_);[Red]\(#,##0\)</c:formatCode>
                <c:ptCount val="11"/>
                <c:pt idx="0">
                  <c:v>198916</c:v>
                </c:pt>
                <c:pt idx="1">
                  <c:v>28137</c:v>
                </c:pt>
                <c:pt idx="2">
                  <c:v>-26769</c:v>
                </c:pt>
                <c:pt idx="3">
                  <c:v>-46625</c:v>
                </c:pt>
                <c:pt idx="4">
                  <c:v>-10713</c:v>
                </c:pt>
                <c:pt idx="5">
                  <c:v>-10713</c:v>
                </c:pt>
                <c:pt idx="6">
                  <c:v>23225</c:v>
                </c:pt>
                <c:pt idx="7">
                  <c:v>72167</c:v>
                </c:pt>
                <c:pt idx="8">
                  <c:v>112677</c:v>
                </c:pt>
                <c:pt idx="9">
                  <c:v>145842</c:v>
                </c:pt>
                <c:pt idx="10">
                  <c:v>280251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4-41C6-B239-A0457959513F}"/>
            </c:ext>
          </c:extLst>
        </c:ser>
        <c:ser>
          <c:idx val="1"/>
          <c:order val="1"/>
          <c:tx>
            <c:strRef>
              <c:f>Flows!$D$6</c:f>
              <c:strCache>
                <c:ptCount val="1"/>
                <c:pt idx="0">
                  <c:v>Panhandle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Flows!$E$6:$O$6</c:f>
              <c:numCache>
                <c:formatCode>#,##0_);[Red]\(#,##0\)</c:formatCode>
                <c:ptCount val="11"/>
                <c:pt idx="0">
                  <c:v>118141</c:v>
                </c:pt>
                <c:pt idx="1">
                  <c:v>177200</c:v>
                </c:pt>
                <c:pt idx="2">
                  <c:v>76615</c:v>
                </c:pt>
                <c:pt idx="3">
                  <c:v>24137</c:v>
                </c:pt>
                <c:pt idx="4">
                  <c:v>15222</c:v>
                </c:pt>
                <c:pt idx="5">
                  <c:v>86468</c:v>
                </c:pt>
                <c:pt idx="6">
                  <c:v>138999</c:v>
                </c:pt>
                <c:pt idx="8">
                  <c:v>166418</c:v>
                </c:pt>
                <c:pt idx="9">
                  <c:v>144405</c:v>
                </c:pt>
                <c:pt idx="10">
                  <c:v>131774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4-41C6-B239-A0457959513F}"/>
            </c:ext>
          </c:extLst>
        </c:ser>
        <c:ser>
          <c:idx val="2"/>
          <c:order val="2"/>
          <c:tx>
            <c:strRef>
              <c:f>Flows!$D$7</c:f>
              <c:strCache>
                <c:ptCount val="1"/>
                <c:pt idx="0">
                  <c:v>ANR - Willow Run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Flows!$E$7:$O$7</c:f>
              <c:numCache>
                <c:formatCode>#,##0_);[Red]\(#,##0\)</c:formatCode>
                <c:ptCount val="11"/>
                <c:pt idx="0">
                  <c:v>116759</c:v>
                </c:pt>
                <c:pt idx="1">
                  <c:v>394119</c:v>
                </c:pt>
                <c:pt idx="2">
                  <c:v>159599</c:v>
                </c:pt>
                <c:pt idx="3">
                  <c:v>111079</c:v>
                </c:pt>
                <c:pt idx="4">
                  <c:v>190487</c:v>
                </c:pt>
                <c:pt idx="5">
                  <c:v>233158</c:v>
                </c:pt>
                <c:pt idx="6">
                  <c:v>303736</c:v>
                </c:pt>
                <c:pt idx="7">
                  <c:v>200074</c:v>
                </c:pt>
                <c:pt idx="8">
                  <c:v>339301</c:v>
                </c:pt>
                <c:pt idx="9">
                  <c:v>202361</c:v>
                </c:pt>
                <c:pt idx="10">
                  <c:v>266964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4-41C6-B239-A0457959513F}"/>
            </c:ext>
          </c:extLst>
        </c:ser>
        <c:ser>
          <c:idx val="3"/>
          <c:order val="3"/>
          <c:tx>
            <c:strRef>
              <c:f>Flows!$D$8</c:f>
              <c:strCache>
                <c:ptCount val="1"/>
                <c:pt idx="0">
                  <c:v>Union - St. Clair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Flows!$E$8:$O$8</c:f>
              <c:numCache>
                <c:formatCode>#,##0_);[Red]\(#,##0\)</c:formatCode>
                <c:ptCount val="11"/>
                <c:pt idx="1">
                  <c:v>-133130</c:v>
                </c:pt>
                <c:pt idx="2">
                  <c:v>-88012</c:v>
                </c:pt>
                <c:pt idx="3">
                  <c:v>-92593</c:v>
                </c:pt>
                <c:pt idx="4">
                  <c:v>-96004</c:v>
                </c:pt>
                <c:pt idx="5">
                  <c:v>-115479</c:v>
                </c:pt>
                <c:pt idx="6">
                  <c:v>-7460</c:v>
                </c:pt>
                <c:pt idx="7">
                  <c:v>-4373</c:v>
                </c:pt>
                <c:pt idx="8">
                  <c:v>-7177</c:v>
                </c:pt>
                <c:pt idx="9">
                  <c:v>-2363</c:v>
                </c:pt>
                <c:pt idx="10">
                  <c:v>12970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54-41C6-B239-A0457959513F}"/>
            </c:ext>
          </c:extLst>
        </c:ser>
        <c:ser>
          <c:idx val="4"/>
          <c:order val="4"/>
          <c:tx>
            <c:strRef>
              <c:f>Flows!$D$9</c:f>
              <c:strCache>
                <c:ptCount val="1"/>
                <c:pt idx="0">
                  <c:v>ANR - Columbus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Flows!$E$9:$O$9</c:f>
              <c:numCache>
                <c:formatCode>#,##0_);[Red]\(#,##0\)</c:formatCode>
                <c:ptCount val="11"/>
                <c:pt idx="1">
                  <c:v>-46308</c:v>
                </c:pt>
                <c:pt idx="2">
                  <c:v>-59451</c:v>
                </c:pt>
                <c:pt idx="3">
                  <c:v>-50500</c:v>
                </c:pt>
                <c:pt idx="4">
                  <c:v>-54411</c:v>
                </c:pt>
                <c:pt idx="5">
                  <c:v>-60498</c:v>
                </c:pt>
                <c:pt idx="6">
                  <c:v>-14999</c:v>
                </c:pt>
                <c:pt idx="7">
                  <c:v>-8709</c:v>
                </c:pt>
                <c:pt idx="8">
                  <c:v>-2554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54-41C6-B239-A0457959513F}"/>
            </c:ext>
          </c:extLst>
        </c:ser>
        <c:ser>
          <c:idx val="5"/>
          <c:order val="5"/>
          <c:tx>
            <c:strRef>
              <c:f>Flows!$D$10</c:f>
              <c:strCache>
                <c:ptCount val="1"/>
                <c:pt idx="0">
                  <c:v>Transport Flows: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Flows!$E$4:$O$4</c:f>
              <c:numCache>
                <c:formatCode>mmm\-yy</c:formatCode>
                <c:ptCount val="11"/>
                <c:pt idx="0">
                  <c:v>36434</c:v>
                </c:pt>
                <c:pt idx="1">
                  <c:v>36465</c:v>
                </c:pt>
                <c:pt idx="2">
                  <c:v>36495</c:v>
                </c:pt>
                <c:pt idx="3">
                  <c:v>36526</c:v>
                </c:pt>
                <c:pt idx="4">
                  <c:v>36557</c:v>
                </c:pt>
                <c:pt idx="5">
                  <c:v>36586</c:v>
                </c:pt>
                <c:pt idx="6">
                  <c:v>36617</c:v>
                </c:pt>
                <c:pt idx="7">
                  <c:v>36647</c:v>
                </c:pt>
                <c:pt idx="8">
                  <c:v>36678</c:v>
                </c:pt>
                <c:pt idx="9">
                  <c:v>36708</c:v>
                </c:pt>
                <c:pt idx="10">
                  <c:v>36739</c:v>
                </c:pt>
              </c:numCache>
            </c:numRef>
          </c:cat>
          <c:val>
            <c:numRef>
              <c:f>Flows!$E$10:$O$10</c:f>
              <c:numCache>
                <c:formatCode>#,##0_);[Red]\(#,##0\)</c:formatCode>
                <c:ptCount val="11"/>
                <c:pt idx="0">
                  <c:v>433816</c:v>
                </c:pt>
                <c:pt idx="1">
                  <c:v>420018</c:v>
                </c:pt>
                <c:pt idx="2">
                  <c:v>61982</c:v>
                </c:pt>
                <c:pt idx="3">
                  <c:v>-54502</c:v>
                </c:pt>
                <c:pt idx="4">
                  <c:v>44581</c:v>
                </c:pt>
                <c:pt idx="5">
                  <c:v>132936</c:v>
                </c:pt>
                <c:pt idx="6">
                  <c:v>443501</c:v>
                </c:pt>
                <c:pt idx="7">
                  <c:v>259159</c:v>
                </c:pt>
                <c:pt idx="8">
                  <c:v>608665</c:v>
                </c:pt>
                <c:pt idx="9">
                  <c:v>490245</c:v>
                </c:pt>
                <c:pt idx="10">
                  <c:v>691959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54-41C6-B239-A04579595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38624"/>
        <c:axId val="1"/>
      </c:lineChart>
      <c:dateAx>
        <c:axId val="15043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Month-Year</a:t>
                </a:r>
              </a:p>
            </c:rich>
          </c:tx>
          <c:layout>
            <c:manualLayout>
              <c:xMode val="edge"/>
              <c:yMode val="edge"/>
              <c:x val="0.41652204862159692"/>
              <c:y val="0.91474304616147162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Volume (MMBtu)</a:t>
                </a:r>
              </a:p>
            </c:rich>
          </c:tx>
          <c:layout>
            <c:manualLayout>
              <c:xMode val="edge"/>
              <c:yMode val="edge"/>
              <c:x val="1.6521751406702177E-2"/>
              <c:y val="0.362344818285320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38624"/>
        <c:crosses val="autoZero"/>
        <c:crossBetween val="between"/>
      </c:valAx>
      <c:spPr>
        <a:solidFill>
          <a:srgbClr val="DDDDD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565279483372579"/>
          <c:y val="0.38543541945056181"/>
          <c:w val="0.15565228956840471"/>
          <c:h val="0.268206213534722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47</xdr:row>
      <xdr:rowOff>22860</xdr:rowOff>
    </xdr:from>
    <xdr:to>
      <xdr:col>16</xdr:col>
      <xdr:colOff>152400</xdr:colOff>
      <xdr:row>66</xdr:row>
      <xdr:rowOff>60960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16</xdr:col>
      <xdr:colOff>220980</xdr:colOff>
      <xdr:row>45</xdr:row>
      <xdr:rowOff>99060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5"/>
  <sheetViews>
    <sheetView tabSelected="1" zoomScaleNormal="100" workbookViewId="0">
      <pane xSplit="4" ySplit="4" topLeftCell="G6" activePane="bottomRight" state="frozen"/>
      <selection pane="topRight" activeCell="E1" sqref="E1"/>
      <selection pane="bottomLeft" activeCell="A5" sqref="A5"/>
      <selection pane="bottomRight" activeCell="P19" sqref="P19"/>
    </sheetView>
  </sheetViews>
  <sheetFormatPr defaultRowHeight="13.2" x14ac:dyDescent="0.25"/>
  <cols>
    <col min="2" max="2" width="3.6640625" customWidth="1"/>
    <col min="3" max="3" width="10.33203125" customWidth="1"/>
    <col min="4" max="4" width="17.88671875" customWidth="1"/>
  </cols>
  <sheetData>
    <row r="2" spans="1:19" x14ac:dyDescent="0.25">
      <c r="P2" s="5"/>
      <c r="Q2" s="5"/>
      <c r="R2" s="5"/>
    </row>
    <row r="3" spans="1:19" x14ac:dyDescent="0.25">
      <c r="B3" s="1" t="s">
        <v>0</v>
      </c>
    </row>
    <row r="4" spans="1:19" x14ac:dyDescent="0.25">
      <c r="A4" s="4" t="s">
        <v>7</v>
      </c>
      <c r="C4" s="2" t="s">
        <v>1</v>
      </c>
      <c r="D4" s="23" t="s">
        <v>9</v>
      </c>
      <c r="E4" s="24">
        <v>36434</v>
      </c>
      <c r="F4" s="24">
        <v>36465</v>
      </c>
      <c r="G4" s="24">
        <v>36495</v>
      </c>
      <c r="H4" s="24">
        <v>36526</v>
      </c>
      <c r="I4" s="24">
        <v>36557</v>
      </c>
      <c r="J4" s="24">
        <v>36586</v>
      </c>
      <c r="K4" s="24">
        <v>36617</v>
      </c>
      <c r="L4" s="24">
        <v>36647</v>
      </c>
      <c r="M4" s="24">
        <v>36678</v>
      </c>
      <c r="N4" s="24">
        <v>36708</v>
      </c>
      <c r="O4" s="24">
        <v>36739</v>
      </c>
      <c r="P4" s="24">
        <v>36770</v>
      </c>
      <c r="Q4" s="24">
        <v>36800</v>
      </c>
      <c r="R4" s="24">
        <v>36831</v>
      </c>
      <c r="S4" s="24">
        <v>36861</v>
      </c>
    </row>
    <row r="5" spans="1:19" x14ac:dyDescent="0.25">
      <c r="A5" s="6">
        <v>300000</v>
      </c>
      <c r="D5" s="19" t="s">
        <v>2</v>
      </c>
      <c r="E5" s="20">
        <v>198916</v>
      </c>
      <c r="F5" s="20">
        <v>28137</v>
      </c>
      <c r="G5" s="20">
        <v>-26769</v>
      </c>
      <c r="H5" s="20">
        <v>-46625</v>
      </c>
      <c r="I5" s="20">
        <v>-10713</v>
      </c>
      <c r="J5" s="20">
        <v>-10713</v>
      </c>
      <c r="K5" s="20">
        <v>23225</v>
      </c>
      <c r="L5" s="20">
        <v>72167</v>
      </c>
      <c r="M5" s="20">
        <v>112677</v>
      </c>
      <c r="N5" s="20">
        <v>145842</v>
      </c>
      <c r="O5" s="20">
        <v>280251</v>
      </c>
      <c r="P5" s="6">
        <f>91634-15189</f>
        <v>76445</v>
      </c>
      <c r="Q5" s="6">
        <f>98296-15189</f>
        <v>83107</v>
      </c>
      <c r="R5" s="6">
        <f>16761-16582</f>
        <v>179</v>
      </c>
      <c r="S5" s="6">
        <f>5191-90062</f>
        <v>-84871</v>
      </c>
    </row>
    <row r="6" spans="1:19" x14ac:dyDescent="0.25">
      <c r="A6" s="6">
        <v>155000</v>
      </c>
      <c r="D6" s="19" t="s">
        <v>3</v>
      </c>
      <c r="E6" s="20">
        <v>118141</v>
      </c>
      <c r="F6" s="20">
        <v>177200</v>
      </c>
      <c r="G6" s="20">
        <v>76615</v>
      </c>
      <c r="H6" s="20">
        <v>24137</v>
      </c>
      <c r="I6" s="20">
        <v>15222</v>
      </c>
      <c r="J6" s="20">
        <v>86468</v>
      </c>
      <c r="K6" s="20">
        <v>138999</v>
      </c>
      <c r="L6" s="20"/>
      <c r="M6" s="20">
        <v>166418</v>
      </c>
      <c r="N6" s="20">
        <v>144405</v>
      </c>
      <c r="O6" s="20">
        <v>131774</v>
      </c>
      <c r="P6" s="6">
        <v>162817</v>
      </c>
      <c r="Q6" s="6">
        <v>175675</v>
      </c>
      <c r="R6" s="6">
        <v>64890</v>
      </c>
      <c r="S6" s="6">
        <v>18000</v>
      </c>
    </row>
    <row r="7" spans="1:19" x14ac:dyDescent="0.25">
      <c r="A7" s="6">
        <v>435000</v>
      </c>
      <c r="D7" s="19" t="s">
        <v>4</v>
      </c>
      <c r="E7" s="20">
        <v>116759</v>
      </c>
      <c r="F7" s="20">
        <v>394119</v>
      </c>
      <c r="G7" s="20">
        <v>159599</v>
      </c>
      <c r="H7" s="20">
        <v>111079</v>
      </c>
      <c r="I7" s="20">
        <v>190487</v>
      </c>
      <c r="J7" s="20">
        <v>233158</v>
      </c>
      <c r="K7" s="20">
        <v>303736</v>
      </c>
      <c r="L7" s="20">
        <v>200074</v>
      </c>
      <c r="M7" s="20">
        <v>339301</v>
      </c>
      <c r="N7" s="20">
        <v>202361</v>
      </c>
      <c r="O7" s="20">
        <v>266964</v>
      </c>
      <c r="P7" s="6">
        <v>409461</v>
      </c>
      <c r="Q7" s="6">
        <v>365476</v>
      </c>
      <c r="R7" s="6">
        <f>217414-8824</f>
        <v>208590</v>
      </c>
      <c r="S7" s="6">
        <f>155134-77154</f>
        <v>77980</v>
      </c>
    </row>
    <row r="8" spans="1:19" x14ac:dyDescent="0.25">
      <c r="A8" s="6">
        <v>250000</v>
      </c>
      <c r="D8" s="19" t="s">
        <v>5</v>
      </c>
      <c r="E8" s="20"/>
      <c r="F8" s="20">
        <v>-133130</v>
      </c>
      <c r="G8" s="20">
        <v>-88012</v>
      </c>
      <c r="H8" s="20">
        <v>-92593</v>
      </c>
      <c r="I8" s="20">
        <v>-96004</v>
      </c>
      <c r="J8" s="20">
        <v>-115479</v>
      </c>
      <c r="K8" s="20">
        <v>-7460</v>
      </c>
      <c r="L8" s="20">
        <v>-4373</v>
      </c>
      <c r="M8" s="20">
        <v>-7177</v>
      </c>
      <c r="N8" s="20">
        <v>-2363</v>
      </c>
      <c r="O8" s="20">
        <v>12970</v>
      </c>
      <c r="P8" s="6">
        <v>12190</v>
      </c>
      <c r="Q8" s="6">
        <f>482-7289</f>
        <v>-6807</v>
      </c>
      <c r="R8" s="6">
        <v>-170996</v>
      </c>
      <c r="S8" s="6">
        <f>-184651+2350</f>
        <v>-182301</v>
      </c>
    </row>
    <row r="9" spans="1:19" x14ac:dyDescent="0.25">
      <c r="A9" s="6">
        <v>300000</v>
      </c>
      <c r="D9" s="19" t="s">
        <v>6</v>
      </c>
      <c r="E9" s="20"/>
      <c r="F9" s="20">
        <v>-46308</v>
      </c>
      <c r="G9" s="20">
        <v>-59451</v>
      </c>
      <c r="H9" s="20">
        <v>-50500</v>
      </c>
      <c r="I9" s="20">
        <v>-54411</v>
      </c>
      <c r="J9" s="20">
        <v>-60498</v>
      </c>
      <c r="K9" s="20">
        <v>-14999</v>
      </c>
      <c r="L9" s="20">
        <v>-8709</v>
      </c>
      <c r="M9" s="20">
        <v>-2554</v>
      </c>
      <c r="N9" s="20">
        <v>0</v>
      </c>
      <c r="O9" s="20">
        <v>0</v>
      </c>
      <c r="P9" s="6">
        <v>-742</v>
      </c>
      <c r="Q9" s="6">
        <v>-14272</v>
      </c>
      <c r="R9" s="6">
        <v>-49997</v>
      </c>
      <c r="S9" s="6">
        <v>-35000</v>
      </c>
    </row>
    <row r="10" spans="1:19" x14ac:dyDescent="0.25">
      <c r="D10" s="21" t="s">
        <v>8</v>
      </c>
      <c r="E10" s="22">
        <f t="shared" ref="E10:O10" si="0">SUM(E5:E9)</f>
        <v>433816</v>
      </c>
      <c r="F10" s="22">
        <f t="shared" si="0"/>
        <v>420018</v>
      </c>
      <c r="G10" s="22">
        <f t="shared" si="0"/>
        <v>61982</v>
      </c>
      <c r="H10" s="22">
        <f t="shared" si="0"/>
        <v>-54502</v>
      </c>
      <c r="I10" s="22">
        <f t="shared" si="0"/>
        <v>44581</v>
      </c>
      <c r="J10" s="22">
        <f t="shared" si="0"/>
        <v>132936</v>
      </c>
      <c r="K10" s="22">
        <f t="shared" si="0"/>
        <v>443501</v>
      </c>
      <c r="L10" s="22">
        <f t="shared" si="0"/>
        <v>259159</v>
      </c>
      <c r="M10" s="22">
        <f t="shared" si="0"/>
        <v>608665</v>
      </c>
      <c r="N10" s="22">
        <f t="shared" si="0"/>
        <v>490245</v>
      </c>
      <c r="O10" s="22">
        <f t="shared" si="0"/>
        <v>691959</v>
      </c>
      <c r="P10" s="22">
        <f>SUM(P5:P9)</f>
        <v>660171</v>
      </c>
      <c r="Q10" s="22">
        <f>SUM(Q5:Q9)</f>
        <v>603179</v>
      </c>
      <c r="R10" s="22">
        <f>SUM(R5:R9)</f>
        <v>52666</v>
      </c>
      <c r="S10" s="22">
        <f>SUM(S5:S9)</f>
        <v>-206192</v>
      </c>
    </row>
    <row r="11" spans="1:19" x14ac:dyDescent="0.25">
      <c r="D11" s="25" t="s">
        <v>21</v>
      </c>
      <c r="E11" s="18"/>
      <c r="F11" s="18"/>
      <c r="G11" s="18"/>
      <c r="H11" s="18"/>
      <c r="I11" s="18"/>
      <c r="J11" s="18"/>
      <c r="K11" s="20">
        <v>337330.1</v>
      </c>
      <c r="L11" s="20">
        <v>213913.09677419355</v>
      </c>
      <c r="M11" s="20">
        <v>345773.9</v>
      </c>
      <c r="N11" s="20">
        <v>325656.91666666669</v>
      </c>
      <c r="O11" s="20">
        <v>302779.45161290321</v>
      </c>
      <c r="P11" s="6">
        <v>324417.46666666667</v>
      </c>
      <c r="Q11" s="6">
        <v>329846.48</v>
      </c>
      <c r="R11" s="6">
        <v>292543.27272727271</v>
      </c>
    </row>
    <row r="12" spans="1:19" x14ac:dyDescent="0.25">
      <c r="D12" s="2" t="s">
        <v>18</v>
      </c>
    </row>
    <row r="13" spans="1:19" x14ac:dyDescent="0.25">
      <c r="D13" s="15" t="s">
        <v>19</v>
      </c>
      <c r="E13" s="16">
        <v>36434</v>
      </c>
      <c r="F13" s="16">
        <v>36465</v>
      </c>
      <c r="G13" s="16">
        <v>36495</v>
      </c>
      <c r="H13" s="16">
        <v>36526</v>
      </c>
      <c r="I13" s="16">
        <v>36557</v>
      </c>
      <c r="J13" s="16">
        <v>36586</v>
      </c>
      <c r="K13" s="16">
        <v>36617</v>
      </c>
      <c r="L13" s="16">
        <v>36647</v>
      </c>
      <c r="M13" s="16">
        <v>36678</v>
      </c>
      <c r="N13" s="16">
        <v>36708</v>
      </c>
      <c r="O13" s="16">
        <v>36739</v>
      </c>
      <c r="P13" s="24">
        <v>36770</v>
      </c>
      <c r="Q13" s="24">
        <v>36800</v>
      </c>
      <c r="R13" s="24">
        <v>36831</v>
      </c>
      <c r="S13" s="24">
        <v>36861</v>
      </c>
    </row>
    <row r="14" spans="1:19" x14ac:dyDescent="0.25">
      <c r="D14" s="10" t="s">
        <v>14</v>
      </c>
      <c r="E14" s="12">
        <v>-0.14800000000000002</v>
      </c>
      <c r="F14" s="12">
        <v>-0.152</v>
      </c>
      <c r="G14" s="12">
        <v>-5.1000000000000004E-2</v>
      </c>
      <c r="H14" s="12">
        <v>4.0000000000000001E-3</v>
      </c>
      <c r="I14" s="12">
        <v>-9.8000000000000004E-2</v>
      </c>
      <c r="J14" s="12">
        <v>-0.159</v>
      </c>
      <c r="K14" s="12">
        <v>-0.20699999999999999</v>
      </c>
      <c r="L14" s="12">
        <v>-0.19</v>
      </c>
      <c r="M14" s="12">
        <v>-0.186</v>
      </c>
      <c r="N14" s="12">
        <v>-0.18099999999999999</v>
      </c>
      <c r="O14" s="12">
        <v>-0.22199999999999998</v>
      </c>
      <c r="P14" s="6"/>
      <c r="Q14" s="6"/>
      <c r="R14" s="6"/>
      <c r="S14" s="6"/>
    </row>
    <row r="15" spans="1:19" x14ac:dyDescent="0.25">
      <c r="D15" s="10" t="s">
        <v>15</v>
      </c>
      <c r="E15" s="13">
        <v>-0.182</v>
      </c>
      <c r="F15" s="13">
        <v>-0.20499999999999999</v>
      </c>
      <c r="G15" s="13">
        <v>-8.8999999999999996E-2</v>
      </c>
      <c r="H15" s="13">
        <v>-7.0999999999999994E-2</v>
      </c>
      <c r="I15" s="13">
        <v>-0.17699999999999999</v>
      </c>
      <c r="J15" s="13">
        <v>-0.17599999999999999</v>
      </c>
      <c r="K15" s="13">
        <v>-0.26900000000000002</v>
      </c>
      <c r="L15" s="13">
        <v>-0.29199999999999998</v>
      </c>
      <c r="M15" s="13">
        <v>-0.26300000000000001</v>
      </c>
      <c r="N15" s="13">
        <v>-0.21100000000000002</v>
      </c>
      <c r="O15" s="13">
        <v>-0.245</v>
      </c>
      <c r="P15" s="26">
        <v>-0.316</v>
      </c>
      <c r="Q15" s="26">
        <v>-0.30099999999999999</v>
      </c>
      <c r="R15" s="26">
        <v>-0.28999999999999998</v>
      </c>
    </row>
    <row r="16" spans="1:19" x14ac:dyDescent="0.25">
      <c r="D16" s="10" t="s">
        <v>10</v>
      </c>
      <c r="E16" s="13">
        <v>-0.17699999999999999</v>
      </c>
      <c r="F16" s="13">
        <v>-0.21100000000000002</v>
      </c>
      <c r="G16" s="13">
        <v>-8.8999999999999996E-2</v>
      </c>
      <c r="H16" s="13">
        <v>-8.3000000000000004E-2</v>
      </c>
      <c r="I16" s="13">
        <v>-0.19899999999999998</v>
      </c>
      <c r="J16" s="13">
        <v>-0.17799999999999999</v>
      </c>
      <c r="K16" s="13">
        <v>-0.26900000000000002</v>
      </c>
      <c r="L16" s="13">
        <v>-0.29599999999999999</v>
      </c>
      <c r="M16" s="13">
        <v>-0.26700000000000002</v>
      </c>
      <c r="N16" s="13">
        <v>-0.21899999999999997</v>
      </c>
      <c r="O16" s="13">
        <v>-0.252</v>
      </c>
      <c r="P16" s="26">
        <v>-0.317</v>
      </c>
      <c r="Q16" s="26">
        <v>-0.30299999999999999</v>
      </c>
      <c r="R16" s="26">
        <v>-0.29699999999999999</v>
      </c>
    </row>
    <row r="17" spans="4:19" x14ac:dyDescent="0.25">
      <c r="D17" s="10" t="s">
        <v>11</v>
      </c>
      <c r="E17" s="13">
        <v>5.3000000000000005E-2</v>
      </c>
      <c r="F17" s="13">
        <v>4.2999999999999997E-2</v>
      </c>
      <c r="G17" s="13">
        <v>8.1000000000000003E-2</v>
      </c>
      <c r="H17" s="13">
        <v>8.5999999999999993E-2</v>
      </c>
      <c r="I17" s="13">
        <v>8.6999999999999994E-2</v>
      </c>
      <c r="J17" s="13">
        <v>7.4999999999999997E-2</v>
      </c>
      <c r="K17" s="13">
        <v>7.0000000000000062E-3</v>
      </c>
      <c r="L17" s="13">
        <v>-4.0000000000000036E-3</v>
      </c>
      <c r="M17" s="13">
        <v>-1.2999999999999998E-2</v>
      </c>
      <c r="N17" s="13">
        <v>-0.03</v>
      </c>
      <c r="O17" s="13">
        <v>-4.8999999999999988E-2</v>
      </c>
      <c r="P17" s="26">
        <v>4.899999999999996E-2</v>
      </c>
      <c r="Q17" s="26">
        <v>3.5000000000000003E-2</v>
      </c>
      <c r="R17" s="26">
        <v>0.13200000000000001</v>
      </c>
    </row>
    <row r="18" spans="4:19" x14ac:dyDescent="0.25">
      <c r="D18" s="11" t="s">
        <v>12</v>
      </c>
      <c r="E18" s="14">
        <v>3.599999999999999E-2</v>
      </c>
      <c r="F18" s="14">
        <v>2.7999999999999983E-2</v>
      </c>
      <c r="G18" s="14">
        <v>9.2999999999999999E-2</v>
      </c>
      <c r="H18" s="14">
        <v>0.14100000000000001</v>
      </c>
      <c r="I18" s="14">
        <v>0.06</v>
      </c>
      <c r="J18" s="14">
        <v>1.9000000000000003E-2</v>
      </c>
      <c r="K18" s="14">
        <v>1.9000000000000017E-2</v>
      </c>
      <c r="L18" s="14">
        <v>1.6E-2</v>
      </c>
      <c r="M18" s="14">
        <v>3.5000000000000003E-2</v>
      </c>
      <c r="N18" s="14">
        <v>4.1000000000000009E-2</v>
      </c>
      <c r="O18" s="14">
        <v>1.9000000000000017E-2</v>
      </c>
      <c r="P18" s="26">
        <v>-2.0000000000000018E-3</v>
      </c>
      <c r="Q18" s="26">
        <v>9.000000000000008E-3</v>
      </c>
      <c r="R18" s="26">
        <v>3.1E-2</v>
      </c>
    </row>
    <row r="19" spans="4:19" x14ac:dyDescent="0.25">
      <c r="D19" s="25" t="s">
        <v>20</v>
      </c>
      <c r="E19" s="14">
        <v>2.6833870967741937</v>
      </c>
      <c r="F19" s="14">
        <v>2.3123333333333331</v>
      </c>
      <c r="G19" s="14">
        <v>2.3546774193548381</v>
      </c>
      <c r="H19" s="14">
        <v>2.3987096774193541</v>
      </c>
      <c r="I19" s="14">
        <v>2.656896551724139</v>
      </c>
      <c r="J19" s="14">
        <v>2.7814516129032247</v>
      </c>
      <c r="K19" s="14">
        <v>3.02</v>
      </c>
      <c r="L19" s="14">
        <v>3.5748387096774188</v>
      </c>
      <c r="M19" s="14">
        <v>4.3011666666666661</v>
      </c>
      <c r="N19" s="14">
        <v>4.0396774193548382</v>
      </c>
      <c r="O19" s="14">
        <v>4.3846774193548388</v>
      </c>
      <c r="P19" s="26">
        <v>5.0165000000000015</v>
      </c>
      <c r="Q19" s="26">
        <v>5.0320967741935494</v>
      </c>
      <c r="R19" s="26">
        <v>4.6684999999999999</v>
      </c>
      <c r="S19" s="28"/>
    </row>
    <row r="20" spans="4:19" x14ac:dyDescent="0.25">
      <c r="D20" s="17"/>
    </row>
    <row r="21" spans="4:19" x14ac:dyDescent="0.25">
      <c r="D21" s="17"/>
      <c r="E21" s="27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4:19" x14ac:dyDescent="0.25">
      <c r="E22" s="27"/>
    </row>
    <row r="23" spans="4:19" x14ac:dyDescent="0.25">
      <c r="E23" s="27"/>
    </row>
    <row r="24" spans="4:19" x14ac:dyDescent="0.25">
      <c r="E24" s="27"/>
    </row>
    <row r="25" spans="4:19" x14ac:dyDescent="0.25">
      <c r="E25" s="27"/>
    </row>
    <row r="26" spans="4:19" x14ac:dyDescent="0.25">
      <c r="E26" s="27"/>
    </row>
    <row r="27" spans="4:19" x14ac:dyDescent="0.25">
      <c r="E27" s="27"/>
    </row>
    <row r="28" spans="4:19" x14ac:dyDescent="0.25">
      <c r="E28" s="27"/>
    </row>
    <row r="29" spans="4:19" x14ac:dyDescent="0.25">
      <c r="E29" s="27"/>
    </row>
    <row r="30" spans="4:19" x14ac:dyDescent="0.25">
      <c r="E30" s="27"/>
    </row>
    <row r="31" spans="4:19" x14ac:dyDescent="0.25">
      <c r="E31" s="27"/>
    </row>
    <row r="32" spans="4:19" x14ac:dyDescent="0.25">
      <c r="E32" s="27"/>
    </row>
    <row r="55" ht="13.5" customHeight="1" x14ac:dyDescent="0.25"/>
  </sheetData>
  <printOptions horizontalCentered="1" verticalCentered="1"/>
  <pageMargins left="0.75" right="0.75" top="1" bottom="1" header="0.5" footer="0.5"/>
  <pageSetup scale="79" orientation="landscape" horizontalDpi="0" r:id="rId1"/>
  <headerFooter alignWithMargins="0">
    <oddHeader>&amp;C&amp;"Times New Roman,Bold"MichCon Analysis</oddHeader>
    <oddFooter>&amp;L&amp;D; &amp;T&amp;R&amp;F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32"/>
  <sheetViews>
    <sheetView topLeftCell="A7" workbookViewId="0">
      <selection activeCell="H25" sqref="H25"/>
    </sheetView>
  </sheetViews>
  <sheetFormatPr defaultRowHeight="13.2" x14ac:dyDescent="0.25"/>
  <sheetData>
    <row r="2" spans="1:8" x14ac:dyDescent="0.25">
      <c r="A2" t="s">
        <v>13</v>
      </c>
    </row>
    <row r="4" spans="1:8" x14ac:dyDescent="0.25">
      <c r="B4" s="2" t="s">
        <v>17</v>
      </c>
    </row>
    <row r="6" spans="1:8" x14ac:dyDescent="0.25">
      <c r="B6" s="7" t="s">
        <v>14</v>
      </c>
      <c r="C6" s="7" t="s">
        <v>15</v>
      </c>
      <c r="D6" s="7" t="s">
        <v>10</v>
      </c>
      <c r="E6" s="7" t="s">
        <v>11</v>
      </c>
      <c r="F6" s="7" t="s">
        <v>12</v>
      </c>
      <c r="H6" s="7" t="s">
        <v>16</v>
      </c>
    </row>
    <row r="7" spans="1:8" x14ac:dyDescent="0.25">
      <c r="A7" s="9">
        <v>36434</v>
      </c>
      <c r="B7" s="8">
        <v>-3.1E-2</v>
      </c>
      <c r="C7" s="8">
        <v>-6.5000000000000002E-2</v>
      </c>
      <c r="D7" s="8">
        <v>-0.06</v>
      </c>
      <c r="E7" s="8">
        <v>0.17</v>
      </c>
      <c r="F7" s="8">
        <v>0.153</v>
      </c>
      <c r="G7" s="8"/>
      <c r="H7" s="8">
        <v>0.11700000000000001</v>
      </c>
    </row>
    <row r="8" spans="1:8" x14ac:dyDescent="0.25">
      <c r="A8" s="9">
        <v>36465</v>
      </c>
      <c r="B8" s="8">
        <v>-3.7999999999999999E-2</v>
      </c>
      <c r="C8" s="8">
        <v>-9.0999999999999998E-2</v>
      </c>
      <c r="D8" s="8">
        <v>-9.7000000000000003E-2</v>
      </c>
      <c r="E8" s="8">
        <v>0.157</v>
      </c>
      <c r="F8" s="8">
        <v>0.14199999999999999</v>
      </c>
      <c r="G8" s="8"/>
      <c r="H8" s="8">
        <v>0.114</v>
      </c>
    </row>
    <row r="9" spans="1:8" x14ac:dyDescent="0.25">
      <c r="A9" s="9">
        <v>36495</v>
      </c>
      <c r="B9" s="8">
        <v>-4.2000000000000003E-2</v>
      </c>
      <c r="C9" s="8">
        <v>-0.08</v>
      </c>
      <c r="D9" s="8">
        <v>-0.08</v>
      </c>
      <c r="E9" s="8">
        <v>0.09</v>
      </c>
      <c r="F9" s="8">
        <v>0.10199999999999999</v>
      </c>
      <c r="G9" s="8"/>
      <c r="H9" s="8">
        <v>8.9999999999999993E-3</v>
      </c>
    </row>
    <row r="10" spans="1:8" x14ac:dyDescent="0.25">
      <c r="A10" s="9">
        <v>36526</v>
      </c>
      <c r="B10" s="8">
        <v>-2.9000000000000001E-2</v>
      </c>
      <c r="C10" s="8">
        <v>-0.104</v>
      </c>
      <c r="D10" s="8">
        <v>-0.11600000000000001</v>
      </c>
      <c r="E10" s="8">
        <v>5.2999999999999999E-2</v>
      </c>
      <c r="F10" s="8">
        <v>0.108</v>
      </c>
      <c r="G10" s="8"/>
      <c r="H10" s="8">
        <v>-3.3000000000000002E-2</v>
      </c>
    </row>
    <row r="11" spans="1:8" x14ac:dyDescent="0.25">
      <c r="A11" s="9">
        <v>36557</v>
      </c>
      <c r="B11" s="8">
        <v>-7.2999999999999995E-2</v>
      </c>
      <c r="C11" s="8">
        <v>-0.152</v>
      </c>
      <c r="D11" s="8">
        <v>-0.17399999999999999</v>
      </c>
      <c r="E11" s="8">
        <v>0.112</v>
      </c>
      <c r="F11" s="8">
        <v>8.5000000000000006E-2</v>
      </c>
      <c r="G11" s="8"/>
      <c r="H11" s="8">
        <v>2.5000000000000001E-2</v>
      </c>
    </row>
    <row r="12" spans="1:8" x14ac:dyDescent="0.25">
      <c r="A12" s="9">
        <v>36586</v>
      </c>
      <c r="B12" s="8">
        <v>-6.9000000000000006E-2</v>
      </c>
      <c r="C12" s="8">
        <v>-8.5999999999999993E-2</v>
      </c>
      <c r="D12" s="8">
        <v>-8.7999999999999995E-2</v>
      </c>
      <c r="E12" s="8">
        <v>0.16500000000000001</v>
      </c>
      <c r="F12" s="8">
        <v>0.109</v>
      </c>
      <c r="G12" s="8"/>
      <c r="H12" s="8">
        <v>0.09</v>
      </c>
    </row>
    <row r="13" spans="1:8" x14ac:dyDescent="0.25">
      <c r="A13" s="9">
        <v>36617</v>
      </c>
      <c r="B13" s="8">
        <v>-5.8999999999999997E-2</v>
      </c>
      <c r="C13" s="8">
        <v>-0.121</v>
      </c>
      <c r="D13" s="8">
        <v>-0.121</v>
      </c>
      <c r="E13" s="8">
        <v>0.155</v>
      </c>
      <c r="F13" s="8">
        <v>0.16700000000000001</v>
      </c>
      <c r="G13" s="8"/>
      <c r="H13" s="8">
        <v>0.14799999999999999</v>
      </c>
    </row>
    <row r="14" spans="1:8" x14ac:dyDescent="0.25">
      <c r="A14" s="9">
        <v>36647</v>
      </c>
      <c r="B14" s="8">
        <v>-7.3999999999999996E-2</v>
      </c>
      <c r="C14" s="8">
        <v>-0.17599999999999999</v>
      </c>
      <c r="D14" s="8">
        <v>-0.18</v>
      </c>
      <c r="E14" s="8">
        <v>0.112</v>
      </c>
      <c r="F14" s="8">
        <v>0.13200000000000001</v>
      </c>
      <c r="G14" s="8"/>
      <c r="H14" s="8">
        <v>0.11600000000000001</v>
      </c>
    </row>
    <row r="15" spans="1:8" x14ac:dyDescent="0.25">
      <c r="A15" s="9">
        <v>36678</v>
      </c>
      <c r="B15" s="8">
        <v>-9.8000000000000004E-2</v>
      </c>
      <c r="C15" s="8">
        <v>-0.17499999999999999</v>
      </c>
      <c r="D15" s="8">
        <v>-0.17899999999999999</v>
      </c>
      <c r="E15" s="8">
        <v>7.4999999999999997E-2</v>
      </c>
      <c r="F15" s="8">
        <v>0.123</v>
      </c>
      <c r="G15" s="8"/>
      <c r="H15" s="8">
        <v>8.7999999999999995E-2</v>
      </c>
    </row>
    <row r="16" spans="1:8" x14ac:dyDescent="0.25">
      <c r="A16" s="9">
        <v>36708</v>
      </c>
      <c r="B16" s="8">
        <v>-0.11</v>
      </c>
      <c r="C16" s="8">
        <v>-0.14000000000000001</v>
      </c>
      <c r="D16" s="8">
        <v>-0.14799999999999999</v>
      </c>
      <c r="E16" s="8">
        <v>4.1000000000000002E-2</v>
      </c>
      <c r="F16" s="8">
        <v>0.112</v>
      </c>
      <c r="G16" s="8"/>
      <c r="H16" s="8">
        <v>7.0999999999999994E-2</v>
      </c>
    </row>
    <row r="17" spans="1:8" x14ac:dyDescent="0.25">
      <c r="A17" s="9">
        <v>36739</v>
      </c>
      <c r="B17" s="8">
        <v>-0.08</v>
      </c>
      <c r="C17" s="8">
        <v>-0.10299999999999999</v>
      </c>
      <c r="D17" s="8">
        <v>-0.11</v>
      </c>
      <c r="E17" s="8">
        <v>9.2999999999999999E-2</v>
      </c>
      <c r="F17" s="8">
        <v>0.161</v>
      </c>
      <c r="G17" s="8"/>
      <c r="H17" s="8">
        <v>0.14199999999999999</v>
      </c>
    </row>
    <row r="18" spans="1:8" x14ac:dyDescent="0.25">
      <c r="A18" s="9"/>
    </row>
    <row r="19" spans="1:8" x14ac:dyDescent="0.25">
      <c r="A19" s="3"/>
      <c r="B19" s="2" t="s">
        <v>17</v>
      </c>
    </row>
    <row r="20" spans="1:8" x14ac:dyDescent="0.25">
      <c r="A20" s="3"/>
      <c r="B20" s="2"/>
    </row>
    <row r="21" spans="1:8" x14ac:dyDescent="0.25">
      <c r="A21" s="3"/>
      <c r="B21" s="7" t="s">
        <v>14</v>
      </c>
      <c r="C21" s="7" t="s">
        <v>15</v>
      </c>
      <c r="D21" s="7" t="s">
        <v>10</v>
      </c>
      <c r="E21" s="7" t="s">
        <v>11</v>
      </c>
      <c r="F21" s="7" t="s">
        <v>12</v>
      </c>
    </row>
    <row r="22" spans="1:8" x14ac:dyDescent="0.25">
      <c r="A22" s="9">
        <v>36434</v>
      </c>
      <c r="B22" s="8">
        <f t="shared" ref="B22:F30" si="0">B7-$H7</f>
        <v>-0.14800000000000002</v>
      </c>
      <c r="C22" s="8">
        <f t="shared" si="0"/>
        <v>-0.182</v>
      </c>
      <c r="D22" s="8">
        <f t="shared" si="0"/>
        <v>-0.17699999999999999</v>
      </c>
      <c r="E22" s="8">
        <f t="shared" si="0"/>
        <v>5.3000000000000005E-2</v>
      </c>
      <c r="F22" s="8">
        <f t="shared" si="0"/>
        <v>3.599999999999999E-2</v>
      </c>
    </row>
    <row r="23" spans="1:8" x14ac:dyDescent="0.25">
      <c r="A23" s="9">
        <v>36465</v>
      </c>
      <c r="B23" s="8">
        <f t="shared" si="0"/>
        <v>-0.152</v>
      </c>
      <c r="C23" s="8">
        <f t="shared" si="0"/>
        <v>-0.20500000000000002</v>
      </c>
      <c r="D23" s="8">
        <f t="shared" si="0"/>
        <v>-0.21100000000000002</v>
      </c>
      <c r="E23" s="8">
        <f t="shared" si="0"/>
        <v>4.2999999999999997E-2</v>
      </c>
      <c r="F23" s="8">
        <f t="shared" si="0"/>
        <v>2.7999999999999983E-2</v>
      </c>
    </row>
    <row r="24" spans="1:8" x14ac:dyDescent="0.25">
      <c r="A24" s="9">
        <v>36495</v>
      </c>
      <c r="B24" s="8">
        <f t="shared" si="0"/>
        <v>-5.1000000000000004E-2</v>
      </c>
      <c r="C24" s="8">
        <f t="shared" si="0"/>
        <v>-8.8999999999999996E-2</v>
      </c>
      <c r="D24" s="8">
        <f t="shared" si="0"/>
        <v>-8.8999999999999996E-2</v>
      </c>
      <c r="E24" s="8">
        <f t="shared" si="0"/>
        <v>8.1000000000000003E-2</v>
      </c>
      <c r="F24" s="8">
        <f t="shared" si="0"/>
        <v>9.2999999999999999E-2</v>
      </c>
    </row>
    <row r="25" spans="1:8" x14ac:dyDescent="0.25">
      <c r="A25" s="9">
        <v>36526</v>
      </c>
      <c r="B25" s="8">
        <f t="shared" si="0"/>
        <v>4.0000000000000001E-3</v>
      </c>
      <c r="C25" s="8">
        <f t="shared" si="0"/>
        <v>-7.0999999999999994E-2</v>
      </c>
      <c r="D25" s="8">
        <f t="shared" si="0"/>
        <v>-8.3000000000000004E-2</v>
      </c>
      <c r="E25" s="8">
        <f t="shared" si="0"/>
        <v>8.5999999999999993E-2</v>
      </c>
      <c r="F25" s="8">
        <f t="shared" si="0"/>
        <v>0.14100000000000001</v>
      </c>
    </row>
    <row r="26" spans="1:8" x14ac:dyDescent="0.25">
      <c r="A26" s="9">
        <v>36557</v>
      </c>
      <c r="B26" s="8">
        <f t="shared" si="0"/>
        <v>-9.8000000000000004E-2</v>
      </c>
      <c r="C26" s="8">
        <f t="shared" si="0"/>
        <v>-0.17699999999999999</v>
      </c>
      <c r="D26" s="8">
        <f t="shared" si="0"/>
        <v>-0.19899999999999998</v>
      </c>
      <c r="E26" s="8">
        <f t="shared" si="0"/>
        <v>8.6999999999999994E-2</v>
      </c>
      <c r="F26" s="8">
        <f t="shared" si="0"/>
        <v>6.0000000000000005E-2</v>
      </c>
    </row>
    <row r="27" spans="1:8" x14ac:dyDescent="0.25">
      <c r="A27" s="9">
        <v>36586</v>
      </c>
      <c r="B27" s="8">
        <f t="shared" si="0"/>
        <v>-0.159</v>
      </c>
      <c r="C27" s="8">
        <f t="shared" si="0"/>
        <v>-0.17599999999999999</v>
      </c>
      <c r="D27" s="8">
        <f t="shared" si="0"/>
        <v>-0.17799999999999999</v>
      </c>
      <c r="E27" s="8">
        <f t="shared" si="0"/>
        <v>7.5000000000000011E-2</v>
      </c>
      <c r="F27" s="8">
        <f t="shared" si="0"/>
        <v>1.9000000000000003E-2</v>
      </c>
    </row>
    <row r="28" spans="1:8" x14ac:dyDescent="0.25">
      <c r="A28" s="9">
        <v>36617</v>
      </c>
      <c r="B28" s="8">
        <f t="shared" si="0"/>
        <v>-0.20699999999999999</v>
      </c>
      <c r="C28" s="8">
        <f t="shared" si="0"/>
        <v>-0.26900000000000002</v>
      </c>
      <c r="D28" s="8">
        <f t="shared" si="0"/>
        <v>-0.26900000000000002</v>
      </c>
      <c r="E28" s="8">
        <f t="shared" si="0"/>
        <v>7.0000000000000062E-3</v>
      </c>
      <c r="F28" s="8">
        <f t="shared" si="0"/>
        <v>1.9000000000000017E-2</v>
      </c>
    </row>
    <row r="29" spans="1:8" x14ac:dyDescent="0.25">
      <c r="A29" s="9">
        <v>36647</v>
      </c>
      <c r="B29" s="8">
        <f t="shared" si="0"/>
        <v>-0.19</v>
      </c>
      <c r="C29" s="8">
        <f t="shared" si="0"/>
        <v>-0.29199999999999998</v>
      </c>
      <c r="D29" s="8">
        <f t="shared" si="0"/>
        <v>-0.29599999999999999</v>
      </c>
      <c r="E29" s="8">
        <f t="shared" si="0"/>
        <v>-4.0000000000000036E-3</v>
      </c>
      <c r="F29" s="8">
        <f t="shared" si="0"/>
        <v>1.6E-2</v>
      </c>
    </row>
    <row r="30" spans="1:8" x14ac:dyDescent="0.25">
      <c r="A30" s="9">
        <v>36678</v>
      </c>
      <c r="B30" s="8">
        <f t="shared" si="0"/>
        <v>-0.186</v>
      </c>
      <c r="C30" s="8">
        <f t="shared" si="0"/>
        <v>-0.26300000000000001</v>
      </c>
      <c r="D30" s="8">
        <f t="shared" si="0"/>
        <v>-0.26700000000000002</v>
      </c>
      <c r="E30" s="8">
        <f t="shared" si="0"/>
        <v>-1.2999999999999998E-2</v>
      </c>
      <c r="F30" s="8">
        <f t="shared" si="0"/>
        <v>3.5000000000000003E-2</v>
      </c>
    </row>
    <row r="31" spans="1:8" x14ac:dyDescent="0.25">
      <c r="A31" s="9">
        <v>36708</v>
      </c>
      <c r="B31" s="8">
        <f t="shared" ref="B31:F32" si="1">B16-$H16</f>
        <v>-0.18099999999999999</v>
      </c>
      <c r="C31" s="8">
        <f t="shared" si="1"/>
        <v>-0.21100000000000002</v>
      </c>
      <c r="D31" s="8">
        <f t="shared" si="1"/>
        <v>-0.21899999999999997</v>
      </c>
      <c r="E31" s="8">
        <f t="shared" si="1"/>
        <v>-2.9999999999999992E-2</v>
      </c>
      <c r="F31" s="8">
        <f t="shared" si="1"/>
        <v>4.1000000000000009E-2</v>
      </c>
    </row>
    <row r="32" spans="1:8" x14ac:dyDescent="0.25">
      <c r="A32" s="9">
        <v>36739</v>
      </c>
      <c r="B32" s="8">
        <f t="shared" si="1"/>
        <v>-0.22199999999999998</v>
      </c>
      <c r="C32" s="8">
        <f t="shared" si="1"/>
        <v>-0.245</v>
      </c>
      <c r="D32" s="8">
        <f t="shared" si="1"/>
        <v>-0.252</v>
      </c>
      <c r="E32" s="8">
        <f t="shared" si="1"/>
        <v>-4.8999999999999988E-2</v>
      </c>
      <c r="F32" s="8">
        <f t="shared" si="1"/>
        <v>1.9000000000000017E-2</v>
      </c>
    </row>
  </sheetData>
  <printOptions horizontalCentered="1" verticalCentered="1"/>
  <pageMargins left="0.75" right="0.75" top="1" bottom="1" header="0.5" footer="0.5"/>
  <pageSetup orientation="portrait" horizontalDpi="0" r:id="rId1"/>
  <headerFooter alignWithMargins="0">
    <oddHeader>&amp;C&amp;"Times New Roman,Bold"Historical Pricing</oddHeader>
    <oddFooter>&amp;L&amp;D; &amp;T&amp;R&amp;F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Flows</vt:lpstr>
      <vt:lpstr>Basis Detail</vt:lpstr>
      <vt:lpstr>Sheet3</vt:lpstr>
      <vt:lpstr>'Basis Detail'!Print_Area</vt:lpstr>
      <vt:lpstr>Flows!Print_Area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Havlíček Jan</cp:lastModifiedBy>
  <cp:lastPrinted>2000-12-11T22:50:49Z</cp:lastPrinted>
  <dcterms:created xsi:type="dcterms:W3CDTF">2000-08-24T20:35:24Z</dcterms:created>
  <dcterms:modified xsi:type="dcterms:W3CDTF">2023-09-10T15:23:05Z</dcterms:modified>
</cp:coreProperties>
</file>