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4-4 EOL Data" sheetId="22" state="hidden" r:id="rId12"/>
    <sheet name="WE 2-1 EOL Data" sheetId="11" state="hidden" r:id="rId13"/>
    <sheet name="template from individuals" sheetId="3" state="hidden" r:id="rId14"/>
    <sheet name="template from eol" sheetId="10" state="hidden" r:id="rId15"/>
    <sheet name="Data People" sheetId="1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1" hidden="1">Data!$A$87:$G$111</definedName>
    <definedName name="DATARANGE">[3]DATA!$A$3:$Y$93</definedName>
    <definedName name="DATE">[3]DATA!$C$1</definedName>
    <definedName name="_xlnm.Print_Area" localSheetId="1">Data!$E$10:$V$79</definedName>
    <definedName name="_xlnm.Print_Area" localSheetId="2">'EIM New Deals'!$T$1:$AA$33</definedName>
    <definedName name="_xlnm.Print_Area" localSheetId="13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92512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K16" i="7"/>
  <c r="L16" i="7"/>
  <c r="M16" i="7"/>
  <c r="N16" i="7"/>
  <c r="O16" i="7"/>
  <c r="P16" i="7"/>
  <c r="Q16" i="7"/>
  <c r="R16" i="7"/>
  <c r="S16" i="7"/>
  <c r="K17" i="7"/>
  <c r="L17" i="7"/>
  <c r="M17" i="7"/>
  <c r="N17" i="7"/>
  <c r="O17" i="7"/>
  <c r="P17" i="7"/>
  <c r="Q17" i="7"/>
  <c r="R17" i="7"/>
  <c r="S17" i="7"/>
  <c r="K18" i="7"/>
  <c r="L18" i="7"/>
  <c r="M18" i="7"/>
  <c r="N18" i="7"/>
  <c r="O18" i="7"/>
  <c r="P18" i="7"/>
  <c r="Q18" i="7"/>
  <c r="R18" i="7"/>
  <c r="S18" i="7"/>
  <c r="T18" i="7"/>
  <c r="K20" i="7"/>
  <c r="L20" i="7"/>
  <c r="M20" i="7"/>
  <c r="N20" i="7"/>
  <c r="O20" i="7"/>
  <c r="P20" i="7"/>
  <c r="Q20" i="7"/>
  <c r="R20" i="7"/>
  <c r="S20" i="7"/>
  <c r="T20" i="7"/>
  <c r="K21" i="7"/>
  <c r="L21" i="7"/>
  <c r="M21" i="7"/>
  <c r="N21" i="7"/>
  <c r="O21" i="7"/>
  <c r="P21" i="7"/>
  <c r="Q21" i="7"/>
  <c r="R21" i="7"/>
  <c r="S21" i="7"/>
  <c r="T21" i="7"/>
  <c r="K22" i="7"/>
  <c r="L22" i="7"/>
  <c r="M22" i="7"/>
  <c r="N22" i="7"/>
  <c r="O22" i="7"/>
  <c r="P22" i="7"/>
  <c r="Q22" i="7"/>
  <c r="R22" i="7"/>
  <c r="S22" i="7"/>
  <c r="T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K24" i="7"/>
  <c r="L24" i="7"/>
  <c r="M24" i="7"/>
  <c r="N24" i="7"/>
  <c r="O24" i="7"/>
  <c r="P24" i="7"/>
  <c r="Q24" i="7"/>
  <c r="R24" i="7"/>
  <c r="S24" i="7"/>
  <c r="K25" i="7"/>
  <c r="L25" i="7"/>
  <c r="M25" i="7"/>
  <c r="N25" i="7"/>
  <c r="O25" i="7"/>
  <c r="P25" i="7"/>
  <c r="Q25" i="7"/>
  <c r="R25" i="7"/>
  <c r="S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K27" i="7"/>
  <c r="L27" i="7"/>
  <c r="M27" i="7"/>
  <c r="N27" i="7"/>
  <c r="O27" i="7"/>
  <c r="P27" i="7"/>
  <c r="Q27" i="7"/>
  <c r="R27" i="7"/>
  <c r="S27" i="7"/>
  <c r="K28" i="7"/>
  <c r="L28" i="7"/>
  <c r="M28" i="7"/>
  <c r="N28" i="7"/>
  <c r="O28" i="7"/>
  <c r="P28" i="7"/>
  <c r="Q28" i="7"/>
  <c r="R28" i="7"/>
  <c r="S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K30" i="7"/>
  <c r="L30" i="7"/>
  <c r="M30" i="7"/>
  <c r="N30" i="7"/>
  <c r="O30" i="7"/>
  <c r="P30" i="7"/>
  <c r="Q30" i="7"/>
  <c r="R30" i="7"/>
  <c r="S30" i="7"/>
  <c r="K31" i="7"/>
  <c r="L31" i="7"/>
  <c r="M31" i="7"/>
  <c r="N31" i="7"/>
  <c r="O31" i="7"/>
  <c r="P31" i="7"/>
  <c r="Q31" i="7"/>
  <c r="R31" i="7"/>
  <c r="S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K33" i="7"/>
  <c r="L33" i="7"/>
  <c r="M33" i="7"/>
  <c r="N33" i="7"/>
  <c r="O33" i="7"/>
  <c r="P33" i="7"/>
  <c r="Q33" i="7"/>
  <c r="R33" i="7"/>
  <c r="S33" i="7"/>
  <c r="K34" i="7"/>
  <c r="L34" i="7"/>
  <c r="M34" i="7"/>
  <c r="N34" i="7"/>
  <c r="O34" i="7"/>
  <c r="P34" i="7"/>
  <c r="Q34" i="7"/>
  <c r="R34" i="7"/>
  <c r="S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K36" i="7"/>
  <c r="L36" i="7"/>
  <c r="M36" i="7"/>
  <c r="N36" i="7"/>
  <c r="O36" i="7"/>
  <c r="P36" i="7"/>
  <c r="Q36" i="7"/>
  <c r="R36" i="7"/>
  <c r="S36" i="7"/>
  <c r="K37" i="7"/>
  <c r="L37" i="7"/>
  <c r="M37" i="7"/>
  <c r="N37" i="7"/>
  <c r="O37" i="7"/>
  <c r="P37" i="7"/>
  <c r="Q37" i="7"/>
  <c r="R37" i="7"/>
  <c r="S37" i="7"/>
  <c r="K38" i="7"/>
  <c r="L38" i="7"/>
  <c r="M38" i="7"/>
  <c r="N38" i="7"/>
  <c r="O38" i="7"/>
  <c r="P38" i="7"/>
  <c r="Q38" i="7"/>
  <c r="R38" i="7"/>
  <c r="S38" i="7"/>
  <c r="T38" i="7"/>
  <c r="K40" i="7"/>
  <c r="L40" i="7"/>
  <c r="M40" i="7"/>
  <c r="N40" i="7"/>
  <c r="O40" i="7"/>
  <c r="P40" i="7"/>
  <c r="Q40" i="7"/>
  <c r="R40" i="7"/>
  <c r="S40" i="7"/>
  <c r="T40" i="7"/>
  <c r="K41" i="7"/>
  <c r="L41" i="7"/>
  <c r="M41" i="7"/>
  <c r="N41" i="7"/>
  <c r="O41" i="7"/>
  <c r="P41" i="7"/>
  <c r="Q41" i="7"/>
  <c r="R41" i="7"/>
  <c r="S41" i="7"/>
  <c r="T41" i="7"/>
  <c r="K42" i="7"/>
  <c r="L42" i="7"/>
  <c r="M42" i="7"/>
  <c r="N42" i="7"/>
  <c r="O42" i="7"/>
  <c r="P42" i="7"/>
  <c r="Q42" i="7"/>
  <c r="R42" i="7"/>
  <c r="S42" i="7"/>
  <c r="T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K44" i="7"/>
  <c r="L44" i="7"/>
  <c r="M44" i="7"/>
  <c r="N44" i="7"/>
  <c r="O44" i="7"/>
  <c r="P44" i="7"/>
  <c r="Q44" i="7"/>
  <c r="R44" i="7"/>
  <c r="S44" i="7"/>
  <c r="K45" i="7"/>
  <c r="L45" i="7"/>
  <c r="M45" i="7"/>
  <c r="N45" i="7"/>
  <c r="O45" i="7"/>
  <c r="P45" i="7"/>
  <c r="Q45" i="7"/>
  <c r="R45" i="7"/>
  <c r="S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K47" i="7"/>
  <c r="L47" i="7"/>
  <c r="M47" i="7"/>
  <c r="N47" i="7"/>
  <c r="O47" i="7"/>
  <c r="P47" i="7"/>
  <c r="Q47" i="7"/>
  <c r="R47" i="7"/>
  <c r="S47" i="7"/>
  <c r="K48" i="7"/>
  <c r="L48" i="7"/>
  <c r="M48" i="7"/>
  <c r="N48" i="7"/>
  <c r="O48" i="7"/>
  <c r="P48" i="7"/>
  <c r="Q48" i="7"/>
  <c r="R48" i="7"/>
  <c r="S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K50" i="7"/>
  <c r="L50" i="7"/>
  <c r="M50" i="7"/>
  <c r="N50" i="7"/>
  <c r="O50" i="7"/>
  <c r="P50" i="7"/>
  <c r="Q50" i="7"/>
  <c r="R50" i="7"/>
  <c r="S50" i="7"/>
  <c r="K51" i="7"/>
  <c r="L51" i="7"/>
  <c r="M51" i="7"/>
  <c r="N51" i="7"/>
  <c r="O51" i="7"/>
  <c r="P51" i="7"/>
  <c r="Q51" i="7"/>
  <c r="R51" i="7"/>
  <c r="S51" i="7"/>
  <c r="F52" i="7"/>
  <c r="J52" i="7"/>
  <c r="K52" i="7"/>
  <c r="L52" i="7"/>
  <c r="M52" i="7"/>
  <c r="N52" i="7"/>
  <c r="O52" i="7"/>
  <c r="P52" i="7"/>
  <c r="Q52" i="7"/>
  <c r="R52" i="7"/>
  <c r="S52" i="7"/>
  <c r="T52" i="7"/>
  <c r="K53" i="7"/>
  <c r="L53" i="7"/>
  <c r="M53" i="7"/>
  <c r="N53" i="7"/>
  <c r="O53" i="7"/>
  <c r="P53" i="7"/>
  <c r="Q53" i="7"/>
  <c r="R53" i="7"/>
  <c r="S53" i="7"/>
  <c r="K54" i="7"/>
  <c r="L54" i="7"/>
  <c r="M54" i="7"/>
  <c r="N54" i="7"/>
  <c r="O54" i="7"/>
  <c r="P54" i="7"/>
  <c r="Q54" i="7"/>
  <c r="R54" i="7"/>
  <c r="S54" i="7"/>
  <c r="K55" i="7"/>
  <c r="L55" i="7"/>
  <c r="M55" i="7"/>
  <c r="N55" i="7"/>
  <c r="O55" i="7"/>
  <c r="P55" i="7"/>
  <c r="Q55" i="7"/>
  <c r="R55" i="7"/>
  <c r="S55" i="7"/>
  <c r="T55" i="7"/>
  <c r="K57" i="7"/>
  <c r="L57" i="7"/>
  <c r="M57" i="7"/>
  <c r="N57" i="7"/>
  <c r="O57" i="7"/>
  <c r="P57" i="7"/>
  <c r="Q57" i="7"/>
  <c r="R57" i="7"/>
  <c r="S57" i="7"/>
  <c r="T57" i="7"/>
  <c r="K58" i="7"/>
  <c r="L58" i="7"/>
  <c r="M58" i="7"/>
  <c r="N58" i="7"/>
  <c r="O58" i="7"/>
  <c r="P58" i="7"/>
  <c r="Q58" i="7"/>
  <c r="R58" i="7"/>
  <c r="S58" i="7"/>
  <c r="T58" i="7"/>
  <c r="K61" i="7"/>
  <c r="L61" i="7"/>
  <c r="M61" i="7"/>
  <c r="N61" i="7"/>
  <c r="O61" i="7"/>
  <c r="P61" i="7"/>
  <c r="Q61" i="7"/>
  <c r="R61" i="7"/>
  <c r="S61" i="7"/>
  <c r="T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K64" i="7"/>
  <c r="L64" i="7"/>
  <c r="M64" i="7"/>
  <c r="N64" i="7"/>
  <c r="O64" i="7"/>
  <c r="P64" i="7"/>
  <c r="Q64" i="7"/>
  <c r="R64" i="7"/>
  <c r="S64" i="7"/>
  <c r="T64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K70" i="7"/>
  <c r="L70" i="7"/>
  <c r="M70" i="7"/>
  <c r="N70" i="7"/>
  <c r="O70" i="7"/>
  <c r="P70" i="7"/>
  <c r="Q70" i="7"/>
  <c r="R70" i="7"/>
  <c r="S70" i="7"/>
  <c r="T70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J74" i="7"/>
  <c r="K74" i="7"/>
  <c r="L74" i="7"/>
  <c r="M74" i="7"/>
  <c r="N74" i="7"/>
  <c r="O74" i="7"/>
  <c r="P74" i="7"/>
  <c r="Q74" i="7"/>
  <c r="R74" i="7"/>
  <c r="S74" i="7"/>
  <c r="T74" i="7"/>
  <c r="J75" i="7"/>
  <c r="K75" i="7"/>
  <c r="L75" i="7"/>
  <c r="M75" i="7"/>
  <c r="N75" i="7"/>
  <c r="O75" i="7"/>
  <c r="P75" i="7"/>
  <c r="Q75" i="7"/>
  <c r="R75" i="7"/>
  <c r="S75" i="7"/>
  <c r="T75" i="7"/>
  <c r="E88" i="7"/>
  <c r="E96" i="7"/>
  <c r="E104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J14" i="9"/>
  <c r="K14" i="9"/>
  <c r="L14" i="9"/>
  <c r="M14" i="9"/>
  <c r="N14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J21" i="9"/>
  <c r="K21" i="9"/>
  <c r="L21" i="9"/>
  <c r="M21" i="9"/>
  <c r="N21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</calcChain>
</file>

<file path=xl/sharedStrings.xml><?xml version="1.0" encoding="utf-8"?>
<sst xmlns="http://schemas.openxmlformats.org/spreadsheetml/2006/main" count="1475" uniqueCount="208">
  <si>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</si>
  <si>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</si>
  <si>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</si>
  <si>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</si>
  <si>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</si>
  <si>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</si>
  <si>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</si>
  <si>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</si>
  <si>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</si>
  <si>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</si>
  <si>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</si>
  <si>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</si>
  <si>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</si>
  <si>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</si>
  <si>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</si>
  <si>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</si>
  <si>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</si>
  <si>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</si>
  <si>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</si>
  <si>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</si>
  <si>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</si>
  <si>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</si>
  <si>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</si>
  <si>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</si>
  <si>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</si>
  <si>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</si>
  <si>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</si>
  <si>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</si>
  <si>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</si>
  <si>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</si>
  <si>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</si>
  <si>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</si>
  <si>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</si>
  <si>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</si>
  <si>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</si>
  <si>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</si>
  <si>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</si>
  <si>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</si>
  <si>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</si>
  <si>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</si>
  <si>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</si>
  <si>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</si>
  <si>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</si>
  <si>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</si>
  <si>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</si>
  <si>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</si>
  <si>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</si>
  <si>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</si>
  <si>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</si>
  <si>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</si>
  <si>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</si>
  <si>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</si>
  <si>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</si>
  <si>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</si>
  <si>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</si>
  <si>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</si>
  <si>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</si>
  <si>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</si>
  <si>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</si>
  <si>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</si>
  <si>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</si>
  <si>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</si>
  <si>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</si>
  <si>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</si>
  <si>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</si>
  <si>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</si>
  <si>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</si>
  <si>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</si>
  <si>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</si>
  <si>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</si>
  <si>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</si>
  <si>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</si>
  <si>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</si>
  <si>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</si>
  <si>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</si>
  <si>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</si>
  <si>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</si>
  <si>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</si>
  <si>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</si>
  <si>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</si>
  <si>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</si>
  <si>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</si>
  <si>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</si>
  <si>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</si>
  <si>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</si>
  <si>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</si>
  <si>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</si>
  <si>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</si>
  <si>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</si>
  <si>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</si>
  <si>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</si>
  <si>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</si>
  <si>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</si>
  <si>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</si>
  <si>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</si>
  <si>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</si>
  <si>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</si>
  <si>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</si>
  <si>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</si>
  <si>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</si>
  <si>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</si>
  <si>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</si>
  <si>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</si>
  <si>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</si>
  <si>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</si>
  <si>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</si>
  <si>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</si>
  <si>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</si>
  <si>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</si>
  <si>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</si>
  <si>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</si>
  <si>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</si>
  <si>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</si>
  <si>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</si>
  <si>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</si>
  <si>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</si>
  <si>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</si>
  <si>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</si>
  <si>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</si>
  <si>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</si>
  <si>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</si>
  <si>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</si>
  <si>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</si>
  <si>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</si>
  <si>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</si>
  <si>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</si>
  <si>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</si>
  <si>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</si>
  <si>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</si>
  <si>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</si>
  <si>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</si>
  <si>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</si>
  <si>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</si>
  <si>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</si>
  <si>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</si>
  <si>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</si>
  <si>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</si>
  <si>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</si>
  <si>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</si>
  <si>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</si>
  <si>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</si>
  <si>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</si>
  <si>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</si>
  <si>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</si>
  <si>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</si>
  <si>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</si>
  <si>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</si>
  <si>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</si>
  <si>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</si>
  <si>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</si>
  <si>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</si>
  <si>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</si>
  <si>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</si>
  <si>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</si>
  <si>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</si>
  <si>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</si>
  <si>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</si>
  <si>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</si>
  <si>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</si>
  <si>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</si>
  <si>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</si>
  <si>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</si>
  <si>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</si>
  <si>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</si>
  <si>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</si>
  <si>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</si>
  <si>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</si>
  <si>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</si>
  <si>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</si>
  <si>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</si>
  <si>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</si>
  <si>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</si>
  <si>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</si>
  <si>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</si>
  <si>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</si>
  <si>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</si>
  <si>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</si>
  <si>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</si>
  <si>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</si>
  <si>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</si>
  <si>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</si>
  <si>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</si>
  <si>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</si>
  <si>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</si>
  <si>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</si>
  <si>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</si>
  <si>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</si>
  <si>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</si>
  <si>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</si>
  <si>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</si>
  <si>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</si>
  <si>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</si>
  <si>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</si>
  <si>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</si>
  <si>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</si>
  <si>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</si>
  <si>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</si>
  <si>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 xml:space="preserve">-  HPL Divestiture - completed work on cash account amendment </t>
  </si>
  <si>
    <t xml:space="preserve">  and continued work on transition protocol.</t>
  </si>
  <si>
    <t>-  Entelligence analysis ongoing.</t>
  </si>
  <si>
    <t>-  Quarter end DPR / MPR.</t>
  </si>
  <si>
    <t>-  Denver, Calgary Doorstep Reviews completed.</t>
  </si>
  <si>
    <t>-  Origination presentation being drafted.</t>
  </si>
  <si>
    <t>-  Continuing work on pricing desk, revenue model, quantification</t>
  </si>
  <si>
    <t xml:space="preserve">  of start up costs, marketing tools / plan / staff.</t>
  </si>
  <si>
    <t>-  Meeting on Service Risks for SLA.</t>
  </si>
  <si>
    <t>3/22-3/28</t>
  </si>
  <si>
    <t>3/29-4/4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</si>
</sst>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quotePrefix="1" applyNumberFormat="1" applyFont="1" applyBorder="1" applyAlignment="1">
      <alignment horizontal="left" indent="3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New Deal Trend</a:t>
            </a:r>
          </a:p>
        </c:rich>
      </c:tx>
      <c:layout>
        <c:manualLayout>
          <c:xMode val="edge"/>
          <c:yMode val="edge"/>
          <c:x val="0.33959343860936753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85143035404437"/>
          <c:y val="0.13921930381229072"/>
          <c:w val="0.8654155371012916"/>
          <c:h val="0.7317502432085036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23007295761749"/>
                  <c:y val="0.78438193123510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3A-4BF3-9DC6-63A1DF460D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566550830298605"/>
                  <c:y val="0.7487282070880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3A-4BF3-9DC6-63A1DF460D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746534030809504"/>
                  <c:y val="0.7724973565194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3A-4BF3-9DC6-63A1DF460D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430431986043855"/>
                  <c:y val="0.76570617096759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3A-4BF3-9DC6-63A1DF460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92340453089518"/>
                  <c:y val="0.76570617096759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3A-4BF3-9DC6-63A1DF460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Data!$O$23:$S$23</c:f>
              <c:numCache>
                <c:formatCode>#,##0</c:formatCode>
                <c:ptCount val="5"/>
                <c:pt idx="0">
                  <c:v>174</c:v>
                </c:pt>
                <c:pt idx="1">
                  <c:v>596</c:v>
                </c:pt>
                <c:pt idx="2">
                  <c:v>306</c:v>
                </c:pt>
                <c:pt idx="3">
                  <c:v>552</c:v>
                </c:pt>
                <c:pt idx="4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A-4BF3-9DC6-63A1DF460D5C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804386435625615"/>
                  <c:y val="0.5331080658177961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3A-4BF3-9DC6-63A1DF460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25272151150317"/>
                  <c:y val="0.4872675633430174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3A-4BF3-9DC6-63A1DF460D5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Data!$O$26:$S$26</c:f>
              <c:numCache>
                <c:formatCode>#,##0</c:formatCode>
                <c:ptCount val="5"/>
                <c:pt idx="0">
                  <c:v>3101</c:v>
                </c:pt>
                <c:pt idx="1">
                  <c:v>3017</c:v>
                </c:pt>
                <c:pt idx="2">
                  <c:v>2897</c:v>
                </c:pt>
                <c:pt idx="3">
                  <c:v>2820</c:v>
                </c:pt>
                <c:pt idx="4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3A-4BF3-9DC6-63A1DF460D5C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134610252425983"/>
                  <c:y val="0.25636725458116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3A-4BF3-9DC6-63A1DF460D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41005615812839"/>
                  <c:y val="0.21052675210639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3A-4BF3-9DC6-63A1DF460D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372512719490366"/>
                  <c:y val="0.2699496256848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3A-4BF3-9DC6-63A1DF460D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117442641703425"/>
                  <c:y val="0.2529716618052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3A-4BF3-9DC6-63A1DF460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49383219576042"/>
                  <c:y val="0.22750471598593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3A-4BF3-9DC6-63A1DF460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Data!$O$29:$S$29</c:f>
              <c:numCache>
                <c:formatCode>#,##0</c:formatCode>
                <c:ptCount val="5"/>
                <c:pt idx="0">
                  <c:v>36</c:v>
                </c:pt>
                <c:pt idx="1">
                  <c:v>20</c:v>
                </c:pt>
                <c:pt idx="2">
                  <c:v>33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3A-4BF3-9DC6-63A1DF460D5C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28025823149179"/>
                  <c:y val="0.259762847357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3A-4BF3-9DC6-63A1DF460D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577493040170721"/>
                  <c:y val="0.21392234488230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3A-4BF3-9DC6-63A1DF460D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009433618043344"/>
                  <c:y val="0.2835319967884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3A-4BF3-9DC6-63A1DF460D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971890179405331"/>
                  <c:y val="0.25636725458116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3A-4BF3-9DC6-63A1DF460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151873379916214"/>
                  <c:y val="0.232598105149802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3A-4BF3-9DC6-63A1DF460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Data!$O$32:$S$32</c:f>
              <c:numCache>
                <c:formatCode>#,##0</c:formatCode>
                <c:ptCount val="5"/>
                <c:pt idx="0">
                  <c:v>22</c:v>
                </c:pt>
                <c:pt idx="1">
                  <c:v>11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3A-4BF3-9DC6-63A1DF460D5C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344307382128013"/>
                  <c:y val="0.22241132682207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3A-4BF3-9DC6-63A1DF460D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63258615660199"/>
                  <c:y val="0.16638404601956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3A-4BF3-9DC6-63A1DF460D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112725832681761"/>
                  <c:y val="0.2410870870895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3A-4BF3-9DC6-63A1DF460D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014150427065013"/>
                  <c:y val="0.21562014127025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3A-4BF3-9DC6-63A1DF460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507122971916337"/>
                  <c:y val="0.17826862073525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33A-4BF3-9DC6-63A1DF460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Data!$O$35:$S$35</c:f>
              <c:numCache>
                <c:formatCode>#,##0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33A-4BF3-9DC6-63A1DF460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890672"/>
        <c:axId val="1"/>
        <c:axId val="0"/>
      </c:bar3DChart>
      <c:catAx>
        <c:axId val="17989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90672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798132379744869"/>
          <c:y val="0.93548580976307527"/>
          <c:w val="0.81690218872852471"/>
          <c:h val="5.26316880265977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802523091668914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265449076257893"/>
          <c:y val="0.12903252548456212"/>
          <c:w val="0.86882846985386197"/>
          <c:h val="0.758914985415779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9406903161931"/>
                  <c:y val="0.6095089032757604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CA-425E-A534-9B71F9F8B3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07456246769278"/>
                  <c:y val="0.6078111068878057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CA-425E-A534-9B71F9F8B3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56863149931201"/>
                  <c:y val="0.6298824599312176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CA-425E-A534-9B71F9F8B3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506270053093129"/>
                  <c:y val="0.5704595863528009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CA-425E-A534-9B71F9F8B3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555676956255062"/>
                  <c:y val="0.5857397538443938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CA-425E-A534-9B71F9F8B355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Data!$O$12:$S$12</c:f>
              <c:numCache>
                <c:formatCode>#,##0</c:formatCode>
                <c:ptCount val="5"/>
                <c:pt idx="0">
                  <c:v>17309</c:v>
                </c:pt>
                <c:pt idx="1">
                  <c:v>17857</c:v>
                </c:pt>
                <c:pt idx="2">
                  <c:v>16695</c:v>
                </c:pt>
                <c:pt idx="3">
                  <c:v>20584</c:v>
                </c:pt>
                <c:pt idx="4">
                  <c:v>20385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A-425E-A534-9B71F9F8B355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35925497814033"/>
                  <c:y val="0.280136404012536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CA-425E-A534-9B71F9F8B355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Data!$O$15:$S$15</c:f>
              <c:numCache>
                <c:formatCode>#,##0</c:formatCode>
                <c:ptCount val="5"/>
                <c:pt idx="0">
                  <c:v>4415</c:v>
                </c:pt>
                <c:pt idx="1">
                  <c:v>4929</c:v>
                </c:pt>
                <c:pt idx="2">
                  <c:v>4773</c:v>
                </c:pt>
                <c:pt idx="3">
                  <c:v>4796</c:v>
                </c:pt>
                <c:pt idx="4">
                  <c:v>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CA-425E-A534-9B71F9F8B3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108424"/>
        <c:axId val="1"/>
        <c:axId val="0"/>
      </c:bar3DChart>
      <c:catAx>
        <c:axId val="17910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8424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54377734341449"/>
          <c:y val="0.94057919892693975"/>
          <c:w val="0.23919789134520181"/>
          <c:h val="4.92360952506881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New Deal Trend</a:t>
            </a:r>
          </a:p>
        </c:rich>
      </c:tx>
      <c:layout>
        <c:manualLayout>
          <c:xMode val="edge"/>
          <c:yMode val="edge"/>
          <c:x val="0.3513103680210540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960077478116656E-2"/>
          <c:y val="0.14115669702098119"/>
          <c:w val="0.90909261900185045"/>
          <c:h val="0.743198513230949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491844220684"/>
                  <c:y val="0.816327886386397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71-4A26-AC62-539D2CEB88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385302781966967"/>
                  <c:y val="0.80612378780656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71-4A26-AC62-539D2CEB880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205087162881219"/>
                  <c:y val="0.80952515399984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71-4A26-AC62-539D2CEB88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Data!$O$43:$S$43</c:f>
              <c:numCache>
                <c:formatCode>#,##0</c:formatCode>
                <c:ptCount val="5"/>
                <c:pt idx="0">
                  <c:v>20</c:v>
                </c:pt>
                <c:pt idx="1">
                  <c:v>46</c:v>
                </c:pt>
                <c:pt idx="2">
                  <c:v>25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1-4A26-AC62-539D2CEB880C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11434906306628"/>
                  <c:y val="0.7448991963275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71-4A26-AC62-539D2CEB88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Data!$O$46:$S$46</c:f>
              <c:numCache>
                <c:formatCode>#,##0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40</c:v>
                </c:pt>
                <c:pt idx="3">
                  <c:v>32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71-4A26-AC62-539D2CEB880C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491844220684"/>
                  <c:y val="0.5493206402141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71-4A26-AC62-539D2CEB880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82034865152493"/>
                  <c:y val="0.51530697828141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71-4A26-AC62-539D2CEB88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Data!$O$49:$S$49</c:f>
              <c:numCache>
                <c:formatCode>#,##0</c:formatCode>
                <c:ptCount val="5"/>
                <c:pt idx="0">
                  <c:v>84</c:v>
                </c:pt>
                <c:pt idx="1">
                  <c:v>80</c:v>
                </c:pt>
                <c:pt idx="2">
                  <c:v>94</c:v>
                </c:pt>
                <c:pt idx="3">
                  <c:v>123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71-4A26-AC62-539D2CEB880C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952269853767389"/>
                  <c:y val="0.4234700910629435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71-4A26-AC62-539D2CEB880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593287286343639"/>
                  <c:y val="0.3656468657772404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71-4A26-AC62-539D2CEB88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388388213665948"/>
                  <c:y val="0.3435379855209421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71-4A26-AC62-539D2CEB880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72123865675005"/>
                  <c:y val="0.3112250066848139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71-4A26-AC62-539D2CEB880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516339584072365"/>
                  <c:y val="0.2482997321091958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71-4A26-AC62-539D2CEB880C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Data!$O$52:$S$52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71-4A26-AC62-539D2CEB8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107112"/>
        <c:axId val="1"/>
        <c:axId val="0"/>
      </c:bar3DChart>
      <c:catAx>
        <c:axId val="17910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7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807442654118295"/>
          <c:y val="0.94047775244099507"/>
          <c:w val="0.55161891119095341"/>
          <c:h val="4.93198098025114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302973198460899"/>
          <c:y val="2.2071353043411943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0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918195440263021E-2"/>
          <c:y val="9.168100494955729E-2"/>
          <c:w val="0.89180935576612153"/>
          <c:h val="0.8013598951146488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01564841295208"/>
                  <c:y val="0.16638404601956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9E-4C2C-AA04-5896862B73E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57689362965826"/>
                  <c:y val="0.258065050969124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E-4C2C-AA04-5896862B73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95575163134798"/>
                  <c:y val="0.2835319967884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E-4C2C-AA04-5896862B73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160819045556231"/>
                  <c:y val="8.48898193977382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E-4C2C-AA04-5896862B73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62383886851445"/>
                  <c:y val="0.12563693270865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9E-4C2C-AA04-5896862B73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Data!$O$62:$S$62</c:f>
              <c:numCache>
                <c:formatCode>#,##0</c:formatCode>
                <c:ptCount val="5"/>
                <c:pt idx="0">
                  <c:v>4310.0659028599994</c:v>
                </c:pt>
                <c:pt idx="1">
                  <c:v>3630.7007905600003</c:v>
                </c:pt>
                <c:pt idx="2">
                  <c:v>3471.9734751599999</c:v>
                </c:pt>
                <c:pt idx="3">
                  <c:v>4935.3578799200013</c:v>
                </c:pt>
                <c:pt idx="4">
                  <c:v>4600.9169952699995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9E-4C2C-AA04-5896862B73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112032"/>
        <c:axId val="1"/>
        <c:axId val="0"/>
      </c:bar3DChart>
      <c:catAx>
        <c:axId val="1791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203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202503746072337"/>
          <c:y val="0.94397479170284926"/>
          <c:w val="0.55950604295898776"/>
          <c:h val="4.75382988627334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883420665396855"/>
          <c:y val="4.25170774159581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63795849333351"/>
          <c:y val="0.11734713366804463"/>
          <c:w val="0.85847801295619153"/>
          <c:h val="0.777212175163715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662565499047643"/>
                  <c:y val="0.60204181620996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D1-4740-A176-BB179C584D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92310310714325"/>
                  <c:y val="0.57993293595366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D1-4740-A176-BB179C584D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855490984904816"/>
                  <c:y val="0.54761995711754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D1-4740-A176-BB179C584D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185235796571507"/>
                  <c:y val="0.56632747118056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D1-4740-A176-BB179C584D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73737371244454"/>
                  <c:y val="0.55612337260073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D1-4740-A176-BB179C584D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Data!$O$71:$S$71</c:f>
              <c:numCache>
                <c:formatCode>#,##0</c:formatCode>
                <c:ptCount val="5"/>
                <c:pt idx="0">
                  <c:v>163597.30816000002</c:v>
                </c:pt>
                <c:pt idx="1">
                  <c:v>183852.27507000003</c:v>
                </c:pt>
                <c:pt idx="2">
                  <c:v>210839.72176999995</c:v>
                </c:pt>
                <c:pt idx="3">
                  <c:v>193742.82989000002</c:v>
                </c:pt>
                <c:pt idx="4">
                  <c:v>195484.89110000004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1-4740-A176-BB179C584DC8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771455144365116"/>
                  <c:y val="0.34353798552094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D1-4740-A176-BB179C584D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479114439396877"/>
                  <c:y val="0.28741544333187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D1-4740-A176-BB179C584D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0031252355269904"/>
                  <c:y val="0.21258538707979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D1-4740-A176-BB179C584D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049954408619136"/>
                  <c:y val="0.2636058799789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D1-4740-A176-BB179C584D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24485428698531"/>
                  <c:y val="0.27210929546213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D1-4740-A176-BB179C584D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Data!$O$72:$S$72</c:f>
              <c:numCache>
                <c:formatCode>#,##0</c:formatCode>
                <c:ptCount val="5"/>
                <c:pt idx="0">
                  <c:v>2748.7000200000002</c:v>
                </c:pt>
                <c:pt idx="1">
                  <c:v>1955.00008</c:v>
                </c:pt>
                <c:pt idx="2">
                  <c:v>1257.95</c:v>
                </c:pt>
                <c:pt idx="3">
                  <c:v>3280.0030000000002</c:v>
                </c:pt>
                <c:pt idx="4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D1-4740-A176-BB179C584DC8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261335148761937"/>
                  <c:y val="0.31802773907136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D1-4740-A176-BB179C584D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191387548000045"/>
                  <c:y val="0.26700724617221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D1-4740-A176-BB179C584D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43525463873077"/>
                  <c:y val="0.1785717251470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D1-4740-A176-BB179C584D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62227517222309"/>
                  <c:y val="0.22449016875625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D1-4740-A176-BB179C584D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80929570571541"/>
                  <c:y val="0.2261908518528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D1-4740-A176-BB179C584D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Data!$O$73:$S$73</c:f>
              <c:numCache>
                <c:formatCode>#,##0</c:formatCode>
                <c:ptCount val="5"/>
                <c:pt idx="0">
                  <c:v>5.2</c:v>
                </c:pt>
                <c:pt idx="1">
                  <c:v>32.85</c:v>
                </c:pt>
                <c:pt idx="2">
                  <c:v>72.05</c:v>
                </c:pt>
                <c:pt idx="3">
                  <c:v>101.95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D1-4740-A176-BB179C584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108752"/>
        <c:axId val="1"/>
        <c:axId val="0"/>
      </c:bar3DChart>
      <c:catAx>
        <c:axId val="17910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8752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533682661587422E-2"/>
          <c:y val="0.92857297076452672"/>
          <c:w val="0.85536758537301694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6363704760074017"/>
          <c:y val="4.591844360923484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943013558670416"/>
          <c:y val="0.11734713366804463"/>
          <c:w val="0.86132673563056672"/>
          <c:h val="0.7721101258738006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Data!$E$65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73685390544858"/>
                  <c:y val="0.5153069782814132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5-416F-9DAD-D12C989BE4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439203791597562"/>
                  <c:y val="0.57483088666375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B5-416F-9DAD-D12C989BE4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306718318744436"/>
                  <c:y val="0.163265577277279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B5-416F-9DAD-D12C989BE4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1819246066751"/>
                  <c:y val="0.4013612108066452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B5-416F-9DAD-D12C989BE4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4252215420463"/>
                  <c:y val="0.321429105264643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B5-416F-9DAD-D12C989BE48A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Data!$O$64:$S$64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Data!$O$65:$S$65</c:f>
              <c:numCache>
                <c:formatCode>0</c:formatCode>
                <c:ptCount val="5"/>
                <c:pt idx="0">
                  <c:v>120983.16</c:v>
                </c:pt>
                <c:pt idx="1">
                  <c:v>92583.55</c:v>
                </c:pt>
                <c:pt idx="2">
                  <c:v>275762.31</c:v>
                </c:pt>
                <c:pt idx="3">
                  <c:v>169228.08</c:v>
                </c:pt>
                <c:pt idx="4">
                  <c:v>203727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5-416F-9DAD-D12C989BE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293040"/>
        <c:axId val="1"/>
        <c:axId val="0"/>
      </c:bar3DChart>
      <c:catAx>
        <c:axId val="1802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3040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907625139233777"/>
          <c:y val="0.94387911863427165"/>
          <c:w val="0.34360619328375031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687978162576691"/>
          <c:y val="2.210888025629826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2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025674872676268E-2"/>
          <c:y val="9.8639619605022988E-2"/>
          <c:w val="0.91242268779680613"/>
          <c:h val="0.7942190061300989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93676042066159"/>
                  <c:y val="0.44047692202932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7A-4628-ADBB-1F4B3EFBE31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91171728288684"/>
                  <c:y val="0.41666735867639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7A-4628-ADBB-1F4B3EFBE31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751723129836291"/>
                  <c:y val="0.442177605125965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7A-4628-ADBB-1F4B3EFBE31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586163100733722"/>
                  <c:y val="0.45918443609234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7A-4628-ADBB-1F4B3EFBE31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420603071631153"/>
                  <c:y val="0.42857214035285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7A-4628-ADBB-1F4B3EFBE31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Data!$O$63:$S$63</c:f>
              <c:numCache>
                <c:formatCode>#,##0</c:formatCode>
                <c:ptCount val="5"/>
                <c:pt idx="0">
                  <c:v>49.601260310000001</c:v>
                </c:pt>
                <c:pt idx="1">
                  <c:v>52.895417969999997</c:v>
                </c:pt>
                <c:pt idx="2">
                  <c:v>49.577375480000008</c:v>
                </c:pt>
                <c:pt idx="3">
                  <c:v>47.200591540000005</c:v>
                </c:pt>
                <c:pt idx="4">
                  <c:v>51.522265300000015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A-4628-ADBB-1F4B3EFBE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294024"/>
        <c:axId val="1"/>
        <c:axId val="0"/>
      </c:bar3DChart>
      <c:catAx>
        <c:axId val="18029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4024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96243529333784"/>
          <c:y val="0.94387911863427165"/>
          <c:w val="0.57643457763079198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New Deal Trend</a:t>
            </a:r>
          </a:p>
        </c:rich>
      </c:tx>
      <c:layout>
        <c:manualLayout>
          <c:xMode val="edge"/>
          <c:yMode val="edge"/>
          <c:x val="0.34025618820545211"/>
          <c:y val="2.87162221374969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57829859035842"/>
          <c:y val="0.14020273161248523"/>
          <c:w val="0.84664685328117195"/>
          <c:h val="0.7449325860374215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91405201413446"/>
                  <c:y val="0.60810823349993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23-4CBB-9D54-3D63FB8E89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40343061080311"/>
                  <c:y val="0.60472985442493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3-4CBB-9D54-3D63FB8E89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30812784957162"/>
                  <c:y val="0.565878495062440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3-4CBB-9D54-3D63FB8E89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Data!$O$21:$S$21</c:f>
              <c:numCache>
                <c:formatCode>_(* #,##0_);_(* \(#,##0\);_(* "-"??_);_(@_)</c:formatCode>
                <c:ptCount val="5"/>
                <c:pt idx="0">
                  <c:v>16422</c:v>
                </c:pt>
                <c:pt idx="1">
                  <c:v>17689</c:v>
                </c:pt>
                <c:pt idx="2">
                  <c:v>16389</c:v>
                </c:pt>
                <c:pt idx="3">
                  <c:v>18961</c:v>
                </c:pt>
                <c:pt idx="4">
                  <c:v>19646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3-4CBB-9D54-3D63FB8E8939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16936271580012"/>
                  <c:y val="0.37837845639996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23-4CBB-9D54-3D63FB8E89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18300575466991"/>
                  <c:y val="0.37837845639996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23-4CBB-9D54-3D63FB8E89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974556680212071"/>
                  <c:y val="0.31587844351246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3-4CBB-9D54-3D63FB8E89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469791542150494"/>
                  <c:y val="0.2956081690624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23-4CBB-9D54-3D63FB8E89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Data!$O$41:$S$41</c:f>
              <c:numCache>
                <c:formatCode>_(* #,##0_);_(* \(#,##0\);_(* "-"??_);_(@_)</c:formatCode>
                <c:ptCount val="5"/>
                <c:pt idx="0">
                  <c:v>1359</c:v>
                </c:pt>
                <c:pt idx="1">
                  <c:v>1340</c:v>
                </c:pt>
                <c:pt idx="2">
                  <c:v>1322</c:v>
                </c:pt>
                <c:pt idx="3">
                  <c:v>1091</c:v>
                </c:pt>
                <c:pt idx="4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3-4CBB-9D54-3D63FB8E8939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204511812468475"/>
                  <c:y val="0.32939195981246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23-4CBB-9D54-3D63FB8E893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658214810196906"/>
                  <c:y val="0.29898654813746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23-4CBB-9D54-3D63FB8E89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92428429328677"/>
                  <c:y val="0.336148717962464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23-4CBB-9D54-3D63FB8E89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27918601968764"/>
                  <c:y val="0.2770270841499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23-4CBB-9D54-3D63FB8E89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41366288995547"/>
                  <c:y val="0.25000005154997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23-4CBB-9D54-3D63FB8E89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Data!$O$58:$S$58</c:f>
              <c:numCache>
                <c:formatCode>_(* #,##0_);_(* \(#,##0\);_(* "-"??_);_(@_)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8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3-4CBB-9D54-3D63FB8E8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290088"/>
        <c:axId val="1"/>
        <c:axId val="0"/>
      </c:bar3DChart>
      <c:catAx>
        <c:axId val="18029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0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003235258960142"/>
          <c:y val="0.94256776192490088"/>
          <c:w val="0.57188598768803689"/>
          <c:h val="4.8986496587494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55C-4516-B139-F02D39C0D30A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55C-4516-B139-F02D39C0D30A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55C-4516-B139-F02D39C0D30A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55C-4516-B139-F02D39C0D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99328"/>
        <c:axId val="1"/>
        <c:axId val="0"/>
      </c:bar3DChart>
      <c:catAx>
        <c:axId val="1793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30</xdr:row>
      <xdr:rowOff>0</xdr:rowOff>
    </xdr:from>
    <xdr:to>
      <xdr:col>16</xdr:col>
      <xdr:colOff>1805940</xdr:colOff>
      <xdr:row>58</xdr:row>
      <xdr:rowOff>7620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579120</xdr:colOff>
      <xdr:row>58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</xdr:colOff>
      <xdr:row>30</xdr:row>
      <xdr:rowOff>7620</xdr:rowOff>
    </xdr:from>
    <xdr:to>
      <xdr:col>23</xdr:col>
      <xdr:colOff>22860</xdr:colOff>
      <xdr:row>58</xdr:row>
      <xdr:rowOff>7620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59</xdr:row>
      <xdr:rowOff>0</xdr:rowOff>
    </xdr:from>
    <xdr:to>
      <xdr:col>5</xdr:col>
      <xdr:colOff>579120</xdr:colOff>
      <xdr:row>87</xdr:row>
      <xdr:rowOff>7620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274320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68580</xdr:colOff>
      <xdr:row>59</xdr:row>
      <xdr:rowOff>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716280</xdr:colOff>
      <xdr:row>0</xdr:row>
      <xdr:rowOff>68580</xdr:rowOff>
    </xdr:from>
    <xdr:to>
      <xdr:col>22</xdr:col>
      <xdr:colOff>716280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4740" y="68580"/>
          <a:ext cx="79248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632460</xdr:colOff>
      <xdr:row>59</xdr:row>
      <xdr:rowOff>7620</xdr:rowOff>
    </xdr:from>
    <xdr:to>
      <xdr:col>11</xdr:col>
      <xdr:colOff>198120</xdr:colOff>
      <xdr:row>87</xdr:row>
      <xdr:rowOff>7620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655320</xdr:colOff>
      <xdr:row>30</xdr:row>
      <xdr:rowOff>0</xdr:rowOff>
    </xdr:from>
    <xdr:to>
      <xdr:col>11</xdr:col>
      <xdr:colOff>205740</xdr:colOff>
      <xdr:row>58</xdr:row>
      <xdr:rowOff>30480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93"/>
  <sheetViews>
    <sheetView tabSelected="1" zoomScale="75" workbookViewId="0">
      <selection activeCell="F3" sqref="F3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24.109375" customWidth="1"/>
    <col min="10" max="13" width="12.33203125" customWidth="1"/>
    <col min="14" max="14" width="11.44140625" customWidth="1"/>
    <col min="15" max="15" width="10.33203125" bestFit="1" customWidth="1"/>
    <col min="16" max="16" width="2.33203125" customWidth="1"/>
    <col min="17" max="17" width="26.6640625" customWidth="1"/>
    <col min="18" max="20" width="12.44140625" customWidth="1"/>
    <col min="21" max="21" width="12.33203125" customWidth="1"/>
    <col min="22" max="22" width="11.5546875" customWidth="1"/>
    <col min="23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6" x14ac:dyDescent="0.3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8" x14ac:dyDescent="0.3">
      <c r="A10" s="140" t="s">
        <v>156</v>
      </c>
      <c r="B10" s="141"/>
      <c r="C10" s="141"/>
      <c r="D10" s="141"/>
      <c r="E10" s="43"/>
      <c r="F10" s="43"/>
      <c r="G10" s="44"/>
      <c r="H10" s="45"/>
      <c r="I10" s="46"/>
      <c r="J10" s="132" t="s">
        <v>154</v>
      </c>
      <c r="K10" s="132" t="s">
        <v>174</v>
      </c>
      <c r="L10" s="132" t="s">
        <v>188</v>
      </c>
      <c r="M10" s="132" t="s">
        <v>206</v>
      </c>
      <c r="N10" s="132" t="s">
        <v>207</v>
      </c>
      <c r="O10" s="82" t="s">
        <v>31</v>
      </c>
      <c r="P10" s="47"/>
      <c r="Q10" s="46"/>
      <c r="R10" s="132" t="s">
        <v>154</v>
      </c>
      <c r="S10" s="132" t="s">
        <v>174</v>
      </c>
      <c r="T10" s="132" t="s">
        <v>188</v>
      </c>
      <c r="U10" s="132" t="s">
        <v>206</v>
      </c>
      <c r="V10" s="132" t="s">
        <v>207</v>
      </c>
      <c r="W10" s="82" t="s">
        <v>31</v>
      </c>
    </row>
    <row r="11" spans="1:23" ht="16.8" x14ac:dyDescent="0.3">
      <c r="A11" s="173" t="s">
        <v>197</v>
      </c>
      <c r="B11" s="142"/>
      <c r="C11" s="139"/>
      <c r="D11" s="139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8" x14ac:dyDescent="0.3">
      <c r="A12" s="186" t="s">
        <v>198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Data!O12</f>
        <v>17309</v>
      </c>
      <c r="K12" s="133">
        <f>Data!P12</f>
        <v>17857</v>
      </c>
      <c r="L12" s="133">
        <f>Data!Q12</f>
        <v>16695</v>
      </c>
      <c r="M12" s="133">
        <f>Data!R12</f>
        <v>20584</v>
      </c>
      <c r="N12" s="133">
        <f>Data!S12</f>
        <v>20385</v>
      </c>
      <c r="O12" s="134">
        <f>SUM(J12:N12)</f>
        <v>92830</v>
      </c>
      <c r="P12" s="51"/>
      <c r="Q12" s="52" t="s">
        <v>161</v>
      </c>
      <c r="R12" s="136">
        <f>Data!O62</f>
        <v>4310.0659028599994</v>
      </c>
      <c r="S12" s="136">
        <f>Data!P62</f>
        <v>3630.7007905600003</v>
      </c>
      <c r="T12" s="136">
        <f>Data!Q62</f>
        <v>3471.9734751599999</v>
      </c>
      <c r="U12" s="136">
        <f>Data!R62</f>
        <v>4935.3578799200013</v>
      </c>
      <c r="V12" s="136">
        <f>Data!S62</f>
        <v>4600.9169952699995</v>
      </c>
      <c r="W12" s="134">
        <f>SUM(R12:V12)</f>
        <v>20949.015043769999</v>
      </c>
    </row>
    <row r="13" spans="1:23" s="16" customFormat="1" ht="16.8" x14ac:dyDescent="0.3">
      <c r="A13" s="173" t="s">
        <v>200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Data!O15</f>
        <v>4415</v>
      </c>
      <c r="K13" s="133">
        <f>Data!P15</f>
        <v>4929</v>
      </c>
      <c r="L13" s="133">
        <f>Data!Q15</f>
        <v>4773</v>
      </c>
      <c r="M13" s="133">
        <f>Data!R15</f>
        <v>4796</v>
      </c>
      <c r="N13" s="133">
        <f>Data!S15</f>
        <v>5262</v>
      </c>
      <c r="O13" s="134">
        <f>SUM(J13:N13)</f>
        <v>24175</v>
      </c>
      <c r="P13" s="51"/>
      <c r="Q13" s="52" t="s">
        <v>162</v>
      </c>
      <c r="R13" s="136">
        <f>Data!O63</f>
        <v>49.601260310000001</v>
      </c>
      <c r="S13" s="136">
        <f>Data!P63</f>
        <v>52.895417969999997</v>
      </c>
      <c r="T13" s="136">
        <f>Data!Q63</f>
        <v>49.577375480000008</v>
      </c>
      <c r="U13" s="136">
        <f>Data!R63</f>
        <v>47.200591540000005</v>
      </c>
      <c r="V13" s="136">
        <f>Data!S63</f>
        <v>51.522265300000015</v>
      </c>
      <c r="W13" s="134">
        <f t="shared" ref="W13:W22" si="0">SUM(R13:V13)</f>
        <v>250.79691060000002</v>
      </c>
    </row>
    <row r="14" spans="1:23" s="16" customFormat="1" ht="16.8" x14ac:dyDescent="0.3">
      <c r="A14" s="173" t="s">
        <v>199</v>
      </c>
      <c r="B14" s="133"/>
      <c r="C14" s="141"/>
      <c r="D14" s="133"/>
      <c r="E14" s="49"/>
      <c r="F14" s="49"/>
      <c r="G14" s="50"/>
      <c r="H14" s="54"/>
      <c r="I14" s="52" t="s">
        <v>177</v>
      </c>
      <c r="J14" s="182">
        <f>+Data!O18</f>
        <v>0.75593813294052659</v>
      </c>
      <c r="K14" s="182">
        <f>+Data!P18</f>
        <v>0.77631001492144303</v>
      </c>
      <c r="L14" s="182">
        <f>+Data!Q18</f>
        <v>0.76341531581889321</v>
      </c>
      <c r="M14" s="182">
        <f>+Data!R18</f>
        <v>0.74708431836091416</v>
      </c>
      <c r="N14" s="182">
        <f>+Data!S18</f>
        <v>0.76601551838421644</v>
      </c>
      <c r="O14" s="135"/>
      <c r="P14" s="51"/>
      <c r="Q14" s="131" t="s">
        <v>136</v>
      </c>
      <c r="W14" s="134"/>
    </row>
    <row r="15" spans="1:23" s="16" customFormat="1" ht="16.8" x14ac:dyDescent="0.3">
      <c r="A15" s="173" t="s">
        <v>201</v>
      </c>
      <c r="B15" s="133"/>
      <c r="C15" s="139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181</v>
      </c>
      <c r="R15" s="136">
        <f>+Data!O71</f>
        <v>163597.30816000002</v>
      </c>
      <c r="S15" s="136">
        <f>+Data!P71</f>
        <v>183852.27507000003</v>
      </c>
      <c r="T15" s="136">
        <f>+Data!Q71</f>
        <v>210839.72176999995</v>
      </c>
      <c r="U15" s="136">
        <f>+Data!R71</f>
        <v>193742.82989000002</v>
      </c>
      <c r="V15" s="136">
        <f>+Data!S71</f>
        <v>195484.89110000004</v>
      </c>
      <c r="W15" s="134">
        <f t="shared" si="0"/>
        <v>947517.02598999999</v>
      </c>
    </row>
    <row r="16" spans="1:23" s="16" customFormat="1" ht="16.8" x14ac:dyDescent="0.3">
      <c r="A16" s="176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Data!O23</f>
        <v>174</v>
      </c>
      <c r="K16" s="133">
        <f>Data!P23</f>
        <v>596</v>
      </c>
      <c r="L16" s="133">
        <f>Data!Q23</f>
        <v>306</v>
      </c>
      <c r="M16" s="133">
        <f>Data!R23</f>
        <v>552</v>
      </c>
      <c r="N16" s="133">
        <f>Data!S23</f>
        <v>537</v>
      </c>
      <c r="O16" s="134">
        <f>SUM(J16:N16)</f>
        <v>2165</v>
      </c>
      <c r="P16" s="51"/>
      <c r="Q16" s="52" t="s">
        <v>182</v>
      </c>
      <c r="R16" s="136">
        <f>+Data!O72</f>
        <v>2748.7000200000002</v>
      </c>
      <c r="S16" s="136">
        <f>+Data!P72</f>
        <v>1955.00008</v>
      </c>
      <c r="T16" s="136">
        <f>+Data!Q72</f>
        <v>1257.95</v>
      </c>
      <c r="U16" s="136">
        <f>+Data!R72</f>
        <v>3280.0030000000002</v>
      </c>
      <c r="V16" s="136">
        <f>+Data!S72</f>
        <v>1233</v>
      </c>
      <c r="W16" s="134">
        <f t="shared" si="0"/>
        <v>10474.6531</v>
      </c>
    </row>
    <row r="17" spans="1:23" s="16" customFormat="1" ht="16.8" x14ac:dyDescent="0.3">
      <c r="A17" s="173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Data!O26</f>
        <v>3101</v>
      </c>
      <c r="K17" s="133">
        <f>Data!P26</f>
        <v>3017</v>
      </c>
      <c r="L17" s="133">
        <f>Data!Q26</f>
        <v>2897</v>
      </c>
      <c r="M17" s="133">
        <f>Data!R26</f>
        <v>2820</v>
      </c>
      <c r="N17" s="133">
        <f>Data!S26</f>
        <v>2992</v>
      </c>
      <c r="O17" s="134">
        <f>SUM(J17:N17)</f>
        <v>14827</v>
      </c>
      <c r="P17" s="51"/>
      <c r="Q17" s="52" t="s">
        <v>163</v>
      </c>
      <c r="R17" s="136">
        <f>+Data!O73</f>
        <v>5.2</v>
      </c>
      <c r="S17" s="136">
        <f>+Data!P73</f>
        <v>32.85</v>
      </c>
      <c r="T17" s="136">
        <f>+Data!Q73</f>
        <v>72.05</v>
      </c>
      <c r="U17" s="136">
        <f>+Data!R73</f>
        <v>101.95</v>
      </c>
      <c r="V17" s="136">
        <f>+Data!S73</f>
        <v>179</v>
      </c>
      <c r="W17" s="134">
        <f t="shared" si="0"/>
        <v>391.05</v>
      </c>
    </row>
    <row r="18" spans="1:23" s="16" customFormat="1" ht="16.8" x14ac:dyDescent="0.3">
      <c r="A18" s="143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Data!O29</f>
        <v>36</v>
      </c>
      <c r="K18" s="133">
        <f>Data!P29</f>
        <v>20</v>
      </c>
      <c r="L18" s="133">
        <f>Data!Q29</f>
        <v>33</v>
      </c>
      <c r="M18" s="133">
        <f>Data!R29</f>
        <v>25</v>
      </c>
      <c r="N18" s="133">
        <f>Data!S29</f>
        <v>20</v>
      </c>
      <c r="O18" s="134">
        <f>SUM(J18:N18)</f>
        <v>134</v>
      </c>
      <c r="P18" s="51"/>
      <c r="Q18" s="55" t="s">
        <v>164</v>
      </c>
      <c r="R18" s="133">
        <f>Data!O65</f>
        <v>120983.16</v>
      </c>
      <c r="S18" s="133">
        <f>Data!P65</f>
        <v>92583.55</v>
      </c>
      <c r="T18" s="133">
        <f>Data!Q65</f>
        <v>275762.31</v>
      </c>
      <c r="U18" s="133">
        <f>Data!R65</f>
        <v>169228.08</v>
      </c>
      <c r="V18" s="133">
        <f>Data!S65</f>
        <v>203727</v>
      </c>
      <c r="W18" s="134">
        <f t="shared" si="0"/>
        <v>862284.1</v>
      </c>
    </row>
    <row r="19" spans="1:23" s="16" customFormat="1" ht="16.8" x14ac:dyDescent="0.3">
      <c r="A19" s="143" t="s">
        <v>157</v>
      </c>
      <c r="B19" s="141"/>
      <c r="C19" s="133"/>
      <c r="D19" s="133"/>
      <c r="E19" s="49"/>
      <c r="F19" s="49"/>
      <c r="G19" s="50"/>
      <c r="H19" s="51"/>
      <c r="I19" s="52" t="s">
        <v>3</v>
      </c>
      <c r="J19" s="133">
        <f>Data!O32</f>
        <v>22</v>
      </c>
      <c r="K19" s="133">
        <f>Data!P32</f>
        <v>11</v>
      </c>
      <c r="L19" s="133">
        <f>Data!Q32</f>
        <v>17</v>
      </c>
      <c r="M19" s="133">
        <f>Data!R32</f>
        <v>7</v>
      </c>
      <c r="N19" s="133">
        <f>Data!S32</f>
        <v>10</v>
      </c>
      <c r="O19" s="134">
        <f>SUM(J19:N19)</f>
        <v>67</v>
      </c>
      <c r="P19" s="51"/>
      <c r="Q19" s="52" t="s">
        <v>40</v>
      </c>
      <c r="R19" s="136">
        <f>Data!N66</f>
        <v>0</v>
      </c>
      <c r="S19" s="136">
        <f>Data!O66</f>
        <v>0</v>
      </c>
      <c r="T19" s="136">
        <f>Data!P66</f>
        <v>0</v>
      </c>
      <c r="U19" s="136">
        <f>Data!Q66</f>
        <v>0</v>
      </c>
      <c r="V19" s="136">
        <f>Data!R66</f>
        <v>0</v>
      </c>
      <c r="W19" s="134">
        <f t="shared" si="0"/>
        <v>0</v>
      </c>
    </row>
    <row r="20" spans="1:23" s="16" customFormat="1" ht="16.8" x14ac:dyDescent="0.3">
      <c r="A20" s="173" t="s">
        <v>202</v>
      </c>
      <c r="B20" s="142"/>
      <c r="C20" s="133"/>
      <c r="D20" s="133"/>
      <c r="E20" s="49"/>
      <c r="F20" s="49"/>
      <c r="G20" s="50"/>
      <c r="H20" s="51"/>
      <c r="I20" s="52" t="s">
        <v>13</v>
      </c>
      <c r="J20" s="133">
        <f>Data!O35</f>
        <v>3</v>
      </c>
      <c r="K20" s="133">
        <f>Data!P35</f>
        <v>16</v>
      </c>
      <c r="L20" s="133">
        <f>Data!Q35</f>
        <v>16</v>
      </c>
      <c r="M20" s="133">
        <f>Data!R35</f>
        <v>23</v>
      </c>
      <c r="N20" s="133">
        <f>Data!S35</f>
        <v>17</v>
      </c>
      <c r="O20" s="134">
        <f>SUM(J20:N20)</f>
        <v>75</v>
      </c>
      <c r="P20" s="51"/>
      <c r="Q20" s="52" t="s">
        <v>70</v>
      </c>
      <c r="R20" s="136">
        <f>Data!N67</f>
        <v>0</v>
      </c>
      <c r="S20" s="136">
        <f>Data!O67</f>
        <v>0</v>
      </c>
      <c r="T20" s="136">
        <f>Data!P67</f>
        <v>0</v>
      </c>
      <c r="U20" s="136">
        <f>Data!Q67</f>
        <v>0</v>
      </c>
      <c r="V20" s="136">
        <f>Data!R67</f>
        <v>0</v>
      </c>
      <c r="W20" s="134">
        <f t="shared" si="0"/>
        <v>0</v>
      </c>
    </row>
    <row r="21" spans="1:23" s="16" customFormat="1" ht="16.8" x14ac:dyDescent="0.3">
      <c r="A21" s="173" t="s">
        <v>203</v>
      </c>
      <c r="B21" s="133"/>
      <c r="C21" s="133"/>
      <c r="D21" s="133"/>
      <c r="E21" s="49"/>
      <c r="F21" s="49"/>
      <c r="G21" s="50"/>
      <c r="H21" s="51"/>
      <c r="I21" s="52" t="s">
        <v>178</v>
      </c>
      <c r="J21" s="182">
        <f>+Data!O38</f>
        <v>0.40737410071942448</v>
      </c>
      <c r="K21" s="182">
        <f>+Data!P38</f>
        <v>0.36612021857923499</v>
      </c>
      <c r="L21" s="182">
        <f>+Data!Q38</f>
        <v>0.40440501682471702</v>
      </c>
      <c r="M21" s="182">
        <f>+Data!R38</f>
        <v>0.31835424569594395</v>
      </c>
      <c r="N21" s="182">
        <f>+Data!S38</f>
        <v>0.31935123042505592</v>
      </c>
      <c r="O21" s="134"/>
      <c r="P21" s="51"/>
      <c r="Q21" s="52" t="s">
        <v>39</v>
      </c>
      <c r="R21" s="136">
        <f>Data!N68</f>
        <v>0</v>
      </c>
      <c r="S21" s="136">
        <f>Data!O68</f>
        <v>0</v>
      </c>
      <c r="T21" s="136">
        <f>Data!P68</f>
        <v>0</v>
      </c>
      <c r="U21" s="136">
        <f>Data!Q68</f>
        <v>0</v>
      </c>
      <c r="V21" s="136">
        <f>Data!R68</f>
        <v>0</v>
      </c>
      <c r="W21" s="134">
        <f t="shared" si="0"/>
        <v>0</v>
      </c>
    </row>
    <row r="22" spans="1:23" s="16" customFormat="1" ht="16.8" x14ac:dyDescent="0.3">
      <c r="A22" s="176" t="s">
        <v>204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Data!N69</f>
        <v>0</v>
      </c>
      <c r="S22" s="137">
        <f>Data!O69</f>
        <v>0</v>
      </c>
      <c r="T22" s="137">
        <f>Data!P69</f>
        <v>0</v>
      </c>
      <c r="U22" s="137">
        <f>Data!Q69</f>
        <v>0</v>
      </c>
      <c r="V22" s="137">
        <f>Data!R69</f>
        <v>0</v>
      </c>
      <c r="W22" s="138">
        <f t="shared" si="0"/>
        <v>0</v>
      </c>
    </row>
    <row r="23" spans="1:23" s="16" customFormat="1" ht="16.8" x14ac:dyDescent="0.3">
      <c r="A23" s="173" t="s">
        <v>205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Data!O43</f>
        <v>20</v>
      </c>
      <c r="K23" s="133">
        <f>Data!P43</f>
        <v>46</v>
      </c>
      <c r="L23" s="133">
        <f>Data!Q43</f>
        <v>25</v>
      </c>
      <c r="M23" s="133">
        <f>Data!R43</f>
        <v>19</v>
      </c>
      <c r="N23" s="133">
        <f>Data!S43</f>
        <v>25</v>
      </c>
      <c r="O23" s="134">
        <f>SUM(J23:N23)</f>
        <v>135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8" x14ac:dyDescent="0.3">
      <c r="A24" s="172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Data!O46</f>
        <v>32</v>
      </c>
      <c r="K24" s="133">
        <f>Data!P46</f>
        <v>26</v>
      </c>
      <c r="L24" s="133">
        <f>Data!Q46</f>
        <v>40</v>
      </c>
      <c r="M24" s="133">
        <f>Data!R46</f>
        <v>32</v>
      </c>
      <c r="N24" s="133">
        <f>Data!S46</f>
        <v>30</v>
      </c>
      <c r="O24" s="134">
        <f>SUM(J24:N24)</f>
        <v>160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6.8" x14ac:dyDescent="0.3">
      <c r="A25" s="140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Data!O49</f>
        <v>84</v>
      </c>
      <c r="K25" s="133">
        <f>Data!P49</f>
        <v>80</v>
      </c>
      <c r="L25" s="133">
        <f>Data!Q49</f>
        <v>94</v>
      </c>
      <c r="M25" s="133">
        <f>Data!R49</f>
        <v>123</v>
      </c>
      <c r="N25" s="133">
        <f>Data!S49</f>
        <v>145</v>
      </c>
      <c r="O25" s="134">
        <f>SUM(J25:N25)</f>
        <v>526</v>
      </c>
      <c r="P25" s="41"/>
      <c r="Q25" s="46"/>
      <c r="R25" s="132" t="s">
        <v>154</v>
      </c>
      <c r="S25" s="132" t="s">
        <v>174</v>
      </c>
      <c r="T25" s="132" t="s">
        <v>188</v>
      </c>
      <c r="U25" s="132" t="s">
        <v>206</v>
      </c>
      <c r="V25" s="132" t="s">
        <v>207</v>
      </c>
      <c r="W25" s="160"/>
    </row>
    <row r="26" spans="1:23" ht="16.8" x14ac:dyDescent="0.3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Data!O52</f>
        <v>0</v>
      </c>
      <c r="K26" s="133">
        <f>Data!P52</f>
        <v>0</v>
      </c>
      <c r="L26" s="133">
        <f>Data!Q52</f>
        <v>2</v>
      </c>
      <c r="M26" s="133">
        <f>Data!R52</f>
        <v>7</v>
      </c>
      <c r="N26" s="133">
        <f>Data!S52</f>
        <v>1</v>
      </c>
      <c r="O26" s="134">
        <f>SUM(J26:N26)</f>
        <v>10</v>
      </c>
      <c r="P26" s="41"/>
      <c r="Q26" s="131" t="s">
        <v>65</v>
      </c>
      <c r="R26" s="35">
        <v>7</v>
      </c>
      <c r="S26" s="35">
        <v>4</v>
      </c>
      <c r="T26" s="35">
        <v>3</v>
      </c>
      <c r="U26" s="35">
        <v>5</v>
      </c>
      <c r="V26" s="35">
        <v>13</v>
      </c>
      <c r="W26" s="160"/>
    </row>
    <row r="27" spans="1:23" ht="15.6" x14ac:dyDescent="0.3">
      <c r="A27" s="60"/>
      <c r="B27" s="35"/>
      <c r="C27" s="35"/>
      <c r="D27" s="35"/>
      <c r="E27" s="35"/>
      <c r="F27" s="35"/>
      <c r="G27" s="36"/>
      <c r="H27" s="41"/>
      <c r="I27" s="52" t="s">
        <v>179</v>
      </c>
      <c r="J27" s="183">
        <f>+Data!O55</f>
        <v>8.0882352941176475E-2</v>
      </c>
      <c r="K27" s="183">
        <f>+Data!P55</f>
        <v>0.11842105263157894</v>
      </c>
      <c r="L27" s="183">
        <f>+Data!Q55</f>
        <v>4.9689440993788817E-2</v>
      </c>
      <c r="M27" s="183">
        <f>+Data!R55</f>
        <v>0.11602209944751381</v>
      </c>
      <c r="N27" s="183">
        <f>+Data!S55</f>
        <v>3.482587064676617E-2</v>
      </c>
      <c r="O27" s="63"/>
      <c r="P27" s="41"/>
      <c r="Q27" s="64"/>
      <c r="R27" s="35"/>
      <c r="S27" s="35"/>
      <c r="T27" s="35"/>
      <c r="U27" s="35"/>
      <c r="V27" s="35"/>
      <c r="W27" s="160"/>
    </row>
    <row r="28" spans="1:23" ht="15.6" x14ac:dyDescent="0.3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80</v>
      </c>
      <c r="S28" s="35">
        <v>228</v>
      </c>
      <c r="T28" s="35">
        <v>167</v>
      </c>
      <c r="U28" s="35">
        <v>316</v>
      </c>
      <c r="V28" s="35">
        <v>126</v>
      </c>
      <c r="W28" s="160"/>
    </row>
    <row r="29" spans="1:23" ht="15" x14ac:dyDescent="0.25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5">
      <c r="A30" s="177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5">
      <c r="A31" s="178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5">
      <c r="A32" s="179"/>
    </row>
    <row r="33" spans="1:1" ht="12.75" customHeight="1" x14ac:dyDescent="0.25">
      <c r="A33" s="179"/>
    </row>
    <row r="34" spans="1:1" ht="12.75" customHeight="1" x14ac:dyDescent="0.25">
      <c r="A34" s="14"/>
    </row>
    <row r="35" spans="1:1" ht="12.75" customHeight="1" x14ac:dyDescent="0.25">
      <c r="A35" s="14"/>
    </row>
    <row r="36" spans="1:1" ht="12.75" customHeight="1" x14ac:dyDescent="0.25">
      <c r="A36" s="14"/>
    </row>
    <row r="37" spans="1:1" ht="12.75" customHeight="1" x14ac:dyDescent="0.25">
      <c r="A37" s="14"/>
    </row>
    <row r="38" spans="1:1" ht="12.75" customHeight="1" x14ac:dyDescent="0.25">
      <c r="A38" s="14"/>
    </row>
    <row r="39" spans="1:1" ht="12.75" customHeight="1" x14ac:dyDescent="0.25">
      <c r="A39" s="14"/>
    </row>
    <row r="40" spans="1:1" ht="12.75" customHeight="1" x14ac:dyDescent="0.25">
      <c r="A40" s="14"/>
    </row>
    <row r="41" spans="1:1" ht="12.75" customHeight="1" x14ac:dyDescent="0.25">
      <c r="A41" s="13"/>
    </row>
    <row r="42" spans="1:1" ht="12.75" customHeight="1" x14ac:dyDescent="0.25">
      <c r="A42" s="13"/>
    </row>
    <row r="43" spans="1:1" ht="12.75" customHeight="1" x14ac:dyDescent="0.25">
      <c r="A43" s="13"/>
    </row>
    <row r="44" spans="1:1" ht="12.75" customHeight="1" x14ac:dyDescent="0.25">
      <c r="A44" s="13"/>
    </row>
    <row r="45" spans="1:1" ht="12.75" customHeight="1" x14ac:dyDescent="0.25">
      <c r="A45" s="13"/>
    </row>
    <row r="46" spans="1:1" ht="12.75" customHeight="1" x14ac:dyDescent="0.25">
      <c r="A46" s="180"/>
    </row>
    <row r="47" spans="1:1" ht="12.75" customHeight="1" x14ac:dyDescent="0.25">
      <c r="A47" s="180"/>
    </row>
    <row r="48" spans="1:1" ht="12.75" customHeight="1" x14ac:dyDescent="0.25">
      <c r="A48" s="181"/>
    </row>
    <row r="49" spans="1:1" ht="12.75" customHeight="1" x14ac:dyDescent="0.25">
      <c r="A49" s="181"/>
    </row>
    <row r="50" spans="1:1" ht="12.75" customHeight="1" x14ac:dyDescent="0.25">
      <c r="A50" s="181"/>
    </row>
    <row r="51" spans="1:1" ht="12.75" customHeight="1" x14ac:dyDescent="0.25">
      <c r="A51" s="181"/>
    </row>
    <row r="52" spans="1:1" ht="12.75" customHeight="1" x14ac:dyDescent="0.25">
      <c r="A52" s="181"/>
    </row>
    <row r="53" spans="1:1" ht="12.75" customHeight="1" x14ac:dyDescent="0.25">
      <c r="A53" s="181"/>
    </row>
    <row r="54" spans="1:1" ht="12.75" customHeight="1" x14ac:dyDescent="0.25">
      <c r="A54" s="181"/>
    </row>
    <row r="55" spans="1:1" ht="12.75" customHeight="1" x14ac:dyDescent="0.25">
      <c r="A55" s="181"/>
    </row>
    <row r="56" spans="1:1" ht="12.75" customHeight="1" x14ac:dyDescent="0.25">
      <c r="A56" s="181"/>
    </row>
    <row r="57" spans="1:1" ht="12.75" customHeight="1" x14ac:dyDescent="0.25">
      <c r="A57" s="181"/>
    </row>
    <row r="58" spans="1:1" ht="12.75" customHeight="1" x14ac:dyDescent="0.25">
      <c r="A58" s="181"/>
    </row>
    <row r="59" spans="1:1" ht="12.75" customHeight="1" x14ac:dyDescent="0.25">
      <c r="A59" s="181"/>
    </row>
    <row r="60" spans="1:1" ht="12.75" customHeight="1" x14ac:dyDescent="0.25">
      <c r="A60" s="181"/>
    </row>
    <row r="61" spans="1:1" ht="12.75" customHeight="1" x14ac:dyDescent="0.25">
      <c r="A61" s="181"/>
    </row>
    <row r="62" spans="1:1" ht="12.75" customHeight="1" x14ac:dyDescent="0.25">
      <c r="A62" s="181"/>
    </row>
    <row r="63" spans="1:1" ht="12.75" customHeight="1" x14ac:dyDescent="0.25">
      <c r="A63" s="181"/>
    </row>
    <row r="64" spans="1:1" ht="12.75" customHeight="1" x14ac:dyDescent="0.25">
      <c r="A64" s="181"/>
    </row>
    <row r="65" spans="1:1" ht="12.75" customHeight="1" x14ac:dyDescent="0.25">
      <c r="A65" s="181"/>
    </row>
    <row r="66" spans="1:1" ht="12.75" customHeight="1" x14ac:dyDescent="0.25">
      <c r="A66" s="181"/>
    </row>
    <row r="67" spans="1:1" ht="12.75" customHeight="1" x14ac:dyDescent="0.25">
      <c r="A67" s="181"/>
    </row>
    <row r="68" spans="1:1" ht="12.75" customHeight="1" x14ac:dyDescent="0.25">
      <c r="A68" s="78"/>
    </row>
    <row r="69" spans="1:1" ht="12.75" customHeight="1" x14ac:dyDescent="0.25">
      <c r="A69" s="174"/>
    </row>
    <row r="70" spans="1:1" ht="12.75" customHeight="1" x14ac:dyDescent="0.25">
      <c r="A70" s="179"/>
    </row>
    <row r="71" spans="1:1" ht="12.75" customHeight="1" x14ac:dyDescent="0.25">
      <c r="A71" s="179"/>
    </row>
    <row r="72" spans="1:1" ht="12.75" customHeight="1" x14ac:dyDescent="0.25">
      <c r="A72" s="179"/>
    </row>
    <row r="73" spans="1:1" ht="12.75" customHeight="1" x14ac:dyDescent="0.25">
      <c r="A73" s="179"/>
    </row>
    <row r="74" spans="1:1" ht="12.75" customHeight="1" x14ac:dyDescent="0.25">
      <c r="A74" s="179"/>
    </row>
    <row r="75" spans="1:1" ht="12.75" customHeight="1" x14ac:dyDescent="0.25">
      <c r="A75" s="179"/>
    </row>
    <row r="76" spans="1:1" ht="12.75" customHeight="1" x14ac:dyDescent="0.25">
      <c r="A76" s="14"/>
    </row>
    <row r="77" spans="1:1" ht="12.75" customHeight="1" x14ac:dyDescent="0.25">
      <c r="A77" s="13"/>
    </row>
    <row r="78" spans="1:1" ht="12.75" customHeight="1" x14ac:dyDescent="0.25">
      <c r="A78" s="180"/>
    </row>
    <row r="79" spans="1:1" ht="12.75" customHeight="1" x14ac:dyDescent="0.25">
      <c r="A79" s="180"/>
    </row>
    <row r="80" spans="1:1" ht="12.75" customHeight="1" x14ac:dyDescent="0.25">
      <c r="A80" s="181"/>
    </row>
    <row r="81" spans="1:1" ht="12.75" customHeight="1" x14ac:dyDescent="0.25">
      <c r="A81" s="181"/>
    </row>
    <row r="82" spans="1:1" ht="12.75" customHeight="1" x14ac:dyDescent="0.25">
      <c r="A82" s="181"/>
    </row>
    <row r="83" spans="1:1" ht="12.75" customHeight="1" x14ac:dyDescent="0.25">
      <c r="A83" s="181"/>
    </row>
    <row r="84" spans="1:1" ht="12.75" customHeight="1" x14ac:dyDescent="0.25">
      <c r="A84" s="181"/>
    </row>
    <row r="85" spans="1:1" ht="12.75" customHeight="1" x14ac:dyDescent="0.25">
      <c r="A85" s="181"/>
    </row>
    <row r="86" spans="1:1" ht="12.75" customHeight="1" x14ac:dyDescent="0.25">
      <c r="A86" s="181"/>
    </row>
    <row r="87" spans="1:1" ht="12.75" customHeight="1" x14ac:dyDescent="0.25">
      <c r="A87" s="13"/>
    </row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29 - April 4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189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14137</v>
      </c>
      <c r="C6" s="150">
        <v>1754284573.9000001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2252</v>
      </c>
      <c r="C7" s="150">
        <v>18605150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1314</v>
      </c>
      <c r="C9" s="148">
        <v>44978000.00999999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0</v>
      </c>
      <c r="C11" s="148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5</v>
      </c>
      <c r="C12" s="148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2</v>
      </c>
      <c r="C14" s="147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189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2558</v>
      </c>
      <c r="C29" s="147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2521</v>
      </c>
      <c r="C30" s="147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1583</v>
      </c>
      <c r="C32" s="147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27</v>
      </c>
      <c r="C33" s="147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5</v>
      </c>
      <c r="C34" s="147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12</v>
      </c>
      <c r="C35" s="147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306</v>
      </c>
      <c r="C36" s="147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14</v>
      </c>
      <c r="C37" s="147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207</v>
      </c>
      <c r="C39" s="147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14</v>
      </c>
      <c r="C40" s="147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189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612</v>
      </c>
    </row>
    <row r="58" spans="1:4" s="2" customFormat="1" x14ac:dyDescent="0.25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"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191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16658</v>
      </c>
      <c r="C6" s="150">
        <v>2284624434.1600003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2303</v>
      </c>
      <c r="C7" s="150">
        <v>19431220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1074</v>
      </c>
      <c r="C9" s="148">
        <v>52381000.00999999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0</v>
      </c>
      <c r="C10" s="148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1</v>
      </c>
      <c r="C11" s="148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1</v>
      </c>
      <c r="C12" s="148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3</v>
      </c>
      <c r="C17" s="147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191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3926</v>
      </c>
      <c r="C29" s="147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2493</v>
      </c>
      <c r="C30" s="147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1746</v>
      </c>
      <c r="C32" s="147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14</v>
      </c>
      <c r="C33" s="147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10</v>
      </c>
      <c r="C34" s="147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6</v>
      </c>
      <c r="C35" s="147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552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15</v>
      </c>
      <c r="C37" s="147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81</v>
      </c>
      <c r="C39" s="147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191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5" x14ac:dyDescent="0.25">
      <c r="A49" s="6" t="s">
        <v>39</v>
      </c>
      <c r="B49" s="150">
        <v>9</v>
      </c>
      <c r="C49" s="150">
        <v>1112000</v>
      </c>
      <c r="D49" s="153" t="s">
        <v>117</v>
      </c>
      <c r="E49" s="153"/>
    </row>
    <row r="50" spans="1:5" x14ac:dyDescent="0.25">
      <c r="A50" s="6" t="s">
        <v>40</v>
      </c>
      <c r="B50" s="150"/>
      <c r="C50" s="150"/>
      <c r="D50" s="153"/>
      <c r="E50" s="153"/>
    </row>
    <row r="51" spans="1:5" x14ac:dyDescent="0.25">
      <c r="A51" s="6" t="s">
        <v>42</v>
      </c>
      <c r="B51" s="150">
        <v>12</v>
      </c>
      <c r="C51" s="150">
        <v>53500</v>
      </c>
      <c r="D51" s="153" t="s">
        <v>118</v>
      </c>
      <c r="E51" s="153"/>
    </row>
    <row r="52" spans="1:5" x14ac:dyDescent="0.25">
      <c r="B52" s="153"/>
      <c r="C52" s="153"/>
      <c r="D52" s="153"/>
      <c r="E52" s="153"/>
    </row>
    <row r="53" spans="1:5" x14ac:dyDescent="0.25">
      <c r="A53" s="2" t="s">
        <v>119</v>
      </c>
      <c r="B53" s="155">
        <v>1</v>
      </c>
      <c r="C53" s="155"/>
      <c r="D53" s="153"/>
      <c r="E53" s="153"/>
    </row>
    <row r="54" spans="1:5" x14ac:dyDescent="0.25">
      <c r="B54" s="153"/>
      <c r="C54" s="153"/>
      <c r="D54" s="153"/>
      <c r="E54" s="153"/>
    </row>
    <row r="55" spans="1:5" x14ac:dyDescent="0.25">
      <c r="A55" s="4" t="s">
        <v>120</v>
      </c>
      <c r="B55" s="153"/>
      <c r="C55" s="184">
        <v>1112</v>
      </c>
      <c r="D55" s="153"/>
      <c r="E55" s="153"/>
    </row>
    <row r="56" spans="1:5" x14ac:dyDescent="0.25">
      <c r="B56" s="153"/>
      <c r="C56" s="153"/>
      <c r="D56" s="153"/>
      <c r="E56" s="153"/>
    </row>
    <row r="57" spans="1:5" x14ac:dyDescent="0.25">
      <c r="B57" s="153"/>
      <c r="C57" s="153"/>
      <c r="D57" s="153"/>
      <c r="E57" s="153"/>
    </row>
    <row r="58" spans="1:5" s="2" customFormat="1" x14ac:dyDescent="0.25">
      <c r="A58" s="5" t="s">
        <v>121</v>
      </c>
      <c r="B58" s="155"/>
      <c r="C58" s="185">
        <v>169228.08</v>
      </c>
      <c r="D58" s="155"/>
      <c r="E58" s="155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192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16972</v>
      </c>
      <c r="C6" s="150">
        <v>2417136104.1599998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2674</v>
      </c>
      <c r="C7" s="150">
        <v>20730564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1131</v>
      </c>
      <c r="C9" s="148">
        <v>54572000.00999999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0</v>
      </c>
      <c r="C12" s="148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12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192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3413</v>
      </c>
      <c r="C29" s="147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2588</v>
      </c>
      <c r="C30" s="147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1861</v>
      </c>
      <c r="C32" s="147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16</v>
      </c>
      <c r="C33" s="147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1</v>
      </c>
      <c r="C34" s="147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10</v>
      </c>
      <c r="C35" s="147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537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9</v>
      </c>
      <c r="C37" s="147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387</v>
      </c>
      <c r="C39" s="147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192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5" x14ac:dyDescent="0.25">
      <c r="A49" s="6" t="s">
        <v>39</v>
      </c>
      <c r="B49" s="150">
        <v>3</v>
      </c>
      <c r="C49" s="150">
        <v>352000</v>
      </c>
      <c r="D49" s="153" t="s">
        <v>117</v>
      </c>
      <c r="E49" s="153"/>
    </row>
    <row r="50" spans="1:5" x14ac:dyDescent="0.25">
      <c r="A50" s="6" t="s">
        <v>40</v>
      </c>
      <c r="B50" s="150"/>
      <c r="C50" s="150"/>
      <c r="D50" s="153"/>
      <c r="E50" s="153"/>
    </row>
    <row r="51" spans="1:5" x14ac:dyDescent="0.25">
      <c r="A51" s="6" t="s">
        <v>42</v>
      </c>
      <c r="B51" s="150">
        <v>4</v>
      </c>
      <c r="C51" s="150">
        <v>1420</v>
      </c>
      <c r="D51" s="153" t="s">
        <v>118</v>
      </c>
      <c r="E51" s="153"/>
    </row>
    <row r="52" spans="1:5" x14ac:dyDescent="0.25">
      <c r="B52" s="153"/>
      <c r="C52" s="153"/>
      <c r="D52" s="153"/>
      <c r="E52" s="153"/>
    </row>
    <row r="53" spans="1:5" x14ac:dyDescent="0.25">
      <c r="A53" s="2" t="s">
        <v>119</v>
      </c>
      <c r="B53" s="155">
        <v>1</v>
      </c>
      <c r="C53" s="155"/>
      <c r="D53" s="153"/>
      <c r="E53" s="153"/>
    </row>
    <row r="54" spans="1:5" x14ac:dyDescent="0.25">
      <c r="B54" s="153"/>
      <c r="C54" s="153"/>
      <c r="D54" s="153"/>
      <c r="E54" s="153"/>
    </row>
    <row r="55" spans="1:5" x14ac:dyDescent="0.25">
      <c r="A55" s="4" t="s">
        <v>120</v>
      </c>
      <c r="B55" s="153"/>
      <c r="C55" s="184">
        <v>352</v>
      </c>
      <c r="D55" s="153"/>
      <c r="E55" s="153"/>
    </row>
    <row r="56" spans="1:5" x14ac:dyDescent="0.25">
      <c r="B56" s="153"/>
      <c r="C56" s="153"/>
      <c r="D56" s="153"/>
      <c r="E56" s="153"/>
    </row>
    <row r="57" spans="1:5" x14ac:dyDescent="0.25">
      <c r="B57" s="153"/>
      <c r="C57" s="153"/>
      <c r="D57" s="153"/>
      <c r="E57" s="153"/>
    </row>
    <row r="58" spans="1:5" s="2" customFormat="1" x14ac:dyDescent="0.25">
      <c r="A58" s="5" t="s">
        <v>121</v>
      </c>
      <c r="B58" s="155"/>
      <c r="C58" s="185">
        <v>203727</v>
      </c>
      <c r="D58" s="155"/>
      <c r="E58" s="155"/>
    </row>
    <row r="59" spans="1:5" x14ac:dyDescent="0.25">
      <c r="B59" s="153"/>
      <c r="C59" s="153"/>
      <c r="D59" s="153"/>
    </row>
    <row r="60" spans="1:5" x14ac:dyDescent="0.25">
      <c r="B60" s="153"/>
      <c r="C60" s="153"/>
      <c r="D60" s="153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126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</row>
    <row r="25" spans="1:32" x14ac:dyDescent="0.25">
      <c r="B25" s="200" t="s">
        <v>126</v>
      </c>
      <c r="C25" s="201"/>
      <c r="D25" s="76" t="s">
        <v>110</v>
      </c>
    </row>
    <row r="26" spans="1:32" x14ac:dyDescent="0.25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</row>
    <row r="45" spans="1:10" x14ac:dyDescent="0.25">
      <c r="B45" s="200" t="s">
        <v>126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286</v>
      </c>
    </row>
    <row r="58" spans="1:4" s="2" customFormat="1" x14ac:dyDescent="0.25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205" t="s">
        <v>48</v>
      </c>
      <c r="C1" s="205"/>
      <c r="D1" s="205"/>
      <c r="E1" s="205"/>
      <c r="F1" s="205"/>
      <c r="G1" s="205"/>
      <c r="H1" s="205"/>
      <c r="I1" s="205"/>
    </row>
    <row r="2" spans="1:9" x14ac:dyDescent="0.25">
      <c r="B2" s="204" t="s">
        <v>47</v>
      </c>
      <c r="C2" s="204"/>
      <c r="D2" s="204" t="s">
        <v>46</v>
      </c>
      <c r="E2" s="204"/>
      <c r="F2" s="204" t="s">
        <v>44</v>
      </c>
      <c r="G2" s="204"/>
      <c r="H2" s="204" t="s">
        <v>45</v>
      </c>
      <c r="I2" s="204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5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5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5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5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5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5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5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5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5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5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5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5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5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5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5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204" t="s">
        <v>47</v>
      </c>
      <c r="C34" s="204"/>
      <c r="D34" s="204" t="s">
        <v>46</v>
      </c>
      <c r="E34" s="204"/>
      <c r="F34" s="204" t="s">
        <v>44</v>
      </c>
      <c r="G34" s="204"/>
      <c r="H34" s="204" t="s">
        <v>45</v>
      </c>
      <c r="I34" s="204"/>
    </row>
    <row r="35" spans="1:10" x14ac:dyDescent="0.25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5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5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5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5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5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5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5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5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5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5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5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5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5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5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5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5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5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5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5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5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5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5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5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5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5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5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5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5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5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5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5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5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5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5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5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5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5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5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5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5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5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5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5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5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75" t="s">
        <v>35</v>
      </c>
      <c r="H1" s="74"/>
      <c r="I1" s="74"/>
    </row>
    <row r="2" spans="1:38" x14ac:dyDescent="0.25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5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5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5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5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5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5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5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5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5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5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5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5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5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5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5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5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2.8" x14ac:dyDescent="0.4">
      <c r="A24" s="75" t="s">
        <v>30</v>
      </c>
    </row>
    <row r="25" spans="1:38" x14ac:dyDescent="0.25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5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5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5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5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5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5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5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5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5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5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5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5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2.8" x14ac:dyDescent="0.4">
      <c r="A44" s="75" t="s">
        <v>116</v>
      </c>
    </row>
    <row r="45" spans="1:16" x14ac:dyDescent="0.25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5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5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5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5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5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5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5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2.8" x14ac:dyDescent="0.4">
      <c r="A61" s="75" t="s">
        <v>35</v>
      </c>
      <c r="H61" s="74"/>
      <c r="I61" s="74"/>
    </row>
    <row r="62" spans="1:10" x14ac:dyDescent="0.25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5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5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5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5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5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5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5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5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5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5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5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5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5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5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E43" workbookViewId="0">
      <pane xSplit="1" topLeftCell="K1" activePane="topRight" state="frozen"/>
      <selection activeCell="F2" sqref="F2"/>
      <selection pane="topRight" activeCell="S10" sqref="S10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5" max="5" width="13.6640625" customWidth="1"/>
    <col min="6" max="6" width="11.5546875" customWidth="1"/>
    <col min="7" max="7" width="14.33203125" bestFit="1" customWidth="1"/>
    <col min="8" max="8" width="10.88671875" bestFit="1" customWidth="1"/>
    <col min="9" max="9" width="10.88671875" style="16" bestFit="1" customWidth="1"/>
    <col min="10" max="10" width="9.6640625" bestFit="1" customWidth="1"/>
    <col min="11" max="12" width="9.6640625" customWidth="1"/>
    <col min="13" max="14" width="10.5546875" customWidth="1"/>
    <col min="15" max="15" width="11.109375" bestFit="1" customWidth="1"/>
    <col min="16" max="20" width="11.109375" customWidth="1"/>
    <col min="21" max="21" width="3.33203125" customWidth="1"/>
    <col min="22" max="22" width="13.88671875" bestFit="1" customWidth="1"/>
  </cols>
  <sheetData>
    <row r="1" spans="1:22" hidden="1" x14ac:dyDescent="0.25">
      <c r="A1" s="7" t="s">
        <v>63</v>
      </c>
      <c r="E1" t="s">
        <v>77</v>
      </c>
    </row>
    <row r="2" spans="1:22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2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2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2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2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2" hidden="1" x14ac:dyDescent="0.25">
      <c r="A7" s="7" t="s">
        <v>54</v>
      </c>
      <c r="B7">
        <v>5</v>
      </c>
    </row>
    <row r="8" spans="1:22" hidden="1" x14ac:dyDescent="0.25">
      <c r="A8" s="7" t="s">
        <v>56</v>
      </c>
      <c r="B8">
        <v>10</v>
      </c>
    </row>
    <row r="9" spans="1:22" hidden="1" x14ac:dyDescent="0.25">
      <c r="A9" s="7" t="s">
        <v>55</v>
      </c>
      <c r="B9">
        <v>20</v>
      </c>
    </row>
    <row r="10" spans="1:22" x14ac:dyDescent="0.25">
      <c r="E10" s="89" t="s">
        <v>63</v>
      </c>
    </row>
    <row r="11" spans="1:22" ht="13.8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153</v>
      </c>
      <c r="P11" s="86" t="s">
        <v>173</v>
      </c>
      <c r="Q11" s="86" t="s">
        <v>187</v>
      </c>
      <c r="R11" s="86" t="s">
        <v>194</v>
      </c>
      <c r="S11" s="86" t="s">
        <v>195</v>
      </c>
      <c r="T11" s="86" t="s">
        <v>196</v>
      </c>
    </row>
    <row r="12" spans="1:22" x14ac:dyDescent="0.25">
      <c r="A12" s="7" t="s">
        <v>0</v>
      </c>
      <c r="B12">
        <v>175</v>
      </c>
      <c r="E12" t="s">
        <v>171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S12" s="33">
        <f>+S13+S14</f>
        <v>20385</v>
      </c>
      <c r="T12" s="33">
        <f>+T13+T14</f>
        <v>0</v>
      </c>
      <c r="V12" s="87" t="s">
        <v>81</v>
      </c>
    </row>
    <row r="13" spans="1:22" x14ac:dyDescent="0.25">
      <c r="E13" s="1" t="s">
        <v>175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v>0</v>
      </c>
      <c r="V13" s="87"/>
    </row>
    <row r="14" spans="1:22" x14ac:dyDescent="0.25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v>0</v>
      </c>
      <c r="V14" s="87"/>
    </row>
    <row r="15" spans="1:22" x14ac:dyDescent="0.25">
      <c r="A15" s="7" t="s">
        <v>3</v>
      </c>
      <c r="B15">
        <v>2</v>
      </c>
      <c r="E15" t="s">
        <v>170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S15" s="33">
        <f>+S16+S17</f>
        <v>5262</v>
      </c>
      <c r="T15" s="33">
        <f>+T16+T17</f>
        <v>0</v>
      </c>
      <c r="V15" s="87" t="s">
        <v>82</v>
      </c>
    </row>
    <row r="16" spans="1:22" x14ac:dyDescent="0.25">
      <c r="E16" s="1" t="s">
        <v>175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v>0</v>
      </c>
      <c r="V16" s="87"/>
    </row>
    <row r="17" spans="1:22" x14ac:dyDescent="0.25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v>0</v>
      </c>
      <c r="V17" s="87"/>
    </row>
    <row r="18" spans="1:22" x14ac:dyDescent="0.25">
      <c r="E18" t="s">
        <v>176</v>
      </c>
      <c r="J18" s="33"/>
      <c r="K18" s="175">
        <f t="shared" ref="K18:Q18" si="0">(+K17+K14)/(K15+K12)</f>
        <v>0.78658431237042159</v>
      </c>
      <c r="L18" s="175">
        <f t="shared" si="0"/>
        <v>0.76194406235671708</v>
      </c>
      <c r="M18" s="175">
        <f t="shared" si="0"/>
        <v>0.73590340769796514</v>
      </c>
      <c r="N18" s="175">
        <f t="shared" si="0"/>
        <v>0.73337578941782089</v>
      </c>
      <c r="O18" s="175">
        <f t="shared" si="0"/>
        <v>0.75593813294052659</v>
      </c>
      <c r="P18" s="175">
        <f t="shared" si="0"/>
        <v>0.77631001492144303</v>
      </c>
      <c r="Q18" s="175">
        <f t="shared" si="0"/>
        <v>0.76341531581889321</v>
      </c>
      <c r="R18" s="175">
        <f>(+R17+R14)/(R15+R12)</f>
        <v>0.74708431836091416</v>
      </c>
      <c r="S18" s="175">
        <f>(+S17+S14)/(S15+S12)</f>
        <v>0.76601551838421644</v>
      </c>
      <c r="T18" s="175" t="e">
        <f>(+T17+T14)/(T15+T12)</f>
        <v>#DIV/0!</v>
      </c>
      <c r="V18" s="87"/>
    </row>
    <row r="19" spans="1:22" x14ac:dyDescent="0.25">
      <c r="E19" s="5" t="s">
        <v>95</v>
      </c>
      <c r="J19" s="33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V19" s="87"/>
    </row>
    <row r="20" spans="1:22" x14ac:dyDescent="0.25">
      <c r="E20" s="5" t="s">
        <v>190</v>
      </c>
      <c r="J20" s="33"/>
      <c r="K20" s="129">
        <f>+K13+K16</f>
        <v>4941</v>
      </c>
      <c r="L20" s="129">
        <f t="shared" ref="L20:Q20" si="1">+L13+L16</f>
        <v>5192</v>
      </c>
      <c r="M20" s="129">
        <f t="shared" si="1"/>
        <v>4309</v>
      </c>
      <c r="N20" s="129">
        <f t="shared" si="1"/>
        <v>5024</v>
      </c>
      <c r="O20" s="129">
        <f t="shared" si="1"/>
        <v>5302</v>
      </c>
      <c r="P20" s="129">
        <f t="shared" si="1"/>
        <v>5097</v>
      </c>
      <c r="Q20" s="129">
        <f t="shared" si="1"/>
        <v>5079</v>
      </c>
      <c r="R20" s="129">
        <f>+R13+R16</f>
        <v>6419</v>
      </c>
      <c r="S20" s="129">
        <f>+S13+S16</f>
        <v>6001</v>
      </c>
      <c r="T20" s="129">
        <f>+T13+T16</f>
        <v>0</v>
      </c>
      <c r="V20" s="87"/>
    </row>
    <row r="21" spans="1:22" x14ac:dyDescent="0.25">
      <c r="E21" s="5" t="s">
        <v>96</v>
      </c>
      <c r="J21" s="33"/>
      <c r="K21" s="129">
        <f>+K17+K14</f>
        <v>18211</v>
      </c>
      <c r="L21" s="129">
        <f t="shared" ref="L21:Q21" si="2">+L17+L14</f>
        <v>16618</v>
      </c>
      <c r="M21" s="129">
        <f t="shared" si="2"/>
        <v>12007</v>
      </c>
      <c r="N21" s="129">
        <f t="shared" si="2"/>
        <v>13819</v>
      </c>
      <c r="O21" s="129">
        <f t="shared" si="2"/>
        <v>16422</v>
      </c>
      <c r="P21" s="129">
        <f t="shared" si="2"/>
        <v>17689</v>
      </c>
      <c r="Q21" s="129">
        <f t="shared" si="2"/>
        <v>16389</v>
      </c>
      <c r="R21" s="129">
        <f>+R17+R14</f>
        <v>18961</v>
      </c>
      <c r="S21" s="129">
        <f>+S17+S14</f>
        <v>19646</v>
      </c>
      <c r="T21" s="129">
        <f>+T17+T14</f>
        <v>0</v>
      </c>
      <c r="V21" s="87"/>
    </row>
    <row r="22" spans="1:22" ht="13.8" x14ac:dyDescent="0.25">
      <c r="A22" s="7" t="s">
        <v>57</v>
      </c>
      <c r="B22">
        <v>20</v>
      </c>
      <c r="F22" s="86" t="s">
        <v>122</v>
      </c>
      <c r="G22" s="86" t="s">
        <v>123</v>
      </c>
      <c r="H22" s="86" t="s">
        <v>124</v>
      </c>
      <c r="I22" s="86" t="s">
        <v>125</v>
      </c>
      <c r="J22" s="86" t="s">
        <v>138</v>
      </c>
      <c r="K22" s="86" t="str">
        <f t="shared" ref="K22:P22" si="3">+K11</f>
        <v>2/2 - 2/8</v>
      </c>
      <c r="L22" s="86" t="str">
        <f t="shared" si="3"/>
        <v>2/9 - 2/15</v>
      </c>
      <c r="M22" s="86" t="str">
        <f t="shared" si="3"/>
        <v>2/16 - 2/22</v>
      </c>
      <c r="N22" s="86" t="str">
        <f t="shared" si="3"/>
        <v>2/23 - 2/28</v>
      </c>
      <c r="O22" s="86" t="str">
        <f t="shared" si="3"/>
        <v>3/1 - 3/7</v>
      </c>
      <c r="P22" s="86" t="str">
        <f t="shared" si="3"/>
        <v>3/8 - 3/14</v>
      </c>
      <c r="Q22" s="86" t="str">
        <f>+Q11</f>
        <v>3/15 - 3/21</v>
      </c>
      <c r="R22" s="86" t="str">
        <f>+R11</f>
        <v>3/22 - 3/28</v>
      </c>
      <c r="S22" s="86" t="str">
        <f>+S11</f>
        <v>3/29 - 4/4</v>
      </c>
      <c r="T22" s="86" t="str">
        <f>+T11</f>
        <v>4/5 - 4/11</v>
      </c>
      <c r="V22" s="88"/>
    </row>
    <row r="23" spans="1:22" x14ac:dyDescent="0.25">
      <c r="A23" s="7" t="s">
        <v>58</v>
      </c>
      <c r="B23">
        <v>30</v>
      </c>
      <c r="E23" t="s">
        <v>169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>+Q24+Q25</f>
        <v>306</v>
      </c>
      <c r="R23" s="33">
        <f>+R24+R25</f>
        <v>552</v>
      </c>
      <c r="S23" s="33">
        <f>+S24+S25</f>
        <v>537</v>
      </c>
      <c r="T23" s="33">
        <f>+T24+T25</f>
        <v>0</v>
      </c>
      <c r="V23" s="87" t="s">
        <v>99</v>
      </c>
    </row>
    <row r="24" spans="1:22" x14ac:dyDescent="0.25">
      <c r="E24" s="1" t="s">
        <v>175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v>0</v>
      </c>
      <c r="V24" s="87"/>
    </row>
    <row r="25" spans="1:22" x14ac:dyDescent="0.25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v>0</v>
      </c>
      <c r="V25" s="87"/>
    </row>
    <row r="26" spans="1:22" x14ac:dyDescent="0.25">
      <c r="A26" s="7" t="s">
        <v>59</v>
      </c>
      <c r="B26">
        <v>1</v>
      </c>
      <c r="E26" t="s">
        <v>168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>+Q27+Q28</f>
        <v>2897</v>
      </c>
      <c r="R26" s="33">
        <f>+R27+R28</f>
        <v>2820</v>
      </c>
      <c r="S26" s="33">
        <f>+S27+S28</f>
        <v>2992</v>
      </c>
      <c r="T26" s="33">
        <f>+T27+T28</f>
        <v>0</v>
      </c>
      <c r="V26" s="87" t="s">
        <v>100</v>
      </c>
    </row>
    <row r="27" spans="1:22" x14ac:dyDescent="0.25">
      <c r="E27" s="1" t="s">
        <v>175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v>0</v>
      </c>
      <c r="V27" s="87"/>
    </row>
    <row r="28" spans="1:22" x14ac:dyDescent="0.25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v>0</v>
      </c>
      <c r="V28" s="87"/>
    </row>
    <row r="29" spans="1:22" x14ac:dyDescent="0.25">
      <c r="A29" s="7" t="s">
        <v>60</v>
      </c>
      <c r="B29">
        <v>3</v>
      </c>
      <c r="E29" t="s">
        <v>167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>+Q30+Q31</f>
        <v>33</v>
      </c>
      <c r="R29" s="33">
        <f>+R30+R31</f>
        <v>25</v>
      </c>
      <c r="S29" s="33">
        <f>+S30+S31</f>
        <v>20</v>
      </c>
      <c r="T29" s="33">
        <f>+T30+T31</f>
        <v>0</v>
      </c>
      <c r="V29" s="87" t="s">
        <v>101</v>
      </c>
    </row>
    <row r="30" spans="1:22" x14ac:dyDescent="0.25">
      <c r="E30" s="1" t="s">
        <v>175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v>0</v>
      </c>
      <c r="V30" s="87"/>
    </row>
    <row r="31" spans="1:22" x14ac:dyDescent="0.25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v>0</v>
      </c>
      <c r="V31" s="87"/>
    </row>
    <row r="32" spans="1:22" x14ac:dyDescent="0.25">
      <c r="A32" s="7" t="s">
        <v>4</v>
      </c>
      <c r="B32">
        <v>2</v>
      </c>
      <c r="E32" t="s">
        <v>166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>+Q33+Q34</f>
        <v>17</v>
      </c>
      <c r="R32" s="33">
        <f>+R33+R34</f>
        <v>7</v>
      </c>
      <c r="S32" s="33">
        <f>+S33+S34</f>
        <v>10</v>
      </c>
      <c r="T32" s="33">
        <f>+T33+T34</f>
        <v>0</v>
      </c>
      <c r="V32" s="87" t="s">
        <v>102</v>
      </c>
    </row>
    <row r="33" spans="1:22" x14ac:dyDescent="0.25">
      <c r="E33" s="1" t="s">
        <v>175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v>0</v>
      </c>
      <c r="V33" s="87"/>
    </row>
    <row r="34" spans="1:22" x14ac:dyDescent="0.25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v>0</v>
      </c>
      <c r="V34" s="87"/>
    </row>
    <row r="35" spans="1:22" x14ac:dyDescent="0.25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>+Q36+Q37</f>
        <v>16</v>
      </c>
      <c r="R35" s="33">
        <f>+R36+R37</f>
        <v>23</v>
      </c>
      <c r="S35" s="33">
        <f>+S36+S37</f>
        <v>17</v>
      </c>
      <c r="T35" s="33">
        <f>+T36+T37</f>
        <v>0</v>
      </c>
      <c r="V35" s="87" t="s">
        <v>103</v>
      </c>
    </row>
    <row r="36" spans="1:22" x14ac:dyDescent="0.25">
      <c r="E36" s="1" t="s">
        <v>175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v>0</v>
      </c>
      <c r="V36" s="87"/>
    </row>
    <row r="37" spans="1:22" x14ac:dyDescent="0.25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v>0</v>
      </c>
      <c r="V37" s="87"/>
    </row>
    <row r="38" spans="1:22" x14ac:dyDescent="0.25">
      <c r="E38" t="s">
        <v>176</v>
      </c>
      <c r="J38" s="33"/>
      <c r="K38" s="175">
        <f t="shared" ref="K38:Q38" si="4">+(K37+K34+K31+K28+K25)/(K35+K32+K29+K26+K23)</f>
        <v>0.49353863073962057</v>
      </c>
      <c r="L38" s="175">
        <f t="shared" si="4"/>
        <v>0.44738307349665923</v>
      </c>
      <c r="M38" s="175">
        <f t="shared" si="4"/>
        <v>0.46566716641679162</v>
      </c>
      <c r="N38" s="175">
        <f t="shared" si="4"/>
        <v>0.43658357771260997</v>
      </c>
      <c r="O38" s="175">
        <f t="shared" si="4"/>
        <v>0.40737410071942448</v>
      </c>
      <c r="P38" s="175">
        <f t="shared" si="4"/>
        <v>0.36612021857923499</v>
      </c>
      <c r="Q38" s="175">
        <f t="shared" si="4"/>
        <v>0.40440501682471702</v>
      </c>
      <c r="R38" s="175">
        <f>+(R37+R34+R31+R28+R25)/(R35+R32+R29+R26+R23)</f>
        <v>0.31835424569594395</v>
      </c>
      <c r="S38" s="175">
        <f>+(S37+S34+S31+S28+S25)/(S35+S32+S29+S26+S23)</f>
        <v>0.31935123042505592</v>
      </c>
      <c r="T38" s="175" t="e">
        <f>+(T37+T34+T31+T28+T25)/(T35+T32+T29+T26+T23)</f>
        <v>#DIV/0!</v>
      </c>
      <c r="V38" s="87"/>
    </row>
    <row r="39" spans="1:22" x14ac:dyDescent="0.25">
      <c r="E39" s="5" t="s">
        <v>32</v>
      </c>
      <c r="J39" s="33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V39" s="87"/>
    </row>
    <row r="40" spans="1:22" x14ac:dyDescent="0.25">
      <c r="E40" s="5" t="s">
        <v>190</v>
      </c>
      <c r="J40" s="33"/>
      <c r="K40" s="129">
        <f>+K36+K33+K30+K27+K24</f>
        <v>1842</v>
      </c>
      <c r="L40" s="129">
        <f t="shared" ref="L40:Q40" si="5">+L36+L33+L30+L27+L24</f>
        <v>1985</v>
      </c>
      <c r="M40" s="129">
        <f t="shared" si="5"/>
        <v>1782</v>
      </c>
      <c r="N40" s="129">
        <f t="shared" si="5"/>
        <v>1537</v>
      </c>
      <c r="O40" s="129">
        <f t="shared" si="5"/>
        <v>1977</v>
      </c>
      <c r="P40" s="129">
        <f t="shared" si="5"/>
        <v>2320</v>
      </c>
      <c r="Q40" s="129">
        <f t="shared" si="5"/>
        <v>1947</v>
      </c>
      <c r="R40" s="129">
        <f t="shared" ref="R40:T41" si="6">+R36+R33+R30+R27+R24</f>
        <v>2336</v>
      </c>
      <c r="S40" s="129">
        <f t="shared" si="6"/>
        <v>2434</v>
      </c>
      <c r="T40" s="129">
        <f t="shared" si="6"/>
        <v>0</v>
      </c>
      <c r="V40" s="87"/>
    </row>
    <row r="41" spans="1:22" x14ac:dyDescent="0.25">
      <c r="E41" s="5" t="s">
        <v>96</v>
      </c>
      <c r="J41" s="33"/>
      <c r="K41" s="129">
        <f>+K37+K34+K31+K28+K25</f>
        <v>1795</v>
      </c>
      <c r="L41" s="129">
        <f t="shared" ref="L41:Q41" si="7">+L37+L34+L31+L28+L25</f>
        <v>1607</v>
      </c>
      <c r="M41" s="129">
        <f t="shared" si="7"/>
        <v>1553</v>
      </c>
      <c r="N41" s="129">
        <f t="shared" si="7"/>
        <v>1191</v>
      </c>
      <c r="O41" s="129">
        <f t="shared" si="7"/>
        <v>1359</v>
      </c>
      <c r="P41" s="129">
        <f t="shared" si="7"/>
        <v>1340</v>
      </c>
      <c r="Q41" s="129">
        <f t="shared" si="7"/>
        <v>1322</v>
      </c>
      <c r="R41" s="129">
        <f t="shared" si="6"/>
        <v>1091</v>
      </c>
      <c r="S41" s="129">
        <f t="shared" si="6"/>
        <v>1142</v>
      </c>
      <c r="T41" s="129">
        <f t="shared" si="6"/>
        <v>0</v>
      </c>
      <c r="V41" s="87"/>
    </row>
    <row r="42" spans="1:22" ht="13.8" x14ac:dyDescent="0.25">
      <c r="A42" s="7" t="s">
        <v>13</v>
      </c>
      <c r="B42">
        <v>10</v>
      </c>
      <c r="F42" s="86" t="s">
        <v>122</v>
      </c>
      <c r="G42" s="86" t="s">
        <v>123</v>
      </c>
      <c r="H42" s="86" t="s">
        <v>124</v>
      </c>
      <c r="I42" s="86" t="s">
        <v>125</v>
      </c>
      <c r="J42" s="86" t="s">
        <v>138</v>
      </c>
      <c r="K42" s="86" t="str">
        <f t="shared" ref="K42:P42" si="8">+K22</f>
        <v>2/2 - 2/8</v>
      </c>
      <c r="L42" s="86" t="str">
        <f t="shared" si="8"/>
        <v>2/9 - 2/15</v>
      </c>
      <c r="M42" s="86" t="str">
        <f t="shared" si="8"/>
        <v>2/16 - 2/22</v>
      </c>
      <c r="N42" s="86" t="str">
        <f t="shared" si="8"/>
        <v>2/23 - 2/28</v>
      </c>
      <c r="O42" s="86" t="str">
        <f t="shared" si="8"/>
        <v>3/1 - 3/7</v>
      </c>
      <c r="P42" s="86" t="str">
        <f t="shared" si="8"/>
        <v>3/8 - 3/14</v>
      </c>
      <c r="Q42" s="86" t="str">
        <f>+Q22</f>
        <v>3/15 - 3/21</v>
      </c>
      <c r="R42" s="86" t="str">
        <f>+R22</f>
        <v>3/22 - 3/28</v>
      </c>
      <c r="S42" s="86" t="str">
        <f>+S22</f>
        <v>3/29 - 4/4</v>
      </c>
      <c r="T42" s="86" t="str">
        <f>+T22</f>
        <v>4/5 - 4/11</v>
      </c>
      <c r="V42" s="88"/>
    </row>
    <row r="43" spans="1:22" x14ac:dyDescent="0.25">
      <c r="E43" t="s">
        <v>165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Deals'!J12+'EIM New Deals'!K12+'EIM New Deals'!J28+'EIM New Deals'!K28</f>
        <v>4</v>
      </c>
      <c r="K43" s="33">
        <f>+'EIM New Deals'!L12+'EIM New Deals'!M12+'EIM New Deals'!L28+'EIM New Deals'!M28</f>
        <v>12</v>
      </c>
      <c r="L43" s="33">
        <f>+'EIM New Deals'!N$12+'EIM New Deals'!O$12+'EIM New Deals'!N$28+'EIM New Deals'!O$28</f>
        <v>30</v>
      </c>
      <c r="M43" s="33">
        <f>+'EIM New Deals'!P$12+'EIM New Deals'!Q$12+'EIM New Deals'!P$28+'EIM New Deals'!Q$28</f>
        <v>17</v>
      </c>
      <c r="N43" s="33">
        <f>+'EIM New Deals'!S12+'EIM New Deals'!R12+'EIM New Deals'!R28+'EIM New Deals'!S28</f>
        <v>18</v>
      </c>
      <c r="O43" s="33">
        <f>+'EIM New Deals'!T12+'EIM New Deals'!U12+'EIM New Deals'!T28+'EIM New Deals'!U28</f>
        <v>20</v>
      </c>
      <c r="P43" s="33">
        <f>+'EIM New Deals'!V12+'EIM New Deals'!W12+'EIM New Deals'!V28+'EIM New Deals'!W28</f>
        <v>46</v>
      </c>
      <c r="Q43" s="33">
        <f>+Q44+Q45</f>
        <v>25</v>
      </c>
      <c r="R43" s="33">
        <f>+R44+R45</f>
        <v>19</v>
      </c>
      <c r="S43" s="33">
        <f>+S44+S45</f>
        <v>25</v>
      </c>
      <c r="T43" s="33">
        <f>+T44+T45</f>
        <v>0</v>
      </c>
      <c r="V43" s="87" t="s">
        <v>100</v>
      </c>
    </row>
    <row r="44" spans="1:22" x14ac:dyDescent="0.25">
      <c r="E44" s="1" t="s">
        <v>175</v>
      </c>
      <c r="J44" s="33"/>
      <c r="K44" s="33">
        <f>+'EIM New Deals'!M12+'EIM New Deals'!M28</f>
        <v>12</v>
      </c>
      <c r="L44" s="33">
        <f>+'EIM New Deals'!O12+'EIM New Deals'!O28</f>
        <v>30</v>
      </c>
      <c r="M44" s="33">
        <f>+'EIM New Deals'!Q12+'EIM New Deals'!Q28</f>
        <v>17</v>
      </c>
      <c r="N44" s="33">
        <f>+'EIM New Deals'!S12+'EIM New Deals'!S28</f>
        <v>18</v>
      </c>
      <c r="O44" s="33">
        <f>+'EIM New Deals'!U12+'EIM New Deals'!U28</f>
        <v>20</v>
      </c>
      <c r="P44" s="33">
        <f>+'EIM New Deals'!W12+'EIM New Deals'!W28</f>
        <v>44</v>
      </c>
      <c r="Q44" s="33">
        <f>+'EIM New Deals'!Y12+'EIM New Deals'!Y28</f>
        <v>24</v>
      </c>
      <c r="R44" s="33">
        <f>+'EIM New Deals'!AA12+'EIM New Deals'!AA28</f>
        <v>9</v>
      </c>
      <c r="S44" s="33">
        <f>+'EIM New Deals'!AC12+'EIM New Deals'!AC28</f>
        <v>24</v>
      </c>
      <c r="T44" s="33">
        <v>0</v>
      </c>
      <c r="V44" s="87"/>
    </row>
    <row r="45" spans="1:22" x14ac:dyDescent="0.25">
      <c r="E45" s="1" t="s">
        <v>35</v>
      </c>
      <c r="J45" s="33"/>
      <c r="K45" s="33">
        <f>+'EIM New Deals'!L12+'EIM New Deals'!L28</f>
        <v>0</v>
      </c>
      <c r="L45" s="33">
        <f>+'EIM New Deals'!N12+'EIM New Deals'!N28</f>
        <v>0</v>
      </c>
      <c r="M45" s="33">
        <f>+'EIM New Deals'!P12+'EIM New Deals'!P28</f>
        <v>0</v>
      </c>
      <c r="N45" s="33">
        <f>+'EIM New Deals'!R12+'EIM New Deals'!R28</f>
        <v>0</v>
      </c>
      <c r="O45" s="33">
        <f>+'EIM New Deals'!T12+'EIM New Deals'!T28</f>
        <v>0</v>
      </c>
      <c r="P45" s="33">
        <f>+'EIM New Deals'!V12+'EIM New Deals'!V28</f>
        <v>2</v>
      </c>
      <c r="Q45" s="33">
        <f>+'EIM New Deals'!X12+'EIM New Deals'!X28</f>
        <v>1</v>
      </c>
      <c r="R45" s="33">
        <f>+'EIM New Deals'!Z12+'EIM New Deals'!Z28</f>
        <v>10</v>
      </c>
      <c r="S45" s="33">
        <f>+'EIM New Deals'!AB12+'EIM New Deals'!AB28</f>
        <v>1</v>
      </c>
      <c r="T45" s="33">
        <v>0</v>
      </c>
      <c r="V45" s="87"/>
    </row>
    <row r="46" spans="1:22" x14ac:dyDescent="0.25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Deals'!J13+'EIM New Deals'!K13+'EIM New Deals'!J29+'EIM New Deals'!K29</f>
        <v>29</v>
      </c>
      <c r="K46" s="33">
        <f>+'EIM New Deals'!L13+'EIM New Deals'!M13+'EIM New Deals'!L29+'EIM New Deals'!M29</f>
        <v>17</v>
      </c>
      <c r="L46" s="33">
        <f>+'EIM New Deals'!$N13+'EIM New Deals'!$O13+'EIM New Deals'!$N29+'EIM New Deals'!$O29</f>
        <v>15</v>
      </c>
      <c r="M46" s="33">
        <f>+'EIM New Deals'!P13+'EIM New Deals'!Q13+'EIM New Deals'!P29+'EIM New Deals'!Q29</f>
        <v>23</v>
      </c>
      <c r="N46" s="33">
        <f>+'EIM New Deals'!R13+'EIM New Deals'!S13+'EIM New Deals'!R29+'EIM New Deals'!S29</f>
        <v>57</v>
      </c>
      <c r="O46" s="33">
        <f>+'EIM New Deals'!T13+'EIM New Deals'!U13+'EIM New Deals'!T29+'EIM New Deals'!U29</f>
        <v>32</v>
      </c>
      <c r="P46" s="33">
        <f>+'EIM New Deals'!V13+'EIM New Deals'!W13+'EIM New Deals'!V29+'EIM New Deals'!W29</f>
        <v>26</v>
      </c>
      <c r="Q46" s="33">
        <f>+Q47+Q48</f>
        <v>40</v>
      </c>
      <c r="R46" s="33">
        <f>+R47+R48</f>
        <v>32</v>
      </c>
      <c r="S46" s="33">
        <f>+S47+S48</f>
        <v>30</v>
      </c>
      <c r="T46" s="33">
        <f>+T47+T48</f>
        <v>0</v>
      </c>
      <c r="V46" s="87" t="s">
        <v>100</v>
      </c>
    </row>
    <row r="47" spans="1:22" x14ac:dyDescent="0.25">
      <c r="E47" s="1" t="s">
        <v>175</v>
      </c>
      <c r="J47" s="33"/>
      <c r="K47" s="33">
        <f>+'EIM New Deals'!M13+'EIM New Deals'!M29</f>
        <v>13</v>
      </c>
      <c r="L47" s="33">
        <f>+'EIM New Deals'!O13+'EIM New Deals'!O29</f>
        <v>12</v>
      </c>
      <c r="M47" s="33">
        <f>+'EIM New Deals'!Q13+'EIM New Deals'!Q29</f>
        <v>20</v>
      </c>
      <c r="N47" s="33">
        <f>+'EIM New Deals'!S13+'EIM New Deals'!S29</f>
        <v>52</v>
      </c>
      <c r="O47" s="33">
        <f>+'EIM New Deals'!U13+'EIM New Deals'!U29</f>
        <v>28</v>
      </c>
      <c r="P47" s="33">
        <f>+'EIM New Deals'!W13+'EIM New Deals'!W29</f>
        <v>17</v>
      </c>
      <c r="Q47" s="33">
        <f>+'EIM New Deals'!Y13+'EIM New Deals'!Y29</f>
        <v>38</v>
      </c>
      <c r="R47" s="33">
        <f>+'EIM New Deals'!AA13+'EIM New Deals'!AA29</f>
        <v>30</v>
      </c>
      <c r="S47" s="33">
        <f>+'EIM New Deals'!AC13+'EIM New Deals'!AC29</f>
        <v>27</v>
      </c>
      <c r="T47" s="33">
        <v>0</v>
      </c>
      <c r="V47" s="87"/>
    </row>
    <row r="48" spans="1:22" x14ac:dyDescent="0.25">
      <c r="E48" s="1" t="s">
        <v>35</v>
      </c>
      <c r="J48" s="33"/>
      <c r="K48" s="33">
        <f>+'EIM New Deals'!L13+'EIM New Deals'!L29</f>
        <v>4</v>
      </c>
      <c r="L48" s="33">
        <f>+'EIM New Deals'!N13+'EIM New Deals'!N29</f>
        <v>3</v>
      </c>
      <c r="M48" s="33">
        <f>+'EIM New Deals'!P13+'EIM New Deals'!P29</f>
        <v>3</v>
      </c>
      <c r="N48" s="33">
        <f>+'EIM New Deals'!R13+'EIM New Deals'!R29</f>
        <v>5</v>
      </c>
      <c r="O48" s="33">
        <f>+'EIM New Deals'!T13+'EIM New Deals'!T29</f>
        <v>4</v>
      </c>
      <c r="P48" s="33">
        <f>+'EIM New Deals'!V13+'EIM New Deals'!V29</f>
        <v>9</v>
      </c>
      <c r="Q48" s="33">
        <f>+'EIM New Deals'!X13+'EIM New Deals'!X29</f>
        <v>2</v>
      </c>
      <c r="R48" s="33">
        <f>+'EIM New Deals'!Z13+'EIM New Deals'!Z29</f>
        <v>2</v>
      </c>
      <c r="S48" s="33">
        <f>+'EIM New Deals'!AB13+'EIM New Deals'!AB29</f>
        <v>3</v>
      </c>
      <c r="T48" s="33">
        <v>0</v>
      </c>
      <c r="V48" s="87"/>
    </row>
    <row r="49" spans="1:22" x14ac:dyDescent="0.25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Deals'!J11+'EIM New Deals'!K11+'EIM New Deals'!J27+'EIM New Deals'!K27</f>
        <v>86</v>
      </c>
      <c r="K49" s="33">
        <f>+'EIM New Deals'!L11+'EIM New Deals'!M11+'EIM New Deals'!L27+'EIM New Deals'!M27</f>
        <v>69</v>
      </c>
      <c r="L49" s="33">
        <f>+'EIM New Deals'!$N11+'EIM New Deals'!$O11+'EIM New Deals'!$N27+'EIM New Deals'!$O27</f>
        <v>38</v>
      </c>
      <c r="M49" s="33">
        <f>+'EIM New Deals'!P11+'EIM New Deals'!Q11+'EIM New Deals'!P27+'EIM New Deals'!Q27</f>
        <v>41</v>
      </c>
      <c r="N49" s="33">
        <f>+'EIM New Deals'!R11+'EIM New Deals'!S11+'EIM New Deals'!R27+'EIM New Deals'!S27</f>
        <v>69</v>
      </c>
      <c r="O49" s="33">
        <f>+'EIM New Deals'!T11+'EIM New Deals'!U11+'EIM New Deals'!T27+'EIM New Deals'!U27</f>
        <v>84</v>
      </c>
      <c r="P49" s="33">
        <f>+'EIM New Deals'!V11+'EIM New Deals'!W11+'EIM New Deals'!V27+'EIM New Deals'!W27</f>
        <v>80</v>
      </c>
      <c r="Q49" s="33">
        <f>+Q50+Q51</f>
        <v>94</v>
      </c>
      <c r="R49" s="33">
        <f>+R50+R51</f>
        <v>123</v>
      </c>
      <c r="S49" s="33">
        <f>+S50+S51</f>
        <v>145</v>
      </c>
      <c r="T49" s="33">
        <f>+T50+T51</f>
        <v>0</v>
      </c>
      <c r="V49" s="87" t="s">
        <v>100</v>
      </c>
    </row>
    <row r="50" spans="1:22" x14ac:dyDescent="0.25">
      <c r="E50" s="1" t="s">
        <v>175</v>
      </c>
      <c r="J50" s="33"/>
      <c r="K50" s="33">
        <f>+'EIM New Deals'!M11+'EIM New Deals'!M27</f>
        <v>62</v>
      </c>
      <c r="L50" s="33">
        <f>+'EIM New Deals'!O11+'EIM New Deals'!O27</f>
        <v>34</v>
      </c>
      <c r="M50" s="33">
        <f>+'EIM New Deals'!Q11+'EIM New Deals'!Q27</f>
        <v>39</v>
      </c>
      <c r="N50" s="33">
        <f>+'EIM New Deals'!S11+'EIM New Deals'!S27</f>
        <v>64</v>
      </c>
      <c r="O50" s="33">
        <f>+'EIM New Deals'!U11+'EIM New Deals'!U27</f>
        <v>77</v>
      </c>
      <c r="P50" s="33">
        <f>+'EIM New Deals'!W11+'EIM New Deals'!W27</f>
        <v>73</v>
      </c>
      <c r="Q50" s="33">
        <f>+'EIM New Deals'!Y11+'EIM New Deals'!Y27</f>
        <v>89</v>
      </c>
      <c r="R50" s="33">
        <f>+'EIM New Deals'!AA11+'EIM New Deals'!AA27</f>
        <v>114</v>
      </c>
      <c r="S50" s="33">
        <f>+'EIM New Deals'!AC11+'EIM New Deals'!AC27</f>
        <v>142</v>
      </c>
      <c r="T50" s="33">
        <v>0</v>
      </c>
      <c r="V50" s="87"/>
    </row>
    <row r="51" spans="1:22" x14ac:dyDescent="0.25">
      <c r="E51" s="1" t="s">
        <v>35</v>
      </c>
      <c r="J51" s="33"/>
      <c r="K51" s="33">
        <f>+'EIM New Deals'!L11+'EIM New Deals'!L27</f>
        <v>7</v>
      </c>
      <c r="L51" s="33">
        <f>+'EIM New Deals'!N11+'EIM New Deals'!N27</f>
        <v>4</v>
      </c>
      <c r="M51" s="33">
        <f>+'EIM New Deals'!P11+'EIM New Deals'!P27</f>
        <v>2</v>
      </c>
      <c r="N51" s="33">
        <f>+'EIM New Deals'!R11+'EIM New Deals'!R27</f>
        <v>5</v>
      </c>
      <c r="O51" s="33">
        <f>+'EIM New Deals'!T11+'EIM New Deals'!T27</f>
        <v>7</v>
      </c>
      <c r="P51" s="33">
        <f>+'EIM New Deals'!V11+'EIM New Deals'!V27</f>
        <v>7</v>
      </c>
      <c r="Q51" s="33">
        <f>+'EIM New Deals'!X11+'EIM New Deals'!X27</f>
        <v>5</v>
      </c>
      <c r="R51" s="33">
        <f>+'EIM New Deals'!Z11+'EIM New Deals'!Z27</f>
        <v>9</v>
      </c>
      <c r="S51" s="33">
        <f>+'EIM New Deals'!AB11+'EIM New Deals'!AB27</f>
        <v>3</v>
      </c>
      <c r="T51" s="33">
        <v>0</v>
      </c>
      <c r="V51" s="87"/>
    </row>
    <row r="52" spans="1:22" x14ac:dyDescent="0.25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Deals'!J14+'EIM New Deals'!K14+'EIM New Deals'!J30+'EIM New Deals'!K30</f>
        <v>1</v>
      </c>
      <c r="K52" s="33">
        <f>+'EIM New Deals'!L14+'EIM New Deals'!M14+'EIM New Deals'!L30+'EIM New Deals'!M30</f>
        <v>1</v>
      </c>
      <c r="L52" s="33">
        <f>+'EIM New Deals'!$N14+'EIM New Deals'!$O14+'EIM New Deals'!$N30+'EIM New Deals'!$O30</f>
        <v>2</v>
      </c>
      <c r="M52" s="33">
        <f>+'EIM New Deals'!P14+'EIM New Deals'!Q14+'EIM New Deals'!P30+'EIM New Deals'!Q30</f>
        <v>0</v>
      </c>
      <c r="N52" s="33">
        <f>+'EIM New Deals'!R14+'EIM New Deals'!S14+'EIM New Deals'!R30+'EIM New Deals'!S30</f>
        <v>1</v>
      </c>
      <c r="O52" s="33">
        <f>+'EIM New Deals'!T14+'EIM New Deals'!U14+'EIM New Deals'!T30+'EIM New Deals'!U30</f>
        <v>0</v>
      </c>
      <c r="P52" s="33">
        <f>+'EIM New Deals'!V14+'EIM New Deals'!W14+'EIM New Deals'!V30+'EIM New Deals'!W30</f>
        <v>0</v>
      </c>
      <c r="Q52" s="33">
        <f>+Q53+Q54</f>
        <v>2</v>
      </c>
      <c r="R52" s="33">
        <f>+R53+R54</f>
        <v>7</v>
      </c>
      <c r="S52" s="33">
        <f>+S53+S54</f>
        <v>1</v>
      </c>
      <c r="T52" s="33">
        <f>+T53+T54</f>
        <v>0</v>
      </c>
      <c r="V52" s="87" t="s">
        <v>100</v>
      </c>
    </row>
    <row r="53" spans="1:22" x14ac:dyDescent="0.25">
      <c r="E53" s="1" t="s">
        <v>175</v>
      </c>
      <c r="J53" s="33"/>
      <c r="K53" s="33">
        <f>+'EIM New Deals'!M14+'EIM New Deals'!M30</f>
        <v>1</v>
      </c>
      <c r="L53" s="33">
        <f>+'EIM New Deals'!O14+'EIM New Deals'!O30</f>
        <v>2</v>
      </c>
      <c r="M53" s="33">
        <f>+'EIM New Deals'!Q14+'EIM New Deals'!Q30</f>
        <v>0</v>
      </c>
      <c r="N53" s="33">
        <f>+'EIM New Deals'!S14+'EIM New Deals'!S30</f>
        <v>1</v>
      </c>
      <c r="O53" s="33">
        <f>+'EIM New Deals'!U14+'EIM New Deals'!U30</f>
        <v>0</v>
      </c>
      <c r="P53" s="33">
        <f>+'EIM New Deals'!W14+'EIM New Deals'!W30</f>
        <v>0</v>
      </c>
      <c r="Q53" s="33">
        <f>+'EIM New Deals'!Y14+'EIM New Deals'!Y30</f>
        <v>2</v>
      </c>
      <c r="R53" s="33">
        <f>+'EIM New Deals'!AA14+'EIM New Deals'!AA30</f>
        <v>7</v>
      </c>
      <c r="S53" s="33">
        <f>+'EIM New Deals'!AC14+'EIM New Deals'!AC30</f>
        <v>1</v>
      </c>
      <c r="T53" s="33">
        <v>0</v>
      </c>
      <c r="V53" s="87"/>
    </row>
    <row r="54" spans="1:22" x14ac:dyDescent="0.25">
      <c r="E54" s="1" t="s">
        <v>35</v>
      </c>
      <c r="J54" s="33"/>
      <c r="K54" s="33">
        <f>+'EIM New Deals'!L14+'EIM New Deals'!L30</f>
        <v>0</v>
      </c>
      <c r="L54" s="33">
        <f>+'EIM New Deals'!N14+'EIM New Deals'!N30</f>
        <v>0</v>
      </c>
      <c r="M54" s="33">
        <f>+'EIM New Deals'!P14+'EIM New Deals'!P30</f>
        <v>0</v>
      </c>
      <c r="N54" s="33">
        <f>+'EIM New Deals'!R14+'EIM New Deals'!R30</f>
        <v>0</v>
      </c>
      <c r="O54" s="33">
        <f>+'EIM New Deals'!T14+'EIM New Deals'!T30</f>
        <v>0</v>
      </c>
      <c r="P54" s="33">
        <f>+'EIM New Deals'!V14+'EIM New Deals'!V30</f>
        <v>0</v>
      </c>
      <c r="Q54" s="33">
        <f>+'EIM New Deals'!X14+'EIM New Deals'!X30</f>
        <v>0</v>
      </c>
      <c r="R54" s="33">
        <f>+'EIM New Deals'!Z14+'EIM New Deals'!Z30</f>
        <v>0</v>
      </c>
      <c r="S54" s="33">
        <f>+'EIM New Deals'!AB14+'EIM New Deals'!AB30</f>
        <v>0</v>
      </c>
      <c r="T54" s="33">
        <v>0</v>
      </c>
      <c r="V54" s="87"/>
    </row>
    <row r="55" spans="1:22" x14ac:dyDescent="0.25">
      <c r="E55" t="s">
        <v>176</v>
      </c>
      <c r="J55" s="33"/>
      <c r="K55" s="175">
        <f t="shared" ref="K55:Q55" si="9">(K54+K51+K48+K45)/(K52+K49+K46+K43)</f>
        <v>0.1111111111111111</v>
      </c>
      <c r="L55" s="175">
        <f t="shared" si="9"/>
        <v>8.2352941176470587E-2</v>
      </c>
      <c r="M55" s="175">
        <f t="shared" si="9"/>
        <v>6.1728395061728392E-2</v>
      </c>
      <c r="N55" s="175">
        <f t="shared" si="9"/>
        <v>6.8965517241379309E-2</v>
      </c>
      <c r="O55" s="175">
        <f t="shared" si="9"/>
        <v>8.0882352941176475E-2</v>
      </c>
      <c r="P55" s="175">
        <f t="shared" si="9"/>
        <v>0.11842105263157894</v>
      </c>
      <c r="Q55" s="175">
        <f t="shared" si="9"/>
        <v>4.9689440993788817E-2</v>
      </c>
      <c r="R55" s="175">
        <f>(R54+R51+R48+R45)/(R52+R49+R46+R43)</f>
        <v>0.11602209944751381</v>
      </c>
      <c r="S55" s="175">
        <f>(S54+S51+S48+S45)/(S52+S49+S46+S43)</f>
        <v>3.482587064676617E-2</v>
      </c>
      <c r="T55" s="175" t="e">
        <f>(T54+T51+T48+T45)/(T52+T49+T46+T43)</f>
        <v>#DIV/0!</v>
      </c>
      <c r="V55" s="87"/>
    </row>
    <row r="56" spans="1:22" x14ac:dyDescent="0.25">
      <c r="E56" s="5" t="s">
        <v>33</v>
      </c>
      <c r="J56" s="33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V56" s="87"/>
    </row>
    <row r="57" spans="1:22" x14ac:dyDescent="0.25">
      <c r="E57" s="5" t="s">
        <v>190</v>
      </c>
      <c r="J57" s="33"/>
      <c r="K57" s="129">
        <f>+K44+K47+K50+K53</f>
        <v>88</v>
      </c>
      <c r="L57" s="129">
        <f t="shared" ref="L57:Q57" si="10">+L44+L47+L50+L53</f>
        <v>78</v>
      </c>
      <c r="M57" s="129">
        <f t="shared" si="10"/>
        <v>76</v>
      </c>
      <c r="N57" s="129">
        <f t="shared" si="10"/>
        <v>135</v>
      </c>
      <c r="O57" s="129">
        <f t="shared" si="10"/>
        <v>125</v>
      </c>
      <c r="P57" s="129">
        <f t="shared" si="10"/>
        <v>134</v>
      </c>
      <c r="Q57" s="129">
        <f t="shared" si="10"/>
        <v>153</v>
      </c>
      <c r="R57" s="129">
        <f t="shared" ref="R57:T58" si="11">+R44+R47+R50+R53</f>
        <v>160</v>
      </c>
      <c r="S57" s="129">
        <f t="shared" si="11"/>
        <v>194</v>
      </c>
      <c r="T57" s="129">
        <f t="shared" si="11"/>
        <v>0</v>
      </c>
      <c r="V57" s="87"/>
    </row>
    <row r="58" spans="1:22" x14ac:dyDescent="0.25">
      <c r="E58" s="5" t="s">
        <v>96</v>
      </c>
      <c r="J58" s="33"/>
      <c r="K58" s="129">
        <f>+K45+K48+K51+K54</f>
        <v>11</v>
      </c>
      <c r="L58" s="129">
        <f t="shared" ref="L58:Q58" si="12">+L45+L48+L51+L54</f>
        <v>7</v>
      </c>
      <c r="M58" s="129">
        <f t="shared" si="12"/>
        <v>5</v>
      </c>
      <c r="N58" s="129">
        <f t="shared" si="12"/>
        <v>10</v>
      </c>
      <c r="O58" s="129">
        <f t="shared" si="12"/>
        <v>11</v>
      </c>
      <c r="P58" s="129">
        <f t="shared" si="12"/>
        <v>18</v>
      </c>
      <c r="Q58" s="129">
        <f t="shared" si="12"/>
        <v>8</v>
      </c>
      <c r="R58" s="129">
        <f t="shared" si="11"/>
        <v>21</v>
      </c>
      <c r="S58" s="129">
        <f t="shared" si="11"/>
        <v>7</v>
      </c>
      <c r="T58" s="129">
        <f t="shared" si="11"/>
        <v>0</v>
      </c>
      <c r="V58" s="87"/>
    </row>
    <row r="59" spans="1:22" x14ac:dyDescent="0.25">
      <c r="A59" s="7" t="s">
        <v>69</v>
      </c>
      <c r="B59">
        <v>1</v>
      </c>
      <c r="V59" s="88"/>
    </row>
    <row r="60" spans="1:22" x14ac:dyDescent="0.25">
      <c r="A60" s="7" t="s">
        <v>64</v>
      </c>
      <c r="B60">
        <v>1300</v>
      </c>
      <c r="E60" s="89" t="s">
        <v>94</v>
      </c>
      <c r="V60" s="88"/>
    </row>
    <row r="61" spans="1:22" ht="13.8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13">+K42</f>
        <v>2/2 - 2/8</v>
      </c>
      <c r="L61" s="86" t="str">
        <f t="shared" si="13"/>
        <v>2/9 - 2/15</v>
      </c>
      <c r="M61" s="86" t="str">
        <f t="shared" si="13"/>
        <v>2/16 - 2/22</v>
      </c>
      <c r="N61" s="86" t="str">
        <f t="shared" si="13"/>
        <v>2/23 - 2/28</v>
      </c>
      <c r="O61" s="86" t="str">
        <f t="shared" si="13"/>
        <v>3/1 - 3/7</v>
      </c>
      <c r="P61" s="86" t="str">
        <f t="shared" si="13"/>
        <v>3/8 - 3/14</v>
      </c>
      <c r="Q61" s="86" t="str">
        <f>+Q42</f>
        <v>3/15 - 3/21</v>
      </c>
      <c r="R61" s="86" t="str">
        <f>+R42</f>
        <v>3/22 - 3/28</v>
      </c>
      <c r="S61" s="86" t="str">
        <f>+S42</f>
        <v>3/29 - 4/4</v>
      </c>
      <c r="T61" s="86" t="str">
        <f>+T42</f>
        <v>4/5 - 4/11</v>
      </c>
    </row>
    <row r="62" spans="1:22" x14ac:dyDescent="0.25">
      <c r="A62" s="7" t="s">
        <v>72</v>
      </c>
      <c r="B62">
        <v>50</v>
      </c>
      <c r="E62" s="4" t="s">
        <v>158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30">
        <f>(+'WE 2-1 EOL Data'!C6+'WE 2-1 EOL Data'!C29)/1000000</f>
        <v>4273.2712199999996</v>
      </c>
      <c r="K62" s="130">
        <f>(+'WE 2-8 EOL Data'!C6+'WE 2-8 EOL Data'!C29)/1000000</f>
        <v>3586.1783646399995</v>
      </c>
      <c r="L62" s="130">
        <f>(+'WE 2-15 EOL Data'!$C6+'WE 2-15 EOL Data'!$C29)/1000000</f>
        <v>4250.7380022099987</v>
      </c>
      <c r="M62" s="130">
        <f>(+'WE 2-22 EOL Data'!$C6+'WE 2-22 EOL Data'!$C29)/1000000</f>
        <v>2865.6876510000002</v>
      </c>
      <c r="N62" s="130">
        <f>(+'WE 2-28 EOL Data'!C6+'WE 2-28 EOL Data'!C29)/1000000</f>
        <v>3382.0786511900001</v>
      </c>
      <c r="O62" s="130">
        <f>(+'WE 3-7 EOL Data'!C6+'WE 3-7 EOL Data'!C29)/1000000</f>
        <v>4310.0659028599994</v>
      </c>
      <c r="P62" s="130">
        <f>(+'WE 3-14 EOL Data'!C6+'WE 3-14 EOL Data'!C29)/1000000</f>
        <v>3630.7007905600003</v>
      </c>
      <c r="Q62" s="130">
        <f>(+'WE 3-21 EOL Data'!C6+'WE 3-21 EOL Data'!C29)/1000000</f>
        <v>3471.9734751599999</v>
      </c>
      <c r="R62" s="130">
        <f>(+'WE 3-28 EOL Data'!C6+'WE 3-28 EOL Data'!C29)/1000000</f>
        <v>4935.3578799200013</v>
      </c>
      <c r="S62" s="130">
        <f>(+'WE 4-4 EOL Data'!C6+'WE 4-4 EOL Data'!C29)/1000000</f>
        <v>4600.9169952699995</v>
      </c>
      <c r="T62" s="130">
        <f>(+'WE 3-21 EOL Data'!F6+'WE 3-21 EOL Data'!F29)/1000000</f>
        <v>0</v>
      </c>
    </row>
    <row r="63" spans="1:22" ht="13.5" customHeight="1" x14ac:dyDescent="0.25">
      <c r="A63" s="7" t="s">
        <v>39</v>
      </c>
      <c r="B63">
        <v>0</v>
      </c>
      <c r="E63" s="4" t="s">
        <v>159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30">
        <f>(+'WE 2-1 EOL Data'!C7+'WE 2-1 EOL Data'!C30)/1000000</f>
        <v>53.945233000000002</v>
      </c>
      <c r="K63" s="130">
        <f>(+'WE 2-8 EOL Data'!C7+'WE 2-8 EOL Data'!C30)/1000000</f>
        <v>51.399965140000006</v>
      </c>
      <c r="L63" s="130">
        <f>(+'WE 2-15 EOL Data'!$C7+'WE 2-15 EOL Data'!$C30)/1000000</f>
        <v>49.091319190000029</v>
      </c>
      <c r="M63" s="130">
        <f>(+'WE 2-22 EOL Data'!$C7+'WE 2-22 EOL Data'!$C30)/1000000</f>
        <v>37.990490000000001</v>
      </c>
      <c r="N63" s="130">
        <f>(+'WE 2-28 EOL Data'!C7+'WE 2-28 EOL Data'!C30)/1000000</f>
        <v>43.647636379999994</v>
      </c>
      <c r="O63" s="130">
        <f>(+'WE 3-7 EOL Data'!C7+'WE 3-7 EOL Data'!C30)/1000000</f>
        <v>49.601260310000001</v>
      </c>
      <c r="P63" s="130">
        <f>(+'WE 3-14 EOL Data'!C7+'WE 3-14 EOL Data'!C30)/1000000</f>
        <v>52.895417969999997</v>
      </c>
      <c r="Q63" s="130">
        <f>(+'WE 3-21 EOL Data'!C7+'WE 3-21 EOL Data'!C30)/1000000</f>
        <v>49.577375480000008</v>
      </c>
      <c r="R63" s="130">
        <f>(+'WE 3-28 EOL Data'!C7+'WE 3-28 EOL Data'!C30)/1000000</f>
        <v>47.200591540000005</v>
      </c>
      <c r="S63" s="130">
        <f>(+'WE 4-4 EOL Data'!C7+'WE 4-4 EOL Data'!C30)/1000000</f>
        <v>51.522265300000015</v>
      </c>
      <c r="T63" s="130">
        <f>(+'WE 3-21 EOL Data'!F7+'WE 3-21 EOL Data'!F30)/1000000</f>
        <v>0</v>
      </c>
    </row>
    <row r="64" spans="1:22" ht="13.8" x14ac:dyDescent="0.25">
      <c r="A64" s="7" t="s">
        <v>71</v>
      </c>
      <c r="B64">
        <v>250</v>
      </c>
      <c r="F64" s="86" t="s">
        <v>122</v>
      </c>
      <c r="G64" s="86" t="s">
        <v>123</v>
      </c>
      <c r="H64" s="86" t="s">
        <v>124</v>
      </c>
      <c r="I64" s="86" t="s">
        <v>125</v>
      </c>
      <c r="J64" s="86" t="s">
        <v>138</v>
      </c>
      <c r="K64" s="86" t="str">
        <f t="shared" ref="K64:P64" si="14">+K61</f>
        <v>2/2 - 2/8</v>
      </c>
      <c r="L64" s="86" t="str">
        <f t="shared" si="14"/>
        <v>2/9 - 2/15</v>
      </c>
      <c r="M64" s="86" t="str">
        <f t="shared" si="14"/>
        <v>2/16 - 2/22</v>
      </c>
      <c r="N64" s="86" t="str">
        <f t="shared" si="14"/>
        <v>2/23 - 2/28</v>
      </c>
      <c r="O64" s="86" t="str">
        <f t="shared" si="14"/>
        <v>3/1 - 3/7</v>
      </c>
      <c r="P64" s="86" t="str">
        <f t="shared" si="14"/>
        <v>3/8 - 3/14</v>
      </c>
      <c r="Q64" s="86" t="str">
        <f>+Q61</f>
        <v>3/15 - 3/21</v>
      </c>
      <c r="R64" s="86" t="str">
        <f>+R61</f>
        <v>3/22 - 3/28</v>
      </c>
      <c r="S64" s="86" t="str">
        <f>+S61</f>
        <v>3/29 - 4/4</v>
      </c>
      <c r="T64" s="86" t="str">
        <f>+T61</f>
        <v>4/5 - 4/11</v>
      </c>
    </row>
    <row r="65" spans="1:22" x14ac:dyDescent="0.25">
      <c r="E65" t="s">
        <v>172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49">
        <f>+'WE 2-8 EOL Data'!C58</f>
        <v>106865.89999999997</v>
      </c>
      <c r="L65" s="149">
        <f>+'WE 2-15 EOL Data'!$C58</f>
        <v>11962.5</v>
      </c>
      <c r="M65" s="149">
        <f>+'WE 2-22 EOL Data'!$C58</f>
        <v>56612</v>
      </c>
      <c r="N65" s="149">
        <f>+'WE 2-28 EOL Data'!C58</f>
        <v>163303.196</v>
      </c>
      <c r="O65" s="149">
        <f>+'WE 3-7 EOL Data'!C58</f>
        <v>120983.16</v>
      </c>
      <c r="P65" s="149">
        <f>+'WE 3-14 EOL Data'!C58</f>
        <v>92583.55</v>
      </c>
      <c r="Q65" s="149">
        <f>+'WE 3-21 EOL Data'!C58</f>
        <v>275762.31</v>
      </c>
      <c r="R65" s="149">
        <f>+'WE 3-28 EOL Data'!C58</f>
        <v>169228.08</v>
      </c>
      <c r="S65" s="149">
        <f>+'WE 4-4 EOL Data'!C58</f>
        <v>203727</v>
      </c>
      <c r="T65" s="149">
        <f>+'WE 3-21 EOL Data'!F58</f>
        <v>0</v>
      </c>
      <c r="V65" s="149"/>
    </row>
    <row r="66" spans="1:22" x14ac:dyDescent="0.25">
      <c r="A66" s="7" t="s">
        <v>40</v>
      </c>
      <c r="B66">
        <v>0</v>
      </c>
      <c r="E66" t="s">
        <v>40</v>
      </c>
      <c r="F66" s="32"/>
      <c r="G66" s="32"/>
      <c r="H66" s="16"/>
    </row>
    <row r="67" spans="1:22" x14ac:dyDescent="0.25">
      <c r="A67" s="7" t="s">
        <v>70</v>
      </c>
      <c r="B67">
        <v>5</v>
      </c>
      <c r="E67" t="s">
        <v>70</v>
      </c>
      <c r="F67" s="32"/>
      <c r="G67" s="32"/>
      <c r="H67" s="16"/>
    </row>
    <row r="68" spans="1:22" x14ac:dyDescent="0.25">
      <c r="A68" s="7" t="s">
        <v>41</v>
      </c>
      <c r="B68">
        <v>0</v>
      </c>
      <c r="E68" t="s">
        <v>39</v>
      </c>
      <c r="F68" s="32"/>
      <c r="G68" s="32"/>
      <c r="H68" s="16"/>
    </row>
    <row r="69" spans="1:22" x14ac:dyDescent="0.25">
      <c r="E69" t="s">
        <v>41</v>
      </c>
      <c r="F69" s="32"/>
      <c r="G69" s="32"/>
      <c r="H69" s="16"/>
    </row>
    <row r="70" spans="1:22" ht="13.8" x14ac:dyDescent="0.25">
      <c r="A70" s="7" t="s">
        <v>71</v>
      </c>
      <c r="B70">
        <v>250</v>
      </c>
      <c r="F70" s="86" t="s">
        <v>122</v>
      </c>
      <c r="G70" s="86" t="s">
        <v>123</v>
      </c>
      <c r="H70" s="86" t="s">
        <v>124</v>
      </c>
      <c r="I70" s="86" t="s">
        <v>125</v>
      </c>
      <c r="J70" s="86" t="s">
        <v>138</v>
      </c>
      <c r="K70" s="86" t="str">
        <f t="shared" ref="K70:P70" si="15">+K64</f>
        <v>2/2 - 2/8</v>
      </c>
      <c r="L70" s="86" t="str">
        <f t="shared" si="15"/>
        <v>2/9 - 2/15</v>
      </c>
      <c r="M70" s="86" t="str">
        <f t="shared" si="15"/>
        <v>2/16 - 2/22</v>
      </c>
      <c r="N70" s="86" t="str">
        <f t="shared" si="15"/>
        <v>2/23 - 2/28</v>
      </c>
      <c r="O70" s="86" t="str">
        <f t="shared" si="15"/>
        <v>3/1 - 3/7</v>
      </c>
      <c r="P70" s="86" t="str">
        <f t="shared" si="15"/>
        <v>3/8 - 3/14</v>
      </c>
      <c r="Q70" s="86" t="str">
        <f>+Q64</f>
        <v>3/15 - 3/21</v>
      </c>
      <c r="R70" s="86" t="str">
        <f>+R64</f>
        <v>3/22 - 3/28</v>
      </c>
      <c r="S70" s="86" t="str">
        <f>+S64</f>
        <v>3/29 - 4/4</v>
      </c>
      <c r="T70" s="86" t="str">
        <f>+T64</f>
        <v>4/5 - 4/11</v>
      </c>
    </row>
    <row r="71" spans="1:22" x14ac:dyDescent="0.25">
      <c r="E71" t="s">
        <v>183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30">
        <f>(+'WE 2-1 EOL Data'!C9+'WE 2-1 EOL Data'!C32)/1000</f>
        <v>171949.351</v>
      </c>
      <c r="K71" s="130">
        <f>(+'WE 2-8 EOL Data'!C9+'WE 2-8 EOL Data'!C32)/1000</f>
        <v>154397.51923000001</v>
      </c>
      <c r="L71" s="130">
        <f>(+'WE 2-15 EOL Data'!$C9+'WE 2-15 EOL Data'!$C32)/1000</f>
        <v>174794.27446999992</v>
      </c>
      <c r="M71" s="130">
        <f>(+'WE 2-22 EOL Data'!$C9+'WE 2-22 EOL Data'!$C32)/1000</f>
        <v>147649.834</v>
      </c>
      <c r="N71" s="130">
        <f>(+'WE 2-28 EOL Data'!C9+'WE 2-28 EOL Data'!C32)/1000</f>
        <v>147313.01308</v>
      </c>
      <c r="O71" s="130">
        <f>(+'WE 3-7 EOL Data'!C32+'WE 3-7 EOL Data'!C9)/1000</f>
        <v>163597.30816000002</v>
      </c>
      <c r="P71" s="130">
        <f>(+'WE 3-14 EOL Data'!C9+'WE 3-14 EOL Data'!C32)/1000</f>
        <v>183852.27507000003</v>
      </c>
      <c r="Q71" s="130">
        <f>(+'WE 3-21 EOL Data'!C9+'WE 3-21 EOL Data'!C32)/1000</f>
        <v>210839.72176999995</v>
      </c>
      <c r="R71" s="130">
        <f>(+'WE 3-28 EOL Data'!C9+'WE 3-28 EOL Data'!C32)/1000</f>
        <v>193742.82989000002</v>
      </c>
      <c r="S71" s="130">
        <f>(+'WE 4-4 EOL Data'!C9+'WE 4-4 EOL Data'!C32)/1000</f>
        <v>195484.89110000004</v>
      </c>
      <c r="T71" s="130">
        <f>(+'WE 3-21 EOL Data'!F9+'WE 3-21 EOL Data'!F32)/1000</f>
        <v>0</v>
      </c>
    </row>
    <row r="72" spans="1:22" x14ac:dyDescent="0.25">
      <c r="A72" s="2" t="s">
        <v>32</v>
      </c>
      <c r="B72" s="2"/>
      <c r="C72" s="2"/>
      <c r="D72" s="2"/>
      <c r="E72" t="s">
        <v>184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30">
        <f>(+'WE 2-1 EOL Data'!C10+'WE 2-1 EOL Data'!C11+'WE 2-1 EOL Data'!C33+'WE 2-1 EOL Data'!C34)/1000</f>
        <v>6572.3270000000002</v>
      </c>
      <c r="K72" s="130">
        <f>(+'WE 2-8 EOL Data'!C10+'WE 2-8 EOL Data'!C11+'WE 2-8 EOL Data'!C33+'WE 2-8 EOL Data'!C34)/1000</f>
        <v>5662.4889999999996</v>
      </c>
      <c r="L72" s="130">
        <f>(+'WE 2-15 EOL Data'!$C10+'WE 2-15 EOL Data'!$C11+'WE 2-15 EOL Data'!$C33+'WE 2-15 EOL Data'!$C34)/1000</f>
        <v>4037.9499600000008</v>
      </c>
      <c r="M72" s="130">
        <f>(+'WE 2-22 EOL Data'!$C10+'WE 2-22 EOL Data'!$C11+'WE 2-22 EOL Data'!$C33+'WE 2-22 EOL Data'!$C34)/1000</f>
        <v>2425.5</v>
      </c>
      <c r="N72" s="130">
        <f>(+'WE 2-28 EOL Data'!C10+'WE 2-28 EOL Data'!C11+'WE 2-28 EOL Data'!C33+'WE 2-28 EOL Data'!C34)/1000</f>
        <v>818.5</v>
      </c>
      <c r="O72" s="130">
        <f>(+'WE 3-7 EOL Data'!C10+'WE 3-7 EOL Data'!C33)/1000</f>
        <v>2748.7000200000002</v>
      </c>
      <c r="P72" s="130">
        <f>(+'WE 3-14 EOL Data'!C10+'WE 3-14 EOL Data'!C11+'WE 3-14 EOL Data'!C33+'WE 3-14 EOL Data'!C34)/1000</f>
        <v>1955.00008</v>
      </c>
      <c r="Q72" s="130">
        <f>(+'WE 3-21 EOL Data'!C10+'WE 3-21 EOL Data'!C11+'WE 3-21 EOL Data'!C33+'WE 3-21 EOL Data'!C34)/1000</f>
        <v>1257.95</v>
      </c>
      <c r="R72" s="130">
        <f>(+'WE 3-28 EOL Data'!C11+'WE 3-28 EOL Data'!C10+'WE 3-28 EOL Data'!C33+'WE 3-28 EOL Data'!C34)/1000</f>
        <v>3280.0030000000002</v>
      </c>
      <c r="S72" s="130">
        <f>(+'WE 4-4 EOL Data'!C10+'WE 4-4 EOL Data'!C11+'WE 4-4 EOL Data'!C33+'WE 4-4 EOL Data'!C34)/1000</f>
        <v>1233</v>
      </c>
      <c r="T72" s="130">
        <f>(+'WE 3-21 EOL Data'!F10+'WE 3-21 EOL Data'!F11+'WE 3-21 EOL Data'!F33+'WE 3-21 EOL Data'!F34)/1000</f>
        <v>0</v>
      </c>
    </row>
    <row r="73" spans="1:22" x14ac:dyDescent="0.25">
      <c r="A73" s="8" t="s">
        <v>5</v>
      </c>
      <c r="B73">
        <v>45</v>
      </c>
      <c r="C73">
        <v>40</v>
      </c>
      <c r="D73">
        <v>55</v>
      </c>
      <c r="E73" t="s">
        <v>160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30">
        <f>(+'WE 2-1 EOL Data'!C14+'WE 2-1 EOL Data'!C37)/1000</f>
        <v>46.35</v>
      </c>
      <c r="K73" s="130">
        <f>(+'WE 2-8 EOL Data'!C14+'WE 2-8 EOL Data'!C37)/1000</f>
        <v>100.1</v>
      </c>
      <c r="L73" s="130">
        <f>(+'WE 2-15 EOL Data'!$C14+'WE 2-15 EOL Data'!$C37)/1000</f>
        <v>40</v>
      </c>
      <c r="M73" s="130">
        <f>(+'WE 2-22 EOL Data'!$C14+'WE 2-22 EOL Data'!$C37)/1000</f>
        <v>37.5</v>
      </c>
      <c r="N73" s="130">
        <f>(+'WE 2-28 EOL Data'!C14+'WE 2-28 EOL Data'!C37)/1000</f>
        <v>7.5</v>
      </c>
      <c r="O73" s="130">
        <f>(+'WE 3-7 EOL Data'!C14+'WE 3-7 EOL Data'!C37)/1000</f>
        <v>5.2</v>
      </c>
      <c r="P73" s="130">
        <f>(+'WE 3-14 EOL Data'!C37+'WE 3-14 EOL Data'!C14)/1000</f>
        <v>32.85</v>
      </c>
      <c r="Q73" s="130">
        <f>(+'WE 3-21 EOL Data'!C14+'WE 3-21 EOL Data'!C37)/1000</f>
        <v>72.05</v>
      </c>
      <c r="R73" s="130">
        <f>(+'WE 3-28 EOL Data'!C14+'WE 3-28 EOL Data'!C37)/1000</f>
        <v>101.95</v>
      </c>
      <c r="S73" s="130">
        <f>(+'WE 4-4 EOL Data'!C14+'WE 4-4 EOL Data'!C37)/1000</f>
        <v>179</v>
      </c>
      <c r="T73" s="130">
        <f>(+'WE 3-21 EOL Data'!F14+'WE 3-21 EOL Data'!F37)/1000</f>
        <v>0</v>
      </c>
    </row>
    <row r="74" spans="1:22" x14ac:dyDescent="0.25">
      <c r="A74" s="8" t="s">
        <v>0</v>
      </c>
      <c r="B74">
        <v>150</v>
      </c>
      <c r="C74">
        <v>120</v>
      </c>
      <c r="D74">
        <v>125</v>
      </c>
      <c r="E74" t="s">
        <v>185</v>
      </c>
      <c r="F74" s="16">
        <v>49250</v>
      </c>
      <c r="G74" s="16">
        <v>45350</v>
      </c>
      <c r="H74" s="16">
        <v>120900</v>
      </c>
      <c r="I74" s="16">
        <v>115500</v>
      </c>
      <c r="J74" s="130">
        <f>+'WE 2-1 EOL Data'!C12+'WE 2-1 EOL Data'!C35</f>
        <v>56000</v>
      </c>
      <c r="K74" s="130">
        <f>+'WE 2-8 EOL Data'!C12+'WE 2-8 EOL Data'!C35</f>
        <v>103400</v>
      </c>
      <c r="L74" s="130">
        <f>+'WE 2-15 EOL Data'!$C12+'WE 2-15 EOL Data'!$C35</f>
        <v>143000</v>
      </c>
      <c r="M74" s="130">
        <f>+'WE 2-22 EOL Data'!$C12+'WE 2-22 EOL Data'!$C35</f>
        <v>377800</v>
      </c>
      <c r="N74" s="130">
        <f>+'WE 2-28 EOL Data'!C12+'WE 2-28 EOL Data'!C35</f>
        <v>69200</v>
      </c>
      <c r="O74" s="130">
        <f>+'WE 3-7 EOL Data'!C12+'WE 3-7 EOL Data'!C35</f>
        <v>99600</v>
      </c>
      <c r="P74" s="130">
        <f>+'WE 3-14 EOL Data'!C12+'WE 3-14 EOL Data'!C35</f>
        <v>45600</v>
      </c>
      <c r="Q74" s="130">
        <f>+'WE 3-21 EOL Data'!C12+'WE 3-21 EOL Data'!C35</f>
        <v>54000</v>
      </c>
      <c r="R74" s="130">
        <f>+'WE 3-28 EOL Data'!C12+'WE 3-28 EOL Data'!C35</f>
        <v>25800</v>
      </c>
      <c r="S74" s="130">
        <f>+'WE 4-4 EOL Data'!C12+'WE 4-4 EOL Data'!C35</f>
        <v>50000</v>
      </c>
      <c r="T74" s="130">
        <f>+'WE 3-21 EOL Data'!F12+'WE 3-21 EOL Data'!F35</f>
        <v>0</v>
      </c>
      <c r="V74" s="130"/>
    </row>
    <row r="75" spans="1:22" x14ac:dyDescent="0.25">
      <c r="E75" t="s">
        <v>186</v>
      </c>
      <c r="F75" s="32">
        <v>6275000</v>
      </c>
      <c r="G75" s="32">
        <v>6398750</v>
      </c>
      <c r="H75" s="16">
        <v>3718000</v>
      </c>
      <c r="I75" s="16">
        <v>6618000</v>
      </c>
      <c r="J75" s="130">
        <f>+'WE 2-1 EOL Data'!C13+'WE 2-1 EOL Data'!C36</f>
        <v>5632500</v>
      </c>
      <c r="K75" s="130">
        <f>+'WE 2-8 EOL Data'!C13+'WE 2-8 EOL Data'!C36</f>
        <v>8754250</v>
      </c>
      <c r="L75" s="130">
        <f>+'WE 2-15 EOL Data'!$C13+'WE 2-15 EOL Data'!$C36</f>
        <v>4975000</v>
      </c>
      <c r="M75" s="130">
        <f>+'WE 2-22 EOL Data'!$C13+'WE 2-22 EOL Data'!$C36</f>
        <v>5786000</v>
      </c>
      <c r="N75" s="130">
        <f>+'WE 2-28 EOL Data'!C13+'WE 2-28 EOL Data'!C36</f>
        <v>4422278</v>
      </c>
      <c r="O75" s="130">
        <f>+'WE 3-7 EOL Data'!C13+'WE 3-7 EOL Data'!C36</f>
        <v>4982000</v>
      </c>
      <c r="P75" s="130">
        <f>+'WE 3-14 EOL Data'!C13+'WE 3-14 EOL Data'!C36</f>
        <v>17863222</v>
      </c>
      <c r="Q75" s="130">
        <f>+'WE 3-21 EOL Data'!C13+'WE 3-21 EOL Data'!C36</f>
        <v>8685000</v>
      </c>
      <c r="R75" s="130">
        <f>+'WE 3-28 EOL Data'!C13+'WE 3-28 EOL Data'!C36</f>
        <v>0</v>
      </c>
      <c r="S75" s="130">
        <f>+'WE 4-4 EOL Data'!C13+'WE 4-4 EOL Data'!C36</f>
        <v>0</v>
      </c>
      <c r="T75" s="130">
        <f>+'WE 3-21 EOL Data'!F13+'WE 3-21 EOL Data'!F36</f>
        <v>0</v>
      </c>
      <c r="V75" s="130"/>
    </row>
    <row r="76" spans="1:22" x14ac:dyDescent="0.25">
      <c r="A76" s="8" t="s">
        <v>3</v>
      </c>
      <c r="B76">
        <v>2</v>
      </c>
      <c r="C76">
        <v>5</v>
      </c>
      <c r="D76">
        <v>2</v>
      </c>
    </row>
    <row r="77" spans="1:22" x14ac:dyDescent="0.25">
      <c r="A77" s="8" t="s">
        <v>13</v>
      </c>
      <c r="B77">
        <v>2</v>
      </c>
      <c r="C77">
        <v>1</v>
      </c>
      <c r="D77">
        <v>10</v>
      </c>
      <c r="V77" s="16"/>
    </row>
    <row r="78" spans="1:22" x14ac:dyDescent="0.25">
      <c r="A78" s="2" t="s">
        <v>34</v>
      </c>
    </row>
    <row r="79" spans="1:22" x14ac:dyDescent="0.25">
      <c r="A79" s="8" t="s">
        <v>64</v>
      </c>
      <c r="B79">
        <v>11000</v>
      </c>
      <c r="C79">
        <v>12500</v>
      </c>
      <c r="D79">
        <v>12000</v>
      </c>
    </row>
    <row r="80" spans="1:22" x14ac:dyDescent="0.25">
      <c r="A80" s="8" t="s">
        <v>71</v>
      </c>
      <c r="B80">
        <v>5500</v>
      </c>
      <c r="C80">
        <v>5000</v>
      </c>
      <c r="D80">
        <v>4055</v>
      </c>
    </row>
    <row r="81" spans="1:6" x14ac:dyDescent="0.25">
      <c r="A81" s="2" t="s">
        <v>33</v>
      </c>
    </row>
    <row r="82" spans="1:6" x14ac:dyDescent="0.25">
      <c r="A82" s="8" t="s">
        <v>40</v>
      </c>
      <c r="B82">
        <v>25</v>
      </c>
      <c r="C82">
        <v>52</v>
      </c>
      <c r="D82">
        <v>30</v>
      </c>
    </row>
    <row r="83" spans="1:6" x14ac:dyDescent="0.25">
      <c r="A83" s="8" t="s">
        <v>70</v>
      </c>
      <c r="B83">
        <v>10</v>
      </c>
      <c r="C83">
        <v>42</v>
      </c>
      <c r="D83">
        <v>50</v>
      </c>
    </row>
    <row r="84" spans="1:6" x14ac:dyDescent="0.25">
      <c r="A84" s="8" t="s">
        <v>39</v>
      </c>
      <c r="B84">
        <v>8</v>
      </c>
      <c r="C84">
        <v>8</v>
      </c>
      <c r="D84">
        <v>8</v>
      </c>
    </row>
    <row r="85" spans="1:6" x14ac:dyDescent="0.25">
      <c r="A85" s="8" t="s">
        <v>41</v>
      </c>
      <c r="B85">
        <v>3</v>
      </c>
      <c r="C85">
        <v>1</v>
      </c>
      <c r="D85">
        <v>4</v>
      </c>
    </row>
    <row r="87" spans="1:6" x14ac:dyDescent="0.25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5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5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5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5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5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5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5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5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5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5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5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5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5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5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5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5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5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5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5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5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5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5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5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5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9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workbookViewId="0">
      <pane xSplit="1" ySplit="3" topLeftCell="Y4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35" ht="13.8" thickBot="1" x14ac:dyDescent="0.3">
      <c r="A1" s="196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8"/>
      <c r="S1" s="159"/>
      <c r="T1" s="190" t="s">
        <v>147</v>
      </c>
      <c r="U1" s="191"/>
      <c r="V1" s="191"/>
      <c r="W1" s="191"/>
      <c r="X1" s="191"/>
      <c r="Y1" s="191"/>
      <c r="Z1" s="191"/>
      <c r="AA1" s="192"/>
      <c r="AB1" s="190" t="s">
        <v>193</v>
      </c>
      <c r="AC1" s="191"/>
      <c r="AD1" s="191"/>
      <c r="AE1" s="191"/>
      <c r="AF1" s="191"/>
      <c r="AG1" s="191"/>
      <c r="AH1" s="191"/>
      <c r="AI1" s="192"/>
    </row>
    <row r="2" spans="1:35" x14ac:dyDescent="0.25">
      <c r="A2" s="197"/>
      <c r="B2" s="193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5"/>
      <c r="J2" s="199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5"/>
      <c r="T2" s="193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5"/>
      <c r="AB2" s="193" t="s">
        <v>128</v>
      </c>
      <c r="AC2" s="194"/>
      <c r="AD2" s="194" t="s">
        <v>129</v>
      </c>
      <c r="AE2" s="194"/>
      <c r="AF2" s="194" t="s">
        <v>130</v>
      </c>
      <c r="AG2" s="194"/>
      <c r="AH2" s="194" t="s">
        <v>131</v>
      </c>
      <c r="AI2" s="195"/>
    </row>
    <row r="3" spans="1:35" ht="13.8" thickBot="1" x14ac:dyDescent="0.3">
      <c r="A3" s="198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  <c r="AB3" s="90" t="s">
        <v>35</v>
      </c>
      <c r="AC3" s="91" t="s">
        <v>30</v>
      </c>
      <c r="AD3" s="91" t="s">
        <v>35</v>
      </c>
      <c r="AE3" s="91" t="s">
        <v>30</v>
      </c>
      <c r="AF3" s="91" t="s">
        <v>35</v>
      </c>
      <c r="AG3" s="91" t="s">
        <v>30</v>
      </c>
      <c r="AH3" s="91" t="s">
        <v>35</v>
      </c>
      <c r="AI3" s="92" t="s">
        <v>30</v>
      </c>
    </row>
    <row r="4" spans="1:35" ht="13.8" thickBot="1" x14ac:dyDescent="0.3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1"/>
      <c r="U4" s="95"/>
      <c r="V4" s="95"/>
      <c r="W4" s="95"/>
      <c r="X4" s="95"/>
      <c r="Y4" s="95"/>
      <c r="Z4" s="95"/>
      <c r="AA4" s="96"/>
      <c r="AB4" s="161"/>
      <c r="AC4" s="95"/>
      <c r="AD4" s="95"/>
      <c r="AE4" s="95"/>
      <c r="AF4" s="95"/>
      <c r="AG4" s="95"/>
      <c r="AH4" s="95"/>
      <c r="AI4" s="96"/>
    </row>
    <row r="5" spans="1:35" ht="13.8" thickBot="1" x14ac:dyDescent="0.3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2"/>
      <c r="U5" s="98"/>
      <c r="V5" s="98"/>
      <c r="W5" s="98"/>
      <c r="X5" s="98"/>
      <c r="Y5" s="98"/>
      <c r="Z5" s="98"/>
      <c r="AA5" s="99"/>
      <c r="AB5" s="162"/>
      <c r="AC5" s="98"/>
      <c r="AD5" s="98"/>
      <c r="AE5" s="98"/>
      <c r="AF5" s="98"/>
      <c r="AG5" s="98"/>
      <c r="AH5" s="98"/>
      <c r="AI5" s="99"/>
    </row>
    <row r="6" spans="1:35" x14ac:dyDescent="0.25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3"/>
      <c r="U6" s="101"/>
      <c r="V6" s="101"/>
      <c r="W6" s="101"/>
      <c r="X6" s="101"/>
      <c r="Y6" s="101"/>
      <c r="Z6" s="101"/>
      <c r="AA6" s="102"/>
      <c r="AB6" s="163"/>
      <c r="AC6" s="101"/>
      <c r="AD6" s="101"/>
      <c r="AE6" s="101"/>
      <c r="AF6" s="101"/>
      <c r="AG6" s="101"/>
      <c r="AH6" s="101"/>
      <c r="AI6" s="102"/>
    </row>
    <row r="7" spans="1:35" x14ac:dyDescent="0.25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4"/>
      <c r="U7" s="105"/>
      <c r="V7" s="105"/>
      <c r="W7" s="105"/>
      <c r="X7" s="105"/>
      <c r="Y7" s="105"/>
      <c r="Z7" s="105"/>
      <c r="AA7" s="106"/>
      <c r="AB7" s="164"/>
      <c r="AC7" s="105"/>
      <c r="AD7" s="105"/>
      <c r="AE7" s="105"/>
      <c r="AF7" s="105"/>
      <c r="AG7" s="105"/>
      <c r="AH7" s="105"/>
      <c r="AI7" s="106"/>
    </row>
    <row r="8" spans="1:35" x14ac:dyDescent="0.25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4"/>
      <c r="U8" s="105"/>
      <c r="V8" s="105"/>
      <c r="W8" s="105"/>
      <c r="X8" s="105"/>
      <c r="Y8" s="105"/>
      <c r="Z8" s="105"/>
      <c r="AA8" s="106"/>
      <c r="AB8" s="164"/>
      <c r="AC8" s="105"/>
      <c r="AD8" s="105"/>
      <c r="AE8" s="105"/>
      <c r="AF8" s="105"/>
      <c r="AG8" s="105"/>
      <c r="AH8" s="105"/>
      <c r="AI8" s="106"/>
    </row>
    <row r="9" spans="1:35" ht="13.8" thickBot="1" x14ac:dyDescent="0.3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5"/>
      <c r="U9" s="109"/>
      <c r="V9" s="109"/>
      <c r="W9" s="109"/>
      <c r="X9" s="109"/>
      <c r="Y9" s="109"/>
      <c r="Z9" s="109"/>
      <c r="AA9" s="110"/>
      <c r="AB9" s="165"/>
      <c r="AC9" s="109"/>
      <c r="AD9" s="109"/>
      <c r="AE9" s="109"/>
      <c r="AF9" s="109"/>
      <c r="AG9" s="109"/>
      <c r="AH9" s="109"/>
      <c r="AI9" s="110"/>
    </row>
    <row r="10" spans="1:35" ht="13.8" thickBot="1" x14ac:dyDescent="0.3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6"/>
      <c r="U10" s="113"/>
      <c r="V10" s="113"/>
      <c r="W10" s="113"/>
      <c r="X10" s="113"/>
      <c r="Y10" s="113"/>
      <c r="Z10" s="113"/>
      <c r="AA10" s="114"/>
      <c r="AB10" s="166"/>
      <c r="AC10" s="113"/>
      <c r="AD10" s="113"/>
      <c r="AE10" s="113"/>
      <c r="AF10" s="113"/>
      <c r="AG10" s="113"/>
      <c r="AH10" s="113"/>
      <c r="AI10" s="114"/>
    </row>
    <row r="11" spans="1:35" x14ac:dyDescent="0.25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3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  <c r="AB11" s="163">
        <v>0</v>
      </c>
      <c r="AC11" s="101">
        <v>23</v>
      </c>
      <c r="AD11" s="101"/>
      <c r="AE11" s="101"/>
      <c r="AF11" s="101"/>
      <c r="AG11" s="101"/>
      <c r="AH11" s="101"/>
      <c r="AI11" s="102"/>
    </row>
    <row r="12" spans="1:35" x14ac:dyDescent="0.25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4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  <c r="AB12" s="164">
        <v>0</v>
      </c>
      <c r="AC12" s="105">
        <v>1</v>
      </c>
      <c r="AD12" s="105"/>
      <c r="AE12" s="105"/>
      <c r="AF12" s="105"/>
      <c r="AG12" s="105"/>
      <c r="AH12" s="105"/>
      <c r="AI12" s="106"/>
    </row>
    <row r="13" spans="1:35" x14ac:dyDescent="0.25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4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  <c r="AB13" s="164">
        <v>0</v>
      </c>
      <c r="AC13" s="105">
        <v>3</v>
      </c>
      <c r="AD13" s="105"/>
      <c r="AE13" s="105"/>
      <c r="AF13" s="105"/>
      <c r="AG13" s="105"/>
      <c r="AH13" s="105"/>
      <c r="AI13" s="106"/>
    </row>
    <row r="14" spans="1:35" ht="13.8" thickBot="1" x14ac:dyDescent="0.3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5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  <c r="AB14" s="165">
        <v>0</v>
      </c>
      <c r="AC14" s="109">
        <v>0</v>
      </c>
      <c r="AD14" s="109"/>
      <c r="AE14" s="109"/>
      <c r="AF14" s="109"/>
      <c r="AG14" s="109"/>
      <c r="AH14" s="109"/>
      <c r="AI14" s="110"/>
    </row>
    <row r="15" spans="1:35" ht="13.8" thickBot="1" x14ac:dyDescent="0.3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7"/>
      <c r="U15" s="116"/>
      <c r="V15" s="116"/>
      <c r="W15" s="116"/>
      <c r="X15" s="116"/>
      <c r="Y15" s="116"/>
      <c r="Z15" s="116"/>
      <c r="AA15" s="117"/>
      <c r="AB15" s="167"/>
      <c r="AC15" s="116"/>
      <c r="AD15" s="116"/>
      <c r="AE15" s="116"/>
      <c r="AF15" s="116"/>
      <c r="AG15" s="116"/>
      <c r="AH15" s="116"/>
      <c r="AI15" s="117"/>
    </row>
    <row r="16" spans="1:35" x14ac:dyDescent="0.25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3"/>
      <c r="U16" s="101"/>
      <c r="V16" s="101"/>
      <c r="W16" s="101"/>
      <c r="X16" s="101"/>
      <c r="Y16" s="101"/>
      <c r="Z16" s="101"/>
      <c r="AA16" s="102"/>
      <c r="AB16" s="163"/>
      <c r="AC16" s="101"/>
      <c r="AD16" s="101"/>
      <c r="AE16" s="101"/>
      <c r="AF16" s="101"/>
      <c r="AG16" s="101"/>
      <c r="AH16" s="101"/>
      <c r="AI16" s="102"/>
    </row>
    <row r="17" spans="1:35" x14ac:dyDescent="0.25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4"/>
      <c r="U17" s="105"/>
      <c r="V17" s="105"/>
      <c r="W17" s="105"/>
      <c r="X17" s="105"/>
      <c r="Y17" s="105"/>
      <c r="Z17" s="105"/>
      <c r="AA17" s="106"/>
      <c r="AB17" s="164"/>
      <c r="AC17" s="105"/>
      <c r="AD17" s="105"/>
      <c r="AE17" s="105"/>
      <c r="AF17" s="105"/>
      <c r="AG17" s="105"/>
      <c r="AH17" s="105"/>
      <c r="AI17" s="106"/>
    </row>
    <row r="18" spans="1:35" x14ac:dyDescent="0.25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4"/>
      <c r="U18" s="105"/>
      <c r="V18" s="105"/>
      <c r="W18" s="105"/>
      <c r="X18" s="105"/>
      <c r="Y18" s="105"/>
      <c r="Z18" s="105"/>
      <c r="AA18" s="106"/>
      <c r="AB18" s="164"/>
      <c r="AC18" s="105"/>
      <c r="AD18" s="105"/>
      <c r="AE18" s="105"/>
      <c r="AF18" s="105"/>
      <c r="AG18" s="105"/>
      <c r="AH18" s="105"/>
      <c r="AI18" s="106"/>
    </row>
    <row r="19" spans="1:35" ht="13.8" thickBot="1" x14ac:dyDescent="0.3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5"/>
      <c r="U19" s="109"/>
      <c r="V19" s="109"/>
      <c r="W19" s="109"/>
      <c r="X19" s="109"/>
      <c r="Y19" s="109"/>
      <c r="Z19" s="109"/>
      <c r="AA19" s="110"/>
      <c r="AB19" s="165"/>
      <c r="AC19" s="109"/>
      <c r="AD19" s="109"/>
      <c r="AE19" s="109"/>
      <c r="AF19" s="109"/>
      <c r="AG19" s="109"/>
      <c r="AH19" s="109"/>
      <c r="AI19" s="110"/>
    </row>
    <row r="20" spans="1:35" ht="13.8" thickBot="1" x14ac:dyDescent="0.3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8"/>
      <c r="U20" s="118"/>
      <c r="V20" s="118"/>
      <c r="W20" s="118"/>
      <c r="X20" s="118"/>
      <c r="Y20" s="118"/>
      <c r="Z20" s="118"/>
      <c r="AA20" s="119"/>
      <c r="AB20" s="168"/>
      <c r="AC20" s="118"/>
      <c r="AD20" s="118"/>
      <c r="AE20" s="118"/>
      <c r="AF20" s="118"/>
      <c r="AG20" s="118"/>
      <c r="AH20" s="118"/>
      <c r="AI20" s="119"/>
    </row>
    <row r="21" spans="1:35" ht="13.8" thickBot="1" x14ac:dyDescent="0.3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7"/>
      <c r="U21" s="116"/>
      <c r="V21" s="116"/>
      <c r="W21" s="116"/>
      <c r="X21" s="116"/>
      <c r="Y21" s="116"/>
      <c r="Z21" s="116"/>
      <c r="AA21" s="117"/>
      <c r="AB21" s="167"/>
      <c r="AC21" s="116"/>
      <c r="AD21" s="116"/>
      <c r="AE21" s="116"/>
      <c r="AF21" s="116"/>
      <c r="AG21" s="116"/>
      <c r="AH21" s="116"/>
      <c r="AI21" s="117"/>
    </row>
    <row r="22" spans="1:35" x14ac:dyDescent="0.25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9"/>
      <c r="U22" s="121"/>
      <c r="V22" s="121"/>
      <c r="W22" s="121"/>
      <c r="X22" s="121"/>
      <c r="Y22" s="121"/>
      <c r="Z22" s="121"/>
      <c r="AA22" s="122"/>
      <c r="AB22" s="169"/>
      <c r="AC22" s="121"/>
      <c r="AD22" s="121"/>
      <c r="AE22" s="121"/>
      <c r="AF22" s="121"/>
      <c r="AG22" s="121"/>
      <c r="AH22" s="121"/>
      <c r="AI22" s="122"/>
    </row>
    <row r="23" spans="1:35" x14ac:dyDescent="0.25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4"/>
      <c r="U23" s="105"/>
      <c r="V23" s="105"/>
      <c r="W23" s="105"/>
      <c r="X23" s="105"/>
      <c r="Y23" s="105"/>
      <c r="Z23" s="105"/>
      <c r="AA23" s="106"/>
      <c r="AB23" s="164"/>
      <c r="AC23" s="105"/>
      <c r="AD23" s="105"/>
      <c r="AE23" s="105"/>
      <c r="AF23" s="105"/>
      <c r="AG23" s="105"/>
      <c r="AH23" s="105"/>
      <c r="AI23" s="106"/>
    </row>
    <row r="24" spans="1:35" x14ac:dyDescent="0.25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4"/>
      <c r="U24" s="105"/>
      <c r="V24" s="105"/>
      <c r="W24" s="105"/>
      <c r="X24" s="105"/>
      <c r="Y24" s="105"/>
      <c r="Z24" s="105"/>
      <c r="AA24" s="106"/>
      <c r="AB24" s="164"/>
      <c r="AC24" s="105"/>
      <c r="AD24" s="105"/>
      <c r="AE24" s="105"/>
      <c r="AF24" s="105"/>
      <c r="AG24" s="105"/>
      <c r="AH24" s="105"/>
      <c r="AI24" s="106"/>
    </row>
    <row r="25" spans="1:35" ht="13.8" thickBot="1" x14ac:dyDescent="0.3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70"/>
      <c r="U25" s="125"/>
      <c r="V25" s="125"/>
      <c r="W25" s="125"/>
      <c r="X25" s="125"/>
      <c r="Y25" s="125"/>
      <c r="Z25" s="125"/>
      <c r="AA25" s="126"/>
      <c r="AB25" s="170"/>
      <c r="AC25" s="125"/>
      <c r="AD25" s="125"/>
      <c r="AE25" s="125"/>
      <c r="AF25" s="125"/>
      <c r="AG25" s="125"/>
      <c r="AH25" s="125"/>
      <c r="AI25" s="126"/>
    </row>
    <row r="26" spans="1:35" ht="13.8" thickBot="1" x14ac:dyDescent="0.3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7"/>
      <c r="U26" s="116"/>
      <c r="V26" s="116"/>
      <c r="W26" s="116"/>
      <c r="X26" s="116"/>
      <c r="Y26" s="116"/>
      <c r="Z26" s="116"/>
      <c r="AA26" s="117"/>
      <c r="AB26" s="167"/>
      <c r="AC26" s="116"/>
      <c r="AD26" s="116"/>
      <c r="AE26" s="116"/>
      <c r="AF26" s="116"/>
      <c r="AG26" s="116"/>
      <c r="AH26" s="116"/>
      <c r="AI26" s="117"/>
    </row>
    <row r="27" spans="1:35" x14ac:dyDescent="0.25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9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  <c r="AB27" s="169">
        <v>3</v>
      </c>
      <c r="AC27" s="121">
        <v>119</v>
      </c>
      <c r="AD27" s="121"/>
      <c r="AE27" s="121"/>
      <c r="AF27" s="121"/>
      <c r="AG27" s="121"/>
      <c r="AH27" s="121"/>
      <c r="AI27" s="122"/>
    </row>
    <row r="28" spans="1:35" x14ac:dyDescent="0.25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4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  <c r="AB28" s="164">
        <v>1</v>
      </c>
      <c r="AC28" s="105">
        <v>23</v>
      </c>
      <c r="AD28" s="105"/>
      <c r="AE28" s="105"/>
      <c r="AF28" s="105"/>
      <c r="AG28" s="105"/>
      <c r="AH28" s="105"/>
      <c r="AI28" s="106"/>
    </row>
    <row r="29" spans="1:35" x14ac:dyDescent="0.25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4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  <c r="AB29" s="164">
        <v>3</v>
      </c>
      <c r="AC29" s="105">
        <v>24</v>
      </c>
      <c r="AD29" s="105"/>
      <c r="AE29" s="105"/>
      <c r="AF29" s="105"/>
      <c r="AG29" s="105"/>
      <c r="AH29" s="105"/>
      <c r="AI29" s="106"/>
    </row>
    <row r="30" spans="1:35" ht="13.8" thickBot="1" x14ac:dyDescent="0.3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70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  <c r="AB30" s="170">
        <v>0</v>
      </c>
      <c r="AC30" s="125">
        <v>1</v>
      </c>
      <c r="AD30" s="125"/>
      <c r="AE30" s="125"/>
      <c r="AF30" s="125"/>
      <c r="AG30" s="125"/>
      <c r="AH30" s="125"/>
      <c r="AI30" s="126"/>
    </row>
    <row r="31" spans="1:35" ht="13.8" thickBot="1" x14ac:dyDescent="0.3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7"/>
      <c r="U31" s="116"/>
      <c r="V31" s="116"/>
      <c r="W31" s="116"/>
      <c r="X31" s="116"/>
      <c r="Y31" s="116"/>
      <c r="Z31" s="116"/>
      <c r="AA31" s="117"/>
      <c r="AB31" s="167"/>
      <c r="AC31" s="116"/>
      <c r="AD31" s="116"/>
      <c r="AE31" s="116"/>
      <c r="AF31" s="116"/>
      <c r="AG31" s="116"/>
      <c r="AH31" s="116"/>
      <c r="AI31" s="117"/>
    </row>
    <row r="32" spans="1:35" x14ac:dyDescent="0.25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3"/>
      <c r="U32" s="101"/>
      <c r="V32" s="101"/>
      <c r="W32" s="101"/>
      <c r="X32" s="101"/>
      <c r="Y32" s="101"/>
      <c r="Z32" s="101"/>
      <c r="AA32" s="102"/>
      <c r="AB32" s="163"/>
      <c r="AC32" s="101"/>
      <c r="AD32" s="101"/>
      <c r="AE32" s="101"/>
      <c r="AF32" s="101"/>
      <c r="AG32" s="101"/>
      <c r="AH32" s="101"/>
      <c r="AI32" s="102"/>
    </row>
    <row r="33" spans="1:35" ht="13.8" thickBot="1" x14ac:dyDescent="0.3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5"/>
      <c r="U33" s="109"/>
      <c r="V33" s="109"/>
      <c r="W33" s="109"/>
      <c r="X33" s="109"/>
      <c r="Y33" s="109"/>
      <c r="Z33" s="109"/>
      <c r="AA33" s="110"/>
      <c r="AB33" s="165"/>
      <c r="AC33" s="109"/>
      <c r="AD33" s="109"/>
      <c r="AE33" s="109"/>
      <c r="AF33" s="109"/>
      <c r="AG33" s="109"/>
      <c r="AH33" s="109"/>
      <c r="AI33" s="110"/>
    </row>
  </sheetData>
  <mergeCells count="22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143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10211</v>
      </c>
      <c r="C6" s="156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1796</v>
      </c>
      <c r="C7" s="156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1548</v>
      </c>
      <c r="C9" s="157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5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3</v>
      </c>
      <c r="C11" s="157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1</v>
      </c>
      <c r="C12" s="15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tr">
        <f>B2</f>
        <v>Week ending 2/22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2449</v>
      </c>
      <c r="C29" s="147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1860</v>
      </c>
      <c r="C30" s="147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1587</v>
      </c>
      <c r="C32" s="147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14</v>
      </c>
      <c r="C33" s="147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10</v>
      </c>
      <c r="C34" s="147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23</v>
      </c>
      <c r="C35" s="147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142</v>
      </c>
      <c r="C36" s="147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6</v>
      </c>
      <c r="C37" s="147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72</v>
      </c>
      <c r="C39" s="147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tr">
        <f>B2</f>
        <v>Week ending 2/22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/>
      <c r="C51" s="83"/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176</v>
      </c>
    </row>
    <row r="58" spans="1:4" s="2" customFormat="1" x14ac:dyDescent="0.25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45.109375" customWidth="1"/>
  </cols>
  <sheetData>
    <row r="1" spans="1:32" ht="22.8" x14ac:dyDescent="0.4">
      <c r="A1" s="75" t="s">
        <v>35</v>
      </c>
    </row>
    <row r="2" spans="1:32" x14ac:dyDescent="0.25">
      <c r="B2" s="200" t="s">
        <v>152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12043</v>
      </c>
      <c r="C6" s="150">
        <v>1626706705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1776</v>
      </c>
      <c r="C7" s="150">
        <v>19123325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1184</v>
      </c>
      <c r="C9" s="148">
        <v>33587500.009999998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4</v>
      </c>
      <c r="C12" s="148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7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152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3029</v>
      </c>
      <c r="C29" s="147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1995</v>
      </c>
      <c r="C30" s="147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1409</v>
      </c>
      <c r="C32" s="147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9</v>
      </c>
      <c r="C33" s="147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0</v>
      </c>
      <c r="C34" s="147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14</v>
      </c>
      <c r="C35" s="147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102</v>
      </c>
      <c r="C36" s="147">
        <v>4422278</v>
      </c>
      <c r="D36" s="33" t="s">
        <v>102</v>
      </c>
      <c r="E36" s="33"/>
      <c r="F36" s="171"/>
      <c r="G36" s="33"/>
      <c r="H36" s="33"/>
      <c r="I36" s="33"/>
      <c r="J36" s="33"/>
    </row>
    <row r="37" spans="1:10" x14ac:dyDescent="0.25">
      <c r="A37" s="6" t="s">
        <v>13</v>
      </c>
      <c r="B37" s="147">
        <v>3</v>
      </c>
      <c r="C37" s="147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107</v>
      </c>
      <c r="C39" s="147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152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401</v>
      </c>
    </row>
    <row r="58" spans="1:4" s="2" customFormat="1" x14ac:dyDescent="0.25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155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14417</v>
      </c>
      <c r="C6" s="150">
        <v>1693251006.4300001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2005</v>
      </c>
      <c r="C7" s="150">
        <v>15858405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1348</v>
      </c>
      <c r="C9" s="148">
        <v>37581000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48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3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7</v>
      </c>
      <c r="C12" s="148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155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2892</v>
      </c>
      <c r="C29" s="147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2410</v>
      </c>
      <c r="C30" s="147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1753</v>
      </c>
      <c r="C32" s="147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31</v>
      </c>
      <c r="C33" s="147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1</v>
      </c>
      <c r="C34" s="147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15</v>
      </c>
      <c r="C35" s="147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174</v>
      </c>
      <c r="C36" s="147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3</v>
      </c>
      <c r="C37" s="147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117</v>
      </c>
      <c r="C39" s="147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155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646</v>
      </c>
    </row>
    <row r="58" spans="1:4" s="2" customFormat="1" x14ac:dyDescent="0.25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142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f>'[2]Thrusday 02-15-01'!S9+'[2]Thrusday 02-15-01'!S10+-'[2]Thursday 02-08-01'!S9-'[2]Thursday 02-08-01'!S10</f>
        <v>14423</v>
      </c>
      <c r="C6" s="150">
        <f>'[2]Thrusday 02-15-01'!S67+'[2]Thrusday 02-15-01'!S68-'[2]Thursday 02-08-01'!S67-'[2]Thursday 02-08-01'!S68</f>
        <v>1547814272.2600002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f>'[2]Thrusday 02-15-01'!S17+'[2]Thrusday 02-15-01'!S18-'[2]Thursday 02-08-01'!S17-'[2]Thursday 02-08-01'!S18</f>
        <v>2195</v>
      </c>
      <c r="C7" s="150">
        <f>'[2]Thrusday 02-15-01'!S75+'[2]Thrusday 02-15-01'!S76-'[2]Thursday 02-08-01'!S75-'[2]Thursday 02-08-01'!S76</f>
        <v>19115360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f>'[2]Thrusday 02-15-01'!S30+'[2]Thrusday 02-15-01'!S31+'[2]Thrusday 02-15-01'!S33-'[2]Thursday 02-08-01'!S30-'[2]Thursday 02-08-01'!S31-'[2]Thursday 02-08-01'!S33</f>
        <v>1567</v>
      </c>
      <c r="C9" s="148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f>'[2]Thrusday 02-15-01'!S34-'[2]Thursday 02-08-01'!S34</f>
        <v>3</v>
      </c>
      <c r="C10" s="148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f>'[2]Thrusday 02-15-01'!S35-'[2]Thursday 02-08-01'!S35</f>
        <v>19</v>
      </c>
      <c r="C11" s="148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f>'[2]Thrusday 02-15-01'!S39-'[2]Thursday 02-08-01'!S39</f>
        <v>10</v>
      </c>
      <c r="C12" s="148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f>'[2]Thrusday 02-15-01'!S48-'[2]Thursday 02-08-01'!S47</f>
        <v>0</v>
      </c>
      <c r="C13" s="148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f>'[2]Thrusday 02-15-01'!S37-'[2]Thursday 02-08-01'!S37</f>
        <v>8</v>
      </c>
      <c r="C14" s="148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f>'[2]Thrusday 02-15-01'!S38-'[2]Thursday 02-08-01'!S38</f>
        <v>0</v>
      </c>
      <c r="C16" s="148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f>'[2]Thrusday 02-15-01'!S44-'[2]Thursday 02-08-01'!S44</f>
        <v>0</v>
      </c>
      <c r="C17" s="148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142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f>'[2]Thrusday 02-15-01'!T9+'[2]Thrusday 02-15-01'!T10-'[2]Thursday 02-08-01'!T9-'[2]Thursday 02-08-01'!T10</f>
        <v>2800</v>
      </c>
      <c r="C29" s="147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f>'[2]Thrusday 02-15-01'!T17+'[2]Thrusday 02-15-01'!T18-'[2]Thursday 02-08-01'!T17-'[2]Thursday 02-08-01'!T18</f>
        <v>2392</v>
      </c>
      <c r="C30" s="147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f>'[2]Thrusday 02-15-01'!T30+'[2]Thrusday 02-15-01'!T31+'[2]Thrusday 02-15-01'!T33-'[2]Thursday 02-08-01'!T30-'[2]Thursday 02-08-01'!T31-'[2]Thursday 02-08-01'!T33</f>
        <v>1786</v>
      </c>
      <c r="C32" s="147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f>'[2]Thrusday 02-15-01'!T34-'[2]Thursday 02-08-01'!T34</f>
        <v>13</v>
      </c>
      <c r="C33" s="147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f>'[2]Thrusday 02-15-01'!T35-'[2]Thursday 02-08-01'!T35</f>
        <v>23</v>
      </c>
      <c r="C34" s="147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f>'[2]Thrusday 02-15-01'!T39-'[2]Thursday 02-08-01'!T39</f>
        <v>29</v>
      </c>
      <c r="C35" s="147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f>'[2]Thrusday 02-15-01'!T48-'[2]Thursday 02-08-01'!T47</f>
        <v>122</v>
      </c>
      <c r="C36" s="147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f>'[2]Thrusday 02-15-01'!T37-'[2]Thursday 02-08-01'!T37</f>
        <v>12</v>
      </c>
      <c r="C37" s="147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f>'[2]Thrusday 02-15-01'!T38-'[2]Thursday 02-08-01'!T38+34</f>
        <v>82</v>
      </c>
      <c r="C39" s="147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f>'[2]Thrusday 02-15-01'!T44-'[2]Thursday 02-08-01'!T43</f>
        <v>1</v>
      </c>
      <c r="C40" s="147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142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374</v>
      </c>
    </row>
    <row r="58" spans="1:4" s="2" customFormat="1" x14ac:dyDescent="0.25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140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80"/>
      <c r="C8" s="128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5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'[1]Thrusday 02-08-01'!S34-'[1]Thursday 02-01-01'!S34</f>
        <v>6</v>
      </c>
      <c r="C10" s="145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33">
        <f>'[1]Thrusday 02-08-01'!S35-'[1]Thursday 02-01-01'!S35</f>
        <v>2</v>
      </c>
      <c r="C11" s="145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'[1]Thrusday 02-08-01'!S39-'[1]Thursday 02-01-01'!S39</f>
        <v>13</v>
      </c>
      <c r="C12" s="145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f>'[1]Thrusday 02-08-01'!S47-'[1]Thursday 02-01-01'!S47</f>
        <v>0</v>
      </c>
      <c r="C13" s="145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'[1]Thrusday 02-08-01'!S37-'[1]Thursday 02-01-01'!S37</f>
        <v>16</v>
      </c>
      <c r="C14" s="145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f>'[1]Thrusday 02-08-01'!S38-'[1]Thursday 02-01-01'!S38+11</f>
        <v>11</v>
      </c>
      <c r="C16" s="148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f>'[1]Thrusday 02-08-01'!S43-'[1]Thursday 02-01-01'!S43</f>
        <v>0</v>
      </c>
      <c r="C17" s="145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</row>
    <row r="25" spans="1:32" x14ac:dyDescent="0.25">
      <c r="B25" s="200" t="s">
        <v>140</v>
      </c>
      <c r="C25" s="201"/>
      <c r="D25" s="76" t="s">
        <v>110</v>
      </c>
    </row>
    <row r="26" spans="1:32" x14ac:dyDescent="0.25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f>'[1]Thrusday 02-08-01'!T38-'[1]Thursday 02-01-01'!T38+25</f>
        <v>88</v>
      </c>
      <c r="C39" s="147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</row>
    <row r="45" spans="1:10" x14ac:dyDescent="0.25">
      <c r="B45" s="200" t="s">
        <v>140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668</v>
      </c>
    </row>
    <row r="58" spans="1:4" s="2" customFormat="1" x14ac:dyDescent="0.25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180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7">
        <v>15177</v>
      </c>
      <c r="C6" s="150">
        <v>1871114782.54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7">
        <v>2512</v>
      </c>
      <c r="C7" s="150">
        <v>26007420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7">
        <v>1324</v>
      </c>
      <c r="C9" s="148">
        <v>37574000.020000011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7">
        <v>4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7">
        <v>2</v>
      </c>
      <c r="C12" s="148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7">
        <v>9</v>
      </c>
      <c r="C14" s="147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3"/>
      <c r="C24" s="153"/>
    </row>
    <row r="25" spans="1:32" x14ac:dyDescent="0.25">
      <c r="B25" s="202" t="s">
        <v>180</v>
      </c>
      <c r="C25" s="203"/>
      <c r="D25" s="76" t="s">
        <v>110</v>
      </c>
    </row>
    <row r="26" spans="1:32" x14ac:dyDescent="0.25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5">
      <c r="A27" s="2"/>
      <c r="B27" s="155"/>
      <c r="C27" s="155"/>
    </row>
    <row r="28" spans="1:32" x14ac:dyDescent="0.25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7">
        <v>2680</v>
      </c>
      <c r="C29" s="147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7">
        <v>2417</v>
      </c>
      <c r="C30" s="147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7">
        <v>1693</v>
      </c>
      <c r="C32" s="147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7">
        <v>11</v>
      </c>
      <c r="C33" s="147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7">
        <v>4</v>
      </c>
      <c r="C34" s="147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7">
        <v>9</v>
      </c>
      <c r="C35" s="147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7">
        <v>596</v>
      </c>
      <c r="C36" s="147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7">
        <v>7</v>
      </c>
      <c r="C37" s="147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7">
        <v>155</v>
      </c>
      <c r="C39" s="147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5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5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3"/>
      <c r="C44" s="153"/>
    </row>
    <row r="45" spans="1:10" x14ac:dyDescent="0.25">
      <c r="B45" s="200" t="s">
        <v>180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5">
      <c r="A53" s="2" t="s">
        <v>119</v>
      </c>
      <c r="B53" s="2">
        <v>2</v>
      </c>
      <c r="C53" s="2"/>
    </row>
    <row r="55" spans="1:4" x14ac:dyDescent="0.25">
      <c r="A55" s="4" t="s">
        <v>120</v>
      </c>
      <c r="C55" s="84">
        <v>792</v>
      </c>
    </row>
    <row r="58" spans="1:4" s="2" customFormat="1" x14ac:dyDescent="0.25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2001-04-05T22:52:14Z</cp:lastPrinted>
  <dcterms:created xsi:type="dcterms:W3CDTF">2001-01-24T16:52:27Z</dcterms:created>
  <dcterms:modified xsi:type="dcterms:W3CDTF">2023-09-10T15:23:48Z</dcterms:modified>
</cp:coreProperties>
</file>