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<sst xmlns="http://schemas.openxmlformats.org/spreadsheetml/2006/main" count="61" uniqueCount="14">
  <si>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</si>
  <si>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</si>
  <si>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September 20,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</si>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</sst>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hankman/DEAL%20BREAKDOWN%20ANALYSIS%2009-2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60795</v>
          </cell>
          <cell r="E6">
            <v>8280000763</v>
          </cell>
          <cell r="F6">
            <v>6655398410.1077557</v>
          </cell>
        </row>
        <row r="7">
          <cell r="C7" t="str">
            <v>NON-EOL</v>
          </cell>
          <cell r="D7">
            <v>14909</v>
          </cell>
          <cell r="E7">
            <v>3226130464.7922497</v>
          </cell>
          <cell r="F7">
            <v>7837699784.4286547</v>
          </cell>
        </row>
        <row r="8">
          <cell r="D8">
            <v>75704</v>
          </cell>
          <cell r="E8">
            <v>11506131227.79225</v>
          </cell>
          <cell r="F8">
            <v>14493098194.536411</v>
          </cell>
        </row>
        <row r="9">
          <cell r="B9" t="str">
            <v>EAST</v>
          </cell>
          <cell r="C9" t="str">
            <v>EOL</v>
          </cell>
          <cell r="D9">
            <v>42576</v>
          </cell>
          <cell r="E9">
            <v>4505950336</v>
          </cell>
          <cell r="F9">
            <v>7186797215.8293486</v>
          </cell>
        </row>
        <row r="10">
          <cell r="C10" t="str">
            <v>NON-EOL</v>
          </cell>
          <cell r="D10">
            <v>26789</v>
          </cell>
          <cell r="E10">
            <v>8262504909.36234</v>
          </cell>
          <cell r="F10">
            <v>16760006239.874826</v>
          </cell>
        </row>
        <row r="11">
          <cell r="D11">
            <v>69365</v>
          </cell>
          <cell r="E11">
            <v>12768455245.362339</v>
          </cell>
          <cell r="F11">
            <v>23946803455.704174</v>
          </cell>
        </row>
        <row r="12">
          <cell r="B12" t="str">
            <v>ECC-CANADA WEST</v>
          </cell>
          <cell r="C12" t="str">
            <v>EOL</v>
          </cell>
          <cell r="D12">
            <v>37190</v>
          </cell>
          <cell r="E12">
            <v>4841404746.3021355</v>
          </cell>
          <cell r="F12">
            <v>13601841490.638372</v>
          </cell>
        </row>
        <row r="13">
          <cell r="C13" t="str">
            <v>NON-EOL</v>
          </cell>
          <cell r="D13">
            <v>15663</v>
          </cell>
          <cell r="E13">
            <v>4488227279.515296</v>
          </cell>
          <cell r="F13">
            <v>9254644815.6162491</v>
          </cell>
        </row>
        <row r="14">
          <cell r="D14">
            <v>52853</v>
          </cell>
          <cell r="E14">
            <v>9329632025.8174324</v>
          </cell>
          <cell r="F14">
            <v>22856486306.254623</v>
          </cell>
        </row>
        <row r="15">
          <cell r="B15" t="str">
            <v>ENA-CANADA EAST</v>
          </cell>
          <cell r="C15" t="str">
            <v>EOL</v>
          </cell>
          <cell r="D15">
            <v>2911</v>
          </cell>
          <cell r="E15">
            <v>379951956.01100004</v>
          </cell>
          <cell r="F15">
            <v>1323849721.761971</v>
          </cell>
        </row>
        <row r="16">
          <cell r="C16" t="str">
            <v>NON-EOL</v>
          </cell>
          <cell r="D16">
            <v>2668</v>
          </cell>
          <cell r="E16">
            <v>467581152.02424824</v>
          </cell>
          <cell r="F16">
            <v>1535847824.838752</v>
          </cell>
        </row>
        <row r="17">
          <cell r="D17">
            <v>5579</v>
          </cell>
          <cell r="E17">
            <v>847533108.03524828</v>
          </cell>
          <cell r="F17">
            <v>2859697546.6007233</v>
          </cell>
        </row>
        <row r="18">
          <cell r="B18" t="str">
            <v>G-DAILY-EST</v>
          </cell>
          <cell r="C18" t="str">
            <v>EOL</v>
          </cell>
          <cell r="D18">
            <v>9020</v>
          </cell>
          <cell r="E18">
            <v>1945364882</v>
          </cell>
          <cell r="F18">
            <v>7233656661.2903814</v>
          </cell>
        </row>
        <row r="19">
          <cell r="C19" t="str">
            <v>NON-EOL</v>
          </cell>
          <cell r="D19">
            <v>3019</v>
          </cell>
          <cell r="E19">
            <v>1075146089.914</v>
          </cell>
          <cell r="F19">
            <v>3600000999.3115778</v>
          </cell>
        </row>
        <row r="20">
          <cell r="D20">
            <v>12039</v>
          </cell>
          <cell r="E20">
            <v>3020510971.914</v>
          </cell>
          <cell r="F20">
            <v>10833657660.601959</v>
          </cell>
        </row>
        <row r="21">
          <cell r="B21" t="str">
            <v>NG-PRICE</v>
          </cell>
          <cell r="C21" t="str">
            <v>EOL</v>
          </cell>
          <cell r="D21">
            <v>52993</v>
          </cell>
          <cell r="E21">
            <v>21210321912</v>
          </cell>
          <cell r="F21">
            <v>82919674583.800003</v>
          </cell>
        </row>
        <row r="22">
          <cell r="C22" t="str">
            <v>NON-EOL</v>
          </cell>
          <cell r="D22">
            <v>40496</v>
          </cell>
          <cell r="E22">
            <v>46230096124.987053</v>
          </cell>
          <cell r="F22">
            <v>167207203951.13086</v>
          </cell>
        </row>
        <row r="23">
          <cell r="D23">
            <v>93489</v>
          </cell>
          <cell r="E23">
            <v>67440418036.987053</v>
          </cell>
          <cell r="F23">
            <v>250126878534.93085</v>
          </cell>
        </row>
        <row r="24">
          <cell r="B24" t="str">
            <v>TEXAS</v>
          </cell>
          <cell r="C24" t="str">
            <v>EOL</v>
          </cell>
          <cell r="D24">
            <v>9301</v>
          </cell>
          <cell r="E24">
            <v>1674263168</v>
          </cell>
          <cell r="F24">
            <v>2326266624.6170001</v>
          </cell>
        </row>
        <row r="25">
          <cell r="C25" t="str">
            <v>NON-EOL</v>
          </cell>
          <cell r="D25">
            <v>9447</v>
          </cell>
          <cell r="E25">
            <v>3752405363.904273</v>
          </cell>
          <cell r="F25">
            <v>6625687423.7457857</v>
          </cell>
        </row>
        <row r="26">
          <cell r="D26">
            <v>18748</v>
          </cell>
          <cell r="E26">
            <v>5426668531.904273</v>
          </cell>
          <cell r="F26">
            <v>8951954048.3627853</v>
          </cell>
        </row>
        <row r="27">
          <cell r="B27" t="str">
            <v>WEST</v>
          </cell>
          <cell r="C27" t="str">
            <v>EOL</v>
          </cell>
          <cell r="D27">
            <v>44576</v>
          </cell>
          <cell r="E27">
            <v>9179341460</v>
          </cell>
          <cell r="F27">
            <v>5167370856.1367044</v>
          </cell>
        </row>
        <row r="28">
          <cell r="C28" t="str">
            <v>NON-EOL</v>
          </cell>
          <cell r="D28">
            <v>18125</v>
          </cell>
          <cell r="E28">
            <v>7789490357.864954</v>
          </cell>
          <cell r="F28">
            <v>9892456413.5578957</v>
          </cell>
        </row>
        <row r="29">
          <cell r="D29">
            <v>62701</v>
          </cell>
          <cell r="E29">
            <v>16968831817.864954</v>
          </cell>
          <cell r="F29">
            <v>15059827269.694599</v>
          </cell>
        </row>
      </sheetData>
      <sheetData sheetId="4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8353</v>
          </cell>
          <cell r="E6">
            <v>7457657950</v>
          </cell>
          <cell r="F6">
            <v>3706103272.1050005</v>
          </cell>
        </row>
        <row r="7">
          <cell r="C7" t="str">
            <v>NON-EOL</v>
          </cell>
          <cell r="D7">
            <v>2308</v>
          </cell>
          <cell r="E7">
            <v>1507414721</v>
          </cell>
          <cell r="F7">
            <v>1545254791.9395261</v>
          </cell>
        </row>
        <row r="8">
          <cell r="D8">
            <v>10661</v>
          </cell>
          <cell r="E8">
            <v>8965072671</v>
          </cell>
          <cell r="F8">
            <v>5251358064.0445271</v>
          </cell>
        </row>
        <row r="9">
          <cell r="B9" t="str">
            <v>EAST</v>
          </cell>
          <cell r="C9" t="str">
            <v>EOL</v>
          </cell>
          <cell r="D9">
            <v>6584</v>
          </cell>
          <cell r="E9">
            <v>3464471084</v>
          </cell>
          <cell r="F9">
            <v>2937557599.44525</v>
          </cell>
        </row>
        <row r="10">
          <cell r="C10" t="str">
            <v>NON-EOL</v>
          </cell>
          <cell r="D10">
            <v>3836</v>
          </cell>
          <cell r="E10">
            <v>4075297359.25</v>
          </cell>
          <cell r="F10">
            <v>2447195666.9431534</v>
          </cell>
        </row>
        <row r="11">
          <cell r="D11">
            <v>10420</v>
          </cell>
          <cell r="E11">
            <v>7539768443.25</v>
          </cell>
          <cell r="F11">
            <v>5384753266.3884029</v>
          </cell>
        </row>
        <row r="12">
          <cell r="B12" t="str">
            <v>ECC-CANADA WEST</v>
          </cell>
          <cell r="C12" t="str">
            <v>EOL</v>
          </cell>
          <cell r="D12">
            <v>4004</v>
          </cell>
          <cell r="E12">
            <v>2316955784.7807913</v>
          </cell>
          <cell r="F12">
            <v>5404287263.950098</v>
          </cell>
        </row>
        <row r="13">
          <cell r="C13" t="str">
            <v>NON-EOL</v>
          </cell>
          <cell r="D13">
            <v>2759</v>
          </cell>
          <cell r="E13">
            <v>2771386026.2097464</v>
          </cell>
          <cell r="F13">
            <v>3682067686.3843651</v>
          </cell>
        </row>
        <row r="14">
          <cell r="D14">
            <v>6763</v>
          </cell>
          <cell r="E14">
            <v>5088341810.9905376</v>
          </cell>
          <cell r="F14">
            <v>9086354950.3344631</v>
          </cell>
        </row>
        <row r="15">
          <cell r="B15" t="str">
            <v>ENA-CANADA EAST</v>
          </cell>
          <cell r="C15" t="str">
            <v>EOL</v>
          </cell>
          <cell r="D15">
            <v>151</v>
          </cell>
          <cell r="E15">
            <v>49848300</v>
          </cell>
          <cell r="F15">
            <v>77863531.836955503</v>
          </cell>
        </row>
        <row r="16">
          <cell r="C16" t="str">
            <v>NON-EOL</v>
          </cell>
          <cell r="D16">
            <v>33</v>
          </cell>
          <cell r="E16">
            <v>15340000</v>
          </cell>
          <cell r="F16">
            <v>44964858.115000002</v>
          </cell>
        </row>
        <row r="17">
          <cell r="D17">
            <v>184</v>
          </cell>
          <cell r="E17">
            <v>65188300</v>
          </cell>
          <cell r="F17">
            <v>122828389.9519555</v>
          </cell>
        </row>
        <row r="18">
          <cell r="B18" t="str">
            <v>G-DAILY-EST</v>
          </cell>
          <cell r="C18" t="str">
            <v>EOL</v>
          </cell>
          <cell r="D18">
            <v>9020</v>
          </cell>
          <cell r="E18">
            <v>1945364882</v>
          </cell>
          <cell r="F18">
            <v>7233656661.2903795</v>
          </cell>
        </row>
        <row r="19">
          <cell r="C19" t="str">
            <v>NON-EOL</v>
          </cell>
          <cell r="D19">
            <v>3019</v>
          </cell>
          <cell r="E19">
            <v>1075146089.914</v>
          </cell>
          <cell r="F19">
            <v>3600000999.3115745</v>
          </cell>
        </row>
        <row r="20">
          <cell r="D20">
            <v>12039</v>
          </cell>
          <cell r="E20">
            <v>3020510971.914</v>
          </cell>
          <cell r="F20">
            <v>10833657660.601954</v>
          </cell>
        </row>
        <row r="21">
          <cell r="B21" t="str">
            <v>NG-PRICE</v>
          </cell>
          <cell r="C21" t="str">
            <v>EOL</v>
          </cell>
          <cell r="D21">
            <v>52992</v>
          </cell>
          <cell r="E21">
            <v>21210311912</v>
          </cell>
          <cell r="F21">
            <v>82919647583.800003</v>
          </cell>
        </row>
        <row r="22">
          <cell r="C22" t="str">
            <v>NON-EOL</v>
          </cell>
          <cell r="D22">
            <v>40290</v>
          </cell>
          <cell r="E22">
            <v>45270789019.979996</v>
          </cell>
          <cell r="F22">
            <v>163246563960.60892</v>
          </cell>
        </row>
        <row r="23">
          <cell r="D23">
            <v>93282</v>
          </cell>
          <cell r="E23">
            <v>66481100931.979996</v>
          </cell>
          <cell r="F23">
            <v>246166211544.40894</v>
          </cell>
        </row>
        <row r="24">
          <cell r="B24" t="str">
            <v>TEXAS</v>
          </cell>
          <cell r="C24" t="str">
            <v>EOL</v>
          </cell>
          <cell r="D24">
            <v>4229</v>
          </cell>
          <cell r="E24">
            <v>1520486500</v>
          </cell>
          <cell r="F24">
            <v>1734264164.2954996</v>
          </cell>
        </row>
        <row r="25">
          <cell r="C25" t="str">
            <v>NON-EOL</v>
          </cell>
          <cell r="D25">
            <v>3187</v>
          </cell>
          <cell r="E25">
            <v>2271293436</v>
          </cell>
          <cell r="F25">
            <v>1368514293.1577239</v>
          </cell>
        </row>
        <row r="26">
          <cell r="D26">
            <v>7416</v>
          </cell>
          <cell r="E26">
            <v>3791779936</v>
          </cell>
          <cell r="F26">
            <v>3102778457.4532232</v>
          </cell>
        </row>
        <row r="27">
          <cell r="B27" t="str">
            <v>WEST</v>
          </cell>
          <cell r="C27" t="str">
            <v>EOL</v>
          </cell>
          <cell r="D27">
            <v>19169</v>
          </cell>
          <cell r="E27">
            <v>8887836600</v>
          </cell>
          <cell r="F27">
            <v>3941722129.4947028</v>
          </cell>
        </row>
        <row r="28">
          <cell r="C28" t="str">
            <v>NON-EOL</v>
          </cell>
          <cell r="D28">
            <v>8365</v>
          </cell>
          <cell r="E28">
            <v>6199330270.4899559</v>
          </cell>
          <cell r="F28">
            <v>3831838655.9487004</v>
          </cell>
        </row>
        <row r="29">
          <cell r="D29">
            <v>27534</v>
          </cell>
          <cell r="E29">
            <v>15087166870.489956</v>
          </cell>
          <cell r="F29">
            <v>7773560785.4434032</v>
          </cell>
        </row>
      </sheetData>
      <sheetData sheetId="5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52442</v>
          </cell>
          <cell r="E6">
            <v>822342813</v>
          </cell>
          <cell r="F6">
            <v>2949295138.0027637</v>
          </cell>
        </row>
        <row r="7">
          <cell r="C7" t="str">
            <v>NON-EOL</v>
          </cell>
          <cell r="D7">
            <v>12601</v>
          </cell>
          <cell r="E7">
            <v>1718715743.7922502</v>
          </cell>
          <cell r="F7">
            <v>6292444992.4891262</v>
          </cell>
        </row>
        <row r="8">
          <cell r="D8">
            <v>65043</v>
          </cell>
          <cell r="E8">
            <v>2541058556.7922502</v>
          </cell>
          <cell r="F8">
            <v>9241740130.49189</v>
          </cell>
        </row>
        <row r="9">
          <cell r="B9" t="str">
            <v>EAST</v>
          </cell>
          <cell r="C9" t="str">
            <v>EOL</v>
          </cell>
          <cell r="D9">
            <v>35992</v>
          </cell>
          <cell r="E9">
            <v>1041479252</v>
          </cell>
          <cell r="F9">
            <v>4249239616.3840976</v>
          </cell>
        </row>
        <row r="10">
          <cell r="C10" t="str">
            <v>NON-EOL</v>
          </cell>
          <cell r="D10">
            <v>22953</v>
          </cell>
          <cell r="E10">
            <v>4187207550.1123338</v>
          </cell>
          <cell r="F10">
            <v>14312810572.931622</v>
          </cell>
        </row>
        <row r="11">
          <cell r="D11">
            <v>58945</v>
          </cell>
          <cell r="E11">
            <v>5228686802.1123333</v>
          </cell>
          <cell r="F11">
            <v>18562050189.31572</v>
          </cell>
        </row>
        <row r="12">
          <cell r="B12" t="str">
            <v>ECC-CANADA WEST</v>
          </cell>
          <cell r="C12" t="str">
            <v>EOL</v>
          </cell>
          <cell r="D12">
            <v>33186</v>
          </cell>
          <cell r="E12">
            <v>2524448961.5213394</v>
          </cell>
          <cell r="F12">
            <v>8197554226.6883154</v>
          </cell>
        </row>
        <row r="13">
          <cell r="C13" t="str">
            <v>NON-EOL</v>
          </cell>
          <cell r="D13">
            <v>12904</v>
          </cell>
          <cell r="E13">
            <v>1716841253.3055761</v>
          </cell>
          <cell r="F13">
            <v>5572577129.2318344</v>
          </cell>
        </row>
        <row r="14">
          <cell r="D14">
            <v>46090</v>
          </cell>
          <cell r="E14">
            <v>4241290214.8269157</v>
          </cell>
          <cell r="F14">
            <v>13770131355.920151</v>
          </cell>
        </row>
        <row r="15">
          <cell r="B15" t="str">
            <v>ENA-CANADA EAST</v>
          </cell>
          <cell r="C15" t="str">
            <v>EOL</v>
          </cell>
          <cell r="D15">
            <v>2760</v>
          </cell>
          <cell r="E15">
            <v>330103656.01100004</v>
          </cell>
          <cell r="F15">
            <v>1245986189.925015</v>
          </cell>
        </row>
        <row r="16">
          <cell r="C16" t="str">
            <v>NON-EOL</v>
          </cell>
          <cell r="D16">
            <v>2635</v>
          </cell>
          <cell r="E16">
            <v>452241152.02424818</v>
          </cell>
          <cell r="F16">
            <v>1490882966.7237504</v>
          </cell>
        </row>
        <row r="17">
          <cell r="D17">
            <v>5395</v>
          </cell>
          <cell r="E17">
            <v>782344808.03524828</v>
          </cell>
          <cell r="F17">
            <v>2736869156.6487656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206</v>
          </cell>
          <cell r="E19">
            <v>959307105.00705504</v>
          </cell>
          <cell r="F19">
            <v>3960639990.5220275</v>
          </cell>
        </row>
        <row r="20">
          <cell r="D20">
            <v>207</v>
          </cell>
          <cell r="E20">
            <v>959317105.00705504</v>
          </cell>
          <cell r="F20">
            <v>3960666990.5220275</v>
          </cell>
        </row>
        <row r="21">
          <cell r="B21" t="str">
            <v>TEXAS</v>
          </cell>
          <cell r="C21" t="str">
            <v>EOL</v>
          </cell>
          <cell r="D21">
            <v>5072</v>
          </cell>
          <cell r="E21">
            <v>153776668</v>
          </cell>
          <cell r="F21">
            <v>592002460.32150006</v>
          </cell>
        </row>
        <row r="22">
          <cell r="C22" t="str">
            <v>NON-EOL</v>
          </cell>
          <cell r="D22">
            <v>6260</v>
          </cell>
          <cell r="E22">
            <v>1481111927.9042716</v>
          </cell>
          <cell r="F22">
            <v>5257173130.5880651</v>
          </cell>
        </row>
        <row r="23">
          <cell r="D23">
            <v>11332</v>
          </cell>
          <cell r="E23">
            <v>1634888595.9042716</v>
          </cell>
          <cell r="F23">
            <v>5849175590.909565</v>
          </cell>
        </row>
        <row r="24">
          <cell r="B24" t="str">
            <v>WEST</v>
          </cell>
          <cell r="C24" t="str">
            <v>EOL</v>
          </cell>
          <cell r="D24">
            <v>25407</v>
          </cell>
          <cell r="E24">
            <v>291504860</v>
          </cell>
          <cell r="F24">
            <v>1225648726.6419997</v>
          </cell>
        </row>
        <row r="25">
          <cell r="C25" t="str">
            <v>NON-EOL</v>
          </cell>
          <cell r="D25">
            <v>9760</v>
          </cell>
          <cell r="E25">
            <v>1590160087.3749995</v>
          </cell>
          <cell r="F25">
            <v>6060617757.6091709</v>
          </cell>
        </row>
        <row r="26">
          <cell r="D26">
            <v>35167</v>
          </cell>
          <cell r="E26">
            <v>1881664947.3749995</v>
          </cell>
          <cell r="F26">
            <v>7286266484.2511711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3.2" x14ac:dyDescent="0.25"/>
  <cols>
    <col min="1" max="1" width="22.44140625" customWidth="1"/>
    <col min="2" max="2" width="12.88671875" customWidth="1"/>
    <col min="3" max="3" width="7.88671875" customWidth="1"/>
    <col min="4" max="4" width="20.109375" customWidth="1"/>
    <col min="5" max="5" width="16.109375" customWidth="1"/>
    <col min="6" max="6" width="25.109375" customWidth="1"/>
    <col min="7" max="7" width="15.6640625" customWidth="1"/>
    <col min="8" max="8" width="19.5546875" bestFit="1" customWidth="1"/>
    <col min="9" max="9" width="20.88671875" customWidth="1"/>
    <col min="10" max="10" width="23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4"/>
      <c r="B6" s="4"/>
      <c r="C6" s="4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DEAL COUNT</v>
      </c>
      <c r="E9" s="13" t="s">
        <v>5</v>
      </c>
      <c r="F9" s="13" t="str">
        <f>'[1]PHYSICAL+FINANCIAL PIVOT '!E5</f>
        <v>VOLUME</v>
      </c>
      <c r="G9" s="13" t="s">
        <v>6</v>
      </c>
      <c r="H9" s="14" t="str">
        <f>'[1]PHYSICAL+FINANCIAL PIVOT '!F5</f>
        <v>NOTIONAL VALUE</v>
      </c>
      <c r="I9" s="13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60795</v>
      </c>
      <c r="E11" s="24">
        <f>(D11/D13)*100</f>
        <v>80.306192539363835</v>
      </c>
      <c r="F11" s="23">
        <f>'[1]PHYSICAL+FINANCIAL PIVOT '!E6</f>
        <v>8280000763</v>
      </c>
      <c r="G11" s="24">
        <f>(F11/F13)*100</f>
        <v>71.961640268800693</v>
      </c>
      <c r="H11" s="23">
        <f>'[1]PHYSICAL+FINANCIAL PIVOT '!F6</f>
        <v>6655398410.1077557</v>
      </c>
      <c r="I11" s="24">
        <f>(H11/H13)*100</f>
        <v>45.921157234805037</v>
      </c>
      <c r="J11" s="8"/>
    </row>
    <row r="12" spans="1:10" x14ac:dyDescent="0.25">
      <c r="A12" s="25"/>
      <c r="B12" s="26" t="str">
        <f>'[1]PHYSICAL+FINANCIAL PIVOT '!C7</f>
        <v>NON-EOL</v>
      </c>
      <c r="C12" s="26"/>
      <c r="D12" s="27">
        <f>'[1]PHYSICAL+FINANCIAL PIVOT '!D7</f>
        <v>14909</v>
      </c>
      <c r="E12" s="28">
        <f>(D12/D13)*100</f>
        <v>19.693807460636162</v>
      </c>
      <c r="F12" s="27">
        <f>'[1]PHYSICAL+FINANCIAL PIVOT '!E7</f>
        <v>3226130464.7922497</v>
      </c>
      <c r="G12" s="28">
        <f>(F12/F13)*100</f>
        <v>28.038359731199296</v>
      </c>
      <c r="H12" s="27">
        <f>'[1]PHYSICAL+FINANCIAL PIVOT '!F7</f>
        <v>7837699784.4286547</v>
      </c>
      <c r="I12" s="28">
        <f>(H12/H13)*100</f>
        <v>54.078842765194956</v>
      </c>
      <c r="J12" s="8"/>
    </row>
    <row r="13" spans="1:10" x14ac:dyDescent="0.25">
      <c r="A13" s="4"/>
      <c r="B13" s="4" t="s">
        <v>8</v>
      </c>
      <c r="C13" s="4"/>
      <c r="D13" s="29">
        <f>'[1]PHYSICAL+FINANCIAL PIVOT '!D8</f>
        <v>75704</v>
      </c>
      <c r="E13" s="30"/>
      <c r="F13" s="29">
        <f>'[1]PHYSICAL+FINANCIAL PIVOT '!E8</f>
        <v>11506131227.79225</v>
      </c>
      <c r="G13" s="30"/>
      <c r="H13" s="29">
        <f>'[1]PHYSICAL+FINANCIAL PIVOT '!F8</f>
        <v>14493098194.536411</v>
      </c>
      <c r="I13" s="30"/>
      <c r="J13" s="8"/>
    </row>
    <row r="14" spans="1:10" s="35" customFormat="1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42576</v>
      </c>
      <c r="E15" s="24">
        <f>(D15/D17)*100</f>
        <v>61.379658329128532</v>
      </c>
      <c r="F15" s="23">
        <f>'[1]PHYSICAL+FINANCIAL PIVOT '!E9</f>
        <v>4505950336</v>
      </c>
      <c r="G15" s="24">
        <f>(F15/F17)*100</f>
        <v>35.289706150136027</v>
      </c>
      <c r="H15" s="23">
        <f>'[1]PHYSICAL+FINANCIAL PIVOT '!F9</f>
        <v>7186797215.8293486</v>
      </c>
      <c r="I15" s="24">
        <f>(H15/H17)*100</f>
        <v>30.011509590928053</v>
      </c>
      <c r="J15" s="6"/>
    </row>
    <row r="16" spans="1:10" x14ac:dyDescent="0.25">
      <c r="A16" s="25"/>
      <c r="B16" s="26" t="str">
        <f>'[1]PHYSICAL+FINANCIAL PIVOT '!C10</f>
        <v>NON-EOL</v>
      </c>
      <c r="C16" s="26"/>
      <c r="D16" s="27">
        <f>'[1]PHYSICAL+FINANCIAL PIVOT '!D10</f>
        <v>26789</v>
      </c>
      <c r="E16" s="28">
        <f>(D16/D17)*100</f>
        <v>38.620341670871476</v>
      </c>
      <c r="F16" s="27">
        <f>'[1]PHYSICAL+FINANCIAL PIVOT '!E10</f>
        <v>8262504909.36234</v>
      </c>
      <c r="G16" s="28">
        <f>(F16/F17)*100</f>
        <v>64.710293849863973</v>
      </c>
      <c r="H16" s="27">
        <f>'[1]PHYSICAL+FINANCIAL PIVOT '!F10</f>
        <v>16760006239.874826</v>
      </c>
      <c r="I16" s="28">
        <f>(H16/H17)*100</f>
        <v>69.988490409071943</v>
      </c>
      <c r="J16" s="36"/>
    </row>
    <row r="17" spans="1:10" x14ac:dyDescent="0.25">
      <c r="A17" s="4"/>
      <c r="B17" s="4" t="s">
        <v>8</v>
      </c>
      <c r="C17" s="4"/>
      <c r="D17" s="29">
        <f>'[1]PHYSICAL+FINANCIAL PIVOT '!D11</f>
        <v>69365</v>
      </c>
      <c r="E17" s="30"/>
      <c r="F17" s="29">
        <f>'[1]PHYSICAL+FINANCIAL PIVOT '!E11</f>
        <v>12768455245.362339</v>
      </c>
      <c r="G17" s="30"/>
      <c r="H17" s="29">
        <f>'[1]PHYSICAL+FINANCIAL PIVOT '!F11</f>
        <v>23946803455.704174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37190</v>
      </c>
      <c r="E19" s="24">
        <f>(D19/D21)*100</f>
        <v>70.364974552059493</v>
      </c>
      <c r="F19" s="23">
        <f>'[1]PHYSICAL+FINANCIAL PIVOT '!E12</f>
        <v>4841404746.3021355</v>
      </c>
      <c r="G19" s="24">
        <f>(F19/F21)*100</f>
        <v>51.892772757861771</v>
      </c>
      <c r="H19" s="23">
        <f>'[1]PHYSICAL+FINANCIAL PIVOT '!F12</f>
        <v>13601841490.638372</v>
      </c>
      <c r="I19" s="24">
        <f>(H19/H21)*100</f>
        <v>59.509765886090115</v>
      </c>
      <c r="J19" s="8"/>
    </row>
    <row r="20" spans="1:10" x14ac:dyDescent="0.25">
      <c r="A20" s="25"/>
      <c r="B20" s="26" t="str">
        <f>'[1]PHYSICAL+FINANCIAL PIVOT '!C13</f>
        <v>NON-EOL</v>
      </c>
      <c r="C20" s="26"/>
      <c r="D20" s="27">
        <f>'[1]PHYSICAL+FINANCIAL PIVOT '!D13</f>
        <v>15663</v>
      </c>
      <c r="E20" s="28">
        <f>(D20/D21)*100</f>
        <v>29.635025447940517</v>
      </c>
      <c r="F20" s="27">
        <f>'[1]PHYSICAL+FINANCIAL PIVOT '!E13</f>
        <v>4488227279.515296</v>
      </c>
      <c r="G20" s="28">
        <f>(F20/F21)*100</f>
        <v>48.107227242138222</v>
      </c>
      <c r="H20" s="27">
        <f>'[1]PHYSICAL+FINANCIAL PIVOT '!F13</f>
        <v>9254644815.6162491</v>
      </c>
      <c r="I20" s="28">
        <f>(H20/H21)*100</f>
        <v>40.490234113909878</v>
      </c>
      <c r="J20" s="6"/>
    </row>
    <row r="21" spans="1:10" x14ac:dyDescent="0.25">
      <c r="A21" s="4"/>
      <c r="B21" s="4" t="s">
        <v>8</v>
      </c>
      <c r="C21" s="4"/>
      <c r="D21" s="29">
        <f>'[1]PHYSICAL+FINANCIAL PIVOT '!D14</f>
        <v>52853</v>
      </c>
      <c r="E21" s="30"/>
      <c r="F21" s="29">
        <f>'[1]PHYSICAL+FINANCIAL PIVOT '!E14</f>
        <v>9329632025.8174324</v>
      </c>
      <c r="G21" s="30"/>
      <c r="H21" s="29">
        <f>'[1]PHYSICAL+FINANCIAL PIVOT '!F14</f>
        <v>22856486306.254623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2911</v>
      </c>
      <c r="E23" s="24">
        <f>(D23/D25)*100</f>
        <v>52.177809643305253</v>
      </c>
      <c r="F23" s="23">
        <f>'[1]PHYSICAL+FINANCIAL PIVOT '!E15</f>
        <v>379951956.01100004</v>
      </c>
      <c r="G23" s="24">
        <f>(F23/F25)*100</f>
        <v>44.830337884003711</v>
      </c>
      <c r="H23" s="23">
        <f>'[1]PHYSICAL+FINANCIAL PIVOT '!F15</f>
        <v>1323849721.761971</v>
      </c>
      <c r="I23" s="24">
        <f>(H23/H25)*100</f>
        <v>46.293347467308557</v>
      </c>
      <c r="J23" s="8"/>
    </row>
    <row r="24" spans="1:10" x14ac:dyDescent="0.25">
      <c r="A24" s="25"/>
      <c r="B24" s="26" t="str">
        <f>'[1]PHYSICAL+FINANCIAL PIVOT '!C16</f>
        <v>NON-EOL</v>
      </c>
      <c r="C24" s="26"/>
      <c r="D24" s="27">
        <f>'[1]PHYSICAL+FINANCIAL PIVOT '!D16</f>
        <v>2668</v>
      </c>
      <c r="E24" s="28">
        <f>(D24/D25)*100</f>
        <v>47.822190356694747</v>
      </c>
      <c r="F24" s="27">
        <f>'[1]PHYSICAL+FINANCIAL PIVOT '!E16</f>
        <v>467581152.02424824</v>
      </c>
      <c r="G24" s="28">
        <f>(F24/F25)*100</f>
        <v>55.169662115996289</v>
      </c>
      <c r="H24" s="27">
        <f>'[1]PHYSICAL+FINANCIAL PIVOT '!F16</f>
        <v>1535847824.838752</v>
      </c>
      <c r="I24" s="28">
        <f>(H24/H25)*100</f>
        <v>53.706652532691436</v>
      </c>
      <c r="J24" s="8"/>
    </row>
    <row r="25" spans="1:10" x14ac:dyDescent="0.25">
      <c r="A25" s="4"/>
      <c r="B25" s="4" t="s">
        <v>8</v>
      </c>
      <c r="C25" s="4"/>
      <c r="D25" s="29">
        <f>'[1]PHYSICAL+FINANCIAL PIVOT '!D17</f>
        <v>5579</v>
      </c>
      <c r="E25" s="30"/>
      <c r="F25" s="29">
        <f>'[1]PHYSICAL+FINANCIAL PIVOT '!E17</f>
        <v>847533108.03524828</v>
      </c>
      <c r="G25" s="30"/>
      <c r="H25" s="29">
        <f>'[1]PHYSICAL+FINANCIAL PIVOT '!F17</f>
        <v>2859697546.6007233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9020</v>
      </c>
      <c r="E27" s="24">
        <f>(D27/D29)*100</f>
        <v>74.923166375944845</v>
      </c>
      <c r="F27" s="23">
        <f>'[1]PHYSICAL+FINANCIAL PIVOT '!E18</f>
        <v>1945364882</v>
      </c>
      <c r="G27" s="24">
        <f>(F27/F29)*100</f>
        <v>64.405158600277673</v>
      </c>
      <c r="H27" s="23">
        <f>'[1]PHYSICAL+FINANCIAL PIVOT '!F18</f>
        <v>7233656661.2903814</v>
      </c>
      <c r="I27" s="24">
        <f>(H27/H29)*100</f>
        <v>66.770216374812534</v>
      </c>
      <c r="J27" s="8"/>
    </row>
    <row r="28" spans="1:10" x14ac:dyDescent="0.25">
      <c r="A28" s="25"/>
      <c r="B28" s="26" t="str">
        <f>'[1]PHYSICAL+FINANCIAL PIVOT '!C19</f>
        <v>NON-EOL</v>
      </c>
      <c r="C28" s="26"/>
      <c r="D28" s="27">
        <f>'[1]PHYSICAL+FINANCIAL PIVOT '!D19</f>
        <v>3019</v>
      </c>
      <c r="E28" s="28">
        <f>(D28/D29)*100</f>
        <v>25.076833624055155</v>
      </c>
      <c r="F28" s="27">
        <f>'[1]PHYSICAL+FINANCIAL PIVOT '!E19</f>
        <v>1075146089.914</v>
      </c>
      <c r="G28" s="28">
        <f>(F28/F29)*100</f>
        <v>35.594841399722341</v>
      </c>
      <c r="H28" s="27">
        <f>'[1]PHYSICAL+FINANCIAL PIVOT '!F19</f>
        <v>3600000999.3115778</v>
      </c>
      <c r="I28" s="28">
        <f>(H28/H29)*100</f>
        <v>33.229783625187473</v>
      </c>
      <c r="J28" s="8"/>
    </row>
    <row r="29" spans="1:10" x14ac:dyDescent="0.25">
      <c r="A29" s="4"/>
      <c r="B29" s="4" t="s">
        <v>8</v>
      </c>
      <c r="C29" s="4"/>
      <c r="D29" s="29">
        <f>'[1]PHYSICAL+FINANCIAL PIVOT '!D20</f>
        <v>12039</v>
      </c>
      <c r="E29" s="30"/>
      <c r="F29" s="29">
        <f>'[1]PHYSICAL+FINANCIAL PIVOT '!E20</f>
        <v>3020510971.914</v>
      </c>
      <c r="G29" s="30"/>
      <c r="H29" s="29">
        <f>'[1]PHYSICAL+FINANCIAL PIVOT '!F20</f>
        <v>10833657660.601959</v>
      </c>
      <c r="I29" s="30"/>
      <c r="J29" s="8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5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52993</v>
      </c>
      <c r="E31" s="24">
        <f>(D31/D33)*100</f>
        <v>56.683674015124772</v>
      </c>
      <c r="F31" s="23">
        <f>'[1]PHYSICAL+FINANCIAL PIVOT '!E21</f>
        <v>21210321912</v>
      </c>
      <c r="G31" s="24">
        <f>(F31/F33)*100</f>
        <v>31.450460316493594</v>
      </c>
      <c r="H31" s="23">
        <f>'[1]PHYSICAL+FINANCIAL PIVOT '!F21</f>
        <v>82919674583.800003</v>
      </c>
      <c r="I31" s="24">
        <f>(H31/H33)*100</f>
        <v>33.151045209329652</v>
      </c>
      <c r="J31" s="15"/>
    </row>
    <row r="32" spans="1:10" x14ac:dyDescent="0.25">
      <c r="A32" s="25"/>
      <c r="B32" s="26" t="str">
        <f>'[1]PHYSICAL+FINANCIAL PIVOT '!C22</f>
        <v>NON-EOL</v>
      </c>
      <c r="C32" s="26"/>
      <c r="D32" s="27">
        <f>'[1]PHYSICAL+FINANCIAL PIVOT '!D22</f>
        <v>40496</v>
      </c>
      <c r="E32" s="28">
        <f>(D32/D33)*100</f>
        <v>43.316325984875228</v>
      </c>
      <c r="F32" s="27">
        <f>'[1]PHYSICAL+FINANCIAL PIVOT '!E22</f>
        <v>46230096124.987053</v>
      </c>
      <c r="G32" s="28">
        <f>(F32/F33)*100</f>
        <v>68.54953968350641</v>
      </c>
      <c r="H32" s="27">
        <f>'[1]PHYSICAL+FINANCIAL PIVOT '!F22</f>
        <v>167207203951.13086</v>
      </c>
      <c r="I32" s="28">
        <f>(H32/H33)*100</f>
        <v>66.848954790670348</v>
      </c>
      <c r="J32" s="8"/>
    </row>
    <row r="33" spans="1:10" x14ac:dyDescent="0.25">
      <c r="A33" s="4"/>
      <c r="B33" s="4" t="s">
        <v>8</v>
      </c>
      <c r="C33" s="4"/>
      <c r="D33" s="29">
        <f>'[1]PHYSICAL+FINANCIAL PIVOT '!D23</f>
        <v>93489</v>
      </c>
      <c r="E33" s="30"/>
      <c r="F33" s="29">
        <f>'[1]PHYSICAL+FINANCIAL PIVOT '!E23</f>
        <v>67440418036.987053</v>
      </c>
      <c r="G33" s="30"/>
      <c r="H33" s="29">
        <f>'[1]PHYSICAL+FINANCIAL PIVOT '!F23</f>
        <v>250126878534.93085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9301</v>
      </c>
      <c r="E35" s="24">
        <f>(D35/D37)*100</f>
        <v>49.610625133347561</v>
      </c>
      <c r="F35" s="23">
        <f>'[1]PHYSICAL+FINANCIAL PIVOT '!E24</f>
        <v>1674263168</v>
      </c>
      <c r="G35" s="24">
        <f>(F35/F37)*100</f>
        <v>30.852504776304883</v>
      </c>
      <c r="H35" s="23">
        <f>'[1]PHYSICAL+FINANCIAL PIVOT '!F24</f>
        <v>2326266624.6170001</v>
      </c>
      <c r="I35" s="24">
        <f>(H35/H37)*100</f>
        <v>25.98613232428789</v>
      </c>
      <c r="J35" s="8"/>
    </row>
    <row r="36" spans="1:10" x14ac:dyDescent="0.25">
      <c r="A36" s="25"/>
      <c r="B36" s="26" t="str">
        <f>'[1]PHYSICAL+FINANCIAL PIVOT '!C25</f>
        <v>NON-EOL</v>
      </c>
      <c r="C36" s="26"/>
      <c r="D36" s="27">
        <f>'[1]PHYSICAL+FINANCIAL PIVOT '!D25</f>
        <v>9447</v>
      </c>
      <c r="E36" s="28">
        <f>(D36/D37)*100</f>
        <v>50.389374866652446</v>
      </c>
      <c r="F36" s="27">
        <f>'[1]PHYSICAL+FINANCIAL PIVOT '!E25</f>
        <v>3752405363.904273</v>
      </c>
      <c r="G36" s="28">
        <f>(F36/F37)*100</f>
        <v>69.147495223695117</v>
      </c>
      <c r="H36" s="27">
        <f>'[1]PHYSICAL+FINANCIAL PIVOT '!F25</f>
        <v>6625687423.7457857</v>
      </c>
      <c r="I36" s="28">
        <f>(H36/H37)*100</f>
        <v>74.01386767571212</v>
      </c>
      <c r="J36" s="6"/>
    </row>
    <row r="37" spans="1:10" x14ac:dyDescent="0.25">
      <c r="A37" s="4"/>
      <c r="B37" s="4" t="s">
        <v>8</v>
      </c>
      <c r="C37" s="4"/>
      <c r="D37" s="29">
        <f>'[1]PHYSICAL+FINANCIAL PIVOT '!D26</f>
        <v>18748</v>
      </c>
      <c r="E37" s="30"/>
      <c r="F37" s="29">
        <f>'[1]PHYSICAL+FINANCIAL PIVOT '!E26</f>
        <v>5426668531.904273</v>
      </c>
      <c r="G37" s="30"/>
      <c r="H37" s="29">
        <f>'[1]PHYSICAL+FINANCIAL PIVOT '!F26</f>
        <v>8951954048.3627853</v>
      </c>
      <c r="I37" s="30"/>
      <c r="J37" s="6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5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44576</v>
      </c>
      <c r="E39" s="24">
        <f>(D39/D41)*100</f>
        <v>71.092965024481273</v>
      </c>
      <c r="F39" s="23">
        <f>'[1]PHYSICAL+FINANCIAL PIVOT '!E27</f>
        <v>9179341460</v>
      </c>
      <c r="G39" s="24">
        <f>(F39/F41)*100</f>
        <v>54.095305784903225</v>
      </c>
      <c r="H39" s="23">
        <f>'[1]PHYSICAL+FINANCIAL PIVOT '!F27</f>
        <v>5167370856.1367044</v>
      </c>
      <c r="I39" s="24">
        <f>(H39/H41)*100</f>
        <v>34.31228501893365</v>
      </c>
      <c r="J39" s="8"/>
    </row>
    <row r="40" spans="1:10" x14ac:dyDescent="0.25">
      <c r="A40" s="25"/>
      <c r="B40" s="26" t="str">
        <f>'[1]PHYSICAL+FINANCIAL PIVOT '!C28</f>
        <v>NON-EOL</v>
      </c>
      <c r="C40" s="26"/>
      <c r="D40" s="27">
        <f>'[1]PHYSICAL+FINANCIAL PIVOT '!D28</f>
        <v>18125</v>
      </c>
      <c r="E40" s="28">
        <f>(D40/D41)*100</f>
        <v>28.90703497551873</v>
      </c>
      <c r="F40" s="27">
        <f>'[1]PHYSICAL+FINANCIAL PIVOT '!E28</f>
        <v>7789490357.864954</v>
      </c>
      <c r="G40" s="28">
        <f>(F40/F41)*100</f>
        <v>45.904694215096768</v>
      </c>
      <c r="H40" s="27">
        <f>'[1]PHYSICAL+FINANCIAL PIVOT '!F28</f>
        <v>9892456413.5578957</v>
      </c>
      <c r="I40" s="28">
        <f>(H40/H41)*100</f>
        <v>65.687714981066364</v>
      </c>
      <c r="J40" s="8"/>
    </row>
    <row r="41" spans="1:10" x14ac:dyDescent="0.25">
      <c r="A41" s="4"/>
      <c r="B41" s="4" t="s">
        <v>8</v>
      </c>
      <c r="C41" s="4"/>
      <c r="D41" s="29">
        <f>'[1]PHYSICAL+FINANCIAL PIVOT '!D29</f>
        <v>62701</v>
      </c>
      <c r="E41" s="30"/>
      <c r="F41" s="29">
        <f>'[1]PHYSICAL+FINANCIAL PIVOT '!E29</f>
        <v>16968831817.864954</v>
      </c>
      <c r="G41" s="30"/>
      <c r="H41" s="29">
        <f>'[1]PHYSICAL+FINANCIAL PIVOT '!F29</f>
        <v>15059827269.694599</v>
      </c>
      <c r="I41" s="30"/>
      <c r="J41" s="6"/>
    </row>
    <row r="42" spans="1:10" x14ac:dyDescent="0.25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259362</v>
      </c>
      <c r="E43" s="24">
        <f>(D43/D45)*100</f>
        <v>66.421667802027258</v>
      </c>
      <c r="F43" s="23">
        <f>SUM(F39,F35,F31,F27,F23,F19,F15,F11)</f>
        <v>52016599223.313141</v>
      </c>
      <c r="G43" s="24">
        <f>(F43/F45)*100</f>
        <v>40.858803282514017</v>
      </c>
      <c r="H43" s="23">
        <f>SUM(H39,H35,H31,H27,H23,H19,H15,H11)</f>
        <v>126414855564.18153</v>
      </c>
      <c r="I43" s="24">
        <f>(H43/H45)*100</f>
        <v>36.208699857095191</v>
      </c>
      <c r="J43" s="36"/>
    </row>
    <row r="44" spans="1:10" x14ac:dyDescent="0.25">
      <c r="A44" s="25"/>
      <c r="B44" s="26" t="s">
        <v>10</v>
      </c>
      <c r="C44" s="26"/>
      <c r="D44" s="27">
        <f>SUM(D40,D36,D32,D28,D24,D20,D16,D12)</f>
        <v>131116</v>
      </c>
      <c r="E44" s="28">
        <f>(D44/D45)*100</f>
        <v>33.578332197972742</v>
      </c>
      <c r="F44" s="27">
        <f>SUM(F40,F36,F32,F28,F24,F20,F16,F12)</f>
        <v>75291581742.36441</v>
      </c>
      <c r="G44" s="28">
        <f>(F44/F45)*100</f>
        <v>59.14119671748599</v>
      </c>
      <c r="H44" s="27">
        <f>SUM(H40,H36,H32,H28,H24,H20,H16,H12)</f>
        <v>222713547452.50458</v>
      </c>
      <c r="I44" s="28">
        <f>(H44/H45)*100</f>
        <v>63.791300142904817</v>
      </c>
      <c r="J44" s="8"/>
    </row>
    <row r="45" spans="1:10" x14ac:dyDescent="0.25">
      <c r="A45" s="4"/>
      <c r="B45" s="4" t="s">
        <v>8</v>
      </c>
      <c r="C45" s="4"/>
      <c r="D45" s="29">
        <f>SUM(D43:D44)</f>
        <v>390478</v>
      </c>
      <c r="E45" s="30"/>
      <c r="F45" s="29">
        <f>SUM(F43:F44)</f>
        <v>127308180965.67755</v>
      </c>
      <c r="G45" s="30"/>
      <c r="H45" s="29">
        <f>SUM(H43:H44)</f>
        <v>349128403016.6861</v>
      </c>
      <c r="I45" s="30"/>
      <c r="J45" s="8"/>
    </row>
    <row r="46" spans="1:10" x14ac:dyDescent="0.25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5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5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4.33203125" customWidth="1"/>
    <col min="4" max="4" width="15.88671875" bestFit="1" customWidth="1"/>
    <col min="5" max="5" width="15.44140625" bestFit="1" customWidth="1"/>
    <col min="6" max="6" width="14.44140625" bestFit="1" customWidth="1"/>
    <col min="7" max="7" width="18.6640625" customWidth="1"/>
    <col min="8" max="8" width="18.5546875" bestFit="1" customWidth="1"/>
    <col min="9" max="9" width="20.33203125" customWidth="1"/>
  </cols>
  <sheetData>
    <row r="1" spans="1:9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6" x14ac:dyDescent="0.3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tr">
        <f>'PHYSICAL &amp; FINANCIAL'!A3</f>
        <v>As of September 20, 2000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5">
      <c r="A6" s="9"/>
      <c r="B6" s="9"/>
      <c r="C6" s="9"/>
      <c r="G6" s="5"/>
      <c r="H6" s="6"/>
      <c r="I6" s="4"/>
    </row>
    <row r="7" spans="1:9" x14ac:dyDescent="0.25">
      <c r="G7" s="7"/>
      <c r="H7" s="8"/>
      <c r="I7" s="4"/>
    </row>
    <row r="8" spans="1:9" ht="13.8" thickBot="1" x14ac:dyDescent="0.3">
      <c r="A8" s="9"/>
      <c r="B8" s="9"/>
      <c r="C8" s="9"/>
      <c r="D8" s="9"/>
      <c r="E8" s="9"/>
      <c r="F8" s="9"/>
      <c r="G8" s="7"/>
      <c r="H8" s="9"/>
      <c r="I8" s="4"/>
    </row>
    <row r="9" spans="1:9" ht="27" thickBot="1" x14ac:dyDescent="0.3">
      <c r="A9" s="10" t="s">
        <v>4</v>
      </c>
      <c r="B9" s="11" t="str">
        <f>'[1]FINANCIAL PIVOT'!B5</f>
        <v>REGION</v>
      </c>
      <c r="C9" s="12"/>
      <c r="D9" s="13" t="str">
        <f>'[1]FINANCIAL PIVOT'!D5</f>
        <v>DEAL COUNT</v>
      </c>
      <c r="E9" s="13" t="s">
        <v>5</v>
      </c>
      <c r="F9" s="13" t="str">
        <f>'[1]FINANCIAL PIVOT'!E5</f>
        <v>VOLUME</v>
      </c>
      <c r="G9" s="13" t="s">
        <v>6</v>
      </c>
      <c r="H9" s="14" t="str">
        <f>'[1]FINANCIAL PIVOT'!F5</f>
        <v>NOTIONAL VALUE</v>
      </c>
      <c r="I9" s="14" t="s">
        <v>7</v>
      </c>
    </row>
    <row r="10" spans="1:9" x14ac:dyDescent="0.25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5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8353</v>
      </c>
      <c r="E11" s="24">
        <f>(D11/D13)*100</f>
        <v>78.35099896820185</v>
      </c>
      <c r="F11" s="23">
        <f>'[1]FINANCIAL PIVOT'!E6</f>
        <v>7457657950</v>
      </c>
      <c r="G11" s="24">
        <f>(F11/F13)*100</f>
        <v>83.185694346057588</v>
      </c>
      <c r="H11" s="23">
        <f>'[1]FINANCIAL PIVOT'!F6</f>
        <v>3706103272.1050005</v>
      </c>
      <c r="I11" s="24">
        <f>(H11/H13)*100</f>
        <v>70.574187227496139</v>
      </c>
    </row>
    <row r="12" spans="1:9" x14ac:dyDescent="0.25">
      <c r="A12" s="25"/>
      <c r="B12" s="26" t="str">
        <f>'[1]FINANCIAL PIVOT'!C7</f>
        <v>NON-EOL</v>
      </c>
      <c r="C12" s="26"/>
      <c r="D12" s="27">
        <f>'[1]FINANCIAL PIVOT'!D7</f>
        <v>2308</v>
      </c>
      <c r="E12" s="28">
        <f>(D12/D13)*100</f>
        <v>21.649001031798143</v>
      </c>
      <c r="F12" s="27">
        <f>'[1]FINANCIAL PIVOT'!E7</f>
        <v>1507414721</v>
      </c>
      <c r="G12" s="28">
        <f>(F12/F13)*100</f>
        <v>16.814305653942423</v>
      </c>
      <c r="H12" s="27">
        <f>'[1]FINANCIAL PIVOT'!F7</f>
        <v>1545254791.9395261</v>
      </c>
      <c r="I12" s="28">
        <f>(H12/H13)*100</f>
        <v>29.425812772503861</v>
      </c>
    </row>
    <row r="13" spans="1:9" x14ac:dyDescent="0.25">
      <c r="A13" s="4"/>
      <c r="B13" s="4" t="s">
        <v>8</v>
      </c>
      <c r="C13" s="4"/>
      <c r="D13" s="29">
        <f>'[1]FINANCIAL PIVOT'!D8</f>
        <v>10661</v>
      </c>
      <c r="E13" s="30"/>
      <c r="F13" s="29">
        <f>'[1]FINANCIAL PIVOT'!E8</f>
        <v>8965072671</v>
      </c>
      <c r="G13" s="30"/>
      <c r="H13" s="29">
        <f>'[1]FINANCIAL PIVOT'!F8</f>
        <v>5251358064.0445271</v>
      </c>
      <c r="I13" s="30"/>
    </row>
    <row r="14" spans="1:9" x14ac:dyDescent="0.25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5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6584</v>
      </c>
      <c r="E15" s="24">
        <f>(D15/D17)*100</f>
        <v>63.186180422264869</v>
      </c>
      <c r="F15" s="23">
        <f>'[1]FINANCIAL PIVOT'!E9</f>
        <v>3464471084</v>
      </c>
      <c r="G15" s="24">
        <f>(F15/F17)*100</f>
        <v>45.949303484267851</v>
      </c>
      <c r="H15" s="23">
        <f>'[1]FINANCIAL PIVOT'!F9</f>
        <v>2937557599.44525</v>
      </c>
      <c r="I15" s="24">
        <f>(H15/H17)*100</f>
        <v>54.553244208633785</v>
      </c>
    </row>
    <row r="16" spans="1:9" x14ac:dyDescent="0.25">
      <c r="A16" s="25"/>
      <c r="B16" s="26" t="str">
        <f>'[1]FINANCIAL PIVOT'!C10</f>
        <v>NON-EOL</v>
      </c>
      <c r="C16" s="26"/>
      <c r="D16" s="27">
        <f>'[1]FINANCIAL PIVOT'!D10</f>
        <v>3836</v>
      </c>
      <c r="E16" s="28">
        <f>(D16/D17)*100</f>
        <v>36.813819577735124</v>
      </c>
      <c r="F16" s="27">
        <f>'[1]FINANCIAL PIVOT'!E10</f>
        <v>4075297359.25</v>
      </c>
      <c r="G16" s="28">
        <f>(F16/F17)*100</f>
        <v>54.050696515732156</v>
      </c>
      <c r="H16" s="27">
        <f>'[1]FINANCIAL PIVOT'!F10</f>
        <v>2447195666.9431534</v>
      </c>
      <c r="I16" s="28">
        <f>(H16/H17)*100</f>
        <v>45.446755791366222</v>
      </c>
    </row>
    <row r="17" spans="1:9" x14ac:dyDescent="0.25">
      <c r="A17" s="4"/>
      <c r="B17" s="4" t="s">
        <v>8</v>
      </c>
      <c r="C17" s="4"/>
      <c r="D17" s="29">
        <f>'[1]FINANCIAL PIVOT'!D11</f>
        <v>10420</v>
      </c>
      <c r="E17" s="30"/>
      <c r="F17" s="29">
        <f>'[1]FINANCIAL PIVOT'!E11</f>
        <v>7539768443.25</v>
      </c>
      <c r="G17" s="30"/>
      <c r="H17" s="29">
        <f>'[1]FINANCIAL PIVOT'!F11</f>
        <v>5384753266.3884029</v>
      </c>
      <c r="I17" s="30"/>
    </row>
    <row r="18" spans="1:9" x14ac:dyDescent="0.25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5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4004</v>
      </c>
      <c r="E19" s="24">
        <f>(D19/D21)*100</f>
        <v>59.204495046576966</v>
      </c>
      <c r="F19" s="23">
        <f>'[1]FINANCIAL PIVOT'!E12</f>
        <v>2316955784.7807913</v>
      </c>
      <c r="G19" s="24">
        <f>(F19/F21)*100</f>
        <v>45.534593996344633</v>
      </c>
      <c r="H19" s="23">
        <f>'[1]FINANCIAL PIVOT'!F12</f>
        <v>5404287263.950098</v>
      </c>
      <c r="I19" s="24">
        <f>(H19/H21)*100</f>
        <v>59.476955209098115</v>
      </c>
    </row>
    <row r="20" spans="1:9" x14ac:dyDescent="0.25">
      <c r="A20" s="25"/>
      <c r="B20" s="26" t="str">
        <f>'[1]FINANCIAL PIVOT'!C13</f>
        <v>NON-EOL</v>
      </c>
      <c r="C20" s="26"/>
      <c r="D20" s="27">
        <f>'[1]FINANCIAL PIVOT'!D13</f>
        <v>2759</v>
      </c>
      <c r="E20" s="28">
        <f>(D20/D21)*100</f>
        <v>40.795504953423041</v>
      </c>
      <c r="F20" s="27">
        <f>'[1]FINANCIAL PIVOT'!E13</f>
        <v>2771386026.2097464</v>
      </c>
      <c r="G20" s="28">
        <f>(F20/F21)*100</f>
        <v>54.46540600365536</v>
      </c>
      <c r="H20" s="27">
        <f>'[1]FINANCIAL PIVOT'!F13</f>
        <v>3682067686.3843651</v>
      </c>
      <c r="I20" s="28">
        <f>(H20/H21)*100</f>
        <v>40.523044790901885</v>
      </c>
    </row>
    <row r="21" spans="1:9" x14ac:dyDescent="0.25">
      <c r="A21" s="4"/>
      <c r="B21" s="4" t="s">
        <v>8</v>
      </c>
      <c r="C21" s="4"/>
      <c r="D21" s="29">
        <f>'[1]FINANCIAL PIVOT'!D14</f>
        <v>6763</v>
      </c>
      <c r="E21" s="30"/>
      <c r="F21" s="29">
        <f>'[1]FINANCIAL PIVOT'!E14</f>
        <v>5088341810.9905376</v>
      </c>
      <c r="G21" s="30"/>
      <c r="H21" s="29">
        <f>'[1]FINANCIAL PIVOT'!F14</f>
        <v>9086354950.3344631</v>
      </c>
      <c r="I21" s="30"/>
    </row>
    <row r="22" spans="1:9" x14ac:dyDescent="0.25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5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151</v>
      </c>
      <c r="E23" s="24">
        <f>(D23/D25)*100</f>
        <v>82.065217391304344</v>
      </c>
      <c r="F23" s="23">
        <f>'[1]FINANCIAL PIVOT'!E15</f>
        <v>49848300</v>
      </c>
      <c r="G23" s="24">
        <f>(F23/F25)*100</f>
        <v>76.468169901654122</v>
      </c>
      <c r="H23" s="23">
        <f>'[1]FINANCIAL PIVOT'!F15</f>
        <v>77863531.836955503</v>
      </c>
      <c r="I23" s="24">
        <f>(H23/H25)*100</f>
        <v>63.392129350072842</v>
      </c>
    </row>
    <row r="24" spans="1:9" x14ac:dyDescent="0.25">
      <c r="A24" s="25"/>
      <c r="B24" s="26" t="str">
        <f>'[1]FINANCIAL PIVOT'!C16</f>
        <v>NON-EOL</v>
      </c>
      <c r="C24" s="26"/>
      <c r="D24" s="27">
        <f>'[1]FINANCIAL PIVOT'!D16</f>
        <v>33</v>
      </c>
      <c r="E24" s="28">
        <f>(D24/D25)*100</f>
        <v>17.934782608695652</v>
      </c>
      <c r="F24" s="27">
        <f>'[1]FINANCIAL PIVOT'!E16</f>
        <v>15340000</v>
      </c>
      <c r="G24" s="28">
        <f>(F24/F25)*100</f>
        <v>23.531830098345868</v>
      </c>
      <c r="H24" s="27">
        <f>'[1]FINANCIAL PIVOT'!F16</f>
        <v>44964858.115000002</v>
      </c>
      <c r="I24" s="28">
        <f>(H24/H25)*100</f>
        <v>36.607870649927165</v>
      </c>
    </row>
    <row r="25" spans="1:9" x14ac:dyDescent="0.25">
      <c r="A25" s="4"/>
      <c r="B25" s="4" t="s">
        <v>8</v>
      </c>
      <c r="C25" s="4"/>
      <c r="D25" s="29">
        <f>'[1]FINANCIAL PIVOT'!D17</f>
        <v>184</v>
      </c>
      <c r="E25" s="30"/>
      <c r="F25" s="29">
        <f>'[1]FINANCIAL PIVOT'!E17</f>
        <v>65188300</v>
      </c>
      <c r="G25" s="30"/>
      <c r="H25" s="29">
        <f>'[1]FINANCIAL PIVOT'!F17</f>
        <v>122828389.9519555</v>
      </c>
      <c r="I25" s="30"/>
    </row>
    <row r="26" spans="1:9" x14ac:dyDescent="0.25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5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9020</v>
      </c>
      <c r="E27" s="24">
        <f>(D27/D29)*100</f>
        <v>74.923166375944845</v>
      </c>
      <c r="F27" s="23">
        <f>'[1]FINANCIAL PIVOT'!E18</f>
        <v>1945364882</v>
      </c>
      <c r="G27" s="24">
        <f>(F27/F29)*100</f>
        <v>64.405158600277673</v>
      </c>
      <c r="H27" s="23">
        <f>'[1]FINANCIAL PIVOT'!F18</f>
        <v>7233656661.2903795</v>
      </c>
      <c r="I27" s="24">
        <f>(H27/H29)*100</f>
        <v>66.770216374812549</v>
      </c>
    </row>
    <row r="28" spans="1:9" x14ac:dyDescent="0.25">
      <c r="A28" s="25"/>
      <c r="B28" s="26" t="str">
        <f>'[1]FINANCIAL PIVOT'!C19</f>
        <v>NON-EOL</v>
      </c>
      <c r="C28" s="26"/>
      <c r="D28" s="27">
        <f>'[1]FINANCIAL PIVOT'!D19</f>
        <v>3019</v>
      </c>
      <c r="E28" s="28">
        <f>(D28/D29)*100</f>
        <v>25.076833624055155</v>
      </c>
      <c r="F28" s="27">
        <f>'[1]FINANCIAL PIVOT'!E19</f>
        <v>1075146089.914</v>
      </c>
      <c r="G28" s="28">
        <f>(F28/F29)*100</f>
        <v>35.594841399722341</v>
      </c>
      <c r="H28" s="27">
        <f>'[1]FINANCIAL PIVOT'!F19</f>
        <v>3600000999.3115745</v>
      </c>
      <c r="I28" s="28">
        <f>(H28/H29)*100</f>
        <v>33.229783625187459</v>
      </c>
    </row>
    <row r="29" spans="1:9" x14ac:dyDescent="0.25">
      <c r="A29" s="4"/>
      <c r="B29" s="4" t="s">
        <v>8</v>
      </c>
      <c r="C29" s="4"/>
      <c r="D29" s="29">
        <f>'[1]FINANCIAL PIVOT'!D20</f>
        <v>12039</v>
      </c>
      <c r="E29" s="30"/>
      <c r="F29" s="29">
        <f>'[1]FINANCIAL PIVOT'!E20</f>
        <v>3020510971.914</v>
      </c>
      <c r="G29" s="30"/>
      <c r="H29" s="29">
        <f>'[1]FINANCIAL PIVOT'!F20</f>
        <v>10833657660.601954</v>
      </c>
      <c r="I29" s="30"/>
    </row>
    <row r="30" spans="1:9" x14ac:dyDescent="0.25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5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52992</v>
      </c>
      <c r="E31" s="24">
        <f>(D31/D33)*100</f>
        <v>56.808387470251496</v>
      </c>
      <c r="F31" s="23">
        <f>'[1]FINANCIAL PIVOT'!E21</f>
        <v>21210311912</v>
      </c>
      <c r="G31" s="24">
        <f>(F31/F33)*100</f>
        <v>31.90427296578811</v>
      </c>
      <c r="H31" s="23">
        <f>'[1]FINANCIAL PIVOT'!F21</f>
        <v>82919647583.800003</v>
      </c>
      <c r="I31" s="24">
        <f>(H31/H33)*100</f>
        <v>33.684414714584463</v>
      </c>
    </row>
    <row r="32" spans="1:9" x14ac:dyDescent="0.25">
      <c r="A32" s="25"/>
      <c r="B32" s="26" t="str">
        <f>'[1]FINANCIAL PIVOT'!C22</f>
        <v>NON-EOL</v>
      </c>
      <c r="C32" s="26"/>
      <c r="D32" s="27">
        <f>'[1]FINANCIAL PIVOT'!D22</f>
        <v>40290</v>
      </c>
      <c r="E32" s="28">
        <f>(D32/D33)*100</f>
        <v>43.191612529748504</v>
      </c>
      <c r="F32" s="27">
        <f>'[1]FINANCIAL PIVOT'!E22</f>
        <v>45270789019.979996</v>
      </c>
      <c r="G32" s="28">
        <f>(F32/F33)*100</f>
        <v>68.09572703421189</v>
      </c>
      <c r="H32" s="27">
        <f>'[1]FINANCIAL PIVOT'!F22</f>
        <v>163246563960.60892</v>
      </c>
      <c r="I32" s="28">
        <f>(H32/H33)*100</f>
        <v>66.315585285415537</v>
      </c>
    </row>
    <row r="33" spans="1:9" x14ac:dyDescent="0.25">
      <c r="A33" s="4"/>
      <c r="B33" s="4" t="s">
        <v>8</v>
      </c>
      <c r="C33" s="4"/>
      <c r="D33" s="29">
        <f>'[1]FINANCIAL PIVOT'!D23</f>
        <v>93282</v>
      </c>
      <c r="E33" s="30"/>
      <c r="F33" s="29">
        <f>'[1]FINANCIAL PIVOT'!E23</f>
        <v>66481100931.979996</v>
      </c>
      <c r="G33" s="30"/>
      <c r="H33" s="29">
        <f>'[1]FINANCIAL PIVOT'!F23</f>
        <v>246166211544.40894</v>
      </c>
      <c r="I33" s="30"/>
    </row>
    <row r="34" spans="1:9" x14ac:dyDescent="0.25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5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4229</v>
      </c>
      <c r="E35" s="24">
        <f>(D35/D37)*100</f>
        <v>57.025350593311764</v>
      </c>
      <c r="F35" s="23">
        <f>'[1]FINANCIAL PIVOT'!E24</f>
        <v>1520486500</v>
      </c>
      <c r="G35" s="24">
        <f>(F35/F37)*100</f>
        <v>40.099544954182697</v>
      </c>
      <c r="H35" s="23">
        <f>'[1]FINANCIAL PIVOT'!F24</f>
        <v>1734264164.2954996</v>
      </c>
      <c r="I35" s="24">
        <f>(H35/H37)*100</f>
        <v>55.893908897349789</v>
      </c>
    </row>
    <row r="36" spans="1:9" x14ac:dyDescent="0.25">
      <c r="A36" s="25"/>
      <c r="B36" s="26" t="str">
        <f>'[1]FINANCIAL PIVOT'!C25</f>
        <v>NON-EOL</v>
      </c>
      <c r="C36" s="26"/>
      <c r="D36" s="27">
        <f>'[1]FINANCIAL PIVOT'!D25</f>
        <v>3187</v>
      </c>
      <c r="E36" s="28">
        <f>(D36/D37)*100</f>
        <v>42.974649406688243</v>
      </c>
      <c r="F36" s="27">
        <f>'[1]FINANCIAL PIVOT'!E25</f>
        <v>2271293436</v>
      </c>
      <c r="G36" s="28">
        <f>(F36/F37)*100</f>
        <v>59.900455045817303</v>
      </c>
      <c r="H36" s="27">
        <f>'[1]FINANCIAL PIVOT'!F25</f>
        <v>1368514293.1577239</v>
      </c>
      <c r="I36" s="28">
        <f>(H36/H37)*100</f>
        <v>44.106091102650225</v>
      </c>
    </row>
    <row r="37" spans="1:9" x14ac:dyDescent="0.25">
      <c r="A37" s="4"/>
      <c r="B37" s="4" t="s">
        <v>8</v>
      </c>
      <c r="C37" s="4"/>
      <c r="D37" s="29">
        <f>'[1]FINANCIAL PIVOT'!D26</f>
        <v>7416</v>
      </c>
      <c r="E37" s="30"/>
      <c r="F37" s="29">
        <f>'[1]FINANCIAL PIVOT'!E26</f>
        <v>3791779936</v>
      </c>
      <c r="G37" s="30"/>
      <c r="H37" s="29">
        <f>'[1]FINANCIAL PIVOT'!F26</f>
        <v>3102778457.4532232</v>
      </c>
      <c r="I37" s="30"/>
    </row>
    <row r="38" spans="1:9" x14ac:dyDescent="0.25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5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19169</v>
      </c>
      <c r="E39" s="24">
        <f>(D39/D41)*100</f>
        <v>69.6193796760369</v>
      </c>
      <c r="F39" s="23">
        <f>'[1]FINANCIAL PIVOT'!E27</f>
        <v>8887836600</v>
      </c>
      <c r="G39" s="24">
        <f>(F39/F41)*100</f>
        <v>58.909911160221476</v>
      </c>
      <c r="H39" s="23">
        <f>'[1]FINANCIAL PIVOT'!F27</f>
        <v>3941722129.4947028</v>
      </c>
      <c r="I39" s="24">
        <f>(H39/H41)*100</f>
        <v>50.706776962185515</v>
      </c>
    </row>
    <row r="40" spans="1:9" x14ac:dyDescent="0.25">
      <c r="A40" s="25"/>
      <c r="B40" s="26" t="str">
        <f>'[1]FINANCIAL PIVOT'!C28</f>
        <v>NON-EOL</v>
      </c>
      <c r="C40" s="26"/>
      <c r="D40" s="27">
        <f>'[1]FINANCIAL PIVOT'!D28</f>
        <v>8365</v>
      </c>
      <c r="E40" s="28">
        <f>(D40/D41)*100</f>
        <v>30.380620323963097</v>
      </c>
      <c r="F40" s="27">
        <f>'[1]FINANCIAL PIVOT'!E28</f>
        <v>6199330270.4899559</v>
      </c>
      <c r="G40" s="28">
        <f>(F40/F41)*100</f>
        <v>41.090088839778524</v>
      </c>
      <c r="H40" s="27">
        <f>'[1]FINANCIAL PIVOT'!F28</f>
        <v>3831838655.9487004</v>
      </c>
      <c r="I40" s="28">
        <f>(H40/H41)*100</f>
        <v>49.293223037814485</v>
      </c>
    </row>
    <row r="41" spans="1:9" x14ac:dyDescent="0.25">
      <c r="A41" s="4"/>
      <c r="B41" s="4" t="s">
        <v>8</v>
      </c>
      <c r="C41" s="4"/>
      <c r="D41" s="29">
        <f>'[1]FINANCIAL PIVOT'!D29</f>
        <v>27534</v>
      </c>
      <c r="E41" s="30"/>
      <c r="F41" s="29">
        <f>'[1]FINANCIAL PIVOT'!E29</f>
        <v>15087166870.489956</v>
      </c>
      <c r="G41" s="30"/>
      <c r="H41" s="29">
        <f>'[1]FINANCIAL PIVOT'!F29</f>
        <v>7773560785.4434032</v>
      </c>
      <c r="I41" s="30"/>
    </row>
    <row r="42" spans="1:9" x14ac:dyDescent="0.25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5">
      <c r="A43" s="21" t="s">
        <v>8</v>
      </c>
      <c r="B43" s="22" t="s">
        <v>9</v>
      </c>
      <c r="C43" s="22"/>
      <c r="D43" s="23">
        <f>SUM(D39,D35,D31,D27,D23,D19,D15,D11)</f>
        <v>104502</v>
      </c>
      <c r="E43" s="24">
        <f>(D43/D45)*100</f>
        <v>62.093060564828072</v>
      </c>
      <c r="F43" s="23">
        <f>SUM(F39,F35,F31,F27,F23,F19,F15,F11)</f>
        <v>46852933012.780792</v>
      </c>
      <c r="G43" s="24">
        <f>(F43/F45)*100</f>
        <v>42.57850657053001</v>
      </c>
      <c r="H43" s="23">
        <f>SUM(H39,H35,H31,H27,H23,H19,H15,H11)</f>
        <v>107955102206.2179</v>
      </c>
      <c r="I43" s="24">
        <f>(H43/H45)*100</f>
        <v>37.520693113336158</v>
      </c>
    </row>
    <row r="44" spans="1:9" x14ac:dyDescent="0.25">
      <c r="A44" s="25"/>
      <c r="B44" s="26" t="s">
        <v>10</v>
      </c>
      <c r="C44" s="26"/>
      <c r="D44" s="27">
        <f>SUM(D40,D36,D32,D28,D24,D20,D16,D12)</f>
        <v>63797</v>
      </c>
      <c r="E44" s="28">
        <f>(D44/D45)*100</f>
        <v>37.906939435171928</v>
      </c>
      <c r="F44" s="27">
        <f>SUM(F40,F36,F32,F28,F24,F20,F16,F12)</f>
        <v>63185996922.843704</v>
      </c>
      <c r="G44" s="28">
        <f>(F44/F45)*100</f>
        <v>57.421493429469983</v>
      </c>
      <c r="H44" s="27">
        <f>SUM(H40,H36,H32,H28,H24,H20,H16,H12)</f>
        <v>179766400912.40894</v>
      </c>
      <c r="I44" s="28">
        <f>(H44/H45)*100</f>
        <v>62.479306886663842</v>
      </c>
    </row>
    <row r="45" spans="1:9" x14ac:dyDescent="0.25">
      <c r="A45" s="4"/>
      <c r="B45" s="4" t="s">
        <v>8</v>
      </c>
      <c r="C45" s="4"/>
      <c r="D45" s="29">
        <f>SUM(D43:D44)</f>
        <v>168299</v>
      </c>
      <c r="E45" s="30"/>
      <c r="F45" s="29">
        <f>SUM(F43:F44)</f>
        <v>110038929935.6245</v>
      </c>
      <c r="G45" s="30"/>
      <c r="H45" s="29">
        <f>SUM(H43:H44)</f>
        <v>287721503118.62683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5.88671875" customWidth="1"/>
    <col min="4" max="4" width="15.88671875" bestFit="1" customWidth="1"/>
    <col min="5" max="5" width="15.88671875" customWidth="1"/>
    <col min="6" max="6" width="15.44140625" bestFit="1" customWidth="1"/>
    <col min="7" max="7" width="15.44140625" customWidth="1"/>
    <col min="8" max="8" width="19.5546875" bestFit="1" customWidth="1"/>
    <col min="9" max="9" width="20" customWidth="1"/>
    <col min="10" max="10" width="18.5546875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tr">
        <f>'PHYSICAL &amp; FINANCIAL'!A3</f>
        <v>As of September 20, 2000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9"/>
      <c r="B6" s="9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 PIVOT'!B5</f>
        <v>REGION</v>
      </c>
      <c r="C9" s="12"/>
      <c r="D9" s="13" t="str">
        <f>'[1]PHYSICAL PIVOT'!D5</f>
        <v>DEAL COUNT</v>
      </c>
      <c r="E9" s="13" t="s">
        <v>5</v>
      </c>
      <c r="F9" s="13" t="str">
        <f>'[1]PHYSICAL PIVOT'!E5</f>
        <v>VOLUME</v>
      </c>
      <c r="G9" s="13" t="s">
        <v>6</v>
      </c>
      <c r="H9" s="14" t="str">
        <f>'[1]PHYSICAL PIVOT'!F5</f>
        <v>NOTIONAL VALUE</v>
      </c>
      <c r="I9" s="14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52442</v>
      </c>
      <c r="E11" s="24">
        <f>(D11/D13)*100</f>
        <v>80.62666236182217</v>
      </c>
      <c r="F11" s="23">
        <f>'[1]PHYSICAL PIVOT'!E6</f>
        <v>822342813</v>
      </c>
      <c r="G11" s="24">
        <f>(F11/F13)*100</f>
        <v>32.362214196200931</v>
      </c>
      <c r="H11" s="23">
        <f>'[1]PHYSICAL PIVOT'!F6</f>
        <v>2949295138.0027637</v>
      </c>
      <c r="I11" s="24">
        <f>(H11/H13)*100</f>
        <v>31.912768551800731</v>
      </c>
      <c r="J11" s="8"/>
    </row>
    <row r="12" spans="1:10" x14ac:dyDescent="0.25">
      <c r="A12" s="25"/>
      <c r="B12" s="26" t="str">
        <f>'[1]PHYSICAL PIVOT'!C7</f>
        <v>NON-EOL</v>
      </c>
      <c r="C12" s="26"/>
      <c r="D12" s="27">
        <f>'[1]PHYSICAL PIVOT'!D7</f>
        <v>12601</v>
      </c>
      <c r="E12" s="28">
        <f>(D12/D13)*100</f>
        <v>19.373337638177819</v>
      </c>
      <c r="F12" s="27">
        <f>'[1]PHYSICAL PIVOT'!E7</f>
        <v>1718715743.7922502</v>
      </c>
      <c r="G12" s="28">
        <f>(F12/F13)*100</f>
        <v>67.637785803799076</v>
      </c>
      <c r="H12" s="27">
        <f>'[1]PHYSICAL PIVOT'!F7</f>
        <v>6292444992.4891262</v>
      </c>
      <c r="I12" s="28">
        <f>(H12/H13)*100</f>
        <v>68.087231448199276</v>
      </c>
      <c r="J12" s="8"/>
    </row>
    <row r="13" spans="1:10" x14ac:dyDescent="0.25">
      <c r="A13" s="4"/>
      <c r="B13" s="4" t="s">
        <v>8</v>
      </c>
      <c r="C13" s="4"/>
      <c r="D13" s="29">
        <f>'[1]PHYSICAL PIVOT'!D8</f>
        <v>65043</v>
      </c>
      <c r="E13" s="30"/>
      <c r="F13" s="29">
        <f>'[1]PHYSICAL PIVOT'!E8</f>
        <v>2541058556.7922502</v>
      </c>
      <c r="G13" s="30"/>
      <c r="H13" s="29">
        <f>'[1]PHYSICAL PIVOT'!F8</f>
        <v>9241740130.49189</v>
      </c>
      <c r="I13" s="30"/>
      <c r="J13" s="8"/>
    </row>
    <row r="14" spans="1:10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35992</v>
      </c>
      <c r="E15" s="24">
        <f>(D15/D17)*100</f>
        <v>61.060310458902364</v>
      </c>
      <c r="F15" s="23">
        <f>'[1]PHYSICAL PIVOT'!E9</f>
        <v>1041479252</v>
      </c>
      <c r="G15" s="24">
        <f>(F15/F17)*100</f>
        <v>19.918562564872953</v>
      </c>
      <c r="H15" s="23">
        <f>'[1]PHYSICAL PIVOT'!F9</f>
        <v>4249239616.3840976</v>
      </c>
      <c r="I15" s="24">
        <f>(H15/H17)*100</f>
        <v>22.892081278984751</v>
      </c>
      <c r="J15" s="6"/>
    </row>
    <row r="16" spans="1:10" x14ac:dyDescent="0.25">
      <c r="A16" s="25"/>
      <c r="B16" s="26" t="str">
        <f>'[1]PHYSICAL PIVOT'!C10</f>
        <v>NON-EOL</v>
      </c>
      <c r="C16" s="26"/>
      <c r="D16" s="27">
        <f>'[1]PHYSICAL PIVOT'!D10</f>
        <v>22953</v>
      </c>
      <c r="E16" s="28">
        <f>(D16/D17)*100</f>
        <v>38.939689541097636</v>
      </c>
      <c r="F16" s="27">
        <f>'[1]PHYSICAL PIVOT'!E10</f>
        <v>4187207550.1123338</v>
      </c>
      <c r="G16" s="28">
        <f>(F16/F17)*100</f>
        <v>80.081437435127057</v>
      </c>
      <c r="H16" s="27">
        <f>'[1]PHYSICAL PIVOT'!F10</f>
        <v>14312810572.931622</v>
      </c>
      <c r="I16" s="28">
        <f>(H16/H17)*100</f>
        <v>77.107918721015238</v>
      </c>
      <c r="J16" s="36"/>
    </row>
    <row r="17" spans="1:10" x14ac:dyDescent="0.25">
      <c r="A17" s="4"/>
      <c r="B17" s="4" t="s">
        <v>8</v>
      </c>
      <c r="C17" s="4"/>
      <c r="D17" s="29">
        <f>'[1]PHYSICAL PIVOT'!D11</f>
        <v>58945</v>
      </c>
      <c r="E17" s="30"/>
      <c r="F17" s="29">
        <f>'[1]PHYSICAL PIVOT'!E11</f>
        <v>5228686802.1123333</v>
      </c>
      <c r="G17" s="30"/>
      <c r="H17" s="29">
        <f>'[1]PHYSICAL PIVOT'!F11</f>
        <v>18562050189.31572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33186</v>
      </c>
      <c r="E19" s="24">
        <f>(D19/D21)*100</f>
        <v>72.002603601648957</v>
      </c>
      <c r="F19" s="23">
        <f>'[1]PHYSICAL PIVOT'!E12</f>
        <v>2524448961.5213394</v>
      </c>
      <c r="G19" s="24">
        <f>(F19/F21)*100</f>
        <v>59.520778670043462</v>
      </c>
      <c r="H19" s="23">
        <f>'[1]PHYSICAL PIVOT'!F12</f>
        <v>8197554226.6883154</v>
      </c>
      <c r="I19" s="24">
        <f>(H19/H21)*100</f>
        <v>59.531416330055308</v>
      </c>
      <c r="J19" s="8"/>
    </row>
    <row r="20" spans="1:10" x14ac:dyDescent="0.25">
      <c r="A20" s="25"/>
      <c r="B20" s="26" t="str">
        <f>'[1]PHYSICAL PIVOT'!C13</f>
        <v>NON-EOL</v>
      </c>
      <c r="C20" s="26"/>
      <c r="D20" s="27">
        <f>'[1]PHYSICAL PIVOT'!D13</f>
        <v>12904</v>
      </c>
      <c r="E20" s="28">
        <f>(D20/D21)*100</f>
        <v>27.997396398351054</v>
      </c>
      <c r="F20" s="27">
        <f>'[1]PHYSICAL PIVOT'!E13</f>
        <v>1716841253.3055761</v>
      </c>
      <c r="G20" s="28">
        <f>(F20/F21)*100</f>
        <v>40.47922132995653</v>
      </c>
      <c r="H20" s="27">
        <f>'[1]PHYSICAL PIVOT'!F13</f>
        <v>5572577129.2318344</v>
      </c>
      <c r="I20" s="28">
        <f>(H20/H21)*100</f>
        <v>40.468583669944678</v>
      </c>
      <c r="J20" s="6"/>
    </row>
    <row r="21" spans="1:10" x14ac:dyDescent="0.25">
      <c r="A21" s="4"/>
      <c r="B21" s="4" t="s">
        <v>8</v>
      </c>
      <c r="C21" s="4"/>
      <c r="D21" s="29">
        <f>'[1]PHYSICAL PIVOT'!D14</f>
        <v>46090</v>
      </c>
      <c r="E21" s="30"/>
      <c r="F21" s="29">
        <f>'[1]PHYSICAL PIVOT'!E14</f>
        <v>4241290214.8269157</v>
      </c>
      <c r="G21" s="30"/>
      <c r="H21" s="29">
        <f>'[1]PHYSICAL PIVOT'!F14</f>
        <v>13770131355.920151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2760</v>
      </c>
      <c r="E23" s="24">
        <f>(D23/D25)*100</f>
        <v>51.158480074142723</v>
      </c>
      <c r="F23" s="23">
        <f>'[1]PHYSICAL PIVOT'!E15</f>
        <v>330103656.01100004</v>
      </c>
      <c r="G23" s="24">
        <f>(F23/F25)*100</f>
        <v>42.194139031868836</v>
      </c>
      <c r="H23" s="23">
        <f>'[1]PHYSICAL PIVOT'!F15</f>
        <v>1245986189.925015</v>
      </c>
      <c r="I23" s="24">
        <f>(H23/H25)*100</f>
        <v>45.52596849206693</v>
      </c>
      <c r="J23" s="8"/>
    </row>
    <row r="24" spans="1:10" x14ac:dyDescent="0.25">
      <c r="A24" s="25"/>
      <c r="B24" s="26" t="str">
        <f>'[1]PHYSICAL PIVOT'!C16</f>
        <v>NON-EOL</v>
      </c>
      <c r="C24" s="26"/>
      <c r="D24" s="27">
        <f>'[1]PHYSICAL PIVOT'!D16</f>
        <v>2635</v>
      </c>
      <c r="E24" s="28">
        <f>(D24/D25)*100</f>
        <v>48.841519925857277</v>
      </c>
      <c r="F24" s="27">
        <f>'[1]PHYSICAL PIVOT'!E16</f>
        <v>452241152.02424818</v>
      </c>
      <c r="G24" s="28">
        <f>(F24/F25)*100</f>
        <v>57.805860968131149</v>
      </c>
      <c r="H24" s="27">
        <f>'[1]PHYSICAL PIVOT'!F16</f>
        <v>1490882966.7237504</v>
      </c>
      <c r="I24" s="28">
        <f>(H24/H25)*100</f>
        <v>54.474031507933063</v>
      </c>
      <c r="J24" s="8"/>
    </row>
    <row r="25" spans="1:10" x14ac:dyDescent="0.25">
      <c r="A25" s="4"/>
      <c r="B25" s="4" t="s">
        <v>8</v>
      </c>
      <c r="C25" s="4"/>
      <c r="D25" s="29">
        <f>'[1]PHYSICAL PIVOT'!D17</f>
        <v>5395</v>
      </c>
      <c r="E25" s="30"/>
      <c r="F25" s="29">
        <f>'[1]PHYSICAL PIVOT'!E17</f>
        <v>782344808.03524828</v>
      </c>
      <c r="G25" s="30"/>
      <c r="H25" s="29">
        <f>'[1]PHYSICAL PIVOT'!F17</f>
        <v>2736869156.6487656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5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5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5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0.48309178743961351</v>
      </c>
      <c r="F31" s="23">
        <f>'[1]PHYSICAL PIVOT'!E18</f>
        <v>10000</v>
      </c>
      <c r="G31" s="24">
        <f>(F31/F33)*100</f>
        <v>1.0424081826338808E-3</v>
      </c>
      <c r="H31" s="23">
        <f>'[1]PHYSICAL PIVOT'!F18</f>
        <v>27000</v>
      </c>
      <c r="I31" s="24">
        <f>(H31/H33)*100</f>
        <v>6.8170336119173004E-4</v>
      </c>
      <c r="J31" s="8"/>
    </row>
    <row r="32" spans="1:10" x14ac:dyDescent="0.25">
      <c r="A32" s="25"/>
      <c r="B32" s="26" t="str">
        <f>'[1]PHYSICAL PIVOT'!C19</f>
        <v>NON-EOL</v>
      </c>
      <c r="C32" s="26"/>
      <c r="D32" s="27">
        <f>'[1]PHYSICAL PIVOT'!D19</f>
        <v>206</v>
      </c>
      <c r="E32" s="28">
        <f>(D32/D33)*100</f>
        <v>99.516908212560381</v>
      </c>
      <c r="F32" s="27">
        <f>'[1]PHYSICAL PIVOT'!E19</f>
        <v>959307105.00705504</v>
      </c>
      <c r="G32" s="28">
        <f>(F32/F33)*100</f>
        <v>99.998957591817359</v>
      </c>
      <c r="H32" s="27">
        <f>'[1]PHYSICAL PIVOT'!F19</f>
        <v>3960639990.5220275</v>
      </c>
      <c r="I32" s="28">
        <f>(H32/H33)*100</f>
        <v>99.999318296638805</v>
      </c>
      <c r="J32" s="8"/>
    </row>
    <row r="33" spans="1:10" x14ac:dyDescent="0.25">
      <c r="A33" s="4"/>
      <c r="B33" s="4" t="s">
        <v>8</v>
      </c>
      <c r="C33" s="4"/>
      <c r="D33" s="29">
        <f>'[1]PHYSICAL PIVOT'!D20</f>
        <v>207</v>
      </c>
      <c r="E33" s="30"/>
      <c r="F33" s="29">
        <f>'[1]PHYSICAL PIVOT'!E20</f>
        <v>959317105.00705504</v>
      </c>
      <c r="G33" s="30"/>
      <c r="H33" s="29">
        <f>'[1]PHYSICAL PIVOT'!F20</f>
        <v>3960666990.5220275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5072</v>
      </c>
      <c r="E35" s="24">
        <f>(D35/D37)*100</f>
        <v>44.758206847864457</v>
      </c>
      <c r="F35" s="23">
        <f>'[1]PHYSICAL PIVOT'!E21</f>
        <v>153776668</v>
      </c>
      <c r="G35" s="24">
        <f>(F35/F37)*100</f>
        <v>9.4059416883353286</v>
      </c>
      <c r="H35" s="23">
        <f>'[1]PHYSICAL PIVOT'!F21</f>
        <v>592002460.32150006</v>
      </c>
      <c r="I35" s="24">
        <f>(H35/H37)*100</f>
        <v>10.12112649245057</v>
      </c>
      <c r="J35" s="15"/>
    </row>
    <row r="36" spans="1:10" x14ac:dyDescent="0.25">
      <c r="A36" s="25"/>
      <c r="B36" s="26" t="str">
        <f>'[1]PHYSICAL PIVOT'!C22</f>
        <v>NON-EOL</v>
      </c>
      <c r="C36" s="26"/>
      <c r="D36" s="27">
        <f>'[1]PHYSICAL PIVOT'!D22</f>
        <v>6260</v>
      </c>
      <c r="E36" s="28">
        <f>(D36/D37)*100</f>
        <v>55.241793152135543</v>
      </c>
      <c r="F36" s="27">
        <f>'[1]PHYSICAL PIVOT'!E22</f>
        <v>1481111927.9042716</v>
      </c>
      <c r="G36" s="28">
        <f>(F36/F37)*100</f>
        <v>90.594058311664668</v>
      </c>
      <c r="H36" s="27">
        <f>'[1]PHYSICAL PIVOT'!F22</f>
        <v>5257173130.5880651</v>
      </c>
      <c r="I36" s="28">
        <f>(H36/H37)*100</f>
        <v>89.878873507549443</v>
      </c>
      <c r="J36" s="8"/>
    </row>
    <row r="37" spans="1:10" x14ac:dyDescent="0.25">
      <c r="A37" s="4"/>
      <c r="B37" s="4" t="s">
        <v>8</v>
      </c>
      <c r="C37" s="4"/>
      <c r="D37" s="29">
        <f>'[1]PHYSICAL PIVOT'!D23</f>
        <v>11332</v>
      </c>
      <c r="E37" s="30"/>
      <c r="F37" s="29">
        <f>'[1]PHYSICAL PIVOT'!E23</f>
        <v>1634888595.9042716</v>
      </c>
      <c r="G37" s="30"/>
      <c r="H37" s="29">
        <f>'[1]PHYSICAL PIVOT'!F23</f>
        <v>5849175590.909565</v>
      </c>
      <c r="I37" s="30"/>
      <c r="J37" s="8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5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25407</v>
      </c>
      <c r="E39" s="24">
        <f>(D39/D41)*100</f>
        <v>72.246708562004144</v>
      </c>
      <c r="F39" s="23">
        <f>'[1]PHYSICAL PIVOT'!E24</f>
        <v>291504860</v>
      </c>
      <c r="G39" s="24">
        <f>(F39/F41)*100</f>
        <v>15.491857910552106</v>
      </c>
      <c r="H39" s="23">
        <f>'[1]PHYSICAL PIVOT'!F24</f>
        <v>1225648726.6419997</v>
      </c>
      <c r="I39" s="24">
        <f>(H39/H41)*100</f>
        <v>16.821354657987957</v>
      </c>
      <c r="J39" s="8"/>
    </row>
    <row r="40" spans="1:10" x14ac:dyDescent="0.25">
      <c r="A40" s="25"/>
      <c r="B40" s="26" t="str">
        <f>'[1]PHYSICAL PIVOT'!C25</f>
        <v>NON-EOL</v>
      </c>
      <c r="C40" s="26"/>
      <c r="D40" s="27">
        <f>'[1]PHYSICAL PIVOT'!D25</f>
        <v>9760</v>
      </c>
      <c r="E40" s="28">
        <f>(D40/D41)*100</f>
        <v>27.753291437995848</v>
      </c>
      <c r="F40" s="27">
        <f>'[1]PHYSICAL PIVOT'!E25</f>
        <v>1590160087.3749995</v>
      </c>
      <c r="G40" s="28">
        <f>(F40/F41)*100</f>
        <v>84.508142089447887</v>
      </c>
      <c r="H40" s="27">
        <f>'[1]PHYSICAL PIVOT'!F25</f>
        <v>6060617757.6091709</v>
      </c>
      <c r="I40" s="28">
        <f>(H40/H41)*100</f>
        <v>83.178645342012032</v>
      </c>
      <c r="J40" s="6"/>
    </row>
    <row r="41" spans="1:10" x14ac:dyDescent="0.25">
      <c r="A41" s="4"/>
      <c r="B41" s="4" t="s">
        <v>8</v>
      </c>
      <c r="C41" s="4"/>
      <c r="D41" s="29">
        <f>'[1]PHYSICAL PIVOT'!D26</f>
        <v>35167</v>
      </c>
      <c r="E41" s="30"/>
      <c r="F41" s="29">
        <f>'[1]PHYSICAL PIVOT'!E26</f>
        <v>1881664947.3749995</v>
      </c>
      <c r="G41" s="30"/>
      <c r="H41" s="29">
        <f>'[1]PHYSICAL PIVOT'!F26</f>
        <v>7286266484.2511711</v>
      </c>
      <c r="I41" s="30"/>
      <c r="J41" s="6"/>
    </row>
    <row r="42" spans="1:10" x14ac:dyDescent="0.25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154860</v>
      </c>
      <c r="E43" s="24">
        <f>(D43/D45)*100</f>
        <v>69.700556758289494</v>
      </c>
      <c r="F43" s="23">
        <f>SUM(F39,F35,F31,F27,F23,F19,F15,F11)</f>
        <v>5163666210.5323391</v>
      </c>
      <c r="G43" s="24">
        <f>(F43/F45)*100</f>
        <v>29.900927385595306</v>
      </c>
      <c r="H43" s="23">
        <f>SUM(H39,H35,H31,H27,H23,H19,H15,H11)</f>
        <v>18459753357.963692</v>
      </c>
      <c r="I43" s="24">
        <f>(H43/H45)*100</f>
        <v>30.061366700824273</v>
      </c>
      <c r="J43" s="8"/>
    </row>
    <row r="44" spans="1:10" x14ac:dyDescent="0.25">
      <c r="A44" s="25"/>
      <c r="B44" s="26" t="s">
        <v>10</v>
      </c>
      <c r="C44" s="26"/>
      <c r="D44" s="27">
        <f>SUM(D40,D36,D32,D28,D24,D20,D16,D12)</f>
        <v>67319</v>
      </c>
      <c r="E44" s="28">
        <f>(D44/D45)*100</f>
        <v>30.29944324171051</v>
      </c>
      <c r="F44" s="27">
        <f>SUM(F40,F36,F32,F28,F24,F20,F16,F12)</f>
        <v>12105584819.520735</v>
      </c>
      <c r="G44" s="28">
        <f>(F44/F45)*100</f>
        <v>70.09907261440469</v>
      </c>
      <c r="H44" s="27">
        <f>SUM(H40,H36,H32,H28,H24,H20,H16,H12)</f>
        <v>42947146540.095604</v>
      </c>
      <c r="I44" s="28">
        <f>(H44/H45)*100</f>
        <v>69.93863329917572</v>
      </c>
      <c r="J44" s="8"/>
    </row>
    <row r="45" spans="1:10" x14ac:dyDescent="0.25">
      <c r="A45" s="4"/>
      <c r="B45" s="4" t="s">
        <v>8</v>
      </c>
      <c r="C45" s="4"/>
      <c r="D45" s="29">
        <f>SUM(D43:D44)</f>
        <v>222179</v>
      </c>
      <c r="E45" s="30"/>
      <c r="F45" s="29">
        <f>SUM(F43:F44)</f>
        <v>17269251030.053074</v>
      </c>
      <c r="G45" s="30"/>
      <c r="H45" s="29">
        <f>SUM(H43:H44)</f>
        <v>61406899898.059296</v>
      </c>
      <c r="I45" s="30"/>
      <c r="J45" s="6"/>
    </row>
    <row r="46" spans="1:10" x14ac:dyDescent="0.25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5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5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5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5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5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2000-09-21T20:32:53Z</dcterms:created>
  <dcterms:modified xsi:type="dcterms:W3CDTF">2023-09-10T15:24:39Z</dcterms:modified>
</cp:coreProperties>
</file>