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<sst xmlns="http://schemas.openxmlformats.org/spreadsheetml/2006/main" count="425" uniqueCount="131">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</sst>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-11805</v>
          </cell>
          <cell r="G8">
            <v>17128.77</v>
          </cell>
        </row>
        <row r="9">
          <cell r="C9">
            <v>6876.4954699999998</v>
          </cell>
          <cell r="G9">
            <v>7821.5169999999998</v>
          </cell>
        </row>
        <row r="10">
          <cell r="C10">
            <v>-2813</v>
          </cell>
          <cell r="G10">
            <v>2056.681</v>
          </cell>
        </row>
        <row r="11">
          <cell r="C11">
            <v>1615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3048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274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>
        <row r="29">
          <cell r="C29">
            <v>95688.75</v>
          </cell>
          <cell r="D29">
            <v>50699.392</v>
          </cell>
          <cell r="G29">
            <v>-4163.5045300000002</v>
          </cell>
          <cell r="M29">
            <v>50949.391999999993</v>
          </cell>
        </row>
      </sheetData>
      <sheetData sheetId="3" refreshError="1"/>
      <sheetData sheetId="4">
        <row r="10">
          <cell r="D10">
            <v>-11805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6742</v>
          </cell>
          <cell r="E11">
            <v>72.153000000000006</v>
          </cell>
          <cell r="F11">
            <v>0</v>
          </cell>
          <cell r="G11">
            <v>62.342469999999999</v>
          </cell>
          <cell r="H11">
            <v>0</v>
          </cell>
          <cell r="K11">
            <v>0</v>
          </cell>
        </row>
        <row r="12">
          <cell r="D12">
            <v>-2813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1615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-271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1457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1866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274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4.4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-13905</v>
      </c>
      <c r="H9" s="36">
        <f>GrossMargin!J10</f>
        <v>0</v>
      </c>
      <c r="I9" s="36">
        <f>+'Mgmt Summary'!I9</f>
        <v>0</v>
      </c>
      <c r="J9" s="136">
        <f>SUM(G9:I9)</f>
        <v>-13905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-31033.77</v>
      </c>
      <c r="P9" s="37"/>
      <c r="Q9" s="133">
        <f>+'Mgmt Summary'!Q9</f>
        <v>-53905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3961.5909999999999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3961.5909999999999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-3859.9259999999999</v>
      </c>
      <c r="P10" s="37"/>
      <c r="Q10" s="133">
        <f>+'Mgmt Summary'!Q10</f>
        <v>-9788.4089999999997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-9788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-3861</v>
      </c>
      <c r="H11" s="36">
        <f>GrossMargin!J12</f>
        <v>0</v>
      </c>
      <c r="I11" s="36">
        <f>+'Mgmt Summary'!I11</f>
        <v>0</v>
      </c>
      <c r="J11" s="136">
        <f t="shared" si="1"/>
        <v>-3861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-5917.6810000000005</v>
      </c>
      <c r="P11" s="37"/>
      <c r="Q11" s="133">
        <f>+'Mgmt Summary'!Q11</f>
        <v>-8861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-8861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2228</v>
      </c>
      <c r="H12" s="36">
        <f>GrossMargin!J13</f>
        <v>0</v>
      </c>
      <c r="I12" s="36">
        <f>+'Mgmt Summary'!I12</f>
        <v>0</v>
      </c>
      <c r="J12" s="136">
        <f t="shared" si="1"/>
        <v>2228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-1503.5229999999999</v>
      </c>
      <c r="P12" s="37"/>
      <c r="Q12" s="133">
        <f>+'Mgmt Summary'!Q12</f>
        <v>-6281.2510000000002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-6281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3612</v>
      </c>
      <c r="H14" s="36">
        <f>GrossMargin!J15</f>
        <v>0</v>
      </c>
      <c r="I14" s="36">
        <f>+'Mgmt Summary'!I14</f>
        <v>0</v>
      </c>
      <c r="J14" s="136">
        <f t="shared" si="1"/>
        <v>3612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-2170.386</v>
      </c>
      <c r="P14" s="37"/>
      <c r="Q14" s="133">
        <f>+'Mgmt Summary'!Q14</f>
        <v>-16388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-16388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388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-3166.4989999999998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-3166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zoomScale="95" workbookViewId="0">
      <selection activeCell="G22" sqref="G22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-13905</v>
      </c>
      <c r="D8" s="226">
        <f>+'Mgmt Summary'!C9</f>
        <v>40000</v>
      </c>
      <c r="E8" s="227">
        <f t="shared" ref="E8:E13" si="0">-D8+C8</f>
        <v>-53905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-31033.77</v>
      </c>
      <c r="L8" s="226">
        <f t="shared" ref="K8:L13" si="2">D8-H8</f>
        <v>22871.23</v>
      </c>
      <c r="M8" s="227">
        <f t="shared" ref="M8:M13" si="3">K8-L8</f>
        <v>-53905</v>
      </c>
      <c r="N8" s="290"/>
      <c r="O8" s="225">
        <f>+C8-'[1]QTD Mgmt Summary'!C8</f>
        <v>-2100</v>
      </c>
      <c r="P8" s="226">
        <f>-G8+'[1]QTD Mgmt Summary'!G8</f>
        <v>0</v>
      </c>
      <c r="Q8" s="227">
        <f>+O8+P8</f>
        <v>-2100</v>
      </c>
    </row>
    <row r="9" spans="1:22" s="32" customFormat="1" ht="13.5" customHeight="1">
      <c r="A9" s="223" t="s">
        <v>1</v>
      </c>
      <c r="B9" s="224"/>
      <c r="C9" s="225">
        <f>+'Mgmt Summary'!J10</f>
        <v>3961.5909999999999</v>
      </c>
      <c r="D9" s="226">
        <f>+'Mgmt Summary'!C10</f>
        <v>13750</v>
      </c>
      <c r="E9" s="227">
        <f t="shared" si="0"/>
        <v>-9788.4089999999997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-3859.9259999999999</v>
      </c>
      <c r="L9" s="226">
        <f t="shared" si="2"/>
        <v>5928.4830000000002</v>
      </c>
      <c r="M9" s="227">
        <f t="shared" si="3"/>
        <v>-9788.4089999999997</v>
      </c>
      <c r="N9" s="290"/>
      <c r="O9" s="225">
        <f>+C9-'[1]QTD Mgmt Summary'!C9</f>
        <v>-2914.9044699999999</v>
      </c>
      <c r="P9" s="226">
        <f>-G9+'[1]QTD Mgmt Summary'!G9</f>
        <v>0</v>
      </c>
      <c r="Q9" s="227">
        <f t="shared" ref="Q9:Q16" si="4">+O9+P9</f>
        <v>-2914.9044699999999</v>
      </c>
    </row>
    <row r="10" spans="1:22" s="32" customFormat="1" ht="13.5" customHeight="1">
      <c r="A10" s="223" t="s">
        <v>44</v>
      </c>
      <c r="B10" s="224"/>
      <c r="C10" s="225">
        <f>+'Mgmt Summary'!J11</f>
        <v>-3861</v>
      </c>
      <c r="D10" s="226">
        <f>+'Mgmt Summary'!C11</f>
        <v>5000</v>
      </c>
      <c r="E10" s="227">
        <f t="shared" si="0"/>
        <v>-8861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-5917.6810000000005</v>
      </c>
      <c r="L10" s="226">
        <f t="shared" si="2"/>
        <v>2943.319</v>
      </c>
      <c r="M10" s="227">
        <f t="shared" si="3"/>
        <v>-8861</v>
      </c>
      <c r="N10" s="290"/>
      <c r="O10" s="225">
        <f>+C10-'[1]QTD Mgmt Summary'!C10</f>
        <v>-1048</v>
      </c>
      <c r="P10" s="226">
        <f>-G10+'[1]QTD Mgmt Summary'!G10</f>
        <v>0</v>
      </c>
      <c r="Q10" s="227">
        <f t="shared" si="4"/>
        <v>-1048</v>
      </c>
    </row>
    <row r="11" spans="1:22" s="32" customFormat="1" ht="13.5" customHeight="1">
      <c r="A11" s="223" t="s">
        <v>64</v>
      </c>
      <c r="B11" s="224"/>
      <c r="C11" s="225">
        <f>+'Mgmt Summary'!J12</f>
        <v>2228</v>
      </c>
      <c r="D11" s="226">
        <f>+'Mgmt Summary'!C12</f>
        <v>8509.2510000000002</v>
      </c>
      <c r="E11" s="227">
        <f t="shared" si="0"/>
        <v>-6281.2510000000002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-1503.5230000000001</v>
      </c>
      <c r="L11" s="226">
        <f t="shared" si="2"/>
        <v>4777.7280000000001</v>
      </c>
      <c r="M11" s="227">
        <f t="shared" si="3"/>
        <v>-6281.2510000000002</v>
      </c>
      <c r="N11" s="290"/>
      <c r="O11" s="225">
        <f>+C11-'[1]QTD Mgmt Summary'!C11</f>
        <v>613</v>
      </c>
      <c r="P11" s="226">
        <f>-G11+'[1]QTD Mgmt Summary'!G11</f>
        <v>0</v>
      </c>
      <c r="Q11" s="227">
        <f t="shared" si="4"/>
        <v>613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3612</v>
      </c>
      <c r="D13" s="226">
        <f>+'Mgmt Summary'!C14</f>
        <v>20000</v>
      </c>
      <c r="E13" s="227">
        <f t="shared" si="0"/>
        <v>-16388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-2170.3860000000004</v>
      </c>
      <c r="L13" s="226">
        <f t="shared" si="2"/>
        <v>14217.614</v>
      </c>
      <c r="M13" s="227">
        <f t="shared" si="3"/>
        <v>-16388</v>
      </c>
      <c r="N13" s="290"/>
      <c r="O13" s="225">
        <f>+C13-'[1]QTD Mgmt Summary'!C13</f>
        <v>564</v>
      </c>
      <c r="P13" s="294">
        <f>(-G13+'[1]QTD Mgmt Summary'!G13)*0</f>
        <v>0</v>
      </c>
      <c r="Q13" s="227">
        <f t="shared" si="4"/>
        <v>564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808</v>
      </c>
      <c r="P15" s="226">
        <f>-G15+'[1]QTD Mgmt Summary'!G15</f>
        <v>0</v>
      </c>
      <c r="Q15" s="227">
        <f t="shared" si="4"/>
        <v>808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165</v>
      </c>
      <c r="P16" s="226">
        <f>-G16+'[1]QTD Mgmt Summary'!G16</f>
        <v>0</v>
      </c>
      <c r="Q16" s="227">
        <f t="shared" si="4"/>
        <v>165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-7576.4089999999997</v>
      </c>
      <c r="D21" s="235">
        <f>SUM(D8:D20)</f>
        <v>96188.75</v>
      </c>
      <c r="E21" s="236">
        <f>SUM(E8:E20)</f>
        <v>-103765.159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-54603.141000000011</v>
      </c>
      <c r="L21" s="235">
        <f>SUM(L8:L20)</f>
        <v>49412.018000000004</v>
      </c>
      <c r="M21" s="236">
        <f>SUM(M8:M20)</f>
        <v>-104015.159</v>
      </c>
      <c r="N21" s="291"/>
      <c r="O21" s="234">
        <f>SUM(O8:O20)</f>
        <v>-3912.9044699999995</v>
      </c>
      <c r="P21" s="235">
        <f>SUM(P8:P20)</f>
        <v>0</v>
      </c>
      <c r="Q21" s="236">
        <f>SUM(Q8:Q20)</f>
        <v>-3912.9044699999995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-8076.4089999999997</v>
      </c>
      <c r="D28" s="235">
        <f>SUM(D21:D26)</f>
        <v>95688.75</v>
      </c>
      <c r="E28" s="236">
        <f>SUM(E21:E26)</f>
        <v>-103765.159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-59025.800999999999</v>
      </c>
      <c r="L28" s="235">
        <f>SUM(L21:L26)</f>
        <v>44989.358000000007</v>
      </c>
      <c r="M28" s="236">
        <f>SUM(M21:M26)</f>
        <v>-104015.159</v>
      </c>
      <c r="N28" s="291"/>
      <c r="O28" s="234">
        <f>SUM(O21:O26)</f>
        <v>-3912.9044699999995</v>
      </c>
      <c r="P28" s="235">
        <f>SUM(P21:P26)</f>
        <v>0</v>
      </c>
      <c r="Q28" s="236">
        <f>SUM(Q21:Q26)</f>
        <v>-3912.9044699999995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-8076.4089999999997</v>
      </c>
      <c r="D32" s="240">
        <f>+D28-D30</f>
        <v>95688.75</v>
      </c>
      <c r="E32" s="264">
        <f>+E28-E30</f>
        <v>-103765.159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-59333.800999999999</v>
      </c>
      <c r="L32" s="240">
        <f>SUM(L28:L30)</f>
        <v>44681.358000000007</v>
      </c>
      <c r="M32" s="264">
        <f>SUM(M28:M30)</f>
        <v>-104015.159</v>
      </c>
      <c r="N32" s="291"/>
      <c r="O32" s="239">
        <f>SUM(O28:O30)</f>
        <v>-3912.9044699999995</v>
      </c>
      <c r="P32" s="240">
        <f>SUM(P28:P30)</f>
        <v>0</v>
      </c>
      <c r="Q32" s="264">
        <f>SUM(Q28:Q30)</f>
        <v>-3912.9044699999995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-4086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32.437999999999988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140.65753000000001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-3912.9044699999999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-8076.4089999999997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-8076.4089999999997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9" sqref="G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8">
      <c r="A3" s="313" t="s">
        <v>130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-13905</v>
      </c>
      <c r="H9" s="36">
        <f>GrossMargin!J10</f>
        <v>0</v>
      </c>
      <c r="I9" s="36">
        <f>GrossMargin!K10</f>
        <v>0</v>
      </c>
      <c r="J9" s="136">
        <f t="shared" ref="J9:J15" si="1">SUM(G9:I9)</f>
        <v>-13905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-31033.77</v>
      </c>
      <c r="P9" s="37"/>
      <c r="Q9" s="133">
        <f t="shared" ref="Q9:Q15" si="3">+J9-C9</f>
        <v>-53905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-53905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3961.5909999999999</v>
      </c>
      <c r="H10" s="36">
        <f>GrossMargin!J11</f>
        <v>0</v>
      </c>
      <c r="I10" s="36">
        <f>GrossMargin!K11</f>
        <v>0</v>
      </c>
      <c r="J10" s="136">
        <f t="shared" si="1"/>
        <v>3961.5909999999999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-3859.9259999999999</v>
      </c>
      <c r="P10" s="37"/>
      <c r="Q10" s="133">
        <f t="shared" si="3"/>
        <v>-9788.4089999999997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-9788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-3861</v>
      </c>
      <c r="H11" s="36">
        <f>GrossMargin!J12</f>
        <v>0</v>
      </c>
      <c r="I11" s="36">
        <f>GrossMargin!K12</f>
        <v>0</v>
      </c>
      <c r="J11" s="136">
        <f t="shared" si="1"/>
        <v>-3861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-5917.6810000000005</v>
      </c>
      <c r="P11" s="37"/>
      <c r="Q11" s="133">
        <f t="shared" si="3"/>
        <v>-8861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-8861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2228</v>
      </c>
      <c r="H12" s="36">
        <f>GrossMargin!J13</f>
        <v>0</v>
      </c>
      <c r="I12" s="36">
        <f>GrossMargin!K13</f>
        <v>0</v>
      </c>
      <c r="J12" s="136">
        <f t="shared" si="1"/>
        <v>2228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-1503.5229999999999</v>
      </c>
      <c r="P12" s="37"/>
      <c r="Q12" s="133">
        <f t="shared" si="3"/>
        <v>-6281.2510000000002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-6281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3612</v>
      </c>
      <c r="H14" s="140">
        <f>GrossMargin!J15</f>
        <v>0</v>
      </c>
      <c r="I14" s="140">
        <f>+GrossMargin!K21</f>
        <v>0</v>
      </c>
      <c r="J14" s="179">
        <f t="shared" si="1"/>
        <v>3612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-2170.386</v>
      </c>
      <c r="P14" s="181"/>
      <c r="Q14" s="139">
        <f t="shared" si="3"/>
        <v>-16388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-16388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-7576.4089999999997</v>
      </c>
      <c r="H22" s="44">
        <f t="shared" si="5"/>
        <v>0</v>
      </c>
      <c r="I22" s="45">
        <f t="shared" si="5"/>
        <v>0</v>
      </c>
      <c r="J22" s="46">
        <f t="shared" si="5"/>
        <v>-7576.4089999999997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-54603.141000000011</v>
      </c>
      <c r="P22" s="180"/>
      <c r="Q22" s="43">
        <f t="shared" ref="Q22:V22" si="6">SUM(Q9:Q21)</f>
        <v>-103765.159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-104014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-8076.4089999999997</v>
      </c>
      <c r="H29" s="44">
        <f t="shared" si="7"/>
        <v>0</v>
      </c>
      <c r="I29" s="45">
        <f t="shared" si="7"/>
        <v>0</v>
      </c>
      <c r="J29" s="46">
        <f t="shared" si="7"/>
        <v>-8076.4089999999997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-59025.800999999999</v>
      </c>
      <c r="P29" s="180"/>
      <c r="Q29" s="43">
        <f t="shared" ref="Q29:V29" si="8">SUM(Q22:Q28)</f>
        <v>-103765.159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-104014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-8076.4089999999997</v>
      </c>
      <c r="H33" s="40">
        <f t="shared" si="9"/>
        <v>0</v>
      </c>
      <c r="I33" s="40">
        <f t="shared" si="9"/>
        <v>0</v>
      </c>
      <c r="J33" s="42">
        <f t="shared" si="9"/>
        <v>-8076.4089999999997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-59333.800999999992</v>
      </c>
      <c r="P33" s="37"/>
      <c r="Q33" s="39">
        <f t="shared" si="9"/>
        <v>-103765.159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-104014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7" sqref="F37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February 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-2100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-2100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-2100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-2885</v>
      </c>
      <c r="D10" s="140">
        <f>+GrossMargin!E11-[1]GrossMargin!E11</f>
        <v>32.437999999999988</v>
      </c>
      <c r="E10" s="36">
        <f>+GrossMargin!F11-[1]GrossMargin!F11</f>
        <v>0</v>
      </c>
      <c r="F10" s="36">
        <f>+GrossMargin!G11-[1]GrossMargin!G11</f>
        <v>-62.342469999999999</v>
      </c>
      <c r="G10" s="138">
        <f>+GrossMargin!H11-[1]GrossMargin!H11</f>
        <v>0</v>
      </c>
      <c r="H10" s="300">
        <f t="shared" si="0"/>
        <v>-2914.9044699999999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-2914.9044699999999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-1048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-1048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-1048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613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613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613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-48</v>
      </c>
    </row>
    <row r="15" spans="1:11" ht="13.5" hidden="1" customHeight="1">
      <c r="A15" s="242" t="s">
        <v>115</v>
      </c>
      <c r="B15" s="249"/>
      <c r="C15" s="244">
        <f>+GrossMargin!D16-[1]GrossMargin!D16</f>
        <v>124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124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124</v>
      </c>
    </row>
    <row r="16" spans="1:11" ht="13.5" hidden="1" customHeight="1">
      <c r="A16" s="242" t="s">
        <v>84</v>
      </c>
      <c r="B16" s="249"/>
      <c r="C16" s="295">
        <f>+GrossMargin!D17-[1]GrossMargin!D17</f>
        <v>490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490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490</v>
      </c>
    </row>
    <row r="17" spans="1:11" ht="13.5" hidden="1" customHeight="1">
      <c r="A17" s="242" t="s">
        <v>82</v>
      </c>
      <c r="B17" s="249"/>
      <c r="C17" s="295">
        <f>+GrossMargin!D18-[1]GrossMargin!D18</f>
        <v>-2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564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564</v>
      </c>
      <c r="I20" s="299">
        <f t="shared" si="2"/>
        <v>0</v>
      </c>
      <c r="J20" s="36">
        <f t="shared" si="2"/>
        <v>0</v>
      </c>
      <c r="K20" s="135">
        <f t="shared" si="2"/>
        <v>564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770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38</v>
      </c>
      <c r="G22" s="138">
        <f>+GrossMargin!H23-[1]GrossMargin!H23</f>
        <v>0</v>
      </c>
      <c r="H22" s="300">
        <f t="shared" si="3"/>
        <v>808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808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165</v>
      </c>
      <c r="G23" s="138">
        <f>+GrossMargin!H24-[1]GrossMargin!H24</f>
        <v>0</v>
      </c>
      <c r="H23" s="134">
        <f t="shared" si="3"/>
        <v>165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165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-4086</v>
      </c>
      <c r="D28" s="44">
        <f t="shared" si="5"/>
        <v>32.437999999999988</v>
      </c>
      <c r="E28" s="44">
        <f t="shared" si="5"/>
        <v>0</v>
      </c>
      <c r="F28" s="44">
        <f t="shared" si="5"/>
        <v>140.65753000000001</v>
      </c>
      <c r="G28" s="45">
        <f t="shared" si="5"/>
        <v>0</v>
      </c>
      <c r="H28" s="46">
        <f t="shared" si="5"/>
        <v>-3912.9044699999995</v>
      </c>
      <c r="I28" s="44">
        <f t="shared" si="5"/>
        <v>0</v>
      </c>
      <c r="J28" s="44">
        <f t="shared" si="5"/>
        <v>0</v>
      </c>
      <c r="K28" s="45">
        <f t="shared" si="5"/>
        <v>-3912.9044699999995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-4086</v>
      </c>
      <c r="D32" s="40">
        <f>SUM(D28:D30)</f>
        <v>32.437999999999988</v>
      </c>
      <c r="E32" s="40">
        <f>SUM(E28:E31)</f>
        <v>0</v>
      </c>
      <c r="F32" s="40">
        <f>SUM(F28:F30)</f>
        <v>140.65753000000001</v>
      </c>
      <c r="G32" s="41">
        <f>SUM(G28:G30)</f>
        <v>0</v>
      </c>
      <c r="H32" s="39">
        <f>SUM(C32:G32)</f>
        <v>-3912.9044699999999</v>
      </c>
      <c r="I32" s="39">
        <f>SUM(I28:I30)</f>
        <v>0</v>
      </c>
      <c r="J32" s="40">
        <f>SUM(J28:J30)</f>
        <v>0</v>
      </c>
      <c r="K32" s="41">
        <f>SUM(H32:J32)</f>
        <v>-3912.9044699999999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7" sqref="F37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February 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-13905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-13905</v>
      </c>
      <c r="J10" s="137"/>
      <c r="K10" s="36">
        <v>0</v>
      </c>
      <c r="L10" s="36">
        <f>+I10+K10</f>
        <v>-13905</v>
      </c>
      <c r="M10" s="253">
        <v>40000</v>
      </c>
      <c r="N10" s="135">
        <f t="shared" ref="N10:N22" si="1">L10-M10</f>
        <v>-53905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-4-D12</f>
        <v>3857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3961.5909999999999</v>
      </c>
      <c r="J11" s="137"/>
      <c r="K11" s="36">
        <v>0</v>
      </c>
      <c r="L11" s="36">
        <f t="shared" ref="L11:L22" si="2">+I11+K11</f>
        <v>3961.5909999999999</v>
      </c>
      <c r="M11" s="253">
        <v>13750</v>
      </c>
      <c r="N11" s="135">
        <f t="shared" si="1"/>
        <v>-9788.4089999999997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-3861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-3861</v>
      </c>
      <c r="J12" s="137"/>
      <c r="K12" s="36">
        <v>0</v>
      </c>
      <c r="L12" s="36">
        <f t="shared" si="2"/>
        <v>-3861</v>
      </c>
      <c r="M12" s="253">
        <f>1875+3125</f>
        <v>5000</v>
      </c>
      <c r="N12" s="135">
        <f t="shared" si="1"/>
        <v>-8861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2228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2228</v>
      </c>
      <c r="J13" s="137"/>
      <c r="K13" s="36">
        <v>0</v>
      </c>
      <c r="L13" s="36">
        <f t="shared" si="2"/>
        <v>2228</v>
      </c>
      <c r="M13" s="253">
        <v>8509.2510000000002</v>
      </c>
      <c r="N13" s="135">
        <f t="shared" si="1"/>
        <v>-6281.2510000000002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-319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-319</v>
      </c>
      <c r="J15" s="246"/>
      <c r="K15" s="246">
        <v>0</v>
      </c>
      <c r="L15" s="36">
        <f t="shared" si="2"/>
        <v>-319</v>
      </c>
      <c r="M15" s="255">
        <v>0</v>
      </c>
      <c r="N15" s="247">
        <f>L15-M15</f>
        <v>-319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1581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1581</v>
      </c>
      <c r="J16" s="246"/>
      <c r="K16" s="246">
        <v>0</v>
      </c>
      <c r="L16" s="36">
        <f>+I16+K16</f>
        <v>1581</v>
      </c>
      <c r="M16" s="255">
        <v>0</v>
      </c>
      <c r="N16" s="247">
        <f>L16-M16</f>
        <v>1581</v>
      </c>
    </row>
    <row r="17" spans="1:16" ht="13.5" hidden="1" customHeight="1">
      <c r="B17" s="242" t="s">
        <v>84</v>
      </c>
      <c r="C17" s="243"/>
      <c r="D17" s="244">
        <v>2356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2356</v>
      </c>
      <c r="J17" s="246"/>
      <c r="K17" s="246">
        <v>0</v>
      </c>
      <c r="L17" s="36">
        <f t="shared" si="2"/>
        <v>2356</v>
      </c>
      <c r="M17" s="255">
        <v>0</v>
      </c>
      <c r="N17" s="247">
        <f>L17-M17</f>
        <v>2356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3612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3612</v>
      </c>
      <c r="J21" s="137"/>
      <c r="K21" s="36">
        <f>SUM(K15:K20)</f>
        <v>0</v>
      </c>
      <c r="L21" s="36">
        <f t="shared" si="2"/>
        <v>3612</v>
      </c>
      <c r="M21" s="253">
        <v>20000</v>
      </c>
      <c r="N21" s="135">
        <f>L21-M21</f>
        <v>-16388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-7025</v>
      </c>
      <c r="E29" s="40">
        <f t="shared" si="5"/>
        <v>104.59099999999999</v>
      </c>
      <c r="F29" s="40">
        <f t="shared" si="5"/>
        <v>0</v>
      </c>
      <c r="G29" s="40">
        <f t="shared" si="5"/>
        <v>-656</v>
      </c>
      <c r="H29" s="41">
        <f t="shared" si="5"/>
        <v>0</v>
      </c>
      <c r="I29" s="42">
        <f t="shared" si="5"/>
        <v>-7576.4089999999997</v>
      </c>
      <c r="J29" s="40">
        <f t="shared" si="5"/>
        <v>0</v>
      </c>
      <c r="K29" s="39">
        <f t="shared" si="5"/>
        <v>0</v>
      </c>
      <c r="L29" s="40">
        <f t="shared" si="5"/>
        <v>-7576.4089999999997</v>
      </c>
      <c r="M29" s="41">
        <f t="shared" si="5"/>
        <v>96188.75</v>
      </c>
      <c r="N29" s="41">
        <f t="shared" si="5"/>
        <v>-103765.159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-7025</v>
      </c>
      <c r="E33" s="40">
        <f>+E29+E31</f>
        <v>104.59099999999999</v>
      </c>
      <c r="F33" s="40">
        <f>+F29+F31</f>
        <v>0</v>
      </c>
      <c r="G33" s="40">
        <f>+G29+G31</f>
        <v>-1156</v>
      </c>
      <c r="H33" s="41">
        <f>+H29+H31</f>
        <v>0</v>
      </c>
      <c r="I33" s="42">
        <f>SUM(I29:I31)</f>
        <v>-8076.4089999999997</v>
      </c>
      <c r="J33" s="40">
        <f>SUM(J29:J31)</f>
        <v>0</v>
      </c>
      <c r="K33" s="39">
        <f>+K29+K31</f>
        <v>0</v>
      </c>
      <c r="L33" s="40">
        <f>+L29+L31</f>
        <v>-8076.4089999999997</v>
      </c>
      <c r="M33" s="41">
        <f>+M29+M31</f>
        <v>95688.75</v>
      </c>
      <c r="N33" s="41">
        <f>SUM(N29:N31)</f>
        <v>-103765.159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22" sqref="G22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3.8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22" sqref="G22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3.8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February 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22" sqref="G22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3.8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February 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3.8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2001-02-02T21:09:39Z</cp:lastPrinted>
  <dcterms:created xsi:type="dcterms:W3CDTF">1999-10-18T12:36:30Z</dcterms:created>
  <dcterms:modified xsi:type="dcterms:W3CDTF">2023-09-10T15:25:22Z</dcterms:modified>
</cp:coreProperties>
</file>