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216" yWindow="0" windowWidth="15180" windowHeight="8832"/>
  </bookViews>
  <sheets>
    <sheet name="Model" sheetId="1" r:id="rId1"/>
    <sheet name="Nomination Sheet" sheetId="2" r:id="rId2"/>
    <sheet name="Sheet3" sheetId="3" r:id="rId3"/>
  </sheets>
  <definedNames>
    <definedName name="_xlnm.Print_Area" localSheetId="0">Model!$A$4:$Y$36</definedName>
  </definedNames>
  <calcPr calcId="92512"/>
</workbook>
</file>

<file path=xl/calcChain.xml><?xml version="1.0" encoding="utf-8"?>
<calcChain xmlns="http://schemas.openxmlformats.org/spreadsheetml/2006/main">
  <c r="A3" i="1" l="1"/>
  <c r="B14" i="1"/>
  <c r="C14" i="1"/>
  <c r="D14" i="1"/>
  <c r="E14" i="1"/>
  <c r="F14" i="1"/>
  <c r="G14" i="1"/>
  <c r="H14" i="1"/>
  <c r="I14" i="1"/>
  <c r="J14" i="1"/>
  <c r="K14" i="1"/>
  <c r="L14" i="1"/>
  <c r="N14" i="1"/>
  <c r="O14" i="1"/>
  <c r="P14" i="1"/>
  <c r="Q14" i="1"/>
  <c r="R14" i="1"/>
  <c r="S14" i="1"/>
  <c r="T14" i="1"/>
  <c r="U14" i="1"/>
  <c r="V14" i="1"/>
  <c r="W14" i="1"/>
  <c r="X14" i="1"/>
  <c r="Y14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B46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B17" i="2"/>
  <c r="B18" i="2"/>
  <c r="B20" i="2"/>
  <c r="B24" i="2"/>
  <c r="B25" i="2"/>
</calcChain>
</file>

<file path=xl/sharedStrings.xml><?xml version="1.0" encoding="utf-8"?>
<sst xmlns="http://schemas.openxmlformats.org/spreadsheetml/2006/main" count="99" uniqueCount="63">
  <si>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</si>
  <si>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</si>
  <si>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</si>
  <si>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</si>
  <si>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</si>
  <si>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</si>
  <si>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</si>
  <si>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</si>
  <si>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</si>
  <si>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</si>
  <si>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</si>
  <si>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kwh used</t>
  </si>
  <si>
    <t>Facility Charge</t>
  </si>
  <si>
    <t>Energy Charge</t>
  </si>
  <si>
    <t>Demand Charge</t>
  </si>
  <si>
    <t>Cost of Service/Margins</t>
  </si>
  <si>
    <t>Translation Charge</t>
  </si>
  <si>
    <t>Subtotal</t>
  </si>
  <si>
    <t>Ave Cost per kwh</t>
  </si>
  <si>
    <t>Power Factor</t>
  </si>
  <si>
    <t>Coincidental Demand</t>
  </si>
  <si>
    <t>Maximum kw Demand</t>
  </si>
  <si>
    <t>ECS/Hubbard Compressor Station</t>
  </si>
  <si>
    <t>Midland Power Cooperative 2000 Summary</t>
  </si>
  <si>
    <t>Available kwh</t>
  </si>
  <si>
    <t>days per month</t>
  </si>
  <si>
    <t>Billing Load Factor</t>
  </si>
  <si>
    <t>Contract Calculatd L.F. %</t>
  </si>
  <si>
    <t>Max Peak Hp-hr</t>
  </si>
  <si>
    <t>Expected LF Nomination</t>
  </si>
  <si>
    <t xml:space="preserve">Expected LF </t>
  </si>
  <si>
    <t>Historical Nom Volume</t>
  </si>
  <si>
    <t>Historical daily Volume</t>
  </si>
  <si>
    <t>Add'l / (excess) Vol. To ENA</t>
  </si>
  <si>
    <t>Dec</t>
  </si>
  <si>
    <t>HUBBARD NOMINATIONS</t>
  </si>
  <si>
    <t>February 2002</t>
  </si>
  <si>
    <t>Annual Charge Gas</t>
  </si>
  <si>
    <t>Number of days in month</t>
  </si>
  <si>
    <t>Expected Load Factor</t>
  </si>
  <si>
    <t>Monthly fuel gas payable</t>
  </si>
  <si>
    <t>True-Up Volume</t>
  </si>
  <si>
    <t>December</t>
  </si>
  <si>
    <t>KwH per Midland Power Cooperative Invoice</t>
  </si>
  <si>
    <t>Conversion to HP</t>
  </si>
  <si>
    <t>Actual Month Fuel Gas</t>
  </si>
  <si>
    <t>Expected Load Factor Volume</t>
  </si>
  <si>
    <t>True-up volume</t>
  </si>
  <si>
    <t>Total Monthly Gas</t>
  </si>
  <si>
    <t>Monthly MMBtu</t>
  </si>
  <si>
    <t>Daily MMBtu</t>
  </si>
  <si>
    <t>Net Monthly Nomination</t>
  </si>
  <si>
    <t>Net Daily Nomination</t>
  </si>
  <si>
    <t>Hubbard Nominations 2002 (w/ 2001 History)</t>
  </si>
  <si>
    <t>True - Up Actual to Nom</t>
  </si>
  <si>
    <t>Actual Hp-hr (2 mnths prior)</t>
  </si>
  <si>
    <t>Under / (Over) Nomination adjustment</t>
  </si>
  <si>
    <t>1st Nomination</t>
  </si>
  <si>
    <t>Post True-Up</t>
  </si>
  <si>
    <t>Calculation Actual Fuel Vol.  (2 mnths prior)</t>
  </si>
  <si>
    <t>Actual Monthly Nomination (History)</t>
  </si>
  <si>
    <t>Vol's owed to ENA from NNG</t>
  </si>
  <si>
    <t>= 2001 total actually owed to NNG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</si>
</sst>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000_);_(&quot;$&quot;* \(#,##0.0000\);_(&quot;$&quot;* &quot;-&quot;????_);_(@_)"/>
    <numFmt numFmtId="167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44" fontId="0" fillId="0" borderId="0" xfId="0" applyNumberFormat="1"/>
    <xf numFmtId="38" fontId="0" fillId="0" borderId="0" xfId="0" applyNumberFormat="1"/>
    <xf numFmtId="10" fontId="0" fillId="0" borderId="0" xfId="0" applyNumberFormat="1"/>
    <xf numFmtId="165" fontId="0" fillId="0" borderId="0" xfId="0" applyNumberFormat="1"/>
    <xf numFmtId="14" fontId="2" fillId="0" borderId="1" xfId="0" applyNumberFormat="1" applyFont="1" applyBorder="1" applyAlignment="1">
      <alignment horizontal="left"/>
    </xf>
    <xf numFmtId="38" fontId="0" fillId="0" borderId="0" xfId="0" applyNumberFormat="1" applyBorder="1" applyAlignment="1">
      <alignment horizontal="right"/>
    </xf>
    <xf numFmtId="38" fontId="0" fillId="0" borderId="0" xfId="0" applyNumberFormat="1" applyBorder="1"/>
    <xf numFmtId="44" fontId="0" fillId="0" borderId="0" xfId="0" applyNumberFormat="1" applyBorder="1" applyAlignment="1">
      <alignment horizontal="right"/>
    </xf>
    <xf numFmtId="44" fontId="0" fillId="2" borderId="0" xfId="0" applyNumberFormat="1" applyFill="1" applyBorder="1"/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 applyAlignment="1">
      <alignment horizontal="right"/>
    </xf>
    <xf numFmtId="165" fontId="0" fillId="0" borderId="0" xfId="0" applyNumberFormat="1" applyBorder="1"/>
    <xf numFmtId="10" fontId="0" fillId="0" borderId="0" xfId="0" applyNumberFormat="1" applyBorder="1" applyAlignment="1">
      <alignment horizontal="right"/>
    </xf>
    <xf numFmtId="10" fontId="0" fillId="3" borderId="0" xfId="2" applyNumberFormat="1" applyFont="1" applyFill="1" applyBorder="1"/>
    <xf numFmtId="44" fontId="0" fillId="3" borderId="0" xfId="0" applyNumberFormat="1" applyFill="1" applyBorder="1" applyAlignment="1">
      <alignment horizontal="right"/>
    </xf>
    <xf numFmtId="44" fontId="0" fillId="3" borderId="0" xfId="0" applyNumberFormat="1" applyFill="1" applyBorder="1"/>
    <xf numFmtId="10" fontId="0" fillId="2" borderId="0" xfId="0" applyNumberFormat="1" applyFill="1" applyBorder="1"/>
    <xf numFmtId="38" fontId="0" fillId="2" borderId="0" xfId="0" applyNumberFormat="1" applyFill="1" applyBorder="1"/>
    <xf numFmtId="38" fontId="0" fillId="3" borderId="0" xfId="0" applyNumberFormat="1" applyFill="1" applyBorder="1" applyAlignment="1">
      <alignment horizontal="right"/>
    </xf>
    <xf numFmtId="38" fontId="0" fillId="3" borderId="0" xfId="0" applyNumberFormat="1" applyFill="1" applyBorder="1"/>
    <xf numFmtId="38" fontId="0" fillId="0" borderId="0" xfId="0" applyNumberFormat="1" applyBorder="1" applyAlignment="1">
      <alignment horizontal="right" wrapText="1"/>
    </xf>
    <xf numFmtId="167" fontId="0" fillId="0" borderId="0" xfId="1" applyNumberFormat="1" applyFont="1"/>
    <xf numFmtId="167" fontId="0" fillId="0" borderId="0" xfId="0" applyNumberFormat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44" fontId="0" fillId="0" borderId="0" xfId="0" applyNumberFormat="1" applyFill="1" applyBorder="1" applyAlignment="1">
      <alignment horizontal="right"/>
    </xf>
    <xf numFmtId="38" fontId="2" fillId="3" borderId="0" xfId="0" applyNumberFormat="1" applyFont="1" applyFill="1" applyBorder="1" applyAlignment="1">
      <alignment horizontal="right"/>
    </xf>
    <xf numFmtId="38" fontId="2" fillId="3" borderId="0" xfId="0" applyNumberFormat="1" applyFont="1" applyFill="1"/>
    <xf numFmtId="38" fontId="0" fillId="3" borderId="0" xfId="0" applyNumberFormat="1" applyFill="1"/>
    <xf numFmtId="17" fontId="3" fillId="0" borderId="0" xfId="0" quotePrefix="1" applyNumberFormat="1" applyFont="1"/>
    <xf numFmtId="0" fontId="4" fillId="0" borderId="0" xfId="0" applyFont="1"/>
    <xf numFmtId="167" fontId="4" fillId="0" borderId="0" xfId="1" applyNumberFormat="1" applyFont="1"/>
    <xf numFmtId="2" fontId="2" fillId="0" borderId="0" xfId="1" applyNumberFormat="1" applyFont="1"/>
    <xf numFmtId="167" fontId="2" fillId="4" borderId="5" xfId="1" applyNumberFormat="1" applyFont="1" applyFill="1" applyBorder="1"/>
    <xf numFmtId="167" fontId="1" fillId="0" borderId="0" xfId="1" applyNumberFormat="1"/>
    <xf numFmtId="0" fontId="3" fillId="0" borderId="0" xfId="0" applyFont="1"/>
    <xf numFmtId="0" fontId="5" fillId="0" borderId="0" xfId="0" applyFont="1" applyFill="1" applyBorder="1"/>
    <xf numFmtId="167" fontId="1" fillId="0" borderId="0" xfId="1" applyNumberFormat="1" applyFont="1"/>
    <xf numFmtId="167" fontId="2" fillId="4" borderId="6" xfId="1" applyNumberFormat="1" applyFont="1" applyFill="1" applyBorder="1"/>
    <xf numFmtId="0" fontId="6" fillId="0" borderId="0" xfId="0" applyFont="1"/>
    <xf numFmtId="38" fontId="2" fillId="0" borderId="0" xfId="0" applyNumberFormat="1" applyFont="1" applyFill="1" applyBorder="1" applyAlignment="1">
      <alignment horizontal="right"/>
    </xf>
    <xf numFmtId="38" fontId="2" fillId="0" borderId="0" xfId="0" applyNumberFormat="1" applyFont="1" applyFill="1"/>
    <xf numFmtId="38" fontId="0" fillId="0" borderId="0" xfId="0" applyNumberFormat="1" applyFill="1"/>
    <xf numFmtId="38" fontId="0" fillId="0" borderId="0" xfId="0" applyNumberFormat="1" applyFill="1" applyBorder="1" applyAlignment="1">
      <alignment horizontal="right" wrapText="1"/>
    </xf>
    <xf numFmtId="38" fontId="0" fillId="0" borderId="0" xfId="0" applyNumberFormat="1" applyBorder="1" applyAlignment="1">
      <alignment horizontal="center" wrapText="1"/>
    </xf>
    <xf numFmtId="10" fontId="0" fillId="3" borderId="0" xfId="2" applyNumberFormat="1" applyFont="1" applyFill="1"/>
    <xf numFmtId="167" fontId="2" fillId="2" borderId="0" xfId="1" applyNumberFormat="1" applyFont="1" applyFill="1" applyAlignment="1">
      <alignment wrapText="1"/>
    </xf>
    <xf numFmtId="167" fontId="0" fillId="2" borderId="0" xfId="1" applyNumberFormat="1" applyFont="1" applyFill="1"/>
    <xf numFmtId="0" fontId="0" fillId="0" borderId="0" xfId="0" quotePrefix="1"/>
    <xf numFmtId="0" fontId="0" fillId="0" borderId="1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Gas vrs Actual Gas Volumes</a:t>
            </a:r>
          </a:p>
        </c:rich>
      </c:tx>
      <c:layout>
        <c:manualLayout>
          <c:xMode val="edge"/>
          <c:yMode val="edge"/>
          <c:x val="0.37860907551485617"/>
          <c:y val="3.7783386932568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585328904731692E-2"/>
          <c:y val="0.20151139697370074"/>
          <c:w val="0.92126021147809023"/>
          <c:h val="0.727959921567493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Model!$B$6:$O$6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</c:strCache>
            </c:strRef>
          </c:cat>
          <c:val>
            <c:numRef>
              <c:f>Model!$B$27:$O$27</c:f>
              <c:numCache>
                <c:formatCode>#,##0_);[Red]\(#,##0\)</c:formatCode>
                <c:ptCount val="14"/>
                <c:pt idx="0">
                  <c:v>62734.079999999994</c:v>
                </c:pt>
                <c:pt idx="1">
                  <c:v>54663.167999999998</c:v>
                </c:pt>
                <c:pt idx="2">
                  <c:v>47973.119999999995</c:v>
                </c:pt>
                <c:pt idx="3">
                  <c:v>42854.400000000001</c:v>
                </c:pt>
                <c:pt idx="4">
                  <c:v>42806.783999999992</c:v>
                </c:pt>
                <c:pt idx="5">
                  <c:v>27855.360000000001</c:v>
                </c:pt>
                <c:pt idx="6">
                  <c:v>28783.871999999999</c:v>
                </c:pt>
                <c:pt idx="7">
                  <c:v>36902.400000000001</c:v>
                </c:pt>
                <c:pt idx="8">
                  <c:v>48568.320000000007</c:v>
                </c:pt>
                <c:pt idx="9">
                  <c:v>53139.455999999998</c:v>
                </c:pt>
                <c:pt idx="10">
                  <c:v>58567.68</c:v>
                </c:pt>
                <c:pt idx="11">
                  <c:v>60710.400000000001</c:v>
                </c:pt>
                <c:pt idx="12">
                  <c:v>62734.079999999994</c:v>
                </c:pt>
                <c:pt idx="13">
                  <c:v>54663.167999999998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70C-479E-B9BD-B4BD7C53651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Model!$B$6:$O$6</c:f>
              <c:strCache>
                <c:ptCount val="1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</c:strCache>
            </c:strRef>
          </c:cat>
          <c:val>
            <c:numRef>
              <c:f>Model!$B$34:$O$34</c:f>
              <c:numCache>
                <c:formatCode>#,##0_);[Red]\(#,##0\)</c:formatCode>
                <c:ptCount val="14"/>
                <c:pt idx="0">
                  <c:v>39330.477479999987</c:v>
                </c:pt>
                <c:pt idx="1">
                  <c:v>29116.845479999989</c:v>
                </c:pt>
                <c:pt idx="2">
                  <c:v>14411.90496</c:v>
                </c:pt>
                <c:pt idx="3">
                  <c:v>-446.58227999999508</c:v>
                </c:pt>
                <c:pt idx="4">
                  <c:v>37523.755319999997</c:v>
                </c:pt>
                <c:pt idx="5">
                  <c:v>-7045.6762799999997</c:v>
                </c:pt>
                <c:pt idx="6">
                  <c:v>-12067.412159999996</c:v>
                </c:pt>
                <c:pt idx="7">
                  <c:v>9780.3524400000024</c:v>
                </c:pt>
                <c:pt idx="8">
                  <c:v>45879.396120000005</c:v>
                </c:pt>
                <c:pt idx="9">
                  <c:v>54251.241239999996</c:v>
                </c:pt>
                <c:pt idx="10">
                  <c:v>38084.727599999991</c:v>
                </c:pt>
                <c:pt idx="11">
                  <c:v>42036.628680000002</c:v>
                </c:pt>
                <c:pt idx="12">
                  <c:v>30494.14571999999</c:v>
                </c:pt>
                <c:pt idx="13">
                  <c:v>20021.110679999991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C-479E-B9BD-B4BD7C536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85016"/>
        <c:axId val="1"/>
      </c:lineChart>
      <c:catAx>
        <c:axId val="15258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MMBtu's</a:t>
                </a:r>
              </a:p>
            </c:rich>
          </c:tx>
          <c:layout>
            <c:manualLayout>
              <c:xMode val="edge"/>
              <c:yMode val="edge"/>
              <c:x val="1.246719659407672E-2"/>
              <c:y val="0.473551782888196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585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48</xdr:row>
      <xdr:rowOff>0</xdr:rowOff>
    </xdr:from>
    <xdr:to>
      <xdr:col>15</xdr:col>
      <xdr:colOff>68580</xdr:colOff>
      <xdr:row>66</xdr:row>
      <xdr:rowOff>7620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25</xdr:row>
      <xdr:rowOff>0</xdr:rowOff>
    </xdr:from>
    <xdr:to>
      <xdr:col>4</xdr:col>
      <xdr:colOff>213360</xdr:colOff>
      <xdr:row>25</xdr:row>
      <xdr:rowOff>0</xdr:rowOff>
    </xdr:to>
    <xdr:sp macro="" textlink="">
      <xdr:nvSpPr>
        <xdr:cNvPr id="2049" name="AutoShape 1"/>
        <xdr:cNvSpPr>
          <a:spLocks/>
        </xdr:cNvSpPr>
      </xdr:nvSpPr>
      <xdr:spPr bwMode="auto">
        <a:xfrm>
          <a:off x="3131820" y="4312920"/>
          <a:ext cx="25146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2"/>
  <sheetViews>
    <sheetView tabSelected="1" topLeftCell="A4" zoomScale="75" zoomScaleNormal="90" zoomScaleSheetLayoutView="100" workbookViewId="0">
      <pane xSplit="1" ySplit="4" topLeftCell="I12" activePane="bottomRight" state="frozen"/>
      <selection activeCell="A4" sqref="A4"/>
      <selection pane="topRight" activeCell="B4" sqref="B4"/>
      <selection pane="bottomLeft" activeCell="A8" sqref="A8"/>
      <selection pane="bottomRight" activeCell="N26" sqref="N26"/>
    </sheetView>
  </sheetViews>
  <sheetFormatPr defaultRowHeight="13.2" x14ac:dyDescent="0.25"/>
  <cols>
    <col min="1" max="1" width="26.44140625" customWidth="1"/>
    <col min="2" max="2" width="14" bestFit="1" customWidth="1"/>
    <col min="3" max="3" width="12.33203125" bestFit="1" customWidth="1"/>
    <col min="4" max="5" width="12.44140625" bestFit="1" customWidth="1"/>
    <col min="6" max="7" width="11.44140625" bestFit="1" customWidth="1"/>
    <col min="8" max="11" width="12.44140625" bestFit="1" customWidth="1"/>
    <col min="12" max="12" width="11.33203125" bestFit="1" customWidth="1"/>
    <col min="13" max="13" width="10.5546875" bestFit="1" customWidth="1"/>
    <col min="14" max="14" width="12.33203125" bestFit="1" customWidth="1"/>
    <col min="15" max="15" width="12.33203125" customWidth="1"/>
    <col min="16" max="16" width="11.5546875" customWidth="1"/>
    <col min="17" max="17" width="15" bestFit="1" customWidth="1"/>
    <col min="18" max="18" width="13.88671875" bestFit="1" customWidth="1"/>
    <col min="19" max="19" width="10.33203125" bestFit="1" customWidth="1"/>
    <col min="20" max="24" width="11.33203125" bestFit="1" customWidth="1"/>
  </cols>
  <sheetData>
    <row r="1" spans="1:25" ht="22.5" customHeight="1" x14ac:dyDescent="0.25">
      <c r="A1" s="1" t="s">
        <v>22</v>
      </c>
    </row>
    <row r="2" spans="1:25" ht="21.75" customHeight="1" x14ac:dyDescent="0.25">
      <c r="A2" s="1" t="s">
        <v>23</v>
      </c>
    </row>
    <row r="3" spans="1:25" ht="23.25" customHeight="1" thickBot="1" x14ac:dyDescent="0.3">
      <c r="A3" s="9">
        <f ca="1">TODAY()</f>
        <v>37285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25" ht="15.6" x14ac:dyDescent="0.3">
      <c r="A4" s="47" t="s">
        <v>53</v>
      </c>
    </row>
    <row r="5" spans="1:25" ht="13.8" thickBot="1" x14ac:dyDescent="0.3">
      <c r="B5" s="57">
        <v>2001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>
        <v>2002</v>
      </c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</row>
    <row r="6" spans="1:25" ht="13.8" thickBot="1" x14ac:dyDescent="0.3">
      <c r="B6" s="30" t="s">
        <v>0</v>
      </c>
      <c r="C6" s="31" t="s">
        <v>1</v>
      </c>
      <c r="D6" s="31" t="s">
        <v>2</v>
      </c>
      <c r="E6" s="31" t="s">
        <v>3</v>
      </c>
      <c r="F6" s="31" t="s">
        <v>4</v>
      </c>
      <c r="G6" s="31" t="s">
        <v>5</v>
      </c>
      <c r="H6" s="31" t="s">
        <v>6</v>
      </c>
      <c r="I6" s="31" t="s">
        <v>7</v>
      </c>
      <c r="J6" s="31" t="s">
        <v>8</v>
      </c>
      <c r="K6" s="31" t="s">
        <v>9</v>
      </c>
      <c r="L6" s="31" t="s">
        <v>10</v>
      </c>
      <c r="M6" s="32" t="s">
        <v>34</v>
      </c>
      <c r="N6" s="30" t="s">
        <v>0</v>
      </c>
      <c r="O6" s="31" t="s">
        <v>1</v>
      </c>
      <c r="P6" s="31" t="s">
        <v>2</v>
      </c>
      <c r="Q6" s="31" t="s">
        <v>3</v>
      </c>
      <c r="R6" s="31" t="s">
        <v>4</v>
      </c>
      <c r="S6" s="31" t="s">
        <v>5</v>
      </c>
      <c r="T6" s="31" t="s">
        <v>6</v>
      </c>
      <c r="U6" s="31" t="s">
        <v>7</v>
      </c>
      <c r="V6" s="31" t="s">
        <v>8</v>
      </c>
      <c r="W6" s="31" t="s">
        <v>9</v>
      </c>
      <c r="X6" s="31" t="s">
        <v>10</v>
      </c>
      <c r="Y6" s="32" t="s">
        <v>34</v>
      </c>
    </row>
    <row r="7" spans="1:25" ht="6" customHeight="1" x14ac:dyDescent="0.25">
      <c r="A7" s="3"/>
      <c r="B7" s="2"/>
      <c r="N7" s="2"/>
    </row>
    <row r="8" spans="1:25" s="6" customFormat="1" x14ac:dyDescent="0.25">
      <c r="A8" s="10" t="s">
        <v>11</v>
      </c>
      <c r="B8" s="24">
        <v>1754400</v>
      </c>
      <c r="C8" s="24">
        <v>683300</v>
      </c>
      <c r="D8" s="24">
        <v>2567300</v>
      </c>
      <c r="E8" s="24">
        <v>478300</v>
      </c>
      <c r="F8" s="24">
        <v>117600</v>
      </c>
      <c r="G8" s="24">
        <v>44100</v>
      </c>
      <c r="H8" s="24">
        <v>1569300</v>
      </c>
      <c r="I8" s="24">
        <v>2286100</v>
      </c>
      <c r="J8" s="24">
        <v>1689000</v>
      </c>
      <c r="K8" s="24">
        <v>2072700</v>
      </c>
      <c r="L8" s="24">
        <v>1583300</v>
      </c>
      <c r="M8" s="24">
        <v>1567700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</row>
    <row r="9" spans="1:25" s="5" customFormat="1" x14ac:dyDescent="0.25">
      <c r="A9" s="12" t="s">
        <v>12</v>
      </c>
      <c r="B9" s="13">
        <v>2000</v>
      </c>
      <c r="C9" s="13">
        <v>2000</v>
      </c>
      <c r="D9" s="13">
        <v>2000</v>
      </c>
      <c r="E9" s="13">
        <v>2000</v>
      </c>
      <c r="F9" s="13">
        <v>2000</v>
      </c>
      <c r="G9" s="13">
        <v>2000</v>
      </c>
      <c r="H9" s="13">
        <v>2000</v>
      </c>
      <c r="I9" s="13">
        <v>2000</v>
      </c>
      <c r="J9" s="13">
        <v>2000</v>
      </c>
      <c r="K9" s="13">
        <v>2000</v>
      </c>
      <c r="L9" s="13">
        <v>2000</v>
      </c>
      <c r="M9" s="24">
        <v>2000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</row>
    <row r="10" spans="1:25" s="5" customFormat="1" x14ac:dyDescent="0.25">
      <c r="A10" s="33" t="s">
        <v>13</v>
      </c>
      <c r="B10" s="13">
        <v>39001.800000000003</v>
      </c>
      <c r="C10" s="13">
        <v>15032.6</v>
      </c>
      <c r="D10" s="13">
        <v>54120.6</v>
      </c>
      <c r="E10" s="13">
        <v>10689.59</v>
      </c>
      <c r="F10" s="13">
        <v>2587.1999999999998</v>
      </c>
      <c r="G10" s="13">
        <v>970.2</v>
      </c>
      <c r="H10" s="13">
        <v>34929.589999999997</v>
      </c>
      <c r="I10" s="13">
        <v>49119.199999999997</v>
      </c>
      <c r="J10" s="13">
        <v>37538</v>
      </c>
      <c r="K10" s="13">
        <v>45960.4</v>
      </c>
      <c r="L10" s="13">
        <v>34832.6</v>
      </c>
      <c r="M10" s="24">
        <v>35135.42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</row>
    <row r="11" spans="1:25" s="5" customFormat="1" x14ac:dyDescent="0.25">
      <c r="A11" s="33" t="s">
        <v>14</v>
      </c>
      <c r="B11" s="13">
        <v>11461</v>
      </c>
      <c r="C11" s="13">
        <v>1083.3</v>
      </c>
      <c r="D11" s="13">
        <v>38700.5</v>
      </c>
      <c r="E11" s="13">
        <v>832.1</v>
      </c>
      <c r="F11" s="13">
        <v>271.08</v>
      </c>
      <c r="G11" s="13">
        <v>335.49</v>
      </c>
      <c r="H11" s="13">
        <v>659.4</v>
      </c>
      <c r="I11" s="13">
        <v>675.1</v>
      </c>
      <c r="J11" s="13">
        <v>33111.300000000003</v>
      </c>
      <c r="K11" s="13">
        <v>34555.699999999997</v>
      </c>
      <c r="L11" s="13">
        <v>549.5</v>
      </c>
      <c r="M11" s="24">
        <v>769.3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</row>
    <row r="12" spans="1:25" s="5" customFormat="1" x14ac:dyDescent="0.25">
      <c r="A12" s="12" t="s">
        <v>15</v>
      </c>
      <c r="B12" s="13">
        <v>200</v>
      </c>
      <c r="C12" s="13">
        <v>200</v>
      </c>
      <c r="D12" s="13">
        <v>200</v>
      </c>
      <c r="E12" s="13">
        <v>200</v>
      </c>
      <c r="F12" s="13">
        <v>200</v>
      </c>
      <c r="G12" s="13">
        <v>200</v>
      </c>
      <c r="H12" s="13">
        <v>200</v>
      </c>
      <c r="I12" s="13">
        <v>200</v>
      </c>
      <c r="J12" s="13">
        <v>200</v>
      </c>
      <c r="K12" s="13">
        <v>200</v>
      </c>
      <c r="L12" s="13">
        <v>200</v>
      </c>
      <c r="M12" s="24">
        <v>200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</row>
    <row r="13" spans="1:25" s="5" customFormat="1" x14ac:dyDescent="0.25">
      <c r="A13" s="12" t="s">
        <v>16</v>
      </c>
      <c r="B13" s="13">
        <v>42</v>
      </c>
      <c r="C13" s="13">
        <v>42</v>
      </c>
      <c r="D13" s="13">
        <v>42</v>
      </c>
      <c r="E13" s="13">
        <v>42</v>
      </c>
      <c r="F13" s="13">
        <v>42</v>
      </c>
      <c r="G13" s="13">
        <v>42</v>
      </c>
      <c r="H13" s="13">
        <v>42</v>
      </c>
      <c r="I13" s="13">
        <v>42</v>
      </c>
      <c r="J13" s="13">
        <v>42</v>
      </c>
      <c r="K13" s="13">
        <v>42</v>
      </c>
      <c r="L13" s="13">
        <v>42</v>
      </c>
      <c r="M13" s="24">
        <v>42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</row>
    <row r="14" spans="1:25" s="5" customFormat="1" x14ac:dyDescent="0.25">
      <c r="A14" s="21" t="s">
        <v>17</v>
      </c>
      <c r="B14" s="22">
        <f t="shared" ref="B14:L14" si="0">SUBTOTAL(9,B9:B13)</f>
        <v>52704.800000000003</v>
      </c>
      <c r="C14" s="22">
        <f t="shared" si="0"/>
        <v>18357.899999999998</v>
      </c>
      <c r="D14" s="22">
        <f t="shared" si="0"/>
        <v>95063.1</v>
      </c>
      <c r="E14" s="22">
        <f t="shared" si="0"/>
        <v>13763.69</v>
      </c>
      <c r="F14" s="22">
        <f t="shared" si="0"/>
        <v>5100.28</v>
      </c>
      <c r="G14" s="22">
        <f t="shared" si="0"/>
        <v>3547.6899999999996</v>
      </c>
      <c r="H14" s="22">
        <f t="shared" si="0"/>
        <v>37830.99</v>
      </c>
      <c r="I14" s="22">
        <f t="shared" si="0"/>
        <v>52036.299999999996</v>
      </c>
      <c r="J14" s="22">
        <f t="shared" si="0"/>
        <v>72891.3</v>
      </c>
      <c r="K14" s="22">
        <f t="shared" si="0"/>
        <v>82758.100000000006</v>
      </c>
      <c r="L14" s="22">
        <f t="shared" si="0"/>
        <v>37624.1</v>
      </c>
      <c r="M14" s="26">
        <v>38146.720000000001</v>
      </c>
      <c r="N14" s="22">
        <f t="shared" ref="N14:Y14" si="1">SUBTOTAL(9,N9:N13)</f>
        <v>0</v>
      </c>
      <c r="O14" s="22">
        <f t="shared" si="1"/>
        <v>0</v>
      </c>
      <c r="P14" s="22">
        <f t="shared" si="1"/>
        <v>0</v>
      </c>
      <c r="Q14" s="22">
        <f t="shared" si="1"/>
        <v>0</v>
      </c>
      <c r="R14" s="22">
        <f t="shared" si="1"/>
        <v>0</v>
      </c>
      <c r="S14" s="22">
        <f t="shared" si="1"/>
        <v>0</v>
      </c>
      <c r="T14" s="22">
        <f t="shared" si="1"/>
        <v>0</v>
      </c>
      <c r="U14" s="22">
        <f t="shared" si="1"/>
        <v>0</v>
      </c>
      <c r="V14" s="22">
        <f t="shared" si="1"/>
        <v>0</v>
      </c>
      <c r="W14" s="22">
        <f t="shared" si="1"/>
        <v>0</v>
      </c>
      <c r="X14" s="22">
        <f t="shared" si="1"/>
        <v>0</v>
      </c>
      <c r="Y14" s="22">
        <f t="shared" si="1"/>
        <v>0</v>
      </c>
    </row>
    <row r="15" spans="1:25" x14ac:dyDescent="0.25">
      <c r="A15" s="14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5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x14ac:dyDescent="0.25">
      <c r="A16" s="14"/>
      <c r="B16" s="14" t="s">
        <v>0</v>
      </c>
      <c r="C16" s="14" t="s">
        <v>1</v>
      </c>
      <c r="D16" s="14" t="s">
        <v>2</v>
      </c>
      <c r="E16" s="14" t="s">
        <v>3</v>
      </c>
      <c r="F16" s="14" t="s">
        <v>4</v>
      </c>
      <c r="G16" s="14" t="s">
        <v>5</v>
      </c>
      <c r="H16" s="14" t="s">
        <v>6</v>
      </c>
      <c r="I16" s="14" t="s">
        <v>7</v>
      </c>
      <c r="J16" s="14" t="s">
        <v>8</v>
      </c>
      <c r="K16" s="14" t="s">
        <v>9</v>
      </c>
      <c r="L16" s="14" t="s">
        <v>10</v>
      </c>
      <c r="M16" s="14" t="s">
        <v>34</v>
      </c>
      <c r="N16" s="14" t="s">
        <v>0</v>
      </c>
      <c r="O16" s="14" t="s">
        <v>1</v>
      </c>
      <c r="P16" s="14" t="s">
        <v>2</v>
      </c>
      <c r="Q16" s="14" t="s">
        <v>3</v>
      </c>
      <c r="R16" s="14" t="s">
        <v>4</v>
      </c>
      <c r="S16" s="14" t="s">
        <v>5</v>
      </c>
      <c r="T16" s="14" t="s">
        <v>6</v>
      </c>
      <c r="U16" s="14" t="s">
        <v>7</v>
      </c>
      <c r="V16" s="14" t="s">
        <v>8</v>
      </c>
      <c r="W16" s="14" t="s">
        <v>9</v>
      </c>
      <c r="X16" s="14" t="s">
        <v>10</v>
      </c>
      <c r="Y16" s="14" t="s">
        <v>34</v>
      </c>
    </row>
    <row r="17" spans="1:256" s="8" customFormat="1" x14ac:dyDescent="0.25">
      <c r="A17" s="17" t="s">
        <v>18</v>
      </c>
      <c r="B17" s="18">
        <f t="shared" ref="B17:L17" si="2">B14/B8</f>
        <v>3.0041495668034657E-2</v>
      </c>
      <c r="C17" s="18">
        <f t="shared" si="2"/>
        <v>2.6866530074637785E-2</v>
      </c>
      <c r="D17" s="18">
        <f t="shared" si="2"/>
        <v>3.7028434542125968E-2</v>
      </c>
      <c r="E17" s="18">
        <f t="shared" si="2"/>
        <v>2.8776270123353546E-2</v>
      </c>
      <c r="F17" s="18">
        <f t="shared" si="2"/>
        <v>4.3369727891156458E-2</v>
      </c>
      <c r="G17" s="18">
        <f t="shared" si="2"/>
        <v>8.0446485260770972E-2</v>
      </c>
      <c r="H17" s="18">
        <f t="shared" si="2"/>
        <v>2.4106920282928691E-2</v>
      </c>
      <c r="I17" s="18">
        <f t="shared" si="2"/>
        <v>2.2762040155723719E-2</v>
      </c>
      <c r="J17" s="18">
        <f t="shared" si="2"/>
        <v>4.3156483126110125E-2</v>
      </c>
      <c r="K17" s="18">
        <f t="shared" si="2"/>
        <v>3.992767887296763E-2</v>
      </c>
      <c r="L17" s="18">
        <f t="shared" si="2"/>
        <v>2.3763089749257879E-2</v>
      </c>
      <c r="M17" s="18">
        <f t="shared" ref="M17:X17" si="3">M14/M8</f>
        <v>2.4332920839446322E-2</v>
      </c>
      <c r="N17" s="18" t="e">
        <f t="shared" si="3"/>
        <v>#DIV/0!</v>
      </c>
      <c r="O17" s="18" t="e">
        <f t="shared" si="3"/>
        <v>#DIV/0!</v>
      </c>
      <c r="P17" s="18" t="e">
        <f t="shared" si="3"/>
        <v>#DIV/0!</v>
      </c>
      <c r="Q17" s="18" t="e">
        <f t="shared" si="3"/>
        <v>#DIV/0!</v>
      </c>
      <c r="R17" s="18" t="e">
        <f t="shared" si="3"/>
        <v>#DIV/0!</v>
      </c>
      <c r="S17" s="18" t="e">
        <f t="shared" si="3"/>
        <v>#DIV/0!</v>
      </c>
      <c r="T17" s="18" t="e">
        <f t="shared" si="3"/>
        <v>#DIV/0!</v>
      </c>
      <c r="U17" s="18" t="e">
        <f t="shared" si="3"/>
        <v>#DIV/0!</v>
      </c>
      <c r="V17" s="18" t="e">
        <f t="shared" si="3"/>
        <v>#DIV/0!</v>
      </c>
      <c r="W17" s="18" t="e">
        <f t="shared" si="3"/>
        <v>#DIV/0!</v>
      </c>
      <c r="X17" s="18" t="e">
        <f t="shared" si="3"/>
        <v>#DIV/0!</v>
      </c>
      <c r="Y17" s="18" t="e">
        <f>Y14/Y8</f>
        <v>#DIV/0!</v>
      </c>
    </row>
    <row r="18" spans="1:256" s="7" customFormat="1" x14ac:dyDescent="0.25">
      <c r="A18" s="19" t="s">
        <v>26</v>
      </c>
      <c r="B18" s="23">
        <v>0.39119999999999999</v>
      </c>
      <c r="C18" s="23">
        <v>0.16889999999999999</v>
      </c>
      <c r="D18" s="23">
        <v>0.57350000000000001</v>
      </c>
      <c r="E18" s="23">
        <v>0.1116</v>
      </c>
      <c r="F18" s="23">
        <v>2.7400000000000001E-2</v>
      </c>
      <c r="G18" s="23">
        <v>2.1000000000000001E-2</v>
      </c>
      <c r="H18" s="23">
        <v>0.36370000000000002</v>
      </c>
      <c r="I18" s="23">
        <v>0.51580000000000004</v>
      </c>
      <c r="J18" s="23">
        <v>0.40010000000000001</v>
      </c>
      <c r="K18" s="23">
        <v>0.45689999999999997</v>
      </c>
      <c r="L18" s="23">
        <v>0.3695</v>
      </c>
      <c r="M18" s="23">
        <v>0.3695</v>
      </c>
      <c r="N18" s="23">
        <v>0.39119999999999999</v>
      </c>
      <c r="O18" s="23">
        <v>0.16889999999999999</v>
      </c>
      <c r="P18" s="23">
        <v>0.57350000000000001</v>
      </c>
      <c r="Q18" s="23">
        <v>0.1116</v>
      </c>
      <c r="R18" s="23">
        <v>2.7400000000000001E-2</v>
      </c>
      <c r="S18" s="23">
        <v>2.1000000000000001E-2</v>
      </c>
      <c r="T18" s="23">
        <v>0.36370000000000002</v>
      </c>
      <c r="U18" s="23">
        <v>0.51580000000000004</v>
      </c>
      <c r="V18" s="23">
        <v>0.40010000000000001</v>
      </c>
      <c r="W18" s="23">
        <v>0.45689999999999997</v>
      </c>
      <c r="X18" s="23">
        <v>0.3695</v>
      </c>
      <c r="Y18" s="23">
        <v>0.3695</v>
      </c>
    </row>
    <row r="19" spans="1:256" s="7" customFormat="1" x14ac:dyDescent="0.25">
      <c r="A19" s="19" t="s">
        <v>19</v>
      </c>
      <c r="B19" s="23">
        <v>0.94699999999999995</v>
      </c>
      <c r="C19" s="23">
        <v>0.91300000000000003</v>
      </c>
      <c r="D19" s="23">
        <v>0.94599999999999995</v>
      </c>
      <c r="E19" s="23">
        <v>0.91400000000000003</v>
      </c>
      <c r="F19" s="23">
        <v>0.83399999999999996</v>
      </c>
      <c r="G19" s="23">
        <v>0.71599999999999997</v>
      </c>
      <c r="H19" s="23">
        <v>0.95</v>
      </c>
      <c r="I19" s="23">
        <v>0.95699999999999996</v>
      </c>
      <c r="J19" s="23">
        <v>0.95299999999999996</v>
      </c>
      <c r="K19" s="23">
        <v>0.94699999999999995</v>
      </c>
      <c r="L19" s="23">
        <v>0.94099999999999995</v>
      </c>
      <c r="M19" s="23">
        <v>0.94099999999999995</v>
      </c>
      <c r="N19" s="23">
        <v>0.94699999999999995</v>
      </c>
      <c r="O19" s="23">
        <v>0.91300000000000003</v>
      </c>
      <c r="P19" s="23">
        <v>0.94599999999999995</v>
      </c>
      <c r="Q19" s="23">
        <v>0.91400000000000003</v>
      </c>
      <c r="R19" s="23">
        <v>0.83399999999999996</v>
      </c>
      <c r="S19" s="23">
        <v>0.71599999999999997</v>
      </c>
      <c r="T19" s="23">
        <v>0.95</v>
      </c>
      <c r="U19" s="23">
        <v>0.95699999999999996</v>
      </c>
      <c r="V19" s="23">
        <v>0.95299999999999996</v>
      </c>
      <c r="W19" s="23">
        <v>0.94699999999999995</v>
      </c>
      <c r="X19" s="23">
        <v>0.94099999999999995</v>
      </c>
      <c r="Y19" s="23">
        <v>0.94099999999999995</v>
      </c>
    </row>
    <row r="20" spans="1:256" s="6" customFormat="1" x14ac:dyDescent="0.25">
      <c r="A20" s="25" t="s">
        <v>20</v>
      </c>
      <c r="B20" s="24">
        <v>730</v>
      </c>
      <c r="C20" s="24">
        <v>69</v>
      </c>
      <c r="D20" s="24">
        <v>2465</v>
      </c>
      <c r="E20" s="24">
        <v>53</v>
      </c>
      <c r="F20" s="24">
        <v>17</v>
      </c>
      <c r="G20" s="24">
        <v>21</v>
      </c>
      <c r="H20" s="24">
        <v>42</v>
      </c>
      <c r="I20" s="24">
        <v>43</v>
      </c>
      <c r="J20" s="24">
        <v>2109</v>
      </c>
      <c r="K20" s="24">
        <v>2201</v>
      </c>
      <c r="L20" s="24">
        <v>35</v>
      </c>
      <c r="M20" s="24">
        <v>35</v>
      </c>
      <c r="N20" s="24">
        <v>730</v>
      </c>
      <c r="O20" s="24">
        <v>69</v>
      </c>
      <c r="P20" s="24">
        <v>2465</v>
      </c>
      <c r="Q20" s="24">
        <v>53</v>
      </c>
      <c r="R20" s="24">
        <v>17</v>
      </c>
      <c r="S20" s="24">
        <v>21</v>
      </c>
      <c r="T20" s="24">
        <v>42</v>
      </c>
      <c r="U20" s="24">
        <v>43</v>
      </c>
      <c r="V20" s="24">
        <v>2109</v>
      </c>
      <c r="W20" s="24">
        <v>2201</v>
      </c>
      <c r="X20" s="24">
        <v>35</v>
      </c>
      <c r="Y20" s="24">
        <v>35</v>
      </c>
    </row>
    <row r="21" spans="1:256" s="6" customFormat="1" x14ac:dyDescent="0.25">
      <c r="A21" s="10" t="s">
        <v>21</v>
      </c>
      <c r="B21" s="24">
        <v>6028</v>
      </c>
      <c r="C21" s="24">
        <v>6021</v>
      </c>
      <c r="D21" s="24">
        <v>6017</v>
      </c>
      <c r="E21" s="24">
        <v>5953</v>
      </c>
      <c r="F21" s="24">
        <v>5779</v>
      </c>
      <c r="G21" s="24">
        <v>2910</v>
      </c>
      <c r="H21" s="24">
        <v>5799</v>
      </c>
      <c r="I21" s="24">
        <v>5957</v>
      </c>
      <c r="J21" s="24">
        <v>5863</v>
      </c>
      <c r="K21" s="24">
        <v>6098</v>
      </c>
      <c r="L21" s="24">
        <v>5952</v>
      </c>
      <c r="M21" s="24">
        <v>5952</v>
      </c>
      <c r="N21" s="24">
        <v>6028</v>
      </c>
      <c r="O21" s="24">
        <v>6021</v>
      </c>
      <c r="P21" s="24">
        <v>6017</v>
      </c>
      <c r="Q21" s="24">
        <v>5953</v>
      </c>
      <c r="R21" s="24">
        <v>5779</v>
      </c>
      <c r="S21" s="24">
        <v>2910</v>
      </c>
      <c r="T21" s="24">
        <v>5799</v>
      </c>
      <c r="U21" s="24">
        <v>5957</v>
      </c>
      <c r="V21" s="24">
        <v>5863</v>
      </c>
      <c r="W21" s="24">
        <v>6098</v>
      </c>
      <c r="X21" s="24">
        <v>5952</v>
      </c>
      <c r="Y21" s="24">
        <v>5952</v>
      </c>
    </row>
    <row r="22" spans="1:256" s="6" customFormat="1" x14ac:dyDescent="0.25">
      <c r="A22" s="10" t="s">
        <v>25</v>
      </c>
      <c r="B22" s="24">
        <v>31</v>
      </c>
      <c r="C22" s="24">
        <v>28</v>
      </c>
      <c r="D22" s="24">
        <v>31</v>
      </c>
      <c r="E22" s="24">
        <v>30</v>
      </c>
      <c r="F22" s="24">
        <v>31</v>
      </c>
      <c r="G22" s="24">
        <v>30</v>
      </c>
      <c r="H22" s="24">
        <v>31</v>
      </c>
      <c r="I22" s="24">
        <v>31</v>
      </c>
      <c r="J22" s="24">
        <v>30</v>
      </c>
      <c r="K22" s="24">
        <v>31</v>
      </c>
      <c r="L22" s="24">
        <v>30</v>
      </c>
      <c r="M22" s="24">
        <v>30</v>
      </c>
      <c r="N22" s="24">
        <v>31</v>
      </c>
      <c r="O22" s="24">
        <v>28</v>
      </c>
      <c r="P22" s="24">
        <v>31</v>
      </c>
      <c r="Q22" s="24">
        <v>30</v>
      </c>
      <c r="R22" s="24">
        <v>31</v>
      </c>
      <c r="S22" s="24">
        <v>30</v>
      </c>
      <c r="T22" s="24">
        <v>31</v>
      </c>
      <c r="U22" s="24">
        <v>31</v>
      </c>
      <c r="V22" s="24">
        <v>30</v>
      </c>
      <c r="W22" s="24">
        <v>31</v>
      </c>
      <c r="X22" s="24">
        <v>30</v>
      </c>
      <c r="Y22" s="24">
        <v>30</v>
      </c>
    </row>
    <row r="23" spans="1:256" s="6" customFormat="1" x14ac:dyDescent="0.25">
      <c r="A23" s="10" t="s">
        <v>28</v>
      </c>
      <c r="B23" s="24">
        <f>8000</f>
        <v>8000</v>
      </c>
      <c r="C23" s="24">
        <f>8000</f>
        <v>8000</v>
      </c>
      <c r="D23" s="24">
        <f>8000</f>
        <v>8000</v>
      </c>
      <c r="E23" s="24">
        <f>8000</f>
        <v>8000</v>
      </c>
      <c r="F23" s="24">
        <f>8000</f>
        <v>8000</v>
      </c>
      <c r="G23" s="24">
        <f>8000</f>
        <v>8000</v>
      </c>
      <c r="H23" s="24">
        <f>8000</f>
        <v>8000</v>
      </c>
      <c r="I23" s="24">
        <f>8000</f>
        <v>8000</v>
      </c>
      <c r="J23" s="24">
        <f>8000</f>
        <v>8000</v>
      </c>
      <c r="K23" s="24">
        <f>8000</f>
        <v>8000</v>
      </c>
      <c r="L23" s="24">
        <f>8000</f>
        <v>8000</v>
      </c>
      <c r="M23" s="24">
        <f>8000</f>
        <v>8000</v>
      </c>
      <c r="N23" s="24">
        <f>8000</f>
        <v>8000</v>
      </c>
      <c r="O23" s="24">
        <f>8000</f>
        <v>8000</v>
      </c>
      <c r="P23" s="24">
        <f>8000</f>
        <v>8000</v>
      </c>
      <c r="Q23" s="24">
        <f>8000</f>
        <v>8000</v>
      </c>
      <c r="R23" s="24">
        <f>8000</f>
        <v>8000</v>
      </c>
      <c r="S23" s="24">
        <f>8000</f>
        <v>8000</v>
      </c>
      <c r="T23" s="24">
        <f>8000</f>
        <v>8000</v>
      </c>
      <c r="U23" s="24">
        <f>8000</f>
        <v>8000</v>
      </c>
      <c r="V23" s="24">
        <f>8000</f>
        <v>8000</v>
      </c>
      <c r="W23" s="24">
        <f>8000</f>
        <v>8000</v>
      </c>
      <c r="X23" s="24">
        <f>8000</f>
        <v>8000</v>
      </c>
      <c r="Y23" s="24">
        <f>8000</f>
        <v>8000</v>
      </c>
    </row>
    <row r="24" spans="1:256" s="6" customFormat="1" x14ac:dyDescent="0.25">
      <c r="A24" s="10" t="s">
        <v>24</v>
      </c>
      <c r="B24" s="11">
        <f>B23*24*B22</f>
        <v>5952000</v>
      </c>
      <c r="C24" s="11">
        <f t="shared" ref="C24:M24" si="4">C23*24*C22</f>
        <v>5376000</v>
      </c>
      <c r="D24" s="11">
        <f t="shared" si="4"/>
        <v>5952000</v>
      </c>
      <c r="E24" s="11">
        <f t="shared" si="4"/>
        <v>5760000</v>
      </c>
      <c r="F24" s="11">
        <f t="shared" si="4"/>
        <v>5952000</v>
      </c>
      <c r="G24" s="11">
        <f t="shared" si="4"/>
        <v>5760000</v>
      </c>
      <c r="H24" s="11">
        <f t="shared" si="4"/>
        <v>5952000</v>
      </c>
      <c r="I24" s="11">
        <f t="shared" si="4"/>
        <v>5952000</v>
      </c>
      <c r="J24" s="11">
        <f t="shared" si="4"/>
        <v>5760000</v>
      </c>
      <c r="K24" s="11">
        <f t="shared" si="4"/>
        <v>5952000</v>
      </c>
      <c r="L24" s="11">
        <f t="shared" si="4"/>
        <v>5760000</v>
      </c>
      <c r="M24" s="11">
        <f t="shared" si="4"/>
        <v>5760000</v>
      </c>
      <c r="N24" s="11">
        <f t="shared" ref="N24:Y24" si="5">N23*24*N22</f>
        <v>5952000</v>
      </c>
      <c r="O24" s="11">
        <f t="shared" si="5"/>
        <v>5376000</v>
      </c>
      <c r="P24" s="11">
        <f t="shared" si="5"/>
        <v>5952000</v>
      </c>
      <c r="Q24" s="11">
        <f t="shared" si="5"/>
        <v>5760000</v>
      </c>
      <c r="R24" s="11">
        <f t="shared" si="5"/>
        <v>5952000</v>
      </c>
      <c r="S24" s="11">
        <f t="shared" si="5"/>
        <v>5760000</v>
      </c>
      <c r="T24" s="11">
        <f t="shared" si="5"/>
        <v>5952000</v>
      </c>
      <c r="U24" s="11">
        <f t="shared" si="5"/>
        <v>5952000</v>
      </c>
      <c r="V24" s="11">
        <f t="shared" si="5"/>
        <v>5760000</v>
      </c>
      <c r="W24" s="11">
        <f t="shared" si="5"/>
        <v>5952000</v>
      </c>
      <c r="X24" s="11">
        <f t="shared" si="5"/>
        <v>5760000</v>
      </c>
      <c r="Y24" s="11">
        <f t="shared" si="5"/>
        <v>5760000</v>
      </c>
    </row>
    <row r="25" spans="1:256" s="6" customFormat="1" x14ac:dyDescent="0.25">
      <c r="A25" s="25" t="s">
        <v>27</v>
      </c>
      <c r="B25" s="20">
        <f>(B8*1.34)/B24</f>
        <v>0.3949758064516129</v>
      </c>
      <c r="C25" s="20">
        <f t="shared" ref="C25:M25" si="6">(C8*1.34)/C24</f>
        <v>0.17031659226190476</v>
      </c>
      <c r="D25" s="20">
        <f t="shared" si="6"/>
        <v>0.57798756720430111</v>
      </c>
      <c r="E25" s="20">
        <f t="shared" si="6"/>
        <v>0.11127118055555556</v>
      </c>
      <c r="F25" s="20">
        <f t="shared" si="6"/>
        <v>2.6475806451612904E-2</v>
      </c>
      <c r="G25" s="20">
        <f t="shared" si="6"/>
        <v>1.0259374999999999E-2</v>
      </c>
      <c r="H25" s="20">
        <f t="shared" si="6"/>
        <v>0.35330342741935483</v>
      </c>
      <c r="I25" s="20">
        <f t="shared" si="6"/>
        <v>0.51467977150537636</v>
      </c>
      <c r="J25" s="20">
        <f t="shared" si="6"/>
        <v>0.39292708333333332</v>
      </c>
      <c r="K25" s="20">
        <f t="shared" si="6"/>
        <v>0.46663608870967743</v>
      </c>
      <c r="L25" s="20">
        <f t="shared" si="6"/>
        <v>0.36833715277777779</v>
      </c>
      <c r="M25" s="20">
        <f t="shared" si="6"/>
        <v>0.3647079861111111</v>
      </c>
      <c r="N25" s="20">
        <f t="shared" ref="N25:Y25" si="7">(N8*1.34)/N24</f>
        <v>0</v>
      </c>
      <c r="O25" s="20">
        <f t="shared" si="7"/>
        <v>0</v>
      </c>
      <c r="P25" s="20">
        <f t="shared" si="7"/>
        <v>0</v>
      </c>
      <c r="Q25" s="20">
        <f t="shared" si="7"/>
        <v>0</v>
      </c>
      <c r="R25" s="20">
        <f t="shared" si="7"/>
        <v>0</v>
      </c>
      <c r="S25" s="20">
        <f t="shared" si="7"/>
        <v>0</v>
      </c>
      <c r="T25" s="20">
        <f t="shared" si="7"/>
        <v>0</v>
      </c>
      <c r="U25" s="20">
        <f t="shared" si="7"/>
        <v>0</v>
      </c>
      <c r="V25" s="20">
        <f t="shared" si="7"/>
        <v>0</v>
      </c>
      <c r="W25" s="20">
        <f t="shared" si="7"/>
        <v>0</v>
      </c>
      <c r="X25" s="20">
        <f t="shared" si="7"/>
        <v>0</v>
      </c>
      <c r="Y25" s="20">
        <f t="shared" si="7"/>
        <v>0</v>
      </c>
    </row>
    <row r="26" spans="1:256" s="6" customFormat="1" x14ac:dyDescent="0.25">
      <c r="A26" s="25" t="s">
        <v>30</v>
      </c>
      <c r="B26" s="53">
        <v>0.85</v>
      </c>
      <c r="C26" s="20">
        <v>0.82</v>
      </c>
      <c r="D26" s="20">
        <v>0.65</v>
      </c>
      <c r="E26" s="20">
        <v>0.6</v>
      </c>
      <c r="F26" s="20">
        <v>0.57999999999999996</v>
      </c>
      <c r="G26" s="20">
        <v>0.39</v>
      </c>
      <c r="H26" s="20">
        <v>0.39</v>
      </c>
      <c r="I26" s="20">
        <v>0.5</v>
      </c>
      <c r="J26" s="20">
        <v>0.68</v>
      </c>
      <c r="K26" s="20">
        <v>0.72</v>
      </c>
      <c r="L26" s="20">
        <v>0.82</v>
      </c>
      <c r="M26" s="20">
        <v>0.85</v>
      </c>
      <c r="N26" s="53">
        <v>0.85</v>
      </c>
      <c r="O26" s="20">
        <v>0.82</v>
      </c>
      <c r="P26" s="20">
        <v>0.65</v>
      </c>
      <c r="Q26" s="20">
        <v>0.6</v>
      </c>
      <c r="R26" s="20">
        <v>0.57999999999999996</v>
      </c>
      <c r="S26" s="20">
        <v>0.39</v>
      </c>
      <c r="T26" s="20">
        <v>0.39</v>
      </c>
      <c r="U26" s="20">
        <v>0.5</v>
      </c>
      <c r="V26" s="20">
        <v>0.68</v>
      </c>
      <c r="W26" s="20">
        <v>0.72</v>
      </c>
      <c r="X26" s="20">
        <v>0.82</v>
      </c>
      <c r="Y26" s="20">
        <v>0.85</v>
      </c>
    </row>
    <row r="27" spans="1:256" s="36" customFormat="1" x14ac:dyDescent="0.25">
      <c r="A27" s="34" t="s">
        <v>29</v>
      </c>
      <c r="B27" s="35">
        <f t="shared" ref="B27:Y27" si="8">B23*24*B22*B26*0.0124</f>
        <v>62734.079999999994</v>
      </c>
      <c r="C27" s="35">
        <f t="shared" si="8"/>
        <v>54663.167999999998</v>
      </c>
      <c r="D27" s="35">
        <f t="shared" si="8"/>
        <v>47973.119999999995</v>
      </c>
      <c r="E27" s="35">
        <f t="shared" si="8"/>
        <v>42854.400000000001</v>
      </c>
      <c r="F27" s="35">
        <f t="shared" si="8"/>
        <v>42806.783999999992</v>
      </c>
      <c r="G27" s="35">
        <f t="shared" si="8"/>
        <v>27855.360000000001</v>
      </c>
      <c r="H27" s="35">
        <f t="shared" si="8"/>
        <v>28783.871999999999</v>
      </c>
      <c r="I27" s="35">
        <f t="shared" si="8"/>
        <v>36902.400000000001</v>
      </c>
      <c r="J27" s="35">
        <f t="shared" si="8"/>
        <v>48568.320000000007</v>
      </c>
      <c r="K27" s="35">
        <f t="shared" si="8"/>
        <v>53139.455999999998</v>
      </c>
      <c r="L27" s="35">
        <f t="shared" si="8"/>
        <v>58567.68</v>
      </c>
      <c r="M27" s="35">
        <f t="shared" si="8"/>
        <v>60710.400000000001</v>
      </c>
      <c r="N27" s="35">
        <f t="shared" si="8"/>
        <v>62734.079999999994</v>
      </c>
      <c r="O27" s="35">
        <f t="shared" si="8"/>
        <v>54663.167999999998</v>
      </c>
      <c r="P27" s="35">
        <f t="shared" si="8"/>
        <v>47973.119999999995</v>
      </c>
      <c r="Q27" s="35">
        <f t="shared" si="8"/>
        <v>42854.400000000001</v>
      </c>
      <c r="R27" s="35">
        <f t="shared" si="8"/>
        <v>42806.783999999992</v>
      </c>
      <c r="S27" s="35">
        <f t="shared" si="8"/>
        <v>27855.360000000001</v>
      </c>
      <c r="T27" s="35">
        <f t="shared" si="8"/>
        <v>28783.871999999999</v>
      </c>
      <c r="U27" s="35">
        <f t="shared" si="8"/>
        <v>36902.400000000001</v>
      </c>
      <c r="V27" s="35">
        <f t="shared" si="8"/>
        <v>48568.320000000007</v>
      </c>
      <c r="W27" s="35">
        <f t="shared" si="8"/>
        <v>53139.455999999998</v>
      </c>
      <c r="X27" s="35">
        <f t="shared" si="8"/>
        <v>58567.68</v>
      </c>
      <c r="Y27" s="35">
        <f t="shared" si="8"/>
        <v>60710.400000000001</v>
      </c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s="50" customFormat="1" x14ac:dyDescent="0.25">
      <c r="A28" s="48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s="50" customFormat="1" x14ac:dyDescent="0.25">
      <c r="A29" s="48" t="s">
        <v>54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s="6" customFormat="1" x14ac:dyDescent="0.25">
      <c r="A30" s="27" t="s">
        <v>55</v>
      </c>
      <c r="B30" s="11">
        <f>2114700*1.341</f>
        <v>2835812.6999999997</v>
      </c>
      <c r="C30" s="11">
        <f>2114700*1.341</f>
        <v>2835812.6999999997</v>
      </c>
      <c r="D30" s="11">
        <f>B8*1.341</f>
        <v>2352650.4</v>
      </c>
      <c r="E30" s="11">
        <f t="shared" ref="E30:L30" si="9">C8*1.341</f>
        <v>916305.29999999993</v>
      </c>
      <c r="F30" s="11">
        <f t="shared" si="9"/>
        <v>3442749.3</v>
      </c>
      <c r="G30" s="11">
        <f t="shared" si="9"/>
        <v>641400.29999999993</v>
      </c>
      <c r="H30" s="11">
        <f t="shared" si="9"/>
        <v>157701.6</v>
      </c>
      <c r="I30" s="11">
        <f t="shared" si="9"/>
        <v>59138.1</v>
      </c>
      <c r="J30" s="11">
        <f t="shared" si="9"/>
        <v>2104431.2999999998</v>
      </c>
      <c r="K30" s="11">
        <f t="shared" si="9"/>
        <v>3065660.1</v>
      </c>
      <c r="L30" s="11">
        <f t="shared" si="9"/>
        <v>2264949</v>
      </c>
      <c r="M30" s="11">
        <f t="shared" ref="M30:Y30" si="10">K8*1.341</f>
        <v>2779490.6999999997</v>
      </c>
      <c r="N30" s="11">
        <f t="shared" si="10"/>
        <v>2123205.2999999998</v>
      </c>
      <c r="O30" s="11">
        <f t="shared" si="10"/>
        <v>2102285.6999999997</v>
      </c>
      <c r="P30" s="11">
        <f t="shared" si="10"/>
        <v>0</v>
      </c>
      <c r="Q30" s="11">
        <f t="shared" si="10"/>
        <v>0</v>
      </c>
      <c r="R30" s="11">
        <f t="shared" si="10"/>
        <v>0</v>
      </c>
      <c r="S30" s="11">
        <f t="shared" si="10"/>
        <v>0</v>
      </c>
      <c r="T30" s="11">
        <f t="shared" si="10"/>
        <v>0</v>
      </c>
      <c r="U30" s="11">
        <f t="shared" si="10"/>
        <v>0</v>
      </c>
      <c r="V30" s="11">
        <f t="shared" si="10"/>
        <v>0</v>
      </c>
      <c r="W30" s="11">
        <f t="shared" si="10"/>
        <v>0</v>
      </c>
      <c r="X30" s="11">
        <f t="shared" si="10"/>
        <v>0</v>
      </c>
      <c r="Y30" s="11">
        <f t="shared" si="10"/>
        <v>0</v>
      </c>
    </row>
    <row r="31" spans="1:256" s="36" customFormat="1" ht="26.4" x14ac:dyDescent="0.25">
      <c r="A31" s="51" t="s">
        <v>59</v>
      </c>
      <c r="B31" s="24">
        <f>B30*0.0124</f>
        <v>35164.077479999993</v>
      </c>
      <c r="C31" s="24">
        <f>C30*0.0124</f>
        <v>35164.077479999993</v>
      </c>
      <c r="D31" s="24">
        <f>D30*0.0124</f>
        <v>29172.864959999999</v>
      </c>
      <c r="E31" s="24">
        <f t="shared" ref="E31:L31" si="11">E30*0.0124</f>
        <v>11362.185719999999</v>
      </c>
      <c r="F31" s="24">
        <f t="shared" si="11"/>
        <v>42690.09132</v>
      </c>
      <c r="G31" s="24">
        <f t="shared" si="11"/>
        <v>7953.3637199999985</v>
      </c>
      <c r="H31" s="24">
        <f t="shared" si="11"/>
        <v>1955.4998399999999</v>
      </c>
      <c r="I31" s="24">
        <f t="shared" si="11"/>
        <v>733.31243999999992</v>
      </c>
      <c r="J31" s="24">
        <f t="shared" si="11"/>
        <v>26094.948119999997</v>
      </c>
      <c r="K31" s="24">
        <f t="shared" si="11"/>
        <v>38014.185239999999</v>
      </c>
      <c r="L31" s="24">
        <f t="shared" si="11"/>
        <v>28085.367599999998</v>
      </c>
      <c r="M31" s="24">
        <f t="shared" ref="M31:Y31" si="12">M30*0.0124</f>
        <v>34465.684679999998</v>
      </c>
      <c r="N31" s="24">
        <f t="shared" si="12"/>
        <v>26327.745719999995</v>
      </c>
      <c r="O31" s="24">
        <f t="shared" si="12"/>
        <v>26068.342679999994</v>
      </c>
      <c r="P31" s="24">
        <f t="shared" si="12"/>
        <v>0</v>
      </c>
      <c r="Q31" s="24">
        <f t="shared" si="12"/>
        <v>0</v>
      </c>
      <c r="R31" s="24">
        <f t="shared" si="12"/>
        <v>0</v>
      </c>
      <c r="S31" s="24">
        <f t="shared" si="12"/>
        <v>0</v>
      </c>
      <c r="T31" s="24">
        <f t="shared" si="12"/>
        <v>0</v>
      </c>
      <c r="U31" s="24">
        <f t="shared" si="12"/>
        <v>0</v>
      </c>
      <c r="V31" s="24">
        <f t="shared" si="12"/>
        <v>0</v>
      </c>
      <c r="W31" s="24">
        <f t="shared" si="12"/>
        <v>0</v>
      </c>
      <c r="X31" s="24">
        <f t="shared" si="12"/>
        <v>0</v>
      </c>
      <c r="Y31" s="24">
        <f t="shared" si="12"/>
        <v>0</v>
      </c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s="6" customFormat="1" ht="26.4" x14ac:dyDescent="0.25">
      <c r="A32" s="52" t="s">
        <v>56</v>
      </c>
      <c r="B32" s="11">
        <f>B31-L27</f>
        <v>-23403.602520000008</v>
      </c>
      <c r="C32" s="11">
        <f>C31-M27</f>
        <v>-25546.322520000009</v>
      </c>
      <c r="D32" s="11">
        <f>D31-B27</f>
        <v>-33561.215039999995</v>
      </c>
      <c r="E32" s="11">
        <f t="shared" ref="E32:L32" si="13">E31-C27</f>
        <v>-43300.982279999997</v>
      </c>
      <c r="F32" s="11">
        <f t="shared" si="13"/>
        <v>-5283.0286799999958</v>
      </c>
      <c r="G32" s="11">
        <f t="shared" si="13"/>
        <v>-34901.03628</v>
      </c>
      <c r="H32" s="11">
        <f t="shared" si="13"/>
        <v>-40851.284159999996</v>
      </c>
      <c r="I32" s="11">
        <f t="shared" si="13"/>
        <v>-27122.047559999999</v>
      </c>
      <c r="J32" s="11">
        <f t="shared" si="13"/>
        <v>-2688.9238800000021</v>
      </c>
      <c r="K32" s="11">
        <f t="shared" si="13"/>
        <v>1111.7852399999974</v>
      </c>
      <c r="L32" s="11">
        <f t="shared" si="13"/>
        <v>-20482.952400000009</v>
      </c>
      <c r="M32" s="11">
        <f t="shared" ref="M32:Y32" si="14">M31-K27</f>
        <v>-18673.77132</v>
      </c>
      <c r="N32" s="11">
        <f t="shared" si="14"/>
        <v>-32239.934280000005</v>
      </c>
      <c r="O32" s="11">
        <f t="shared" si="14"/>
        <v>-34642.057320000007</v>
      </c>
      <c r="P32" s="11">
        <f t="shared" si="14"/>
        <v>-62734.079999999994</v>
      </c>
      <c r="Q32" s="11">
        <f t="shared" si="14"/>
        <v>-54663.167999999998</v>
      </c>
      <c r="R32" s="11">
        <f t="shared" si="14"/>
        <v>-47973.119999999995</v>
      </c>
      <c r="S32" s="11">
        <f t="shared" si="14"/>
        <v>-42854.400000000001</v>
      </c>
      <c r="T32" s="11">
        <f t="shared" si="14"/>
        <v>-42806.783999999992</v>
      </c>
      <c r="U32" s="11">
        <f t="shared" si="14"/>
        <v>-27855.360000000001</v>
      </c>
      <c r="V32" s="11">
        <f t="shared" si="14"/>
        <v>-28783.871999999999</v>
      </c>
      <c r="W32" s="11">
        <f t="shared" si="14"/>
        <v>-36902.400000000001</v>
      </c>
      <c r="X32" s="11">
        <f t="shared" si="14"/>
        <v>-48568.320000000007</v>
      </c>
      <c r="Y32" s="11">
        <f t="shared" si="14"/>
        <v>-53139.455999999998</v>
      </c>
    </row>
    <row r="33" spans="1:25" s="6" customFormat="1" x14ac:dyDescent="0.25">
      <c r="A33" s="5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spans="1:25" s="1" customFormat="1" x14ac:dyDescent="0.25">
      <c r="A34" s="34" t="s">
        <v>51</v>
      </c>
      <c r="B34" s="35">
        <f t="shared" ref="B34:Y34" si="15">B27+B32</f>
        <v>39330.477479999987</v>
      </c>
      <c r="C34" s="35">
        <f t="shared" si="15"/>
        <v>29116.845479999989</v>
      </c>
      <c r="D34" s="35">
        <f t="shared" si="15"/>
        <v>14411.90496</v>
      </c>
      <c r="E34" s="35">
        <f t="shared" si="15"/>
        <v>-446.58227999999508</v>
      </c>
      <c r="F34" s="35">
        <f t="shared" si="15"/>
        <v>37523.755319999997</v>
      </c>
      <c r="G34" s="35">
        <f t="shared" si="15"/>
        <v>-7045.6762799999997</v>
      </c>
      <c r="H34" s="35">
        <f t="shared" si="15"/>
        <v>-12067.412159999996</v>
      </c>
      <c r="I34" s="35">
        <f t="shared" si="15"/>
        <v>9780.3524400000024</v>
      </c>
      <c r="J34" s="35">
        <f t="shared" si="15"/>
        <v>45879.396120000005</v>
      </c>
      <c r="K34" s="35">
        <f t="shared" si="15"/>
        <v>54251.241239999996</v>
      </c>
      <c r="L34" s="35">
        <f t="shared" si="15"/>
        <v>38084.727599999991</v>
      </c>
      <c r="M34" s="35">
        <f t="shared" si="15"/>
        <v>42036.628680000002</v>
      </c>
      <c r="N34" s="35">
        <f t="shared" si="15"/>
        <v>30494.14571999999</v>
      </c>
      <c r="O34" s="35">
        <f t="shared" si="15"/>
        <v>20021.110679999991</v>
      </c>
      <c r="P34" s="35">
        <f t="shared" si="15"/>
        <v>-14760.96</v>
      </c>
      <c r="Q34" s="35">
        <f t="shared" si="15"/>
        <v>-11808.767999999996</v>
      </c>
      <c r="R34" s="35">
        <f t="shared" si="15"/>
        <v>-5166.336000000003</v>
      </c>
      <c r="S34" s="35">
        <f t="shared" si="15"/>
        <v>-14999.04</v>
      </c>
      <c r="T34" s="35">
        <f t="shared" si="15"/>
        <v>-14022.911999999993</v>
      </c>
      <c r="U34" s="35">
        <f t="shared" si="15"/>
        <v>9047.0400000000009</v>
      </c>
      <c r="V34" s="35">
        <f t="shared" si="15"/>
        <v>19784.448000000008</v>
      </c>
      <c r="W34" s="35">
        <f t="shared" si="15"/>
        <v>16237.055999999997</v>
      </c>
      <c r="X34" s="35">
        <f t="shared" si="15"/>
        <v>9999.3599999999933</v>
      </c>
      <c r="Y34" s="35">
        <f t="shared" si="15"/>
        <v>7570.9440000000031</v>
      </c>
    </row>
    <row r="35" spans="1:25" x14ac:dyDescent="0.25">
      <c r="A35" s="34" t="s">
        <v>52</v>
      </c>
      <c r="B35" s="28">
        <f t="shared" ref="B35:Y35" si="16">B34/B22</f>
        <v>1268.7250799999995</v>
      </c>
      <c r="C35" s="28">
        <f t="shared" si="16"/>
        <v>1039.8873385714282</v>
      </c>
      <c r="D35" s="28">
        <f t="shared" si="16"/>
        <v>464.90015999999997</v>
      </c>
      <c r="E35" s="28">
        <f t="shared" si="16"/>
        <v>-14.886075999999836</v>
      </c>
      <c r="F35" s="28">
        <f t="shared" si="16"/>
        <v>1210.44372</v>
      </c>
      <c r="G35" s="28">
        <f t="shared" si="16"/>
        <v>-234.85587599999999</v>
      </c>
      <c r="H35" s="28">
        <f t="shared" si="16"/>
        <v>-389.2713599999999</v>
      </c>
      <c r="I35" s="28">
        <f t="shared" si="16"/>
        <v>315.49524000000008</v>
      </c>
      <c r="J35" s="28">
        <f t="shared" si="16"/>
        <v>1529.3132040000003</v>
      </c>
      <c r="K35" s="28">
        <f t="shared" si="16"/>
        <v>1750.0400399999999</v>
      </c>
      <c r="L35" s="28">
        <f t="shared" si="16"/>
        <v>1269.4909199999997</v>
      </c>
      <c r="M35" s="28">
        <f t="shared" si="16"/>
        <v>1401.2209560000001</v>
      </c>
      <c r="N35" s="28">
        <f t="shared" si="16"/>
        <v>983.68211999999971</v>
      </c>
      <c r="O35" s="28">
        <f t="shared" si="16"/>
        <v>715.03966714285684</v>
      </c>
      <c r="P35" s="28">
        <f t="shared" si="16"/>
        <v>-476.15999999999997</v>
      </c>
      <c r="Q35" s="28">
        <f t="shared" si="16"/>
        <v>-393.62559999999991</v>
      </c>
      <c r="R35" s="28">
        <f t="shared" si="16"/>
        <v>-166.65600000000009</v>
      </c>
      <c r="S35" s="28">
        <f t="shared" si="16"/>
        <v>-499.96800000000002</v>
      </c>
      <c r="T35" s="28">
        <f t="shared" si="16"/>
        <v>-452.35199999999975</v>
      </c>
      <c r="U35" s="28">
        <f t="shared" si="16"/>
        <v>291.84000000000003</v>
      </c>
      <c r="V35" s="28">
        <f t="shared" si="16"/>
        <v>659.4816000000003</v>
      </c>
      <c r="W35" s="28">
        <f t="shared" si="16"/>
        <v>523.77599999999995</v>
      </c>
      <c r="X35" s="28">
        <f t="shared" si="16"/>
        <v>333.31199999999978</v>
      </c>
      <c r="Y35" s="28">
        <f t="shared" si="16"/>
        <v>252.36480000000012</v>
      </c>
    </row>
    <row r="37" spans="1:25" hidden="1" x14ac:dyDescent="0.25">
      <c r="A37" t="s">
        <v>31</v>
      </c>
      <c r="B37" s="28">
        <f t="shared" ref="B37:Y37" si="17">B38*B22</f>
        <v>40610</v>
      </c>
      <c r="C37" s="28">
        <f t="shared" si="17"/>
        <v>73668</v>
      </c>
      <c r="D37" s="28">
        <f t="shared" si="17"/>
        <v>81530</v>
      </c>
      <c r="E37" s="28">
        <f t="shared" si="17"/>
        <v>86130</v>
      </c>
      <c r="F37" s="28">
        <f t="shared" si="17"/>
        <v>48081</v>
      </c>
      <c r="G37" s="28">
        <f t="shared" si="17"/>
        <v>62760</v>
      </c>
      <c r="H37" s="28">
        <f t="shared" si="17"/>
        <v>69626</v>
      </c>
      <c r="I37" s="28">
        <f t="shared" si="17"/>
        <v>74834</v>
      </c>
      <c r="J37" s="28">
        <f t="shared" si="17"/>
        <v>48570</v>
      </c>
      <c r="K37" s="28">
        <f t="shared" si="17"/>
        <v>36797</v>
      </c>
      <c r="L37" s="28">
        <f t="shared" si="17"/>
        <v>46980</v>
      </c>
      <c r="M37" s="28">
        <f t="shared" si="17"/>
        <v>47010</v>
      </c>
      <c r="N37" s="28">
        <f t="shared" si="17"/>
        <v>48608</v>
      </c>
      <c r="O37" s="28">
        <f t="shared" si="17"/>
        <v>43932</v>
      </c>
      <c r="P37" s="28">
        <f t="shared" si="17"/>
        <v>48670</v>
      </c>
      <c r="Q37" s="28">
        <f t="shared" si="17"/>
        <v>47130</v>
      </c>
      <c r="R37" s="28">
        <f t="shared" si="17"/>
        <v>48732</v>
      </c>
      <c r="S37" s="28">
        <f t="shared" si="17"/>
        <v>47190</v>
      </c>
      <c r="T37" s="28">
        <f t="shared" si="17"/>
        <v>48794</v>
      </c>
      <c r="U37" s="28">
        <f t="shared" si="17"/>
        <v>48825</v>
      </c>
      <c r="V37" s="28">
        <f t="shared" si="17"/>
        <v>47280</v>
      </c>
      <c r="W37" s="28">
        <f t="shared" si="17"/>
        <v>48887</v>
      </c>
      <c r="X37" s="28">
        <f t="shared" si="17"/>
        <v>47340</v>
      </c>
      <c r="Y37" s="28">
        <f t="shared" si="17"/>
        <v>47370</v>
      </c>
    </row>
    <row r="38" spans="1:25" hidden="1" x14ac:dyDescent="0.25">
      <c r="A38" t="s">
        <v>32</v>
      </c>
      <c r="B38">
        <v>1310</v>
      </c>
      <c r="C38">
        <v>2631</v>
      </c>
      <c r="D38">
        <v>2630</v>
      </c>
      <c r="E38">
        <v>2871</v>
      </c>
      <c r="F38">
        <v>1551</v>
      </c>
      <c r="G38">
        <v>2092</v>
      </c>
      <c r="H38">
        <v>2246</v>
      </c>
      <c r="I38">
        <v>2414</v>
      </c>
      <c r="J38">
        <v>1619</v>
      </c>
      <c r="K38">
        <v>1187</v>
      </c>
      <c r="L38">
        <v>1566</v>
      </c>
      <c r="M38">
        <v>1567</v>
      </c>
      <c r="N38">
        <v>1568</v>
      </c>
      <c r="O38">
        <v>1569</v>
      </c>
      <c r="P38">
        <v>1570</v>
      </c>
      <c r="Q38">
        <v>1571</v>
      </c>
      <c r="R38">
        <v>1572</v>
      </c>
      <c r="S38">
        <v>1573</v>
      </c>
      <c r="T38">
        <v>1574</v>
      </c>
      <c r="U38">
        <v>1575</v>
      </c>
      <c r="V38">
        <v>1576</v>
      </c>
      <c r="W38">
        <v>1577</v>
      </c>
      <c r="X38">
        <v>1578</v>
      </c>
      <c r="Y38">
        <v>1579</v>
      </c>
    </row>
    <row r="39" spans="1:25" hidden="1" x14ac:dyDescent="0.25"/>
    <row r="40" spans="1:25" hidden="1" x14ac:dyDescent="0.25">
      <c r="A40" t="s">
        <v>33</v>
      </c>
      <c r="B40" s="29">
        <f>B37-B34</f>
        <v>1279.5225200000132</v>
      </c>
      <c r="C40" s="29">
        <f t="shared" ref="C40:L40" si="18">C37-C34</f>
        <v>44551.154520000011</v>
      </c>
      <c r="D40" s="29">
        <f t="shared" si="18"/>
        <v>67118.09504</v>
      </c>
      <c r="E40" s="29">
        <f t="shared" si="18"/>
        <v>86576.582280000002</v>
      </c>
      <c r="F40" s="29">
        <f t="shared" si="18"/>
        <v>10557.244680000003</v>
      </c>
      <c r="G40" s="29">
        <f t="shared" si="18"/>
        <v>69805.67628</v>
      </c>
      <c r="H40" s="29">
        <f t="shared" si="18"/>
        <v>81693.412159999993</v>
      </c>
      <c r="I40" s="29">
        <f t="shared" si="18"/>
        <v>65053.647559999998</v>
      </c>
      <c r="J40" s="29">
        <f t="shared" si="18"/>
        <v>2690.6038799999951</v>
      </c>
      <c r="K40" s="29">
        <f t="shared" si="18"/>
        <v>-17454.241239999996</v>
      </c>
      <c r="L40" s="29">
        <f t="shared" si="18"/>
        <v>8895.2724000000089</v>
      </c>
      <c r="M40" s="29">
        <f t="shared" ref="M40:Y40" si="19">M37-M34</f>
        <v>4973.3713199999984</v>
      </c>
      <c r="N40" s="29">
        <f t="shared" si="19"/>
        <v>18113.85428000001</v>
      </c>
      <c r="O40" s="29">
        <f t="shared" si="19"/>
        <v>23910.889320000009</v>
      </c>
      <c r="P40" s="29">
        <f t="shared" si="19"/>
        <v>63430.96</v>
      </c>
      <c r="Q40" s="29">
        <f t="shared" si="19"/>
        <v>58938.767999999996</v>
      </c>
      <c r="R40" s="29">
        <f t="shared" si="19"/>
        <v>53898.336000000003</v>
      </c>
      <c r="S40" s="29">
        <f t="shared" si="19"/>
        <v>62189.04</v>
      </c>
      <c r="T40" s="29">
        <f t="shared" si="19"/>
        <v>62816.911999999997</v>
      </c>
      <c r="U40" s="29">
        <f t="shared" si="19"/>
        <v>39777.96</v>
      </c>
      <c r="V40" s="29">
        <f t="shared" si="19"/>
        <v>27495.551999999992</v>
      </c>
      <c r="W40" s="29">
        <f t="shared" si="19"/>
        <v>32649.944000000003</v>
      </c>
      <c r="X40" s="29">
        <f t="shared" si="19"/>
        <v>37340.640000000007</v>
      </c>
      <c r="Y40" s="29">
        <f t="shared" si="19"/>
        <v>39799.055999999997</v>
      </c>
    </row>
    <row r="42" spans="1:25" s="28" customFormat="1" ht="26.4" x14ac:dyDescent="0.25">
      <c r="A42" s="54" t="s">
        <v>60</v>
      </c>
      <c r="B42" s="55">
        <v>39687</v>
      </c>
      <c r="C42" s="55">
        <v>36688</v>
      </c>
      <c r="D42" s="55">
        <v>81534</v>
      </c>
      <c r="E42" s="55">
        <v>86155</v>
      </c>
      <c r="F42" s="55">
        <v>48090</v>
      </c>
      <c r="G42" s="55">
        <v>62756</v>
      </c>
      <c r="H42" s="55">
        <v>69636</v>
      </c>
      <c r="I42" s="55">
        <v>64024</v>
      </c>
      <c r="J42" s="55">
        <v>51257</v>
      </c>
      <c r="K42" s="55">
        <v>52027</v>
      </c>
      <c r="L42" s="55">
        <v>79051</v>
      </c>
      <c r="M42" s="55">
        <v>81407</v>
      </c>
      <c r="N42" s="55">
        <v>94974</v>
      </c>
      <c r="O42" s="55">
        <v>20021</v>
      </c>
      <c r="P42" s="55"/>
      <c r="Q42" s="55"/>
      <c r="R42" s="55"/>
      <c r="S42" s="55"/>
      <c r="T42" s="55"/>
      <c r="U42" s="55"/>
      <c r="V42" s="55"/>
      <c r="W42" s="55"/>
      <c r="X42" s="55"/>
      <c r="Y42" s="55"/>
    </row>
    <row r="44" spans="1:25" x14ac:dyDescent="0.25">
      <c r="A44" t="s">
        <v>61</v>
      </c>
      <c r="B44" s="29">
        <f>B34-B42</f>
        <v>-356.52252000001317</v>
      </c>
      <c r="C44" s="29">
        <f t="shared" ref="C44:Y44" si="20">C34-C42</f>
        <v>-7571.154520000011</v>
      </c>
      <c r="D44" s="29">
        <f t="shared" si="20"/>
        <v>-67122.09504</v>
      </c>
      <c r="E44" s="29">
        <f t="shared" si="20"/>
        <v>-86601.582280000002</v>
      </c>
      <c r="F44" s="29">
        <f t="shared" si="20"/>
        <v>-10566.244680000003</v>
      </c>
      <c r="G44" s="29">
        <f t="shared" si="20"/>
        <v>-69801.67628</v>
      </c>
      <c r="H44" s="29">
        <f t="shared" si="20"/>
        <v>-81703.412159999993</v>
      </c>
      <c r="I44" s="29">
        <f t="shared" si="20"/>
        <v>-54243.647559999998</v>
      </c>
      <c r="J44" s="29">
        <f t="shared" si="20"/>
        <v>-5377.6038799999951</v>
      </c>
      <c r="K44" s="29">
        <f t="shared" si="20"/>
        <v>2224.2412399999957</v>
      </c>
      <c r="L44" s="29">
        <f t="shared" si="20"/>
        <v>-40966.272400000009</v>
      </c>
      <c r="M44" s="29">
        <f t="shared" si="20"/>
        <v>-39370.371319999998</v>
      </c>
      <c r="N44" s="29">
        <f t="shared" si="20"/>
        <v>-64479.854280000014</v>
      </c>
      <c r="O44" s="29">
        <f t="shared" si="20"/>
        <v>0.11067999999067979</v>
      </c>
      <c r="P44" s="29">
        <f t="shared" si="20"/>
        <v>-14760.96</v>
      </c>
      <c r="Q44" s="29">
        <f t="shared" si="20"/>
        <v>-11808.767999999996</v>
      </c>
      <c r="R44" s="29">
        <f t="shared" si="20"/>
        <v>-5166.336000000003</v>
      </c>
      <c r="S44" s="29">
        <f t="shared" si="20"/>
        <v>-14999.04</v>
      </c>
      <c r="T44" s="29">
        <f t="shared" si="20"/>
        <v>-14022.911999999993</v>
      </c>
      <c r="U44" s="29">
        <f t="shared" si="20"/>
        <v>9047.0400000000009</v>
      </c>
      <c r="V44" s="29">
        <f t="shared" si="20"/>
        <v>19784.448000000008</v>
      </c>
      <c r="W44" s="29">
        <f t="shared" si="20"/>
        <v>16237.055999999997</v>
      </c>
      <c r="X44" s="29">
        <f t="shared" si="20"/>
        <v>9999.3599999999933</v>
      </c>
      <c r="Y44" s="29">
        <f t="shared" si="20"/>
        <v>7570.9440000000031</v>
      </c>
    </row>
    <row r="46" spans="1:25" x14ac:dyDescent="0.25">
      <c r="B46" s="29">
        <f>SUM(B44:M44)</f>
        <v>-461456.34140000003</v>
      </c>
      <c r="C46" s="56" t="s">
        <v>62</v>
      </c>
    </row>
    <row r="71" spans="1:25" x14ac:dyDescent="0.25">
      <c r="A71" t="s">
        <v>57</v>
      </c>
      <c r="B71" s="6">
        <f>B27</f>
        <v>62734.079999999994</v>
      </c>
      <c r="C71" s="6">
        <f t="shared" ref="C71:Y71" si="21">C27</f>
        <v>54663.167999999998</v>
      </c>
      <c r="D71" s="6">
        <f t="shared" si="21"/>
        <v>47973.119999999995</v>
      </c>
      <c r="E71" s="6">
        <f t="shared" si="21"/>
        <v>42854.400000000001</v>
      </c>
      <c r="F71" s="6">
        <f t="shared" si="21"/>
        <v>42806.783999999992</v>
      </c>
      <c r="G71" s="6">
        <f t="shared" si="21"/>
        <v>27855.360000000001</v>
      </c>
      <c r="H71" s="6">
        <f t="shared" si="21"/>
        <v>28783.871999999999</v>
      </c>
      <c r="I71" s="6">
        <f t="shared" si="21"/>
        <v>36902.400000000001</v>
      </c>
      <c r="J71" s="6">
        <f t="shared" si="21"/>
        <v>48568.320000000007</v>
      </c>
      <c r="K71" s="6">
        <f t="shared" si="21"/>
        <v>53139.455999999998</v>
      </c>
      <c r="L71" s="6">
        <f t="shared" si="21"/>
        <v>58567.68</v>
      </c>
      <c r="M71" s="6">
        <f t="shared" si="21"/>
        <v>60710.400000000001</v>
      </c>
      <c r="N71" s="6">
        <f t="shared" si="21"/>
        <v>62734.079999999994</v>
      </c>
      <c r="O71" s="6">
        <f t="shared" si="21"/>
        <v>54663.167999999998</v>
      </c>
      <c r="P71" s="6">
        <f t="shared" si="21"/>
        <v>47973.119999999995</v>
      </c>
      <c r="Q71" s="6">
        <f t="shared" si="21"/>
        <v>42854.400000000001</v>
      </c>
      <c r="R71" s="6">
        <f t="shared" si="21"/>
        <v>42806.783999999992</v>
      </c>
      <c r="S71" s="6">
        <f t="shared" si="21"/>
        <v>27855.360000000001</v>
      </c>
      <c r="T71" s="6">
        <f t="shared" si="21"/>
        <v>28783.871999999999</v>
      </c>
      <c r="U71" s="6">
        <f t="shared" si="21"/>
        <v>36902.400000000001</v>
      </c>
      <c r="V71" s="6">
        <f t="shared" si="21"/>
        <v>48568.320000000007</v>
      </c>
      <c r="W71" s="6">
        <f t="shared" si="21"/>
        <v>53139.455999999998</v>
      </c>
      <c r="X71" s="6">
        <f t="shared" si="21"/>
        <v>58567.68</v>
      </c>
      <c r="Y71" s="6">
        <f t="shared" si="21"/>
        <v>60710.400000000001</v>
      </c>
    </row>
    <row r="72" spans="1:25" x14ac:dyDescent="0.25">
      <c r="A72" t="s">
        <v>58</v>
      </c>
      <c r="B72" s="6">
        <f>B31</f>
        <v>35164.077479999993</v>
      </c>
      <c r="C72" s="6">
        <f t="shared" ref="C72:Y72" si="22">C31</f>
        <v>35164.077479999993</v>
      </c>
      <c r="D72" s="6">
        <f t="shared" si="22"/>
        <v>29172.864959999999</v>
      </c>
      <c r="E72" s="6">
        <f t="shared" si="22"/>
        <v>11362.185719999999</v>
      </c>
      <c r="F72" s="6">
        <f t="shared" si="22"/>
        <v>42690.09132</v>
      </c>
      <c r="G72" s="6">
        <f t="shared" si="22"/>
        <v>7953.3637199999985</v>
      </c>
      <c r="H72" s="6">
        <f t="shared" si="22"/>
        <v>1955.4998399999999</v>
      </c>
      <c r="I72" s="6">
        <f t="shared" si="22"/>
        <v>733.31243999999992</v>
      </c>
      <c r="J72" s="6">
        <f t="shared" si="22"/>
        <v>26094.948119999997</v>
      </c>
      <c r="K72" s="6">
        <f t="shared" si="22"/>
        <v>38014.185239999999</v>
      </c>
      <c r="L72" s="6">
        <f t="shared" si="22"/>
        <v>28085.367599999998</v>
      </c>
      <c r="M72" s="6">
        <f t="shared" si="22"/>
        <v>34465.684679999998</v>
      </c>
      <c r="N72" s="6">
        <f t="shared" si="22"/>
        <v>26327.745719999995</v>
      </c>
      <c r="O72" s="6">
        <f t="shared" si="22"/>
        <v>26068.342679999994</v>
      </c>
      <c r="P72" s="6">
        <f t="shared" si="22"/>
        <v>0</v>
      </c>
      <c r="Q72" s="6">
        <f t="shared" si="22"/>
        <v>0</v>
      </c>
      <c r="R72" s="6">
        <f t="shared" si="22"/>
        <v>0</v>
      </c>
      <c r="S72" s="6">
        <f t="shared" si="22"/>
        <v>0</v>
      </c>
      <c r="T72" s="6">
        <f t="shared" si="22"/>
        <v>0</v>
      </c>
      <c r="U72" s="6">
        <f t="shared" si="22"/>
        <v>0</v>
      </c>
      <c r="V72" s="6">
        <f t="shared" si="22"/>
        <v>0</v>
      </c>
      <c r="W72" s="6">
        <f t="shared" si="22"/>
        <v>0</v>
      </c>
      <c r="X72" s="6">
        <f t="shared" si="22"/>
        <v>0</v>
      </c>
      <c r="Y72" s="6">
        <f t="shared" si="22"/>
        <v>0</v>
      </c>
    </row>
  </sheetData>
  <mergeCells count="2">
    <mergeCell ref="B5:M5"/>
    <mergeCell ref="N5:Y5"/>
  </mergeCells>
  <phoneticPr fontId="0" type="noConversion"/>
  <pageMargins left="0.25" right="0.25" top="0.5" bottom="0.5" header="0.5" footer="0.5"/>
  <pageSetup paperSize="5" scale="5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workbookViewId="0">
      <selection activeCell="A15" sqref="A15"/>
    </sheetView>
  </sheetViews>
  <sheetFormatPr defaultRowHeight="13.2" x14ac:dyDescent="0.25"/>
  <cols>
    <col min="1" max="1" width="13.33203125" customWidth="1"/>
    <col min="2" max="2" width="15.109375" customWidth="1"/>
  </cols>
  <sheetData>
    <row r="3" spans="1:3" x14ac:dyDescent="0.25">
      <c r="A3" s="1" t="s">
        <v>35</v>
      </c>
    </row>
    <row r="6" spans="1:3" ht="15.6" x14ac:dyDescent="0.3">
      <c r="A6" s="37" t="s">
        <v>36</v>
      </c>
      <c r="B6" s="38"/>
    </row>
    <row r="7" spans="1:3" ht="15.6" x14ac:dyDescent="0.3">
      <c r="A7" s="39"/>
      <c r="B7" s="38"/>
    </row>
    <row r="8" spans="1:3" x14ac:dyDescent="0.25">
      <c r="A8" s="1" t="s">
        <v>37</v>
      </c>
    </row>
    <row r="9" spans="1:3" x14ac:dyDescent="0.25">
      <c r="B9">
        <v>28</v>
      </c>
      <c r="C9" t="s">
        <v>38</v>
      </c>
    </row>
    <row r="10" spans="1:3" x14ac:dyDescent="0.25">
      <c r="B10" s="40">
        <v>0.85</v>
      </c>
      <c r="C10" t="s">
        <v>39</v>
      </c>
    </row>
    <row r="11" spans="1:3" x14ac:dyDescent="0.25">
      <c r="B11" s="41">
        <v>54663</v>
      </c>
      <c r="C11" t="s">
        <v>40</v>
      </c>
    </row>
    <row r="12" spans="1:3" x14ac:dyDescent="0.25">
      <c r="B12" s="42"/>
    </row>
    <row r="13" spans="1:3" x14ac:dyDescent="0.25">
      <c r="B13" s="42"/>
    </row>
    <row r="14" spans="1:3" x14ac:dyDescent="0.25">
      <c r="A14" s="1" t="s">
        <v>41</v>
      </c>
    </row>
    <row r="15" spans="1:3" x14ac:dyDescent="0.25">
      <c r="A15" s="43" t="s">
        <v>42</v>
      </c>
    </row>
    <row r="16" spans="1:3" x14ac:dyDescent="0.25">
      <c r="A16" s="43"/>
      <c r="B16" s="42">
        <v>1567700</v>
      </c>
      <c r="C16" t="s">
        <v>43</v>
      </c>
    </row>
    <row r="17" spans="1:5" x14ac:dyDescent="0.25">
      <c r="A17" s="43"/>
      <c r="B17" s="42">
        <f>+B16*1.341</f>
        <v>2102285.6999999997</v>
      </c>
      <c r="C17" t="s">
        <v>44</v>
      </c>
    </row>
    <row r="18" spans="1:5" x14ac:dyDescent="0.25">
      <c r="A18" s="43"/>
      <c r="B18" s="42">
        <f>+B17*0.0124</f>
        <v>26068.342679999994</v>
      </c>
      <c r="C18" t="s">
        <v>45</v>
      </c>
    </row>
    <row r="19" spans="1:5" x14ac:dyDescent="0.25">
      <c r="A19" s="1"/>
      <c r="B19" s="45">
        <v>60710</v>
      </c>
      <c r="C19" t="s">
        <v>46</v>
      </c>
    </row>
    <row r="20" spans="1:5" x14ac:dyDescent="0.25">
      <c r="B20" s="46">
        <f>B18-B19</f>
        <v>-34641.657320000006</v>
      </c>
      <c r="C20" t="s">
        <v>47</v>
      </c>
    </row>
    <row r="22" spans="1:5" x14ac:dyDescent="0.25">
      <c r="A22" s="1" t="s">
        <v>48</v>
      </c>
      <c r="B22" s="42"/>
    </row>
    <row r="23" spans="1:5" x14ac:dyDescent="0.25">
      <c r="B23" s="42"/>
    </row>
    <row r="24" spans="1:5" ht="15.6" x14ac:dyDescent="0.3">
      <c r="B24" s="39">
        <f>B11+B20</f>
        <v>20021.342679999994</v>
      </c>
      <c r="C24" s="38" t="s">
        <v>49</v>
      </c>
    </row>
    <row r="25" spans="1:5" ht="15.6" x14ac:dyDescent="0.3">
      <c r="B25" s="39">
        <f>B24/B9</f>
        <v>715.0479528571426</v>
      </c>
      <c r="C25" s="38" t="s">
        <v>50</v>
      </c>
      <c r="D25" s="44"/>
      <c r="E25" s="44"/>
    </row>
    <row r="26" spans="1:5" x14ac:dyDescent="0.25">
      <c r="D26" s="44"/>
      <c r="E26" s="44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Model</vt:lpstr>
      <vt:lpstr>Nomination Sheet</vt:lpstr>
      <vt:lpstr>Sheet3</vt:lpstr>
      <vt:lpstr>Model!Print_Area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Havlíček Jan</cp:lastModifiedBy>
  <cp:lastPrinted>2002-01-28T15:37:09Z</cp:lastPrinted>
  <dcterms:created xsi:type="dcterms:W3CDTF">2002-01-10T20:25:15Z</dcterms:created>
  <dcterms:modified xsi:type="dcterms:W3CDTF">2023-09-10T15:27:03Z</dcterms:modified>
</cp:coreProperties>
</file>