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0" windowWidth="19008" windowHeight="11640"/>
  </bookViews>
  <sheets>
    <sheet name="Model" sheetId="1" r:id="rId1"/>
    <sheet name="LF Vol Profile" sheetId="3" r:id="rId2"/>
    <sheet name="Nomination Sheet" sheetId="2" r:id="rId3"/>
  </sheets>
  <definedNames>
    <definedName name="_xlnm.Print_Area" localSheetId="1">'LF Vol Profile'!$A$3:$P$106</definedName>
    <definedName name="_xlnm.Print_Area" localSheetId="0">Model!$A$4:$Y$37</definedName>
    <definedName name="_xlnm.Print_Titles" localSheetId="0">Model!$A:$A</definedName>
  </definedNames>
  <calcPr calcId="92512" fullCalcOnLoad="1"/>
</workbook>
</file>

<file path=xl/calcChain.xml><?xml version="1.0" encoding="utf-8"?>
<calcChain xmlns="http://schemas.openxmlformats.org/spreadsheetml/2006/main">
  <c r="D8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E22" i="3"/>
  <c r="F22" i="3"/>
  <c r="G22" i="3"/>
  <c r="H22" i="3"/>
  <c r="M22" i="3"/>
  <c r="D23" i="3"/>
  <c r="E23" i="3"/>
  <c r="F23" i="3"/>
  <c r="G23" i="3"/>
  <c r="H23" i="3"/>
  <c r="M23" i="3"/>
  <c r="D24" i="3"/>
  <c r="E24" i="3"/>
  <c r="F24" i="3"/>
  <c r="G24" i="3"/>
  <c r="H24" i="3"/>
  <c r="M24" i="3"/>
  <c r="D25" i="3"/>
  <c r="E25" i="3"/>
  <c r="F25" i="3"/>
  <c r="G25" i="3"/>
  <c r="H25" i="3"/>
  <c r="M25" i="3"/>
  <c r="D26" i="3"/>
  <c r="E26" i="3"/>
  <c r="F26" i="3"/>
  <c r="G26" i="3"/>
  <c r="H26" i="3"/>
  <c r="M26" i="3"/>
  <c r="D27" i="3"/>
  <c r="E27" i="3"/>
  <c r="F27" i="3"/>
  <c r="G27" i="3"/>
  <c r="H27" i="3"/>
  <c r="M27" i="3"/>
  <c r="D28" i="3"/>
  <c r="E28" i="3"/>
  <c r="F28" i="3"/>
  <c r="G28" i="3"/>
  <c r="H28" i="3"/>
  <c r="M28" i="3"/>
  <c r="D29" i="3"/>
  <c r="E29" i="3"/>
  <c r="F29" i="3"/>
  <c r="G29" i="3"/>
  <c r="H29" i="3"/>
  <c r="M29" i="3"/>
  <c r="D30" i="3"/>
  <c r="E30" i="3"/>
  <c r="F30" i="3"/>
  <c r="G30" i="3"/>
  <c r="H30" i="3"/>
  <c r="M30" i="3"/>
  <c r="D31" i="3"/>
  <c r="E31" i="3"/>
  <c r="F31" i="3"/>
  <c r="G31" i="3"/>
  <c r="H31" i="3"/>
  <c r="M31" i="3"/>
  <c r="D32" i="3"/>
  <c r="E32" i="3"/>
  <c r="F32" i="3"/>
  <c r="G32" i="3"/>
  <c r="H32" i="3"/>
  <c r="M32" i="3"/>
  <c r="D33" i="3"/>
  <c r="E33" i="3"/>
  <c r="F33" i="3"/>
  <c r="G33" i="3"/>
  <c r="H33" i="3"/>
  <c r="M33" i="3"/>
  <c r="D34" i="3"/>
  <c r="E34" i="3"/>
  <c r="F34" i="3"/>
  <c r="G34" i="3"/>
  <c r="H34" i="3"/>
  <c r="M34" i="3"/>
  <c r="D35" i="3"/>
  <c r="E35" i="3"/>
  <c r="F35" i="3"/>
  <c r="G35" i="3"/>
  <c r="H35" i="3"/>
  <c r="M35" i="3"/>
  <c r="D36" i="3"/>
  <c r="E36" i="3"/>
  <c r="F36" i="3"/>
  <c r="G36" i="3"/>
  <c r="H36" i="3"/>
  <c r="M36" i="3"/>
  <c r="D37" i="3"/>
  <c r="E37" i="3"/>
  <c r="F37" i="3"/>
  <c r="G37" i="3"/>
  <c r="H37" i="3"/>
  <c r="M37" i="3"/>
  <c r="D38" i="3"/>
  <c r="E38" i="3"/>
  <c r="F38" i="3"/>
  <c r="G38" i="3"/>
  <c r="H38" i="3"/>
  <c r="M38" i="3"/>
  <c r="D39" i="3"/>
  <c r="E39" i="3"/>
  <c r="F39" i="3"/>
  <c r="G39" i="3"/>
  <c r="H39" i="3"/>
  <c r="M39" i="3"/>
  <c r="D40" i="3"/>
  <c r="E40" i="3"/>
  <c r="F40" i="3"/>
  <c r="G40" i="3"/>
  <c r="H40" i="3"/>
  <c r="M40" i="3"/>
  <c r="D41" i="3"/>
  <c r="E41" i="3"/>
  <c r="F41" i="3"/>
  <c r="G41" i="3"/>
  <c r="H41" i="3"/>
  <c r="M41" i="3"/>
  <c r="D42" i="3"/>
  <c r="E42" i="3"/>
  <c r="F42" i="3"/>
  <c r="G42" i="3"/>
  <c r="H42" i="3"/>
  <c r="M42" i="3"/>
  <c r="D43" i="3"/>
  <c r="E43" i="3"/>
  <c r="F43" i="3"/>
  <c r="G43" i="3"/>
  <c r="H43" i="3"/>
  <c r="M43" i="3"/>
  <c r="D44" i="3"/>
  <c r="E44" i="3"/>
  <c r="F44" i="3"/>
  <c r="G44" i="3"/>
  <c r="H44" i="3"/>
  <c r="M44" i="3"/>
  <c r="D45" i="3"/>
  <c r="E45" i="3"/>
  <c r="F45" i="3"/>
  <c r="G45" i="3"/>
  <c r="H45" i="3"/>
  <c r="M45" i="3"/>
  <c r="D46" i="3"/>
  <c r="E46" i="3"/>
  <c r="F46" i="3"/>
  <c r="G46" i="3"/>
  <c r="H46" i="3"/>
  <c r="M46" i="3"/>
  <c r="D47" i="3"/>
  <c r="E47" i="3"/>
  <c r="F47" i="3"/>
  <c r="G47" i="3"/>
  <c r="H47" i="3"/>
  <c r="M47" i="3"/>
  <c r="D48" i="3"/>
  <c r="E48" i="3"/>
  <c r="F48" i="3"/>
  <c r="G48" i="3"/>
  <c r="H48" i="3"/>
  <c r="M48" i="3"/>
  <c r="D49" i="3"/>
  <c r="E49" i="3"/>
  <c r="F49" i="3"/>
  <c r="G49" i="3"/>
  <c r="H49" i="3"/>
  <c r="M49" i="3"/>
  <c r="D50" i="3"/>
  <c r="E50" i="3"/>
  <c r="F50" i="3"/>
  <c r="G50" i="3"/>
  <c r="H50" i="3"/>
  <c r="M50" i="3"/>
  <c r="D51" i="3"/>
  <c r="E51" i="3"/>
  <c r="F51" i="3"/>
  <c r="G51" i="3"/>
  <c r="H51" i="3"/>
  <c r="M51" i="3"/>
  <c r="D52" i="3"/>
  <c r="E52" i="3"/>
  <c r="F52" i="3"/>
  <c r="G52" i="3"/>
  <c r="H52" i="3"/>
  <c r="M52" i="3"/>
  <c r="D53" i="3"/>
  <c r="E53" i="3"/>
  <c r="F53" i="3"/>
  <c r="G53" i="3"/>
  <c r="H53" i="3"/>
  <c r="M53" i="3"/>
  <c r="D54" i="3"/>
  <c r="E54" i="3"/>
  <c r="F54" i="3"/>
  <c r="G54" i="3"/>
  <c r="H54" i="3"/>
  <c r="M54" i="3"/>
  <c r="D55" i="3"/>
  <c r="E55" i="3"/>
  <c r="F55" i="3"/>
  <c r="G55" i="3"/>
  <c r="H55" i="3"/>
  <c r="M55" i="3"/>
  <c r="D56" i="3"/>
  <c r="E56" i="3"/>
  <c r="F56" i="3"/>
  <c r="G56" i="3"/>
  <c r="H56" i="3"/>
  <c r="M56" i="3"/>
  <c r="D57" i="3"/>
  <c r="E57" i="3"/>
  <c r="F57" i="3"/>
  <c r="G57" i="3"/>
  <c r="H57" i="3"/>
  <c r="K57" i="3"/>
  <c r="M57" i="3"/>
  <c r="D58" i="3"/>
  <c r="E58" i="3"/>
  <c r="F58" i="3"/>
  <c r="G58" i="3"/>
  <c r="H58" i="3"/>
  <c r="K58" i="3"/>
  <c r="M58" i="3"/>
  <c r="D59" i="3"/>
  <c r="E59" i="3"/>
  <c r="F59" i="3"/>
  <c r="G59" i="3"/>
  <c r="H59" i="3"/>
  <c r="K59" i="3"/>
  <c r="M59" i="3"/>
  <c r="D60" i="3"/>
  <c r="E60" i="3"/>
  <c r="F60" i="3"/>
  <c r="G60" i="3"/>
  <c r="H60" i="3"/>
  <c r="K60" i="3"/>
  <c r="M60" i="3"/>
  <c r="D61" i="3"/>
  <c r="E61" i="3"/>
  <c r="F61" i="3"/>
  <c r="G61" i="3"/>
  <c r="H61" i="3"/>
  <c r="K61" i="3"/>
  <c r="M61" i="3"/>
  <c r="D62" i="3"/>
  <c r="E62" i="3"/>
  <c r="F62" i="3"/>
  <c r="G62" i="3"/>
  <c r="H62" i="3"/>
  <c r="K62" i="3"/>
  <c r="M62" i="3"/>
  <c r="D63" i="3"/>
  <c r="E63" i="3"/>
  <c r="F63" i="3"/>
  <c r="G63" i="3"/>
  <c r="H63" i="3"/>
  <c r="K63" i="3"/>
  <c r="M63" i="3"/>
  <c r="D64" i="3"/>
  <c r="E64" i="3"/>
  <c r="F64" i="3"/>
  <c r="G64" i="3"/>
  <c r="H64" i="3"/>
  <c r="K64" i="3"/>
  <c r="M64" i="3"/>
  <c r="D65" i="3"/>
  <c r="E65" i="3"/>
  <c r="F65" i="3"/>
  <c r="G65" i="3"/>
  <c r="H65" i="3"/>
  <c r="K65" i="3"/>
  <c r="M65" i="3"/>
  <c r="D66" i="3"/>
  <c r="E66" i="3"/>
  <c r="F66" i="3"/>
  <c r="G66" i="3"/>
  <c r="H66" i="3"/>
  <c r="K66" i="3"/>
  <c r="M66" i="3"/>
  <c r="D67" i="3"/>
  <c r="E67" i="3"/>
  <c r="F67" i="3"/>
  <c r="G67" i="3"/>
  <c r="K67" i="3"/>
  <c r="M67" i="3"/>
  <c r="D68" i="3"/>
  <c r="E68" i="3"/>
  <c r="F68" i="3"/>
  <c r="G68" i="3"/>
  <c r="K68" i="3"/>
  <c r="M68" i="3"/>
  <c r="D69" i="3"/>
  <c r="E69" i="3"/>
  <c r="F69" i="3"/>
  <c r="G69" i="3"/>
  <c r="K69" i="3"/>
  <c r="M69" i="3"/>
  <c r="D70" i="3"/>
  <c r="E70" i="3"/>
  <c r="F70" i="3"/>
  <c r="G70" i="3"/>
  <c r="J70" i="3"/>
  <c r="K70" i="3"/>
  <c r="M70" i="3"/>
  <c r="D71" i="3"/>
  <c r="E71" i="3"/>
  <c r="F71" i="3"/>
  <c r="G71" i="3"/>
  <c r="J71" i="3"/>
  <c r="K71" i="3"/>
  <c r="L71" i="3"/>
  <c r="M71" i="3"/>
  <c r="D72" i="3"/>
  <c r="E72" i="3"/>
  <c r="F72" i="3"/>
  <c r="J72" i="3"/>
  <c r="K72" i="3"/>
  <c r="L72" i="3"/>
  <c r="M72" i="3"/>
  <c r="D73" i="3"/>
  <c r="E73" i="3"/>
  <c r="F73" i="3"/>
  <c r="J73" i="3"/>
  <c r="K73" i="3"/>
  <c r="L73" i="3"/>
  <c r="M73" i="3"/>
  <c r="D74" i="3"/>
  <c r="E74" i="3"/>
  <c r="F74" i="3"/>
  <c r="J74" i="3"/>
  <c r="K74" i="3"/>
  <c r="L74" i="3"/>
  <c r="M74" i="3"/>
  <c r="D75" i="3"/>
  <c r="E75" i="3"/>
  <c r="F75" i="3"/>
  <c r="J75" i="3"/>
  <c r="K75" i="3"/>
  <c r="L75" i="3"/>
  <c r="M75" i="3"/>
  <c r="D76" i="3"/>
  <c r="E76" i="3"/>
  <c r="F76" i="3"/>
  <c r="J76" i="3"/>
  <c r="K76" i="3"/>
  <c r="L76" i="3"/>
  <c r="M76" i="3"/>
  <c r="D77" i="3"/>
  <c r="E77" i="3"/>
  <c r="F77" i="3"/>
  <c r="J77" i="3"/>
  <c r="K77" i="3"/>
  <c r="L77" i="3"/>
  <c r="M77" i="3"/>
  <c r="D78" i="3"/>
  <c r="E78" i="3"/>
  <c r="F78" i="3"/>
  <c r="J78" i="3"/>
  <c r="K78" i="3"/>
  <c r="L78" i="3"/>
  <c r="M78" i="3"/>
  <c r="D79" i="3"/>
  <c r="E79" i="3"/>
  <c r="F79" i="3"/>
  <c r="J79" i="3"/>
  <c r="K79" i="3"/>
  <c r="L79" i="3"/>
  <c r="D80" i="3"/>
  <c r="E80" i="3"/>
  <c r="F80" i="3"/>
  <c r="J80" i="3"/>
  <c r="K80" i="3"/>
  <c r="L80" i="3"/>
  <c r="D81" i="3"/>
  <c r="E81" i="3"/>
  <c r="F81" i="3"/>
  <c r="J81" i="3"/>
  <c r="K81" i="3"/>
  <c r="L81" i="3"/>
  <c r="D82" i="3"/>
  <c r="E82" i="3"/>
  <c r="F82" i="3"/>
  <c r="J82" i="3"/>
  <c r="K82" i="3"/>
  <c r="L82" i="3"/>
  <c r="D83" i="3"/>
  <c r="E83" i="3"/>
  <c r="F83" i="3"/>
  <c r="J83" i="3"/>
  <c r="K83" i="3"/>
  <c r="L83" i="3"/>
  <c r="D84" i="3"/>
  <c r="E84" i="3"/>
  <c r="F84" i="3"/>
  <c r="J84" i="3"/>
  <c r="K84" i="3"/>
  <c r="L84" i="3"/>
  <c r="D85" i="3"/>
  <c r="E85" i="3"/>
  <c r="F85" i="3"/>
  <c r="J85" i="3"/>
  <c r="K85" i="3"/>
  <c r="L85" i="3"/>
  <c r="D86" i="3"/>
  <c r="E86" i="3"/>
  <c r="F86" i="3"/>
  <c r="J86" i="3"/>
  <c r="K86" i="3"/>
  <c r="L86" i="3"/>
  <c r="D87" i="3"/>
  <c r="E87" i="3"/>
  <c r="F87" i="3"/>
  <c r="J87" i="3"/>
  <c r="K87" i="3"/>
  <c r="L87" i="3"/>
  <c r="D88" i="3"/>
  <c r="E88" i="3"/>
  <c r="J88" i="3"/>
  <c r="K88" i="3"/>
  <c r="L88" i="3"/>
  <c r="M88" i="3"/>
  <c r="D89" i="3"/>
  <c r="E89" i="3"/>
  <c r="J89" i="3"/>
  <c r="K89" i="3"/>
  <c r="L89" i="3"/>
  <c r="M89" i="3"/>
  <c r="D90" i="3"/>
  <c r="E90" i="3"/>
  <c r="J90" i="3"/>
  <c r="K90" i="3"/>
  <c r="L90" i="3"/>
  <c r="M90" i="3"/>
  <c r="D91" i="3"/>
  <c r="E91" i="3"/>
  <c r="J91" i="3"/>
  <c r="K91" i="3"/>
  <c r="L91" i="3"/>
  <c r="M91" i="3"/>
  <c r="D92" i="3"/>
  <c r="J92" i="3"/>
  <c r="K92" i="3"/>
  <c r="L92" i="3"/>
  <c r="M92" i="3"/>
  <c r="D93" i="3"/>
  <c r="J93" i="3"/>
  <c r="K93" i="3"/>
  <c r="L93" i="3"/>
  <c r="M93" i="3"/>
  <c r="D94" i="3"/>
  <c r="J94" i="3"/>
  <c r="K94" i="3"/>
  <c r="L94" i="3"/>
  <c r="M94" i="3"/>
  <c r="N94" i="3"/>
  <c r="O94" i="3"/>
  <c r="D95" i="3"/>
  <c r="J95" i="3"/>
  <c r="K95" i="3"/>
  <c r="L95" i="3"/>
  <c r="M95" i="3"/>
  <c r="N95" i="3"/>
  <c r="O95" i="3"/>
  <c r="D96" i="3"/>
  <c r="J96" i="3"/>
  <c r="K96" i="3"/>
  <c r="L96" i="3"/>
  <c r="M96" i="3"/>
  <c r="N96" i="3"/>
  <c r="O96" i="3"/>
  <c r="D97" i="3"/>
  <c r="J97" i="3"/>
  <c r="K97" i="3"/>
  <c r="L97" i="3"/>
  <c r="M97" i="3"/>
  <c r="N97" i="3"/>
  <c r="O97" i="3"/>
  <c r="D98" i="3"/>
  <c r="J98" i="3"/>
  <c r="K98" i="3"/>
  <c r="L98" i="3"/>
  <c r="M98" i="3"/>
  <c r="N98" i="3"/>
  <c r="O98" i="3"/>
  <c r="D99" i="3"/>
  <c r="J99" i="3"/>
  <c r="K99" i="3"/>
  <c r="L99" i="3"/>
  <c r="M99" i="3"/>
  <c r="N99" i="3"/>
  <c r="O99" i="3"/>
  <c r="D100" i="3"/>
  <c r="J100" i="3"/>
  <c r="K100" i="3"/>
  <c r="L100" i="3"/>
  <c r="M100" i="3"/>
  <c r="N100" i="3"/>
  <c r="O100" i="3"/>
  <c r="D101" i="3"/>
  <c r="J101" i="3"/>
  <c r="K101" i="3"/>
  <c r="L101" i="3"/>
  <c r="M101" i="3"/>
  <c r="N101" i="3"/>
  <c r="O101" i="3"/>
  <c r="D102" i="3"/>
  <c r="J102" i="3"/>
  <c r="K102" i="3"/>
  <c r="L102" i="3"/>
  <c r="M102" i="3"/>
  <c r="N102" i="3"/>
  <c r="O102" i="3"/>
  <c r="D103" i="3"/>
  <c r="J103" i="3"/>
  <c r="K103" i="3"/>
  <c r="L103" i="3"/>
  <c r="M103" i="3"/>
  <c r="N103" i="3"/>
  <c r="O103" i="3"/>
  <c r="D104" i="3"/>
  <c r="J104" i="3"/>
  <c r="K104" i="3"/>
  <c r="L104" i="3"/>
  <c r="M104" i="3"/>
  <c r="N104" i="3"/>
  <c r="O104" i="3"/>
  <c r="D105" i="3"/>
  <c r="J105" i="3"/>
  <c r="K105" i="3"/>
  <c r="L105" i="3"/>
  <c r="M105" i="3"/>
  <c r="N105" i="3"/>
  <c r="O105" i="3"/>
  <c r="D106" i="3"/>
  <c r="J106" i="3"/>
  <c r="K106" i="3"/>
  <c r="L106" i="3"/>
  <c r="M106" i="3"/>
  <c r="N106" i="3"/>
  <c r="O106" i="3"/>
  <c r="A3" i="1"/>
  <c r="N7" i="1"/>
  <c r="O7" i="1"/>
  <c r="P7" i="1"/>
  <c r="Q7" i="1"/>
  <c r="R7" i="1"/>
  <c r="S7" i="1"/>
  <c r="T7" i="1"/>
  <c r="U7" i="1"/>
  <c r="V7" i="1"/>
  <c r="W7" i="1"/>
  <c r="X7" i="1"/>
  <c r="Y7" i="1"/>
  <c r="N9" i="1"/>
  <c r="O9" i="1"/>
  <c r="B13" i="1"/>
  <c r="C13" i="1"/>
  <c r="D13" i="1"/>
  <c r="E13" i="1"/>
  <c r="F13" i="1"/>
  <c r="G13" i="1"/>
  <c r="H13" i="1"/>
  <c r="I13" i="1"/>
  <c r="J13" i="1"/>
  <c r="K13" i="1"/>
  <c r="L13" i="1"/>
  <c r="N13" i="1"/>
  <c r="O13" i="1"/>
  <c r="P13" i="1"/>
  <c r="Q13" i="1"/>
  <c r="R13" i="1"/>
  <c r="S13" i="1"/>
  <c r="T13" i="1"/>
  <c r="U13" i="1"/>
  <c r="V13" i="1"/>
  <c r="W13" i="1"/>
  <c r="X13" i="1"/>
  <c r="Y13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N26" i="1"/>
  <c r="O26" i="1"/>
  <c r="P26" i="1"/>
  <c r="Q26" i="1"/>
  <c r="R26" i="1"/>
  <c r="S26" i="1"/>
  <c r="T26" i="1"/>
  <c r="U26" i="1"/>
  <c r="V26" i="1"/>
  <c r="W26" i="1"/>
  <c r="X26" i="1"/>
  <c r="Y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O43" i="1"/>
  <c r="P43" i="1"/>
  <c r="Q43" i="1"/>
  <c r="R43" i="1"/>
  <c r="S43" i="1"/>
  <c r="T43" i="1"/>
  <c r="U43" i="1"/>
  <c r="V43" i="1"/>
  <c r="W43" i="1"/>
  <c r="X43" i="1"/>
  <c r="Y43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M47" i="1"/>
  <c r="Y47" i="1"/>
  <c r="B17" i="2"/>
  <c r="B18" i="2"/>
  <c r="B20" i="2"/>
  <c r="B24" i="2"/>
  <c r="B25" i="2"/>
</calcChain>
</file>

<file path=xl/comments1.xml><?xml version="1.0" encoding="utf-8"?>
<comments xmlns="http://schemas.openxmlformats.org/spreadsheetml/2006/main">
  <authors>
    <author>mknippa</author>
  </authors>
  <commentList>
    <comment ref="A32" authorId="0" shapeId="0">
      <text>
        <r>
          <rPr>
            <b/>
            <sz val="8"/>
            <color indexed="81"/>
            <rFont val="Tahoma"/>
          </rPr>
          <t>mknippa:</t>
        </r>
        <r>
          <rPr>
            <sz val="8"/>
            <color indexed="81"/>
            <rFont val="Tahoma"/>
          </rPr>
          <t xml:space="preserve">
see LF vol Profile tab for values
</t>
        </r>
      </text>
    </comment>
  </commentList>
</comments>
</file>

<file path=xl/comments2.xml><?xml version="1.0" encoding="utf-8"?>
<comments xmlns="http://schemas.openxmlformats.org/spreadsheetml/2006/main">
  <authors>
    <author>mknippa</author>
  </authors>
  <commentList>
    <comment ref="F21" authorId="0" shapeId="0">
      <text>
        <r>
          <rPr>
            <b/>
            <sz val="8"/>
            <color indexed="81"/>
            <rFont val="Tahoma"/>
          </rPr>
          <t>mknippa:</t>
        </r>
        <r>
          <rPr>
            <sz val="8"/>
            <color indexed="81"/>
            <rFont val="Tahoma"/>
          </rPr>
          <t xml:space="preserve">
54,330 or 54,663</t>
        </r>
      </text>
    </comment>
  </commentList>
</comments>
</file>

<file path=xl/sharedStrings.xml><?xml version="1.0" encoding="utf-8"?>
<sst xmlns="http://schemas.openxmlformats.org/spreadsheetml/2006/main" count="140" uniqueCount="77">
  <si>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</si>
  <si>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</si>
  <si>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</si>
  <si>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</si>
  <si>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</si>
  <si>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</si>
  <si>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</si>
  <si>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</si>
  <si>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</si>
  <si>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</si>
  <si>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</si>
  <si>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kwh used</t>
  </si>
  <si>
    <t>Facility Charge</t>
  </si>
  <si>
    <t>Energy Charge</t>
  </si>
  <si>
    <t>Demand Charge</t>
  </si>
  <si>
    <t>Cost of Service/Margins</t>
  </si>
  <si>
    <t>Translation Charge</t>
  </si>
  <si>
    <t>Subtotal</t>
  </si>
  <si>
    <t>Ave Cost per kwh</t>
  </si>
  <si>
    <t>Power Factor</t>
  </si>
  <si>
    <t>Coincidental Demand</t>
  </si>
  <si>
    <t>Maximum kw Demand</t>
  </si>
  <si>
    <t>ECS/Hubbard Compressor Station</t>
  </si>
  <si>
    <t>Midland Power Cooperative 2000 Summary</t>
  </si>
  <si>
    <t>Billing Load Factor</t>
  </si>
  <si>
    <t>Max Peak Hp-hr</t>
  </si>
  <si>
    <t>Expected LF Nomination</t>
  </si>
  <si>
    <t xml:space="preserve">Expected LF </t>
  </si>
  <si>
    <t>Historical Nom Volume</t>
  </si>
  <si>
    <t>Historical daily Volume</t>
  </si>
  <si>
    <t>Add'l / (excess) Vol. To ENA</t>
  </si>
  <si>
    <t>Dec</t>
  </si>
  <si>
    <t>HUBBARD NOMINATIONS</t>
  </si>
  <si>
    <t>February 2002</t>
  </si>
  <si>
    <t>Annual Charge Gas</t>
  </si>
  <si>
    <t>Number of days in month</t>
  </si>
  <si>
    <t>Expected Load Factor</t>
  </si>
  <si>
    <t>Monthly fuel gas payable</t>
  </si>
  <si>
    <t>True-Up Volume</t>
  </si>
  <si>
    <t>December</t>
  </si>
  <si>
    <t>KwH per Midland Power Cooperative Invoice</t>
  </si>
  <si>
    <t>Conversion to HP</t>
  </si>
  <si>
    <t>Actual Month Fuel Gas</t>
  </si>
  <si>
    <t>Expected Load Factor Volume</t>
  </si>
  <si>
    <t>True-up volume</t>
  </si>
  <si>
    <t>Total Monthly Gas</t>
  </si>
  <si>
    <t>Monthly MMBtu</t>
  </si>
  <si>
    <t>Daily MMBtu</t>
  </si>
  <si>
    <t>Net Monthly Nomination</t>
  </si>
  <si>
    <t>Net Daily Nomination</t>
  </si>
  <si>
    <t>Hubbard Nominations 2002 (w/ 2001 History)</t>
  </si>
  <si>
    <t>True - Up Actual to Nom</t>
  </si>
  <si>
    <t>Actual Hp-hr (2 mnths prior)</t>
  </si>
  <si>
    <t>Under / (Over) Nomination adjustment</t>
  </si>
  <si>
    <t>Actual Monthly Nomination (History)</t>
  </si>
  <si>
    <t>Exhibit A</t>
  </si>
  <si>
    <t>Exhibit B</t>
  </si>
  <si>
    <t>Load Factor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</si>
  <si>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</si>
  <si>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</si>
  <si>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</si>
  <si>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</si>
  <si>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</si>
  <si>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</si>
  <si>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</si>
  <si>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</si>
  <si>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</si>
  <si>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</si>
  <si>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Available Hp-hr</t>
  </si>
  <si>
    <t xml:space="preserve"> </t>
  </si>
  <si>
    <t>Actual LF (2 mnths prior)</t>
  </si>
  <si>
    <t>Actual Fuel to ENA (2 mnths prior)</t>
  </si>
  <si>
    <t>Monthly Nomination</t>
  </si>
  <si>
    <t>= 2001 vol's owed NNG</t>
  </si>
  <si>
    <t>Volumes owed NNG</t>
  </si>
  <si>
    <t>Days per month</t>
  </si>
  <si>
    <t>Contract Calculated L.F.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</si>
</sst>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000_);_(&quot;$&quot;* \(#,##0.0000\);_(&quot;$&quot;* &quot;-&quot;????_);_(@_)"/>
    <numFmt numFmtId="167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0" fillId="0" borderId="1" xfId="0" applyBorder="1"/>
    <xf numFmtId="44" fontId="0" fillId="0" borderId="0" xfId="0" applyNumberFormat="1"/>
    <xf numFmtId="38" fontId="0" fillId="0" borderId="0" xfId="0" applyNumberFormat="1"/>
    <xf numFmtId="10" fontId="0" fillId="0" borderId="0" xfId="0" applyNumberFormat="1"/>
    <xf numFmtId="165" fontId="0" fillId="0" borderId="0" xfId="0" applyNumberFormat="1"/>
    <xf numFmtId="38" fontId="0" fillId="0" borderId="0" xfId="0" applyNumberFormat="1" applyBorder="1"/>
    <xf numFmtId="44" fontId="0" fillId="2" borderId="0" xfId="0" applyNumberFormat="1" applyFill="1" applyBorder="1"/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44" fontId="0" fillId="3" borderId="0" xfId="0" applyNumberFormat="1" applyFill="1" applyBorder="1"/>
    <xf numFmtId="10" fontId="0" fillId="2" borderId="0" xfId="0" applyNumberFormat="1" applyFill="1" applyBorder="1"/>
    <xf numFmtId="38" fontId="0" fillId="2" borderId="0" xfId="0" applyNumberFormat="1" applyFill="1" applyBorder="1"/>
    <xf numFmtId="167" fontId="0" fillId="0" borderId="0" xfId="1" applyNumberFormat="1" applyFont="1"/>
    <xf numFmtId="167" fontId="0" fillId="0" borderId="0" xfId="0" applyNumberFormat="1"/>
    <xf numFmtId="38" fontId="0" fillId="3" borderId="0" xfId="0" applyNumberFormat="1" applyFill="1"/>
    <xf numFmtId="17" fontId="3" fillId="0" borderId="0" xfId="0" quotePrefix="1" applyNumberFormat="1" applyFont="1"/>
    <xf numFmtId="0" fontId="4" fillId="0" borderId="0" xfId="0" applyFont="1"/>
    <xf numFmtId="167" fontId="4" fillId="0" borderId="0" xfId="1" applyNumberFormat="1" applyFont="1"/>
    <xf numFmtId="2" fontId="2" fillId="0" borderId="0" xfId="1" applyNumberFormat="1" applyFont="1"/>
    <xf numFmtId="167" fontId="2" fillId="4" borderId="2" xfId="1" applyNumberFormat="1" applyFont="1" applyFill="1" applyBorder="1"/>
    <xf numFmtId="167" fontId="1" fillId="0" borderId="0" xfId="1" applyNumberFormat="1"/>
    <xf numFmtId="0" fontId="3" fillId="0" borderId="0" xfId="0" applyFont="1"/>
    <xf numFmtId="0" fontId="5" fillId="0" borderId="0" xfId="0" applyFont="1" applyFill="1" applyBorder="1"/>
    <xf numFmtId="167" fontId="1" fillId="0" borderId="0" xfId="1" applyNumberFormat="1" applyFont="1"/>
    <xf numFmtId="167" fontId="2" fillId="4" borderId="3" xfId="1" applyNumberFormat="1" applyFont="1" applyFill="1" applyBorder="1"/>
    <xf numFmtId="38" fontId="2" fillId="0" borderId="0" xfId="0" applyNumberFormat="1" applyFont="1" applyFill="1"/>
    <xf numFmtId="38" fontId="0" fillId="0" borderId="0" xfId="0" applyNumberFormat="1" applyFill="1"/>
    <xf numFmtId="0" fontId="0" fillId="5" borderId="0" xfId="0" applyFill="1"/>
    <xf numFmtId="10" fontId="8" fillId="2" borderId="0" xfId="0" applyNumberFormat="1" applyFont="1" applyFill="1"/>
    <xf numFmtId="9" fontId="0" fillId="0" borderId="0" xfId="2" applyFont="1"/>
    <xf numFmtId="3" fontId="0" fillId="0" borderId="0" xfId="0" applyNumberFormat="1"/>
    <xf numFmtId="3" fontId="0" fillId="3" borderId="0" xfId="0" applyNumberFormat="1" applyFill="1"/>
    <xf numFmtId="9" fontId="0" fillId="0" borderId="0" xfId="2" applyFont="1" applyBorder="1"/>
    <xf numFmtId="10" fontId="2" fillId="3" borderId="0" xfId="2" applyNumberFormat="1" applyFont="1" applyFill="1" applyBorder="1"/>
    <xf numFmtId="38" fontId="2" fillId="0" borderId="0" xfId="0" applyNumberFormat="1" applyFont="1"/>
    <xf numFmtId="3" fontId="5" fillId="3" borderId="0" xfId="0" applyNumberFormat="1" applyFont="1" applyFill="1"/>
    <xf numFmtId="10" fontId="0" fillId="3" borderId="4" xfId="2" applyNumberFormat="1" applyFont="1" applyFill="1" applyBorder="1"/>
    <xf numFmtId="10" fontId="2" fillId="3" borderId="5" xfId="2" applyNumberFormat="1" applyFont="1" applyFill="1" applyBorder="1"/>
    <xf numFmtId="38" fontId="2" fillId="3" borderId="2" xfId="0" applyNumberFormat="1" applyFont="1" applyFill="1" applyBorder="1"/>
    <xf numFmtId="38" fontId="2" fillId="3" borderId="6" xfId="0" applyNumberFormat="1" applyFont="1" applyFill="1" applyBorder="1"/>
    <xf numFmtId="38" fontId="0" fillId="0" borderId="4" xfId="0" applyNumberFormat="1" applyBorder="1"/>
    <xf numFmtId="38" fontId="0" fillId="0" borderId="7" xfId="0" applyNumberFormat="1" applyBorder="1"/>
    <xf numFmtId="38" fontId="0" fillId="2" borderId="2" xfId="0" applyNumberFormat="1" applyFill="1" applyBorder="1"/>
    <xf numFmtId="38" fontId="5" fillId="2" borderId="2" xfId="0" applyNumberFormat="1" applyFont="1" applyFill="1" applyBorder="1"/>
    <xf numFmtId="38" fontId="2" fillId="3" borderId="4" xfId="0" applyNumberFormat="1" applyFont="1" applyFill="1" applyBorder="1"/>
    <xf numFmtId="167" fontId="0" fillId="0" borderId="2" xfId="1" applyNumberFormat="1" applyFont="1" applyBorder="1"/>
    <xf numFmtId="167" fontId="0" fillId="0" borderId="6" xfId="1" applyNumberFormat="1" applyFont="1" applyBorder="1"/>
    <xf numFmtId="167" fontId="11" fillId="2" borderId="0" xfId="1" applyNumberFormat="1" applyFont="1" applyFill="1" applyBorder="1"/>
    <xf numFmtId="10" fontId="3" fillId="3" borderId="0" xfId="2" applyNumberFormat="1" applyFont="1" applyFill="1" applyBorder="1"/>
    <xf numFmtId="167" fontId="2" fillId="2" borderId="8" xfId="1" applyNumberFormat="1" applyFont="1" applyFill="1" applyBorder="1" applyAlignment="1">
      <alignment wrapText="1"/>
    </xf>
    <xf numFmtId="167" fontId="0" fillId="2" borderId="4" xfId="1" applyNumberFormat="1" applyFont="1" applyFill="1" applyBorder="1"/>
    <xf numFmtId="167" fontId="11" fillId="2" borderId="4" xfId="1" applyNumberFormat="1" applyFont="1" applyFill="1" applyBorder="1"/>
    <xf numFmtId="167" fontId="11" fillId="2" borderId="7" xfId="1" applyNumberFormat="1" applyFont="1" applyFill="1" applyBorder="1"/>
    <xf numFmtId="0" fontId="0" fillId="0" borderId="9" xfId="0" applyBorder="1"/>
    <xf numFmtId="0" fontId="0" fillId="0" borderId="5" xfId="0" applyBorder="1"/>
    <xf numFmtId="167" fontId="0" fillId="0" borderId="0" xfId="0" applyNumberFormat="1" applyBorder="1"/>
    <xf numFmtId="167" fontId="0" fillId="0" borderId="5" xfId="0" applyNumberFormat="1" applyBorder="1"/>
    <xf numFmtId="0" fontId="0" fillId="0" borderId="10" xfId="0" applyBorder="1"/>
    <xf numFmtId="0" fontId="0" fillId="0" borderId="2" xfId="0" applyBorder="1"/>
    <xf numFmtId="0" fontId="0" fillId="0" borderId="6" xfId="0" applyBorder="1"/>
    <xf numFmtId="0" fontId="0" fillId="0" borderId="0" xfId="0" applyFill="1" applyBorder="1"/>
    <xf numFmtId="167" fontId="0" fillId="2" borderId="8" xfId="1" applyNumberFormat="1" applyFont="1" applyFill="1" applyBorder="1"/>
    <xf numFmtId="167" fontId="0" fillId="0" borderId="9" xfId="0" applyNumberFormat="1" applyBorder="1"/>
    <xf numFmtId="0" fontId="0" fillId="0" borderId="9" xfId="0" quotePrefix="1" applyBorder="1"/>
    <xf numFmtId="167" fontId="5" fillId="2" borderId="0" xfId="1" applyNumberFormat="1" applyFont="1" applyFill="1" applyBorder="1"/>
    <xf numFmtId="43" fontId="0" fillId="0" borderId="0" xfId="0" applyNumberFormat="1" applyBorder="1" applyAlignment="1">
      <alignment horizontal="right"/>
    </xf>
    <xf numFmtId="43" fontId="0" fillId="0" borderId="0" xfId="0" applyNumberFormat="1" applyFill="1" applyBorder="1" applyAlignment="1">
      <alignment horizontal="right"/>
    </xf>
    <xf numFmtId="43" fontId="0" fillId="3" borderId="0" xfId="0" applyNumberFormat="1" applyFill="1" applyBorder="1" applyAlignment="1">
      <alignment horizontal="right"/>
    </xf>
    <xf numFmtId="43" fontId="6" fillId="0" borderId="0" xfId="0" applyNumberFormat="1" applyFont="1" applyBorder="1" applyAlignment="1">
      <alignment horizontal="right"/>
    </xf>
    <xf numFmtId="43" fontId="0" fillId="3" borderId="8" xfId="0" applyNumberFormat="1" applyFill="1" applyBorder="1" applyAlignment="1">
      <alignment horizontal="right"/>
    </xf>
    <xf numFmtId="43" fontId="2" fillId="3" borderId="9" xfId="0" applyNumberFormat="1" applyFont="1" applyFill="1" applyBorder="1" applyAlignment="1">
      <alignment horizontal="right"/>
    </xf>
    <xf numFmtId="43" fontId="2" fillId="3" borderId="10" xfId="0" applyNumberFormat="1" applyFont="1" applyFill="1" applyBorder="1" applyAlignment="1">
      <alignment horizontal="right"/>
    </xf>
    <xf numFmtId="43" fontId="2" fillId="0" borderId="0" xfId="0" applyNumberFormat="1" applyFont="1" applyFill="1" applyBorder="1" applyAlignment="1">
      <alignment horizontal="right"/>
    </xf>
    <xf numFmtId="43" fontId="6" fillId="0" borderId="0" xfId="0" applyNumberFormat="1" applyFont="1" applyFill="1" applyBorder="1" applyAlignment="1">
      <alignment horizontal="right"/>
    </xf>
    <xf numFmtId="43" fontId="0" fillId="0" borderId="8" xfId="0" applyNumberFormat="1" applyBorder="1" applyAlignment="1">
      <alignment horizontal="right" wrapText="1"/>
    </xf>
    <xf numFmtId="43" fontId="2" fillId="3" borderId="9" xfId="0" applyNumberFormat="1" applyFont="1" applyFill="1" applyBorder="1" applyAlignment="1">
      <alignment horizontal="right" wrapText="1"/>
    </xf>
    <xf numFmtId="43" fontId="0" fillId="0" borderId="10" xfId="0" applyNumberFormat="1" applyFill="1" applyBorder="1" applyAlignment="1">
      <alignment horizontal="right" wrapText="1"/>
    </xf>
    <xf numFmtId="43" fontId="0" fillId="0" borderId="0" xfId="0" applyNumberFormat="1" applyBorder="1" applyAlignment="1">
      <alignment horizontal="center" wrapText="1"/>
    </xf>
    <xf numFmtId="43" fontId="2" fillId="3" borderId="8" xfId="0" applyNumberFormat="1" applyFont="1" applyFill="1" applyBorder="1" applyAlignment="1">
      <alignment horizontal="right"/>
    </xf>
    <xf numFmtId="44" fontId="0" fillId="0" borderId="9" xfId="0" applyNumberFormat="1" applyBorder="1" applyAlignment="1">
      <alignment horizontal="right"/>
    </xf>
    <xf numFmtId="10" fontId="0" fillId="6" borderId="0" xfId="0" applyNumberFormat="1" applyFill="1" applyBorder="1"/>
    <xf numFmtId="38" fontId="0" fillId="6" borderId="0" xfId="0" applyNumberFormat="1" applyFill="1" applyBorder="1"/>
    <xf numFmtId="43" fontId="2" fillId="0" borderId="1" xfId="0" applyNumberFormat="1" applyFont="1" applyBorder="1" applyAlignment="1">
      <alignment horizontal="left"/>
    </xf>
    <xf numFmtId="43" fontId="6" fillId="0" borderId="0" xfId="0" applyNumberFormat="1" applyFont="1"/>
    <xf numFmtId="43" fontId="0" fillId="0" borderId="0" xfId="0" applyNumberFormat="1"/>
    <xf numFmtId="0" fontId="0" fillId="0" borderId="3" xfId="0" applyBorder="1" applyAlignment="1">
      <alignment horizontal="right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Gas vrs Actual Gas Volumes</a:t>
            </a:r>
          </a:p>
        </c:rich>
      </c:tx>
      <c:layout>
        <c:manualLayout>
          <c:xMode val="edge"/>
          <c:yMode val="edge"/>
          <c:x val="0.3757884065910933"/>
          <c:y val="3.7783386932568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573815915224348E-2"/>
          <c:y val="0.16372801004113186"/>
          <c:w val="0.92055549265603409"/>
          <c:h val="0.7783377708109191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Model!$B$6:$O$6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Model!$B$27:$O$27</c:f>
              <c:numCache>
                <c:formatCode>#,##0_);[Red]\(#,##0\)</c:formatCode>
                <c:ptCount val="14"/>
                <c:pt idx="0">
                  <c:v>62734.079999999994</c:v>
                </c:pt>
                <c:pt idx="1">
                  <c:v>54329.999999999993</c:v>
                </c:pt>
                <c:pt idx="2">
                  <c:v>47973.119999999995</c:v>
                </c:pt>
                <c:pt idx="3">
                  <c:v>42854.400000000001</c:v>
                </c:pt>
                <c:pt idx="4">
                  <c:v>42806.783999999992</c:v>
                </c:pt>
                <c:pt idx="5">
                  <c:v>27855.360000000001</c:v>
                </c:pt>
                <c:pt idx="6">
                  <c:v>28783.871999999999</c:v>
                </c:pt>
                <c:pt idx="7">
                  <c:v>36902.400000000001</c:v>
                </c:pt>
                <c:pt idx="8">
                  <c:v>48568.320000000007</c:v>
                </c:pt>
                <c:pt idx="9">
                  <c:v>53139.455999999998</c:v>
                </c:pt>
                <c:pt idx="10">
                  <c:v>58211.000000000007</c:v>
                </c:pt>
                <c:pt idx="11">
                  <c:v>64825.133333333317</c:v>
                </c:pt>
                <c:pt idx="12">
                  <c:v>62734.079999999994</c:v>
                </c:pt>
                <c:pt idx="13">
                  <c:v>54329.999999999993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C29-4D35-AD26-910ACA934EB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Model!$B$6:$O$6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Model!$B$35:$O$35</c:f>
              <c:numCache>
                <c:formatCode>#,##0_);[Red]\(#,##0\)</c:formatCode>
                <c:ptCount val="14"/>
                <c:pt idx="0">
                  <c:v>62734.079999999994</c:v>
                </c:pt>
                <c:pt idx="1">
                  <c:v>54329.999999999993</c:v>
                </c:pt>
                <c:pt idx="2">
                  <c:v>47973.119999999995</c:v>
                </c:pt>
                <c:pt idx="3">
                  <c:v>42854.400000000001</c:v>
                </c:pt>
                <c:pt idx="4">
                  <c:v>42806.783999999992</c:v>
                </c:pt>
                <c:pt idx="5">
                  <c:v>20427</c:v>
                </c:pt>
                <c:pt idx="6">
                  <c:v>5757</c:v>
                </c:pt>
                <c:pt idx="7">
                  <c:v>2460</c:v>
                </c:pt>
                <c:pt idx="8">
                  <c:v>48568.320000000007</c:v>
                </c:pt>
                <c:pt idx="9">
                  <c:v>53139.455999999998</c:v>
                </c:pt>
                <c:pt idx="10">
                  <c:v>58211.000000000007</c:v>
                </c:pt>
                <c:pt idx="11">
                  <c:v>64825.133333333317</c:v>
                </c:pt>
                <c:pt idx="12">
                  <c:v>62734.079999999994</c:v>
                </c:pt>
                <c:pt idx="13">
                  <c:v>54329.999999999993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29-4D35-AD26-910ACA934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56752"/>
        <c:axId val="1"/>
      </c:lineChart>
      <c:catAx>
        <c:axId val="15195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MMBtu's</a:t>
                </a:r>
              </a:p>
            </c:rich>
          </c:tx>
          <c:layout>
            <c:manualLayout>
              <c:xMode val="edge"/>
              <c:yMode val="edge"/>
              <c:x val="1.197983175374291E-2"/>
              <c:y val="0.460957320577340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56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5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51</xdr:row>
      <xdr:rowOff>0</xdr:rowOff>
    </xdr:from>
    <xdr:to>
      <xdr:col>15</xdr:col>
      <xdr:colOff>68580</xdr:colOff>
      <xdr:row>69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25</xdr:row>
      <xdr:rowOff>0</xdr:rowOff>
    </xdr:from>
    <xdr:to>
      <xdr:col>4</xdr:col>
      <xdr:colOff>213360</xdr:colOff>
      <xdr:row>25</xdr:row>
      <xdr:rowOff>0</xdr:rowOff>
    </xdr:to>
    <xdr:sp macro="" textlink="">
      <xdr:nvSpPr>
        <xdr:cNvPr id="2049" name="AutoShape 1"/>
        <xdr:cNvSpPr>
          <a:spLocks/>
        </xdr:cNvSpPr>
      </xdr:nvSpPr>
      <xdr:spPr bwMode="auto">
        <a:xfrm>
          <a:off x="3131820" y="4312920"/>
          <a:ext cx="25146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50"/>
  <sheetViews>
    <sheetView tabSelected="1" topLeftCell="A4" zoomScale="85" zoomScaleNormal="90" zoomScaleSheetLayoutView="100" workbookViewId="0">
      <pane xSplit="1" ySplit="3" topLeftCell="J7" activePane="bottomRight" state="frozen"/>
      <selection activeCell="A4" sqref="A4"/>
      <selection pane="topRight" activeCell="B4" sqref="B4"/>
      <selection pane="bottomLeft" activeCell="A8" sqref="A8"/>
      <selection pane="bottomRight" activeCell="P8" sqref="P8"/>
    </sheetView>
  </sheetViews>
  <sheetFormatPr defaultRowHeight="13.2" x14ac:dyDescent="0.25"/>
  <cols>
    <col min="1" max="1" width="35.5546875" customWidth="1"/>
    <col min="2" max="25" width="12.6640625" customWidth="1"/>
  </cols>
  <sheetData>
    <row r="1" spans="1:25" ht="22.5" customHeight="1" x14ac:dyDescent="0.25">
      <c r="A1" s="1" t="s">
        <v>22</v>
      </c>
    </row>
    <row r="2" spans="1:25" ht="21.75" customHeight="1" x14ac:dyDescent="0.25">
      <c r="A2" s="1" t="s">
        <v>23</v>
      </c>
    </row>
    <row r="3" spans="1:25" ht="23.25" customHeight="1" thickBot="1" x14ac:dyDescent="0.3">
      <c r="A3" s="86">
        <f ca="1">TODAY()</f>
        <v>37342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25" ht="15.6" x14ac:dyDescent="0.3">
      <c r="A4" s="87" t="s">
        <v>50</v>
      </c>
    </row>
    <row r="5" spans="1:25" x14ac:dyDescent="0.25">
      <c r="A5" s="88"/>
      <c r="B5" s="93">
        <v>2001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>
        <v>2002</v>
      </c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</row>
    <row r="6" spans="1:25" x14ac:dyDescent="0.25">
      <c r="A6" s="88"/>
      <c r="B6" s="89" t="s">
        <v>0</v>
      </c>
      <c r="C6" s="89" t="s">
        <v>1</v>
      </c>
      <c r="D6" s="89" t="s">
        <v>2</v>
      </c>
      <c r="E6" s="89" t="s">
        <v>3</v>
      </c>
      <c r="F6" s="89" t="s">
        <v>4</v>
      </c>
      <c r="G6" s="89" t="s">
        <v>5</v>
      </c>
      <c r="H6" s="89" t="s">
        <v>6</v>
      </c>
      <c r="I6" s="89" t="s">
        <v>7</v>
      </c>
      <c r="J6" s="89" t="s">
        <v>8</v>
      </c>
      <c r="K6" s="89" t="s">
        <v>9</v>
      </c>
      <c r="L6" s="89" t="s">
        <v>10</v>
      </c>
      <c r="M6" s="89" t="s">
        <v>31</v>
      </c>
      <c r="N6" s="89" t="s">
        <v>0</v>
      </c>
      <c r="O6" s="89" t="s">
        <v>1</v>
      </c>
      <c r="P6" s="89" t="s">
        <v>2</v>
      </c>
      <c r="Q6" s="89" t="s">
        <v>3</v>
      </c>
      <c r="R6" s="89" t="s">
        <v>4</v>
      </c>
      <c r="S6" s="89" t="s">
        <v>5</v>
      </c>
      <c r="T6" s="89" t="s">
        <v>6</v>
      </c>
      <c r="U6" s="89" t="s">
        <v>7</v>
      </c>
      <c r="V6" s="89" t="s">
        <v>8</v>
      </c>
      <c r="W6" s="89" t="s">
        <v>9</v>
      </c>
      <c r="X6" s="89" t="s">
        <v>10</v>
      </c>
      <c r="Y6" s="89" t="s">
        <v>31</v>
      </c>
    </row>
    <row r="7" spans="1:25" s="4" customFormat="1" x14ac:dyDescent="0.25">
      <c r="A7" s="69" t="s">
        <v>11</v>
      </c>
      <c r="B7" s="15">
        <v>1754400</v>
      </c>
      <c r="C7" s="15">
        <v>683300</v>
      </c>
      <c r="D7" s="15">
        <v>2567300</v>
      </c>
      <c r="E7" s="15">
        <v>478300</v>
      </c>
      <c r="F7" s="15">
        <v>117600</v>
      </c>
      <c r="G7" s="15">
        <v>44100</v>
      </c>
      <c r="H7" s="15">
        <v>1569300</v>
      </c>
      <c r="I7" s="15">
        <v>2286100</v>
      </c>
      <c r="J7" s="15">
        <v>1689000</v>
      </c>
      <c r="K7" s="15">
        <v>2072700</v>
      </c>
      <c r="L7" s="15">
        <v>1583300</v>
      </c>
      <c r="M7" s="15">
        <v>1567700</v>
      </c>
      <c r="N7" s="68">
        <f>19500+2646700</f>
        <v>2666200</v>
      </c>
      <c r="O7" s="68">
        <f>848600+1271600</f>
        <v>2120200</v>
      </c>
      <c r="P7" s="51">
        <f>P23*0.7457*P26</f>
        <v>2884964.16</v>
      </c>
      <c r="Q7" s="51">
        <f t="shared" ref="Q7:Y7" si="0">Q23*0.7457*Q26</f>
        <v>2577139.1999999997</v>
      </c>
      <c r="R7" s="51">
        <f t="shared" si="0"/>
        <v>2574275.7119999998</v>
      </c>
      <c r="S7" s="51">
        <f t="shared" si="0"/>
        <v>1675140.48</v>
      </c>
      <c r="T7" s="51">
        <f t="shared" si="0"/>
        <v>1730978.4960000003</v>
      </c>
      <c r="U7" s="51">
        <f t="shared" si="0"/>
        <v>2219203.2000000002</v>
      </c>
      <c r="V7" s="51">
        <f t="shared" si="0"/>
        <v>2920757.7600000002</v>
      </c>
      <c r="W7" s="51">
        <f t="shared" si="0"/>
        <v>3195652.608</v>
      </c>
      <c r="X7" s="51">
        <f t="shared" si="0"/>
        <v>3500640.5403225808</v>
      </c>
      <c r="Y7" s="51">
        <f t="shared" si="0"/>
        <v>3898395.3166666664</v>
      </c>
    </row>
    <row r="8" spans="1:25" s="3" customFormat="1" x14ac:dyDescent="0.25">
      <c r="A8" s="69" t="s">
        <v>12</v>
      </c>
      <c r="B8" s="8">
        <v>2000</v>
      </c>
      <c r="C8" s="8">
        <v>2000</v>
      </c>
      <c r="D8" s="8">
        <v>2000</v>
      </c>
      <c r="E8" s="8">
        <v>2000</v>
      </c>
      <c r="F8" s="8">
        <v>2000</v>
      </c>
      <c r="G8" s="8">
        <v>2000</v>
      </c>
      <c r="H8" s="8">
        <v>2000</v>
      </c>
      <c r="I8" s="8">
        <v>2000</v>
      </c>
      <c r="J8" s="8">
        <v>2000</v>
      </c>
      <c r="K8" s="8">
        <v>2000</v>
      </c>
      <c r="L8" s="8">
        <v>2000</v>
      </c>
      <c r="M8" s="8">
        <v>2000</v>
      </c>
      <c r="N8" s="8">
        <v>2000</v>
      </c>
      <c r="O8" s="8">
        <v>2000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s="3" customFormat="1" x14ac:dyDescent="0.25">
      <c r="A9" s="70" t="s">
        <v>13</v>
      </c>
      <c r="B9" s="8">
        <v>39001.800000000003</v>
      </c>
      <c r="C9" s="8">
        <v>15032.6</v>
      </c>
      <c r="D9" s="8">
        <v>54120.6</v>
      </c>
      <c r="E9" s="8">
        <v>10689.59</v>
      </c>
      <c r="F9" s="8">
        <v>2587.1999999999998</v>
      </c>
      <c r="G9" s="8">
        <v>970.2</v>
      </c>
      <c r="H9" s="8">
        <v>34929.589999999997</v>
      </c>
      <c r="I9" s="8">
        <v>49119.199999999997</v>
      </c>
      <c r="J9" s="8">
        <v>37538</v>
      </c>
      <c r="K9" s="8">
        <v>45960.4</v>
      </c>
      <c r="L9" s="8">
        <v>34832.6</v>
      </c>
      <c r="M9" s="8">
        <v>35135.42</v>
      </c>
      <c r="N9" s="8">
        <f>429+58702.4</f>
        <v>59131.4</v>
      </c>
      <c r="O9" s="8">
        <f>18494.24+28431.2</f>
        <v>46925.440000000002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s="3" customFormat="1" x14ac:dyDescent="0.25">
      <c r="A10" s="70" t="s">
        <v>14</v>
      </c>
      <c r="B10" s="8">
        <v>11461</v>
      </c>
      <c r="C10" s="8">
        <v>1083.3</v>
      </c>
      <c r="D10" s="8">
        <v>38700.5</v>
      </c>
      <c r="E10" s="8">
        <v>832.1</v>
      </c>
      <c r="F10" s="8">
        <v>271.08</v>
      </c>
      <c r="G10" s="8">
        <v>335.49</v>
      </c>
      <c r="H10" s="8">
        <v>659.4</v>
      </c>
      <c r="I10" s="8">
        <v>675.1</v>
      </c>
      <c r="J10" s="8">
        <v>33111.300000000003</v>
      </c>
      <c r="K10" s="8">
        <v>34555.699999999997</v>
      </c>
      <c r="L10" s="8">
        <v>549.5</v>
      </c>
      <c r="M10" s="8">
        <v>769.3</v>
      </c>
      <c r="N10" s="8">
        <v>659.4</v>
      </c>
      <c r="O10" s="8">
        <v>38747.599999999999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s="3" customFormat="1" x14ac:dyDescent="0.25">
      <c r="A11" s="69" t="s">
        <v>15</v>
      </c>
      <c r="B11" s="8">
        <v>200</v>
      </c>
      <c r="C11" s="8">
        <v>200</v>
      </c>
      <c r="D11" s="8">
        <v>200</v>
      </c>
      <c r="E11" s="8">
        <v>200</v>
      </c>
      <c r="F11" s="8">
        <v>200</v>
      </c>
      <c r="G11" s="8">
        <v>200</v>
      </c>
      <c r="H11" s="8">
        <v>200</v>
      </c>
      <c r="I11" s="8">
        <v>200</v>
      </c>
      <c r="J11" s="8">
        <v>200</v>
      </c>
      <c r="K11" s="8">
        <v>200</v>
      </c>
      <c r="L11" s="8">
        <v>200</v>
      </c>
      <c r="M11" s="8">
        <v>200</v>
      </c>
      <c r="N11" s="8">
        <v>200</v>
      </c>
      <c r="O11" s="8">
        <v>200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s="3" customFormat="1" x14ac:dyDescent="0.25">
      <c r="A12" s="69" t="s">
        <v>16</v>
      </c>
      <c r="B12" s="8">
        <v>42</v>
      </c>
      <c r="C12" s="8">
        <v>42</v>
      </c>
      <c r="D12" s="8">
        <v>42</v>
      </c>
      <c r="E12" s="8">
        <v>42</v>
      </c>
      <c r="F12" s="8">
        <v>42</v>
      </c>
      <c r="G12" s="8">
        <v>42</v>
      </c>
      <c r="H12" s="8">
        <v>42</v>
      </c>
      <c r="I12" s="8">
        <v>42</v>
      </c>
      <c r="J12" s="8">
        <v>42</v>
      </c>
      <c r="K12" s="8">
        <v>42</v>
      </c>
      <c r="L12" s="8">
        <v>42</v>
      </c>
      <c r="M12" s="8">
        <v>42</v>
      </c>
      <c r="N12" s="8">
        <v>42</v>
      </c>
      <c r="O12" s="8">
        <v>42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s="3" customFormat="1" x14ac:dyDescent="0.25">
      <c r="A13" s="71" t="s">
        <v>17</v>
      </c>
      <c r="B13" s="13">
        <f t="shared" ref="B13:L13" si="1">SUBTOTAL(9,B8:B12)</f>
        <v>52704.800000000003</v>
      </c>
      <c r="C13" s="13">
        <f t="shared" si="1"/>
        <v>18357.899999999998</v>
      </c>
      <c r="D13" s="13">
        <f t="shared" si="1"/>
        <v>95063.1</v>
      </c>
      <c r="E13" s="13">
        <f t="shared" si="1"/>
        <v>13763.69</v>
      </c>
      <c r="F13" s="13">
        <f t="shared" si="1"/>
        <v>5100.28</v>
      </c>
      <c r="G13" s="13">
        <f t="shared" si="1"/>
        <v>3547.6899999999996</v>
      </c>
      <c r="H13" s="13">
        <f t="shared" si="1"/>
        <v>37830.99</v>
      </c>
      <c r="I13" s="13">
        <f t="shared" si="1"/>
        <v>52036.299999999996</v>
      </c>
      <c r="J13" s="13">
        <f t="shared" si="1"/>
        <v>72891.3</v>
      </c>
      <c r="K13" s="13">
        <f t="shared" si="1"/>
        <v>82758.100000000006</v>
      </c>
      <c r="L13" s="13">
        <f t="shared" si="1"/>
        <v>37624.1</v>
      </c>
      <c r="M13" s="13">
        <v>38146.720000000001</v>
      </c>
      <c r="N13" s="13">
        <f t="shared" ref="N13:Y13" si="2">SUBTOTAL(9,N8:N12)</f>
        <v>62032.800000000003</v>
      </c>
      <c r="O13" s="13">
        <f>SUBTOTAL(9,O8:O12)</f>
        <v>87915.040000000008</v>
      </c>
      <c r="P13" s="13">
        <f t="shared" si="2"/>
        <v>0</v>
      </c>
      <c r="Q13" s="13">
        <f t="shared" si="2"/>
        <v>0</v>
      </c>
      <c r="R13" s="13">
        <f t="shared" si="2"/>
        <v>0</v>
      </c>
      <c r="S13" s="13">
        <f t="shared" si="2"/>
        <v>0</v>
      </c>
      <c r="T13" s="13">
        <f t="shared" si="2"/>
        <v>0</v>
      </c>
      <c r="U13" s="13">
        <f t="shared" si="2"/>
        <v>0</v>
      </c>
      <c r="V13" s="13">
        <f t="shared" si="2"/>
        <v>0</v>
      </c>
      <c r="W13" s="13">
        <f t="shared" si="2"/>
        <v>0</v>
      </c>
      <c r="X13" s="13">
        <f t="shared" si="2"/>
        <v>0</v>
      </c>
      <c r="Y13" s="13">
        <f t="shared" si="2"/>
        <v>0</v>
      </c>
    </row>
    <row r="14" spans="1:25" x14ac:dyDescent="0.25">
      <c r="A14" s="69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0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x14ac:dyDescent="0.25">
      <c r="A15" s="69"/>
      <c r="B15" s="9" t="s">
        <v>0</v>
      </c>
      <c r="C15" s="9" t="s">
        <v>1</v>
      </c>
      <c r="D15" s="9" t="s">
        <v>2</v>
      </c>
      <c r="E15" s="9" t="s">
        <v>3</v>
      </c>
      <c r="F15" s="9" t="s">
        <v>4</v>
      </c>
      <c r="G15" s="9" t="s">
        <v>5</v>
      </c>
      <c r="H15" s="9" t="s">
        <v>6</v>
      </c>
      <c r="I15" s="9" t="s">
        <v>7</v>
      </c>
      <c r="J15" s="9" t="s">
        <v>8</v>
      </c>
      <c r="K15" s="9" t="s">
        <v>9</v>
      </c>
      <c r="L15" s="9" t="s">
        <v>10</v>
      </c>
      <c r="M15" s="9" t="s">
        <v>31</v>
      </c>
      <c r="N15" s="9" t="s">
        <v>0</v>
      </c>
      <c r="O15" s="9" t="s">
        <v>1</v>
      </c>
      <c r="P15" s="9" t="s">
        <v>2</v>
      </c>
      <c r="Q15" s="9" t="s">
        <v>3</v>
      </c>
      <c r="R15" s="9" t="s">
        <v>4</v>
      </c>
      <c r="S15" s="9" t="s">
        <v>5</v>
      </c>
      <c r="T15" s="9" t="s">
        <v>6</v>
      </c>
      <c r="U15" s="9" t="s">
        <v>7</v>
      </c>
      <c r="V15" s="9" t="s">
        <v>8</v>
      </c>
      <c r="W15" s="9" t="s">
        <v>9</v>
      </c>
      <c r="X15" s="9" t="s">
        <v>10</v>
      </c>
      <c r="Y15" s="9" t="s">
        <v>31</v>
      </c>
    </row>
    <row r="16" spans="1:25" s="6" customFormat="1" x14ac:dyDescent="0.25">
      <c r="A16" s="69" t="s">
        <v>18</v>
      </c>
      <c r="B16" s="12">
        <f t="shared" ref="B16:L16" si="3">B13/B7</f>
        <v>3.0041495668034657E-2</v>
      </c>
      <c r="C16" s="12">
        <f t="shared" si="3"/>
        <v>2.6866530074637785E-2</v>
      </c>
      <c r="D16" s="12">
        <f t="shared" si="3"/>
        <v>3.7028434542125968E-2</v>
      </c>
      <c r="E16" s="12">
        <f t="shared" si="3"/>
        <v>2.8776270123353546E-2</v>
      </c>
      <c r="F16" s="12">
        <f t="shared" si="3"/>
        <v>4.3369727891156458E-2</v>
      </c>
      <c r="G16" s="12">
        <f t="shared" si="3"/>
        <v>8.0446485260770972E-2</v>
      </c>
      <c r="H16" s="12">
        <f t="shared" si="3"/>
        <v>2.4106920282928691E-2</v>
      </c>
      <c r="I16" s="12">
        <f t="shared" si="3"/>
        <v>2.2762040155723719E-2</v>
      </c>
      <c r="J16" s="12">
        <f t="shared" si="3"/>
        <v>4.3156483126110125E-2</v>
      </c>
      <c r="K16" s="12">
        <f t="shared" si="3"/>
        <v>3.992767887296763E-2</v>
      </c>
      <c r="L16" s="12">
        <f t="shared" si="3"/>
        <v>2.3763089749257879E-2</v>
      </c>
      <c r="M16" s="12">
        <f t="shared" ref="M16:X16" si="4">M13/M7</f>
        <v>2.4332920839446322E-2</v>
      </c>
      <c r="N16" s="12">
        <f t="shared" si="4"/>
        <v>2.3266371615032633E-2</v>
      </c>
      <c r="O16" s="12">
        <f t="shared" si="4"/>
        <v>4.1465446655975853E-2</v>
      </c>
      <c r="P16" s="12">
        <f t="shared" si="4"/>
        <v>0</v>
      </c>
      <c r="Q16" s="12">
        <f t="shared" si="4"/>
        <v>0</v>
      </c>
      <c r="R16" s="12">
        <f t="shared" si="4"/>
        <v>0</v>
      </c>
      <c r="S16" s="12">
        <f t="shared" si="4"/>
        <v>0</v>
      </c>
      <c r="T16" s="12">
        <f t="shared" si="4"/>
        <v>0</v>
      </c>
      <c r="U16" s="12">
        <f t="shared" si="4"/>
        <v>0</v>
      </c>
      <c r="V16" s="12">
        <f t="shared" si="4"/>
        <v>0</v>
      </c>
      <c r="W16" s="12">
        <f t="shared" si="4"/>
        <v>0</v>
      </c>
      <c r="X16" s="12">
        <f t="shared" si="4"/>
        <v>0</v>
      </c>
      <c r="Y16" s="12">
        <f>Y13/Y7</f>
        <v>0</v>
      </c>
    </row>
    <row r="17" spans="1:256" s="5" customFormat="1" x14ac:dyDescent="0.25">
      <c r="A17" s="69" t="s">
        <v>24</v>
      </c>
      <c r="B17" s="14">
        <v>0.39119999999999999</v>
      </c>
      <c r="C17" s="14">
        <v>0.16889999999999999</v>
      </c>
      <c r="D17" s="14">
        <v>0.57350000000000001</v>
      </c>
      <c r="E17" s="14">
        <v>0.1116</v>
      </c>
      <c r="F17" s="14">
        <v>2.7400000000000001E-2</v>
      </c>
      <c r="G17" s="14">
        <v>2.1000000000000001E-2</v>
      </c>
      <c r="H17" s="14">
        <v>0.36370000000000002</v>
      </c>
      <c r="I17" s="14">
        <v>0.51580000000000004</v>
      </c>
      <c r="J17" s="14">
        <v>0.40010000000000001</v>
      </c>
      <c r="K17" s="14">
        <v>0.45689999999999997</v>
      </c>
      <c r="L17" s="14">
        <v>0.3695</v>
      </c>
      <c r="M17" s="84">
        <v>0.3695</v>
      </c>
      <c r="N17" s="14">
        <v>0.59340000000000004</v>
      </c>
      <c r="O17" s="14">
        <v>0.31969999999999998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6" s="5" customFormat="1" x14ac:dyDescent="0.25">
      <c r="A18" s="69" t="s">
        <v>19</v>
      </c>
      <c r="B18" s="14">
        <v>0.94699999999999995</v>
      </c>
      <c r="C18" s="14">
        <v>0.91300000000000003</v>
      </c>
      <c r="D18" s="14">
        <v>0.94599999999999995</v>
      </c>
      <c r="E18" s="14">
        <v>0.91400000000000003</v>
      </c>
      <c r="F18" s="14">
        <v>0.83399999999999996</v>
      </c>
      <c r="G18" s="14">
        <v>0.71599999999999997</v>
      </c>
      <c r="H18" s="14">
        <v>0.95</v>
      </c>
      <c r="I18" s="14">
        <v>0.95699999999999996</v>
      </c>
      <c r="J18" s="14">
        <v>0.95299999999999996</v>
      </c>
      <c r="K18" s="14">
        <v>0.94699999999999995</v>
      </c>
      <c r="L18" s="14">
        <v>0.94099999999999995</v>
      </c>
      <c r="M18" s="84">
        <v>0.94099999999999995</v>
      </c>
      <c r="N18" s="14">
        <v>0.95099999999999996</v>
      </c>
      <c r="O18" s="14">
        <v>0.95299999999999996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6" s="4" customFormat="1" x14ac:dyDescent="0.25">
      <c r="A19" s="71" t="s">
        <v>20</v>
      </c>
      <c r="B19" s="15">
        <v>730</v>
      </c>
      <c r="C19" s="15">
        <v>69</v>
      </c>
      <c r="D19" s="15">
        <v>2465</v>
      </c>
      <c r="E19" s="15">
        <v>53</v>
      </c>
      <c r="F19" s="15">
        <v>17</v>
      </c>
      <c r="G19" s="15">
        <v>21</v>
      </c>
      <c r="H19" s="15">
        <v>42</v>
      </c>
      <c r="I19" s="15">
        <v>43</v>
      </c>
      <c r="J19" s="15">
        <v>2109</v>
      </c>
      <c r="K19" s="15">
        <v>2201</v>
      </c>
      <c r="L19" s="15">
        <v>35</v>
      </c>
      <c r="M19" s="85">
        <v>35</v>
      </c>
      <c r="N19" s="15">
        <v>42</v>
      </c>
      <c r="O19" s="15">
        <v>2468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6" s="4" customFormat="1" x14ac:dyDescent="0.25">
      <c r="A20" s="69" t="s">
        <v>21</v>
      </c>
      <c r="B20" s="15">
        <v>6028</v>
      </c>
      <c r="C20" s="15">
        <v>6021</v>
      </c>
      <c r="D20" s="15">
        <v>6017</v>
      </c>
      <c r="E20" s="15">
        <v>5953</v>
      </c>
      <c r="F20" s="15">
        <v>5779</v>
      </c>
      <c r="G20" s="15">
        <v>2910</v>
      </c>
      <c r="H20" s="15">
        <v>5799</v>
      </c>
      <c r="I20" s="15">
        <v>5957</v>
      </c>
      <c r="J20" s="15">
        <v>5863</v>
      </c>
      <c r="K20" s="15">
        <v>6098</v>
      </c>
      <c r="L20" s="15">
        <v>5952</v>
      </c>
      <c r="M20" s="85">
        <v>5952</v>
      </c>
      <c r="N20" s="15">
        <v>5995</v>
      </c>
      <c r="O20" s="15">
        <v>5919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6" s="4" customFormat="1" x14ac:dyDescent="0.25">
      <c r="A21" s="69" t="s">
        <v>75</v>
      </c>
      <c r="B21" s="15">
        <v>31</v>
      </c>
      <c r="C21" s="15">
        <v>28</v>
      </c>
      <c r="D21" s="15">
        <v>31</v>
      </c>
      <c r="E21" s="15">
        <v>30</v>
      </c>
      <c r="F21" s="15">
        <v>31</v>
      </c>
      <c r="G21" s="15">
        <v>30</v>
      </c>
      <c r="H21" s="15">
        <v>31</v>
      </c>
      <c r="I21" s="15">
        <v>31</v>
      </c>
      <c r="J21" s="15">
        <v>30</v>
      </c>
      <c r="K21" s="15">
        <v>31</v>
      </c>
      <c r="L21" s="15">
        <v>30</v>
      </c>
      <c r="M21" s="85">
        <v>31</v>
      </c>
      <c r="N21" s="15">
        <v>31</v>
      </c>
      <c r="O21" s="15">
        <v>28</v>
      </c>
      <c r="P21" s="15">
        <v>31</v>
      </c>
      <c r="Q21" s="15">
        <v>30</v>
      </c>
      <c r="R21" s="15">
        <v>31</v>
      </c>
      <c r="S21" s="15">
        <v>30</v>
      </c>
      <c r="T21" s="15">
        <v>31</v>
      </c>
      <c r="U21" s="15">
        <v>31</v>
      </c>
      <c r="V21" s="15">
        <v>30</v>
      </c>
      <c r="W21" s="15">
        <v>31</v>
      </c>
      <c r="X21" s="15">
        <v>30</v>
      </c>
      <c r="Y21" s="15">
        <v>31</v>
      </c>
    </row>
    <row r="22" spans="1:256" s="4" customFormat="1" x14ac:dyDescent="0.25">
      <c r="A22" s="69" t="s">
        <v>25</v>
      </c>
      <c r="B22" s="15">
        <f>8000</f>
        <v>8000</v>
      </c>
      <c r="C22" s="15">
        <f>8000</f>
        <v>8000</v>
      </c>
      <c r="D22" s="15">
        <f>8000</f>
        <v>8000</v>
      </c>
      <c r="E22" s="15">
        <f>8000</f>
        <v>8000</v>
      </c>
      <c r="F22" s="15">
        <f>8000</f>
        <v>8000</v>
      </c>
      <c r="G22" s="15">
        <f>8000</f>
        <v>8000</v>
      </c>
      <c r="H22" s="15">
        <f>8000</f>
        <v>8000</v>
      </c>
      <c r="I22" s="15">
        <f>8000</f>
        <v>8000</v>
      </c>
      <c r="J22" s="15">
        <f>8000</f>
        <v>8000</v>
      </c>
      <c r="K22" s="15">
        <f>8000</f>
        <v>8000</v>
      </c>
      <c r="L22" s="15">
        <f>8000</f>
        <v>8000</v>
      </c>
      <c r="M22" s="85">
        <f>8000</f>
        <v>8000</v>
      </c>
      <c r="N22" s="15">
        <f>8000</f>
        <v>8000</v>
      </c>
      <c r="O22" s="15">
        <f>8000</f>
        <v>8000</v>
      </c>
      <c r="P22" s="15">
        <f>8000</f>
        <v>8000</v>
      </c>
      <c r="Q22" s="15">
        <f>8000</f>
        <v>8000</v>
      </c>
      <c r="R22" s="15">
        <f>8000</f>
        <v>8000</v>
      </c>
      <c r="S22" s="15">
        <f>8000</f>
        <v>8000</v>
      </c>
      <c r="T22" s="15">
        <f>8000</f>
        <v>8000</v>
      </c>
      <c r="U22" s="15">
        <f>8000</f>
        <v>8000</v>
      </c>
      <c r="V22" s="15">
        <f>8000</f>
        <v>8000</v>
      </c>
      <c r="W22" s="15">
        <f>8000</f>
        <v>8000</v>
      </c>
      <c r="X22" s="15">
        <f>8000</f>
        <v>8000</v>
      </c>
      <c r="Y22" s="15">
        <f>8000</f>
        <v>8000</v>
      </c>
    </row>
    <row r="23" spans="1:256" s="4" customFormat="1" x14ac:dyDescent="0.25">
      <c r="A23" s="69" t="s">
        <v>68</v>
      </c>
      <c r="B23" s="7">
        <f>B22*24*B21</f>
        <v>5952000</v>
      </c>
      <c r="C23" s="7">
        <f t="shared" ref="C23:M23" si="5">C22*24*C21</f>
        <v>5376000</v>
      </c>
      <c r="D23" s="7">
        <f t="shared" si="5"/>
        <v>5952000</v>
      </c>
      <c r="E23" s="7">
        <f t="shared" si="5"/>
        <v>5760000</v>
      </c>
      <c r="F23" s="7">
        <f t="shared" si="5"/>
        <v>5952000</v>
      </c>
      <c r="G23" s="7">
        <f t="shared" si="5"/>
        <v>5760000</v>
      </c>
      <c r="H23" s="7">
        <f t="shared" si="5"/>
        <v>5952000</v>
      </c>
      <c r="I23" s="7">
        <f t="shared" si="5"/>
        <v>5952000</v>
      </c>
      <c r="J23" s="7">
        <f t="shared" si="5"/>
        <v>5760000</v>
      </c>
      <c r="K23" s="7">
        <f t="shared" si="5"/>
        <v>5952000</v>
      </c>
      <c r="L23" s="7">
        <f t="shared" si="5"/>
        <v>5760000</v>
      </c>
      <c r="M23" s="7">
        <f t="shared" si="5"/>
        <v>5952000</v>
      </c>
      <c r="N23" s="7">
        <f t="shared" ref="N23:Y23" si="6">N22*24*N21</f>
        <v>5952000</v>
      </c>
      <c r="O23" s="7">
        <f t="shared" si="6"/>
        <v>5376000</v>
      </c>
      <c r="P23" s="7">
        <f>P22*24*P21</f>
        <v>5952000</v>
      </c>
      <c r="Q23" s="7">
        <f t="shared" si="6"/>
        <v>5760000</v>
      </c>
      <c r="R23" s="7">
        <f t="shared" si="6"/>
        <v>5952000</v>
      </c>
      <c r="S23" s="7">
        <f t="shared" si="6"/>
        <v>5760000</v>
      </c>
      <c r="T23" s="7">
        <f t="shared" si="6"/>
        <v>5952000</v>
      </c>
      <c r="U23" s="7">
        <f t="shared" si="6"/>
        <v>5952000</v>
      </c>
      <c r="V23" s="7">
        <f t="shared" si="6"/>
        <v>5760000</v>
      </c>
      <c r="W23" s="7">
        <f t="shared" si="6"/>
        <v>5952000</v>
      </c>
      <c r="X23" s="7">
        <f t="shared" si="6"/>
        <v>5760000</v>
      </c>
      <c r="Y23" s="7">
        <f t="shared" si="6"/>
        <v>5952000</v>
      </c>
    </row>
    <row r="24" spans="1:256" s="4" customFormat="1" ht="34.5" customHeight="1" x14ac:dyDescent="0.3">
      <c r="A24" s="72" t="s">
        <v>72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6" s="4" customFormat="1" x14ac:dyDescent="0.25">
      <c r="A25" s="73" t="s">
        <v>76</v>
      </c>
      <c r="B25" s="40">
        <f>(B7*1.341)/B23</f>
        <v>0.39527056451612902</v>
      </c>
      <c r="C25" s="40">
        <f t="shared" ref="C25:Y25" si="7">(C7*1.341)/C23</f>
        <v>0.17044369419642855</v>
      </c>
      <c r="D25" s="40">
        <f t="shared" si="7"/>
        <v>0.57841890120967743</v>
      </c>
      <c r="E25" s="40">
        <f t="shared" si="7"/>
        <v>0.11135421874999998</v>
      </c>
      <c r="F25" s="40">
        <f t="shared" si="7"/>
        <v>2.6495564516129035E-2</v>
      </c>
      <c r="G25" s="40">
        <f t="shared" si="7"/>
        <v>1.0267031249999999E-2</v>
      </c>
      <c r="H25" s="40">
        <f t="shared" si="7"/>
        <v>0.35356708669354836</v>
      </c>
      <c r="I25" s="40">
        <f t="shared" si="7"/>
        <v>0.51506386088709677</v>
      </c>
      <c r="J25" s="40">
        <f t="shared" si="7"/>
        <v>0.3932203125</v>
      </c>
      <c r="K25" s="40">
        <f t="shared" si="7"/>
        <v>0.46698432459677414</v>
      </c>
      <c r="L25" s="40">
        <f t="shared" si="7"/>
        <v>0.36861203124999997</v>
      </c>
      <c r="M25" s="40">
        <f t="shared" si="7"/>
        <v>0.3532066028225806</v>
      </c>
      <c r="N25" s="40">
        <f t="shared" si="7"/>
        <v>0.60070131048387088</v>
      </c>
      <c r="O25" s="40">
        <f>(O7*1.341)/O23</f>
        <v>0.52886685267857136</v>
      </c>
      <c r="P25" s="40">
        <f t="shared" si="7"/>
        <v>0.64998940500000002</v>
      </c>
      <c r="Q25" s="40">
        <f t="shared" si="7"/>
        <v>0.59999021999999991</v>
      </c>
      <c r="R25" s="40">
        <f t="shared" si="7"/>
        <v>0.579990546</v>
      </c>
      <c r="S25" s="40">
        <f t="shared" si="7"/>
        <v>0.389993643</v>
      </c>
      <c r="T25" s="40">
        <f t="shared" si="7"/>
        <v>0.38999364300000006</v>
      </c>
      <c r="U25" s="40">
        <f t="shared" si="7"/>
        <v>0.49999185000000002</v>
      </c>
      <c r="V25" s="40">
        <f t="shared" si="7"/>
        <v>0.679988916</v>
      </c>
      <c r="W25" s="40">
        <f t="shared" si="7"/>
        <v>0.71998826399999993</v>
      </c>
      <c r="X25" s="40">
        <f t="shared" si="7"/>
        <v>0.81499287579385082</v>
      </c>
      <c r="Y25" s="40">
        <f t="shared" si="7"/>
        <v>0.87831789644657254</v>
      </c>
    </row>
    <row r="26" spans="1:256" s="38" customFormat="1" x14ac:dyDescent="0.25">
      <c r="A26" s="74" t="s">
        <v>27</v>
      </c>
      <c r="B26" s="37">
        <v>0.85</v>
      </c>
      <c r="C26" s="37">
        <v>0.81500216013824878</v>
      </c>
      <c r="D26" s="37">
        <v>0.65</v>
      </c>
      <c r="E26" s="37">
        <v>0.6</v>
      </c>
      <c r="F26" s="37">
        <v>0.57999999999999996</v>
      </c>
      <c r="G26" s="37">
        <v>0.39</v>
      </c>
      <c r="H26" s="37">
        <v>0.39</v>
      </c>
      <c r="I26" s="37">
        <v>0.5</v>
      </c>
      <c r="J26" s="37">
        <v>0.68</v>
      </c>
      <c r="K26" s="37">
        <v>0.72</v>
      </c>
      <c r="L26" s="37">
        <v>0.81500616039426532</v>
      </c>
      <c r="M26" s="37">
        <v>0.87833221326164856</v>
      </c>
      <c r="N26" s="37">
        <f>B26</f>
        <v>0.85</v>
      </c>
      <c r="O26" s="37">
        <f t="shared" ref="O26:Y26" si="8">C26</f>
        <v>0.81500216013824878</v>
      </c>
      <c r="P26" s="37">
        <f t="shared" si="8"/>
        <v>0.65</v>
      </c>
      <c r="Q26" s="37">
        <f t="shared" si="8"/>
        <v>0.6</v>
      </c>
      <c r="R26" s="37">
        <f t="shared" si="8"/>
        <v>0.57999999999999996</v>
      </c>
      <c r="S26" s="37">
        <f t="shared" si="8"/>
        <v>0.39</v>
      </c>
      <c r="T26" s="37">
        <f t="shared" si="8"/>
        <v>0.39</v>
      </c>
      <c r="U26" s="37">
        <f t="shared" si="8"/>
        <v>0.5</v>
      </c>
      <c r="V26" s="37">
        <f t="shared" si="8"/>
        <v>0.68</v>
      </c>
      <c r="W26" s="37">
        <f t="shared" si="8"/>
        <v>0.72</v>
      </c>
      <c r="X26" s="37">
        <f t="shared" si="8"/>
        <v>0.81500616039426532</v>
      </c>
      <c r="Y26" s="41">
        <f t="shared" si="8"/>
        <v>0.87833221326164856</v>
      </c>
    </row>
    <row r="27" spans="1:256" s="18" customFormat="1" ht="12.75" customHeight="1" x14ac:dyDescent="0.25">
      <c r="A27" s="75" t="s">
        <v>26</v>
      </c>
      <c r="B27" s="42">
        <f t="shared" ref="B27:Y27" si="9">B22*24*B21*B26*0.0124</f>
        <v>62734.079999999994</v>
      </c>
      <c r="C27" s="42">
        <f t="shared" si="9"/>
        <v>54329.999999999993</v>
      </c>
      <c r="D27" s="42">
        <f t="shared" si="9"/>
        <v>47973.119999999995</v>
      </c>
      <c r="E27" s="42">
        <f t="shared" si="9"/>
        <v>42854.400000000001</v>
      </c>
      <c r="F27" s="42">
        <f t="shared" si="9"/>
        <v>42806.783999999992</v>
      </c>
      <c r="G27" s="42">
        <f t="shared" si="9"/>
        <v>27855.360000000001</v>
      </c>
      <c r="H27" s="42">
        <f t="shared" si="9"/>
        <v>28783.871999999999</v>
      </c>
      <c r="I27" s="42">
        <f t="shared" si="9"/>
        <v>36902.400000000001</v>
      </c>
      <c r="J27" s="42">
        <f>J22*24*J21*J26*0.0124</f>
        <v>48568.320000000007</v>
      </c>
      <c r="K27" s="42">
        <f t="shared" si="9"/>
        <v>53139.455999999998</v>
      </c>
      <c r="L27" s="42">
        <f t="shared" si="9"/>
        <v>58211.000000000007</v>
      </c>
      <c r="M27" s="42">
        <f t="shared" si="9"/>
        <v>64825.133333333317</v>
      </c>
      <c r="N27" s="42">
        <f t="shared" si="9"/>
        <v>62734.079999999994</v>
      </c>
      <c r="O27" s="42">
        <f t="shared" si="9"/>
        <v>54329.999999999993</v>
      </c>
      <c r="P27" s="42">
        <f t="shared" si="9"/>
        <v>47973.119999999995</v>
      </c>
      <c r="Q27" s="42">
        <f>Q22*24*Q21*Q26*0.0124</f>
        <v>42854.400000000001</v>
      </c>
      <c r="R27" s="42">
        <f t="shared" si="9"/>
        <v>42806.783999999992</v>
      </c>
      <c r="S27" s="42">
        <f t="shared" si="9"/>
        <v>27855.360000000001</v>
      </c>
      <c r="T27" s="42">
        <f t="shared" si="9"/>
        <v>28783.871999999999</v>
      </c>
      <c r="U27" s="42">
        <f t="shared" si="9"/>
        <v>36902.400000000001</v>
      </c>
      <c r="V27" s="42">
        <f t="shared" si="9"/>
        <v>48568.320000000007</v>
      </c>
      <c r="W27" s="42">
        <f t="shared" si="9"/>
        <v>53139.455999999998</v>
      </c>
      <c r="X27" s="42">
        <f t="shared" si="9"/>
        <v>58211.000000000007</v>
      </c>
      <c r="Y27" s="43">
        <f t="shared" si="9"/>
        <v>64825.133333333317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s="30" customFormat="1" x14ac:dyDescent="0.25">
      <c r="A28" s="76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29" spans="1:256" s="30" customFormat="1" ht="15.6" x14ac:dyDescent="0.3">
      <c r="A29" s="77" t="s">
        <v>51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</row>
    <row r="30" spans="1:256" s="4" customFormat="1" x14ac:dyDescent="0.25">
      <c r="A30" s="78" t="s">
        <v>52</v>
      </c>
      <c r="B30" s="44">
        <f>2114700*1.341</f>
        <v>2835812.6999999997</v>
      </c>
      <c r="C30" s="44">
        <f>2114700*1.341</f>
        <v>2835812.6999999997</v>
      </c>
      <c r="D30" s="44">
        <f>B7*1.341</f>
        <v>2352650.4</v>
      </c>
      <c r="E30" s="44">
        <f t="shared" ref="E30:L30" si="10">C7*1.341</f>
        <v>916305.29999999993</v>
      </c>
      <c r="F30" s="44">
        <f t="shared" si="10"/>
        <v>3442749.3</v>
      </c>
      <c r="G30" s="44">
        <f t="shared" si="10"/>
        <v>641400.29999999993</v>
      </c>
      <c r="H30" s="44">
        <f t="shared" si="10"/>
        <v>157701.6</v>
      </c>
      <c r="I30" s="44">
        <f t="shared" si="10"/>
        <v>59138.1</v>
      </c>
      <c r="J30" s="44">
        <f t="shared" si="10"/>
        <v>2104431.2999999998</v>
      </c>
      <c r="K30" s="44">
        <f t="shared" si="10"/>
        <v>3065660.1</v>
      </c>
      <c r="L30" s="44">
        <f t="shared" si="10"/>
        <v>2264949</v>
      </c>
      <c r="M30" s="44">
        <f t="shared" ref="M30:Y30" si="11">K7*1.341</f>
        <v>2779490.6999999997</v>
      </c>
      <c r="N30" s="44">
        <f>L7*1.341</f>
        <v>2123205.2999999998</v>
      </c>
      <c r="O30" s="44">
        <f>M7*1.341</f>
        <v>2102285.6999999997</v>
      </c>
      <c r="P30" s="44">
        <f t="shared" si="11"/>
        <v>3575374.1999999997</v>
      </c>
      <c r="Q30" s="44">
        <f>O7*1.341</f>
        <v>2843188.1999999997</v>
      </c>
      <c r="R30" s="44">
        <f t="shared" si="11"/>
        <v>3868736.9385600002</v>
      </c>
      <c r="S30" s="44">
        <f t="shared" si="11"/>
        <v>3455943.6671999996</v>
      </c>
      <c r="T30" s="44">
        <f t="shared" si="11"/>
        <v>3452103.7297919998</v>
      </c>
      <c r="U30" s="44">
        <f t="shared" si="11"/>
        <v>2246363.38368</v>
      </c>
      <c r="V30" s="44">
        <f t="shared" si="11"/>
        <v>2321242.1631360003</v>
      </c>
      <c r="W30" s="44">
        <f t="shared" si="11"/>
        <v>2975951.4912</v>
      </c>
      <c r="X30" s="44">
        <f t="shared" si="11"/>
        <v>3916736.1561600002</v>
      </c>
      <c r="Y30" s="45">
        <f t="shared" si="11"/>
        <v>4285370.1473279996</v>
      </c>
    </row>
    <row r="31" spans="1:256" s="38" customFormat="1" ht="12" customHeight="1" x14ac:dyDescent="0.25">
      <c r="A31" s="79" t="s">
        <v>70</v>
      </c>
      <c r="B31" s="37">
        <f>B30/L23</f>
        <v>0.49232859374999993</v>
      </c>
      <c r="C31" s="37">
        <f>C30/M23</f>
        <v>0.47644702620967738</v>
      </c>
      <c r="D31" s="37">
        <f>D30/B23</f>
        <v>0.39527056451612902</v>
      </c>
      <c r="E31" s="37">
        <f t="shared" ref="E31:Y31" si="12">E30/C23</f>
        <v>0.17044369419642855</v>
      </c>
      <c r="F31" s="37">
        <f t="shared" si="12"/>
        <v>0.57841890120967743</v>
      </c>
      <c r="G31" s="52">
        <f t="shared" si="12"/>
        <v>0.11135421874999998</v>
      </c>
      <c r="H31" s="52">
        <f t="shared" si="12"/>
        <v>2.6495564516129035E-2</v>
      </c>
      <c r="I31" s="52">
        <f t="shared" si="12"/>
        <v>1.0267031249999999E-2</v>
      </c>
      <c r="J31" s="37">
        <f t="shared" si="12"/>
        <v>0.35356708669354836</v>
      </c>
      <c r="K31" s="37">
        <f t="shared" si="12"/>
        <v>0.51506386088709677</v>
      </c>
      <c r="L31" s="37">
        <f t="shared" si="12"/>
        <v>0.3932203125</v>
      </c>
      <c r="M31" s="37">
        <f t="shared" si="12"/>
        <v>0.46698432459677414</v>
      </c>
      <c r="N31" s="37">
        <f t="shared" si="12"/>
        <v>0.36861203124999997</v>
      </c>
      <c r="O31" s="37">
        <f t="shared" si="12"/>
        <v>0.3532066028225806</v>
      </c>
      <c r="P31" s="37">
        <f t="shared" si="12"/>
        <v>0.60070131048387088</v>
      </c>
      <c r="Q31" s="37">
        <f>Q30/O23</f>
        <v>0.52886685267857136</v>
      </c>
      <c r="R31" s="37">
        <f t="shared" si="12"/>
        <v>0.64998940500000002</v>
      </c>
      <c r="S31" s="37">
        <f t="shared" si="12"/>
        <v>0.59999021999999991</v>
      </c>
      <c r="T31" s="37">
        <f t="shared" si="12"/>
        <v>0.579990546</v>
      </c>
      <c r="U31" s="37">
        <f t="shared" si="12"/>
        <v>0.389993643</v>
      </c>
      <c r="V31" s="37">
        <f t="shared" si="12"/>
        <v>0.38999364300000006</v>
      </c>
      <c r="W31" s="37">
        <f t="shared" si="12"/>
        <v>0.49999185000000002</v>
      </c>
      <c r="X31" s="37">
        <f t="shared" si="12"/>
        <v>0.679988916</v>
      </c>
      <c r="Y31" s="37">
        <f t="shared" si="12"/>
        <v>0.71998826399999993</v>
      </c>
    </row>
    <row r="32" spans="1:256" s="18" customFormat="1" x14ac:dyDescent="0.25">
      <c r="A32" s="80" t="s">
        <v>71</v>
      </c>
      <c r="B32" s="46">
        <f>B27</f>
        <v>62734.079999999994</v>
      </c>
      <c r="C32" s="46">
        <f>C27</f>
        <v>54329.999999999993</v>
      </c>
      <c r="D32" s="46">
        <f>D27</f>
        <v>47973.119999999995</v>
      </c>
      <c r="E32" s="46">
        <f>E27</f>
        <v>42854.400000000001</v>
      </c>
      <c r="F32" s="46">
        <f>F27</f>
        <v>42806.783999999992</v>
      </c>
      <c r="G32" s="46">
        <f>'LF Vol Profile'!J17</f>
        <v>20427</v>
      </c>
      <c r="H32" s="46">
        <f>'LF Vol Profile'!K9</f>
        <v>5757</v>
      </c>
      <c r="I32" s="46">
        <f>'LF Vol Profile'!L7</f>
        <v>2460</v>
      </c>
      <c r="J32" s="46">
        <f>J27</f>
        <v>48568.320000000007</v>
      </c>
      <c r="K32" s="46">
        <f>K27</f>
        <v>53139.455999999998</v>
      </c>
      <c r="L32" s="47">
        <f>L27</f>
        <v>58211.000000000007</v>
      </c>
      <c r="M32" s="46">
        <f>M27</f>
        <v>64825.133333333317</v>
      </c>
      <c r="N32" s="46">
        <f>N27</f>
        <v>62734.079999999994</v>
      </c>
      <c r="O32" s="46">
        <f t="shared" ref="O32:Y32" si="13">O27</f>
        <v>54329.999999999993</v>
      </c>
      <c r="P32" s="46">
        <f t="shared" si="13"/>
        <v>47973.119999999995</v>
      </c>
      <c r="Q32" s="46">
        <f>Q27</f>
        <v>42854.400000000001</v>
      </c>
      <c r="R32" s="46">
        <f t="shared" si="13"/>
        <v>42806.783999999992</v>
      </c>
      <c r="S32" s="46">
        <f t="shared" si="13"/>
        <v>27855.360000000001</v>
      </c>
      <c r="T32" s="46">
        <f t="shared" si="13"/>
        <v>28783.871999999999</v>
      </c>
      <c r="U32" s="46">
        <f t="shared" si="13"/>
        <v>36902.400000000001</v>
      </c>
      <c r="V32" s="46">
        <f t="shared" si="13"/>
        <v>48568.320000000007</v>
      </c>
      <c r="W32" s="46">
        <f t="shared" si="13"/>
        <v>53139.455999999998</v>
      </c>
      <c r="X32" s="46">
        <f t="shared" si="13"/>
        <v>58211.000000000007</v>
      </c>
      <c r="Y32" s="46">
        <f t="shared" si="13"/>
        <v>64825.133333333317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</row>
    <row r="33" spans="1:25" s="4" customFormat="1" ht="15" customHeight="1" x14ac:dyDescent="0.25">
      <c r="A33" s="81" t="s">
        <v>53</v>
      </c>
      <c r="B33" s="7">
        <f>B32-B27</f>
        <v>0</v>
      </c>
      <c r="C33" s="7">
        <f t="shared" ref="C33:Y33" si="14">C32-C27</f>
        <v>0</v>
      </c>
      <c r="D33" s="7">
        <f t="shared" si="14"/>
        <v>0</v>
      </c>
      <c r="E33" s="7">
        <f t="shared" si="14"/>
        <v>0</v>
      </c>
      <c r="F33" s="7">
        <f t="shared" si="14"/>
        <v>0</v>
      </c>
      <c r="G33" s="7">
        <f t="shared" si="14"/>
        <v>-7428.3600000000006</v>
      </c>
      <c r="H33" s="7">
        <f t="shared" si="14"/>
        <v>-23026.871999999999</v>
      </c>
      <c r="I33" s="7">
        <f t="shared" si="14"/>
        <v>-34442.400000000001</v>
      </c>
      <c r="J33" s="7">
        <f t="shared" si="14"/>
        <v>0</v>
      </c>
      <c r="K33" s="7">
        <f t="shared" si="14"/>
        <v>0</v>
      </c>
      <c r="L33" s="7">
        <f t="shared" si="14"/>
        <v>0</v>
      </c>
      <c r="M33" s="7">
        <f t="shared" si="14"/>
        <v>0</v>
      </c>
      <c r="N33" s="7">
        <f t="shared" si="14"/>
        <v>0</v>
      </c>
      <c r="O33" s="7">
        <f t="shared" si="14"/>
        <v>0</v>
      </c>
      <c r="P33" s="7">
        <f t="shared" si="14"/>
        <v>0</v>
      </c>
      <c r="Q33" s="7">
        <f t="shared" si="14"/>
        <v>0</v>
      </c>
      <c r="R33" s="7">
        <f t="shared" si="14"/>
        <v>0</v>
      </c>
      <c r="S33" s="7">
        <f t="shared" si="14"/>
        <v>0</v>
      </c>
      <c r="T33" s="7">
        <f t="shared" si="14"/>
        <v>0</v>
      </c>
      <c r="U33" s="7">
        <f t="shared" si="14"/>
        <v>0</v>
      </c>
      <c r="V33" s="7">
        <f t="shared" si="14"/>
        <v>0</v>
      </c>
      <c r="W33" s="7">
        <f t="shared" si="14"/>
        <v>0</v>
      </c>
      <c r="X33" s="7">
        <f t="shared" si="14"/>
        <v>0</v>
      </c>
      <c r="Y33" s="7">
        <f t="shared" si="14"/>
        <v>0</v>
      </c>
    </row>
    <row r="34" spans="1:25" s="4" customFormat="1" ht="29.25" customHeight="1" x14ac:dyDescent="0.25">
      <c r="A34" s="81"/>
      <c r="B34" s="7" t="s">
        <v>69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s="1" customFormat="1" x14ac:dyDescent="0.25">
      <c r="A35" s="82" t="s">
        <v>48</v>
      </c>
      <c r="B35" s="48">
        <f>B27+B33</f>
        <v>62734.079999999994</v>
      </c>
      <c r="C35" s="48">
        <f t="shared" ref="C35:Y35" si="15">C27+C33</f>
        <v>54329.999999999993</v>
      </c>
      <c r="D35" s="48">
        <f t="shared" si="15"/>
        <v>47973.119999999995</v>
      </c>
      <c r="E35" s="48">
        <f t="shared" si="15"/>
        <v>42854.400000000001</v>
      </c>
      <c r="F35" s="48">
        <f t="shared" si="15"/>
        <v>42806.783999999992</v>
      </c>
      <c r="G35" s="48">
        <f t="shared" si="15"/>
        <v>20427</v>
      </c>
      <c r="H35" s="48">
        <f>H27+H33</f>
        <v>5757</v>
      </c>
      <c r="I35" s="48">
        <f t="shared" si="15"/>
        <v>2460</v>
      </c>
      <c r="J35" s="48">
        <f t="shared" si="15"/>
        <v>48568.320000000007</v>
      </c>
      <c r="K35" s="48">
        <f t="shared" si="15"/>
        <v>53139.455999999998</v>
      </c>
      <c r="L35" s="48">
        <f t="shared" si="15"/>
        <v>58211.000000000007</v>
      </c>
      <c r="M35" s="48">
        <f t="shared" si="15"/>
        <v>64825.133333333317</v>
      </c>
      <c r="N35" s="48">
        <f t="shared" si="15"/>
        <v>62734.079999999994</v>
      </c>
      <c r="O35" s="48">
        <f t="shared" si="15"/>
        <v>54329.999999999993</v>
      </c>
      <c r="P35" s="48">
        <f t="shared" si="15"/>
        <v>47973.119999999995</v>
      </c>
      <c r="Q35" s="48">
        <f>Q27+Q33</f>
        <v>42854.400000000001</v>
      </c>
      <c r="R35" s="48">
        <f t="shared" si="15"/>
        <v>42806.783999999992</v>
      </c>
      <c r="S35" s="48">
        <f t="shared" si="15"/>
        <v>27855.360000000001</v>
      </c>
      <c r="T35" s="48">
        <f t="shared" si="15"/>
        <v>28783.871999999999</v>
      </c>
      <c r="U35" s="48">
        <f t="shared" si="15"/>
        <v>36902.400000000001</v>
      </c>
      <c r="V35" s="48">
        <f t="shared" si="15"/>
        <v>48568.320000000007</v>
      </c>
      <c r="W35" s="48">
        <f t="shared" si="15"/>
        <v>53139.455999999998</v>
      </c>
      <c r="X35" s="48">
        <f t="shared" si="15"/>
        <v>58211.000000000007</v>
      </c>
      <c r="Y35" s="48">
        <f t="shared" si="15"/>
        <v>64825.133333333317</v>
      </c>
    </row>
    <row r="36" spans="1:25" x14ac:dyDescent="0.25">
      <c r="A36" s="75" t="s">
        <v>49</v>
      </c>
      <c r="B36" s="49">
        <f t="shared" ref="B36:Y36" si="16">B35/B21</f>
        <v>2023.6799999999998</v>
      </c>
      <c r="C36" s="49">
        <f t="shared" si="16"/>
        <v>1940.3571428571427</v>
      </c>
      <c r="D36" s="49">
        <f t="shared" si="16"/>
        <v>1547.5199999999998</v>
      </c>
      <c r="E36" s="49">
        <f t="shared" si="16"/>
        <v>1428.48</v>
      </c>
      <c r="F36" s="49">
        <f t="shared" si="16"/>
        <v>1380.8639999999998</v>
      </c>
      <c r="G36" s="49">
        <f t="shared" si="16"/>
        <v>680.9</v>
      </c>
      <c r="H36" s="49">
        <f t="shared" si="16"/>
        <v>185.70967741935485</v>
      </c>
      <c r="I36" s="49">
        <f t="shared" si="16"/>
        <v>79.354838709677423</v>
      </c>
      <c r="J36" s="49">
        <f t="shared" si="16"/>
        <v>1618.9440000000002</v>
      </c>
      <c r="K36" s="49">
        <f t="shared" si="16"/>
        <v>1714.1759999999999</v>
      </c>
      <c r="L36" s="49">
        <f t="shared" si="16"/>
        <v>1940.366666666667</v>
      </c>
      <c r="M36" s="49">
        <f t="shared" si="16"/>
        <v>2091.1333333333328</v>
      </c>
      <c r="N36" s="49">
        <f t="shared" si="16"/>
        <v>2023.6799999999998</v>
      </c>
      <c r="O36" s="49">
        <f t="shared" si="16"/>
        <v>1940.3571428571427</v>
      </c>
      <c r="P36" s="49">
        <f t="shared" si="16"/>
        <v>1547.5199999999998</v>
      </c>
      <c r="Q36" s="49">
        <f t="shared" si="16"/>
        <v>1428.48</v>
      </c>
      <c r="R36" s="49">
        <f t="shared" si="16"/>
        <v>1380.8639999999998</v>
      </c>
      <c r="S36" s="49">
        <f t="shared" si="16"/>
        <v>928.51200000000006</v>
      </c>
      <c r="T36" s="49">
        <f t="shared" si="16"/>
        <v>928.51199999999994</v>
      </c>
      <c r="U36" s="49">
        <f t="shared" si="16"/>
        <v>1190.4000000000001</v>
      </c>
      <c r="V36" s="49">
        <f t="shared" si="16"/>
        <v>1618.9440000000002</v>
      </c>
      <c r="W36" s="49">
        <f t="shared" si="16"/>
        <v>1714.1759999999999</v>
      </c>
      <c r="X36" s="49">
        <f t="shared" si="16"/>
        <v>1940.366666666667</v>
      </c>
      <c r="Y36" s="50">
        <f t="shared" si="16"/>
        <v>2091.1333333333328</v>
      </c>
    </row>
    <row r="38" spans="1:25" hidden="1" x14ac:dyDescent="0.25">
      <c r="A38" t="s">
        <v>28</v>
      </c>
      <c r="B38" s="16">
        <f t="shared" ref="B38:Y38" si="17">B39*B21</f>
        <v>40610</v>
      </c>
      <c r="C38" s="16">
        <f t="shared" si="17"/>
        <v>73668</v>
      </c>
      <c r="D38" s="16">
        <f t="shared" si="17"/>
        <v>81530</v>
      </c>
      <c r="E38" s="16">
        <f t="shared" si="17"/>
        <v>86130</v>
      </c>
      <c r="F38" s="16">
        <f t="shared" si="17"/>
        <v>48081</v>
      </c>
      <c r="G38" s="16">
        <f t="shared" si="17"/>
        <v>62760</v>
      </c>
      <c r="H38" s="16">
        <f t="shared" si="17"/>
        <v>69626</v>
      </c>
      <c r="I38" s="16">
        <f t="shared" si="17"/>
        <v>74834</v>
      </c>
      <c r="J38" s="16">
        <f t="shared" si="17"/>
        <v>48570</v>
      </c>
      <c r="K38" s="16">
        <f t="shared" si="17"/>
        <v>36797</v>
      </c>
      <c r="L38" s="16">
        <f t="shared" si="17"/>
        <v>46980</v>
      </c>
      <c r="M38" s="16">
        <f t="shared" si="17"/>
        <v>48577</v>
      </c>
      <c r="N38" s="16">
        <f t="shared" si="17"/>
        <v>48608</v>
      </c>
      <c r="O38" s="16">
        <f t="shared" si="17"/>
        <v>43932</v>
      </c>
      <c r="P38" s="16">
        <f t="shared" si="17"/>
        <v>48670</v>
      </c>
      <c r="Q38" s="16">
        <f t="shared" si="17"/>
        <v>47130</v>
      </c>
      <c r="R38" s="16">
        <f t="shared" si="17"/>
        <v>48732</v>
      </c>
      <c r="S38" s="16">
        <f t="shared" si="17"/>
        <v>47190</v>
      </c>
      <c r="T38" s="16">
        <f t="shared" si="17"/>
        <v>48794</v>
      </c>
      <c r="U38" s="16">
        <f t="shared" si="17"/>
        <v>48825</v>
      </c>
      <c r="V38" s="16">
        <f t="shared" si="17"/>
        <v>47280</v>
      </c>
      <c r="W38" s="16">
        <f t="shared" si="17"/>
        <v>48887</v>
      </c>
      <c r="X38" s="16">
        <f t="shared" si="17"/>
        <v>47340</v>
      </c>
      <c r="Y38" s="16">
        <f t="shared" si="17"/>
        <v>48949</v>
      </c>
    </row>
    <row r="39" spans="1:25" hidden="1" x14ac:dyDescent="0.25">
      <c r="A39" t="s">
        <v>29</v>
      </c>
      <c r="B39">
        <v>1310</v>
      </c>
      <c r="C39">
        <v>2631</v>
      </c>
      <c r="D39">
        <v>2630</v>
      </c>
      <c r="E39">
        <v>2871</v>
      </c>
      <c r="F39">
        <v>1551</v>
      </c>
      <c r="G39">
        <v>2092</v>
      </c>
      <c r="H39">
        <v>2246</v>
      </c>
      <c r="I39">
        <v>2414</v>
      </c>
      <c r="J39">
        <v>1619</v>
      </c>
      <c r="K39">
        <v>1187</v>
      </c>
      <c r="L39">
        <v>1566</v>
      </c>
      <c r="M39">
        <v>1567</v>
      </c>
      <c r="N39">
        <v>1568</v>
      </c>
      <c r="O39">
        <v>1569</v>
      </c>
      <c r="P39">
        <v>1570</v>
      </c>
      <c r="Q39">
        <v>1571</v>
      </c>
      <c r="R39">
        <v>1572</v>
      </c>
      <c r="S39">
        <v>1573</v>
      </c>
      <c r="T39">
        <v>1574</v>
      </c>
      <c r="U39">
        <v>1575</v>
      </c>
      <c r="V39">
        <v>1576</v>
      </c>
      <c r="W39">
        <v>1577</v>
      </c>
      <c r="X39">
        <v>1578</v>
      </c>
      <c r="Y39">
        <v>1579</v>
      </c>
    </row>
    <row r="40" spans="1:25" hidden="1" x14ac:dyDescent="0.25"/>
    <row r="41" spans="1:25" hidden="1" x14ac:dyDescent="0.25">
      <c r="A41" t="s">
        <v>30</v>
      </c>
      <c r="B41" s="17">
        <f>B38-B35</f>
        <v>-22124.079999999994</v>
      </c>
      <c r="C41" s="17">
        <f t="shared" ref="C41:L41" si="18">C38-C35</f>
        <v>19338.000000000007</v>
      </c>
      <c r="D41" s="17">
        <f t="shared" si="18"/>
        <v>33556.880000000005</v>
      </c>
      <c r="E41" s="17">
        <f t="shared" si="18"/>
        <v>43275.6</v>
      </c>
      <c r="F41" s="17">
        <f t="shared" si="18"/>
        <v>5274.2160000000076</v>
      </c>
      <c r="G41" s="17">
        <f t="shared" si="18"/>
        <v>42333</v>
      </c>
      <c r="H41" s="17">
        <f t="shared" si="18"/>
        <v>63869</v>
      </c>
      <c r="I41" s="17">
        <f t="shared" si="18"/>
        <v>72374</v>
      </c>
      <c r="J41" s="17">
        <f t="shared" si="18"/>
        <v>1.6799999999930151</v>
      </c>
      <c r="K41" s="17">
        <f t="shared" si="18"/>
        <v>-16342.455999999998</v>
      </c>
      <c r="L41" s="17">
        <f t="shared" si="18"/>
        <v>-11231.000000000007</v>
      </c>
      <c r="M41" s="17">
        <f t="shared" ref="M41:Y41" si="19">M38-M35</f>
        <v>-16248.133333333317</v>
      </c>
      <c r="N41" s="17">
        <f t="shared" si="19"/>
        <v>-14126.079999999994</v>
      </c>
      <c r="O41" s="17">
        <f t="shared" si="19"/>
        <v>-10397.999999999993</v>
      </c>
      <c r="P41" s="17">
        <f t="shared" si="19"/>
        <v>696.88000000000466</v>
      </c>
      <c r="Q41" s="17">
        <f t="shared" si="19"/>
        <v>4275.5999999999985</v>
      </c>
      <c r="R41" s="17">
        <f t="shared" si="19"/>
        <v>5925.2160000000076</v>
      </c>
      <c r="S41" s="17">
        <f t="shared" si="19"/>
        <v>19334.64</v>
      </c>
      <c r="T41" s="17">
        <f t="shared" si="19"/>
        <v>20010.128000000001</v>
      </c>
      <c r="U41" s="17">
        <f t="shared" si="19"/>
        <v>11922.599999999999</v>
      </c>
      <c r="V41" s="17">
        <f t="shared" si="19"/>
        <v>-1288.320000000007</v>
      </c>
      <c r="W41" s="17">
        <f t="shared" si="19"/>
        <v>-4252.4559999999983</v>
      </c>
      <c r="X41" s="17">
        <f t="shared" si="19"/>
        <v>-10871.000000000007</v>
      </c>
      <c r="Y41" s="17">
        <f t="shared" si="19"/>
        <v>-15876.133333333317</v>
      </c>
    </row>
    <row r="42" spans="1:25" x14ac:dyDescent="0.25">
      <c r="B42" s="16" t="s">
        <v>69</v>
      </c>
      <c r="C42" s="16" t="s">
        <v>69</v>
      </c>
      <c r="D42" s="16" t="s">
        <v>69</v>
      </c>
      <c r="E42" s="16" t="s">
        <v>69</v>
      </c>
      <c r="F42" s="16" t="s">
        <v>69</v>
      </c>
      <c r="G42" s="16" t="s">
        <v>69</v>
      </c>
      <c r="H42" s="16" t="s">
        <v>69</v>
      </c>
      <c r="I42" s="16" t="s">
        <v>69</v>
      </c>
      <c r="J42" s="16" t="s">
        <v>69</v>
      </c>
      <c r="K42" s="16" t="s">
        <v>69</v>
      </c>
      <c r="L42" s="16" t="s">
        <v>69</v>
      </c>
      <c r="M42" s="16" t="s">
        <v>69</v>
      </c>
    </row>
    <row r="43" spans="1:25" s="16" customFormat="1" x14ac:dyDescent="0.25">
      <c r="A43" s="53" t="s">
        <v>54</v>
      </c>
      <c r="B43" s="54">
        <v>39687</v>
      </c>
      <c r="C43" s="54">
        <v>36688</v>
      </c>
      <c r="D43" s="54">
        <v>81534</v>
      </c>
      <c r="E43" s="54">
        <v>86155</v>
      </c>
      <c r="F43" s="54">
        <v>48090</v>
      </c>
      <c r="G43" s="54">
        <v>62756</v>
      </c>
      <c r="H43" s="54">
        <v>69636</v>
      </c>
      <c r="I43" s="54">
        <v>64024</v>
      </c>
      <c r="J43" s="54">
        <v>51257</v>
      </c>
      <c r="K43" s="54">
        <v>52027</v>
      </c>
      <c r="L43" s="54">
        <v>79051</v>
      </c>
      <c r="M43" s="54">
        <v>81407</v>
      </c>
      <c r="N43" s="65">
        <v>94974</v>
      </c>
      <c r="O43" s="54">
        <f>2800*O21</f>
        <v>78400</v>
      </c>
      <c r="P43" s="55">
        <f>P35*(1+$P$49)</f>
        <v>47973.119999999995</v>
      </c>
      <c r="Q43" s="55">
        <f t="shared" ref="Q43:Y43" si="20">Q35*(1+$P$49)</f>
        <v>42854.400000000001</v>
      </c>
      <c r="R43" s="55">
        <f t="shared" si="20"/>
        <v>42806.783999999992</v>
      </c>
      <c r="S43" s="55">
        <f t="shared" si="20"/>
        <v>27855.360000000001</v>
      </c>
      <c r="T43" s="55">
        <f t="shared" si="20"/>
        <v>28783.871999999999</v>
      </c>
      <c r="U43" s="55">
        <f t="shared" si="20"/>
        <v>36902.400000000001</v>
      </c>
      <c r="V43" s="55">
        <f t="shared" si="20"/>
        <v>48568.320000000007</v>
      </c>
      <c r="W43" s="55">
        <f t="shared" si="20"/>
        <v>53139.455999999998</v>
      </c>
      <c r="X43" s="55">
        <f t="shared" si="20"/>
        <v>58211.000000000007</v>
      </c>
      <c r="Y43" s="56">
        <f t="shared" si="20"/>
        <v>64825.133333333317</v>
      </c>
    </row>
    <row r="44" spans="1:25" x14ac:dyDescent="0.25">
      <c r="A44" s="57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57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58"/>
    </row>
    <row r="45" spans="1:25" x14ac:dyDescent="0.25">
      <c r="A45" s="83" t="s">
        <v>74</v>
      </c>
      <c r="B45" s="59">
        <f>B43-B35</f>
        <v>-23047.079999999994</v>
      </c>
      <c r="C45" s="59">
        <f t="shared" ref="C45:Y45" si="21">C43-C35</f>
        <v>-17641.999999999993</v>
      </c>
      <c r="D45" s="59">
        <f t="shared" si="21"/>
        <v>33560.880000000005</v>
      </c>
      <c r="E45" s="59">
        <f t="shared" si="21"/>
        <v>43300.6</v>
      </c>
      <c r="F45" s="59">
        <f t="shared" si="21"/>
        <v>5283.2160000000076</v>
      </c>
      <c r="G45" s="59">
        <f t="shared" si="21"/>
        <v>42329</v>
      </c>
      <c r="H45" s="59">
        <f t="shared" si="21"/>
        <v>63879</v>
      </c>
      <c r="I45" s="59">
        <f t="shared" si="21"/>
        <v>61564</v>
      </c>
      <c r="J45" s="59">
        <f t="shared" si="21"/>
        <v>2688.679999999993</v>
      </c>
      <c r="K45" s="59">
        <f t="shared" si="21"/>
        <v>-1112.4559999999983</v>
      </c>
      <c r="L45" s="59">
        <f t="shared" si="21"/>
        <v>20839.999999999993</v>
      </c>
      <c r="M45" s="59">
        <f t="shared" si="21"/>
        <v>16581.866666666683</v>
      </c>
      <c r="N45" s="66">
        <f t="shared" si="21"/>
        <v>32239.920000000006</v>
      </c>
      <c r="O45" s="59">
        <f>O43-O35</f>
        <v>24070.000000000007</v>
      </c>
      <c r="P45" s="59">
        <f t="shared" si="21"/>
        <v>0</v>
      </c>
      <c r="Q45" s="59">
        <f t="shared" si="21"/>
        <v>0</v>
      </c>
      <c r="R45" s="59">
        <f t="shared" si="21"/>
        <v>0</v>
      </c>
      <c r="S45" s="59">
        <f t="shared" si="21"/>
        <v>0</v>
      </c>
      <c r="T45" s="59">
        <f t="shared" si="21"/>
        <v>0</v>
      </c>
      <c r="U45" s="59">
        <f t="shared" si="21"/>
        <v>0</v>
      </c>
      <c r="V45" s="59">
        <f t="shared" si="21"/>
        <v>0</v>
      </c>
      <c r="W45" s="59">
        <f t="shared" si="21"/>
        <v>0</v>
      </c>
      <c r="X45" s="59">
        <f t="shared" si="21"/>
        <v>0</v>
      </c>
      <c r="Y45" s="60">
        <f t="shared" si="21"/>
        <v>0</v>
      </c>
    </row>
    <row r="46" spans="1:25" x14ac:dyDescent="0.25">
      <c r="A46" s="57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66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60"/>
    </row>
    <row r="47" spans="1:25" x14ac:dyDescent="0.25">
      <c r="A47" s="57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59">
        <f>SUM(B45:M45)</f>
        <v>248225.70666666672</v>
      </c>
      <c r="N47" s="67" t="s">
        <v>73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60">
        <f>SUM(B45:Y45)</f>
        <v>304535.62666666671</v>
      </c>
    </row>
    <row r="48" spans="1:25" x14ac:dyDescent="0.25">
      <c r="A48" s="57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59"/>
      <c r="N48" s="67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58"/>
    </row>
    <row r="49" spans="1:25" x14ac:dyDescent="0.25">
      <c r="A49" s="57"/>
      <c r="B49" s="11"/>
      <c r="C49" s="11"/>
      <c r="D49" s="11"/>
      <c r="E49" s="11"/>
      <c r="F49" s="11"/>
      <c r="G49" s="64"/>
      <c r="H49" s="64"/>
      <c r="I49" s="64"/>
      <c r="J49" s="11"/>
      <c r="K49" s="11"/>
      <c r="L49" s="64"/>
      <c r="N49" s="57"/>
      <c r="O49" s="11"/>
      <c r="P49" s="36"/>
      <c r="Q49" s="11"/>
      <c r="R49" s="11"/>
      <c r="S49" s="11"/>
      <c r="T49" s="11"/>
      <c r="U49" s="11"/>
      <c r="V49" s="11"/>
      <c r="W49" s="11"/>
      <c r="X49" s="11"/>
      <c r="Y49" s="58"/>
    </row>
    <row r="50" spans="1:25" x14ac:dyDescent="0.25">
      <c r="A50" s="61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1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3"/>
    </row>
  </sheetData>
  <mergeCells count="2">
    <mergeCell ref="B5:M5"/>
    <mergeCell ref="N5:Y5"/>
  </mergeCells>
  <phoneticPr fontId="0" type="noConversion"/>
  <pageMargins left="0.25" right="0.25" top="0.5" bottom="0.5" header="0.5" footer="0.5"/>
  <pageSetup scale="7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106"/>
  <sheetViews>
    <sheetView topLeftCell="A3" zoomScale="90" workbookViewId="0">
      <pane xSplit="4" ySplit="3" topLeftCell="E6" activePane="bottomRight" state="frozen"/>
      <selection activeCell="A3" sqref="A3"/>
      <selection pane="topRight" activeCell="E3" sqref="E3"/>
      <selection pane="bottomLeft" activeCell="A6" sqref="A6"/>
      <selection pane="bottomRight" activeCell="E7" sqref="E7"/>
    </sheetView>
  </sheetViews>
  <sheetFormatPr defaultRowHeight="13.2" x14ac:dyDescent="0.25"/>
  <cols>
    <col min="4" max="4" width="12.109375" customWidth="1"/>
    <col min="13" max="13" width="12.109375" customWidth="1"/>
    <col min="15" max="15" width="11.44140625" customWidth="1"/>
    <col min="16" max="16" width="10.6640625" customWidth="1"/>
  </cols>
  <sheetData>
    <row r="1" spans="1:16" x14ac:dyDescent="0.25">
      <c r="C1" s="31"/>
    </row>
    <row r="2" spans="1:16" x14ac:dyDescent="0.25">
      <c r="A2" s="1" t="s">
        <v>55</v>
      </c>
      <c r="C2" s="31"/>
      <c r="D2" s="1" t="s">
        <v>56</v>
      </c>
    </row>
    <row r="3" spans="1:16" x14ac:dyDescent="0.25">
      <c r="A3" s="1" t="s">
        <v>36</v>
      </c>
      <c r="C3" s="31"/>
    </row>
    <row r="4" spans="1:16" x14ac:dyDescent="0.25">
      <c r="C4" s="31"/>
    </row>
    <row r="5" spans="1:16" s="90" customFormat="1" x14ac:dyDescent="0.25">
      <c r="C5" s="91"/>
      <c r="D5" s="92" t="s">
        <v>57</v>
      </c>
      <c r="E5" s="92" t="s">
        <v>58</v>
      </c>
      <c r="F5" s="92" t="s">
        <v>59</v>
      </c>
      <c r="G5" s="92" t="s">
        <v>60</v>
      </c>
      <c r="H5" s="92" t="s">
        <v>61</v>
      </c>
      <c r="I5" s="92" t="s">
        <v>4</v>
      </c>
      <c r="J5" s="92" t="s">
        <v>62</v>
      </c>
      <c r="K5" s="92" t="s">
        <v>63</v>
      </c>
      <c r="L5" s="92" t="s">
        <v>64</v>
      </c>
      <c r="M5" s="92" t="s">
        <v>65</v>
      </c>
      <c r="N5" s="92" t="s">
        <v>66</v>
      </c>
      <c r="O5" s="92" t="s">
        <v>67</v>
      </c>
      <c r="P5" s="92" t="s">
        <v>39</v>
      </c>
    </row>
    <row r="6" spans="1:16" x14ac:dyDescent="0.25">
      <c r="C6" s="31"/>
    </row>
    <row r="7" spans="1:16" x14ac:dyDescent="0.25">
      <c r="A7" t="s">
        <v>58</v>
      </c>
      <c r="B7" s="32">
        <v>0.85</v>
      </c>
      <c r="C7" s="31"/>
      <c r="D7" s="33">
        <v>0.01</v>
      </c>
      <c r="E7" s="34">
        <v>4182</v>
      </c>
      <c r="F7" s="34">
        <v>3622</v>
      </c>
      <c r="G7" s="34">
        <v>3198</v>
      </c>
      <c r="H7" s="34">
        <v>2857</v>
      </c>
      <c r="I7" s="34">
        <v>2854</v>
      </c>
      <c r="J7" s="34">
        <v>1857</v>
      </c>
      <c r="K7" s="34">
        <v>1919</v>
      </c>
      <c r="L7" s="34">
        <v>2460</v>
      </c>
      <c r="M7" s="34">
        <v>3543</v>
      </c>
      <c r="N7" s="34">
        <v>3543</v>
      </c>
      <c r="O7" s="34">
        <v>3881</v>
      </c>
      <c r="P7" s="34">
        <v>4182</v>
      </c>
    </row>
    <row r="8" spans="1:16" x14ac:dyDescent="0.25">
      <c r="A8" t="s">
        <v>59</v>
      </c>
      <c r="B8" s="32">
        <v>0.81499999999999995</v>
      </c>
      <c r="C8" s="31"/>
      <c r="D8" s="33">
        <f t="shared" ref="D8:D71" si="0">D7+0.01</f>
        <v>0.02</v>
      </c>
      <c r="E8" s="34">
        <v>8365</v>
      </c>
      <c r="F8" s="34">
        <v>7244</v>
      </c>
      <c r="G8" s="34">
        <v>6396</v>
      </c>
      <c r="H8" s="34">
        <v>5714</v>
      </c>
      <c r="I8" s="34">
        <v>5708</v>
      </c>
      <c r="J8" s="34">
        <v>3714</v>
      </c>
      <c r="K8" s="34">
        <v>3838</v>
      </c>
      <c r="L8" s="34">
        <v>4920</v>
      </c>
      <c r="M8" s="34">
        <v>7085</v>
      </c>
      <c r="N8" s="34">
        <v>7085</v>
      </c>
      <c r="O8" s="34">
        <v>7761</v>
      </c>
      <c r="P8" s="34">
        <v>8365</v>
      </c>
    </row>
    <row r="9" spans="1:16" x14ac:dyDescent="0.25">
      <c r="A9" t="s">
        <v>60</v>
      </c>
      <c r="B9" s="32">
        <v>0.65</v>
      </c>
      <c r="C9" s="31"/>
      <c r="D9" s="33">
        <f t="shared" si="0"/>
        <v>0.03</v>
      </c>
      <c r="E9" s="34">
        <v>12547</v>
      </c>
      <c r="F9" s="34">
        <v>10866</v>
      </c>
      <c r="G9" s="34">
        <v>9595</v>
      </c>
      <c r="H9" s="34">
        <v>8571</v>
      </c>
      <c r="I9" s="34">
        <v>8561</v>
      </c>
      <c r="J9" s="34">
        <v>5571</v>
      </c>
      <c r="K9" s="34">
        <v>5757</v>
      </c>
      <c r="L9" s="34">
        <v>7380</v>
      </c>
      <c r="M9" s="34">
        <v>10628</v>
      </c>
      <c r="N9" s="34">
        <v>10628</v>
      </c>
      <c r="O9" s="34">
        <v>11642</v>
      </c>
      <c r="P9" s="34">
        <v>12547</v>
      </c>
    </row>
    <row r="10" spans="1:16" x14ac:dyDescent="0.25">
      <c r="A10" t="s">
        <v>61</v>
      </c>
      <c r="B10" s="32">
        <v>0.6</v>
      </c>
      <c r="C10" s="31"/>
      <c r="D10" s="33">
        <f t="shared" si="0"/>
        <v>0.04</v>
      </c>
      <c r="E10" s="34">
        <v>16729</v>
      </c>
      <c r="F10" s="34">
        <v>14488</v>
      </c>
      <c r="G10" s="34">
        <v>12793</v>
      </c>
      <c r="H10" s="34">
        <v>11428</v>
      </c>
      <c r="I10" s="34">
        <v>11415</v>
      </c>
      <c r="J10" s="34">
        <v>7428</v>
      </c>
      <c r="K10" s="34">
        <v>7676</v>
      </c>
      <c r="L10" s="34">
        <v>9841</v>
      </c>
      <c r="M10" s="34">
        <v>14171</v>
      </c>
      <c r="N10" s="34">
        <v>14171</v>
      </c>
      <c r="O10" s="34">
        <v>15523</v>
      </c>
      <c r="P10" s="34">
        <v>16729</v>
      </c>
    </row>
    <row r="11" spans="1:16" x14ac:dyDescent="0.25">
      <c r="A11" t="s">
        <v>4</v>
      </c>
      <c r="B11" s="32">
        <v>0.57999999999999996</v>
      </c>
      <c r="C11" s="31"/>
      <c r="D11" s="33">
        <f t="shared" si="0"/>
        <v>0.05</v>
      </c>
      <c r="E11" s="34">
        <v>20911</v>
      </c>
      <c r="F11" s="34">
        <v>18110</v>
      </c>
      <c r="G11" s="34">
        <v>15991</v>
      </c>
      <c r="H11" s="34">
        <v>14285</v>
      </c>
      <c r="I11" s="34">
        <v>14269</v>
      </c>
      <c r="J11" s="34">
        <v>9285</v>
      </c>
      <c r="K11" s="34">
        <v>9595</v>
      </c>
      <c r="L11" s="34">
        <v>12301</v>
      </c>
      <c r="M11" s="34">
        <v>17713</v>
      </c>
      <c r="N11" s="34">
        <v>17713</v>
      </c>
      <c r="O11" s="34">
        <v>19404</v>
      </c>
      <c r="P11" s="34">
        <v>20911</v>
      </c>
    </row>
    <row r="12" spans="1:16" x14ac:dyDescent="0.25">
      <c r="A12" t="s">
        <v>62</v>
      </c>
      <c r="B12" s="32">
        <v>0.39</v>
      </c>
      <c r="C12" s="31"/>
      <c r="D12" s="33">
        <f t="shared" si="0"/>
        <v>6.0000000000000005E-2</v>
      </c>
      <c r="E12" s="34">
        <v>25094</v>
      </c>
      <c r="F12" s="34">
        <v>21732</v>
      </c>
      <c r="G12" s="34">
        <v>19189</v>
      </c>
      <c r="H12" s="34">
        <v>17142</v>
      </c>
      <c r="I12" s="34">
        <v>17123</v>
      </c>
      <c r="J12" s="34">
        <v>11142</v>
      </c>
      <c r="K12" s="34">
        <v>11514</v>
      </c>
      <c r="L12" s="34">
        <v>14761</v>
      </c>
      <c r="M12" s="34">
        <v>21256</v>
      </c>
      <c r="N12" s="34">
        <v>21256</v>
      </c>
      <c r="O12" s="34">
        <v>23284</v>
      </c>
      <c r="P12" s="34">
        <v>25094</v>
      </c>
    </row>
    <row r="13" spans="1:16" x14ac:dyDescent="0.25">
      <c r="A13" t="s">
        <v>63</v>
      </c>
      <c r="B13" s="32">
        <v>0.39</v>
      </c>
      <c r="C13" s="31"/>
      <c r="D13" s="33">
        <f t="shared" si="0"/>
        <v>7.0000000000000007E-2</v>
      </c>
      <c r="E13" s="34">
        <v>29276</v>
      </c>
      <c r="F13" s="34">
        <v>25354</v>
      </c>
      <c r="G13" s="34">
        <v>22387</v>
      </c>
      <c r="H13" s="34">
        <v>19999</v>
      </c>
      <c r="I13" s="34">
        <v>19976</v>
      </c>
      <c r="J13" s="34">
        <v>12999</v>
      </c>
      <c r="K13" s="34">
        <v>13432</v>
      </c>
      <c r="L13" s="34">
        <v>17221</v>
      </c>
      <c r="M13" s="34">
        <v>24798</v>
      </c>
      <c r="N13" s="34">
        <v>24798</v>
      </c>
      <c r="O13" s="34">
        <v>27165</v>
      </c>
      <c r="P13" s="34">
        <v>29276</v>
      </c>
    </row>
    <row r="14" spans="1:16" x14ac:dyDescent="0.25">
      <c r="A14" t="s">
        <v>64</v>
      </c>
      <c r="B14" s="32">
        <v>0.5</v>
      </c>
      <c r="C14" s="31"/>
      <c r="D14" s="33">
        <f t="shared" si="0"/>
        <v>0.08</v>
      </c>
      <c r="E14" s="34">
        <v>33458</v>
      </c>
      <c r="F14" s="34">
        <v>28976</v>
      </c>
      <c r="G14" s="34">
        <v>25586</v>
      </c>
      <c r="H14" s="34">
        <v>22856</v>
      </c>
      <c r="I14" s="34">
        <v>22830</v>
      </c>
      <c r="J14" s="34">
        <v>14856</v>
      </c>
      <c r="K14" s="34">
        <v>15351</v>
      </c>
      <c r="L14" s="34">
        <v>19681</v>
      </c>
      <c r="M14" s="34">
        <v>28341</v>
      </c>
      <c r="N14" s="34">
        <v>28341</v>
      </c>
      <c r="O14" s="34">
        <v>31046</v>
      </c>
      <c r="P14" s="34">
        <v>33458</v>
      </c>
    </row>
    <row r="15" spans="1:16" x14ac:dyDescent="0.25">
      <c r="A15" t="s">
        <v>65</v>
      </c>
      <c r="B15" s="32">
        <v>0.68</v>
      </c>
      <c r="C15" s="31"/>
      <c r="D15" s="33">
        <f t="shared" si="0"/>
        <v>0.09</v>
      </c>
      <c r="E15" s="34">
        <v>37640</v>
      </c>
      <c r="F15" s="34">
        <v>32598</v>
      </c>
      <c r="G15" s="34">
        <v>28784</v>
      </c>
      <c r="H15" s="34">
        <v>25713</v>
      </c>
      <c r="I15" s="34">
        <v>25684</v>
      </c>
      <c r="J15" s="34">
        <v>16713</v>
      </c>
      <c r="K15" s="34">
        <v>17270</v>
      </c>
      <c r="L15" s="34">
        <v>22141</v>
      </c>
      <c r="M15" s="34">
        <v>31844</v>
      </c>
      <c r="N15" s="34">
        <v>31884</v>
      </c>
      <c r="O15" s="34">
        <v>34926</v>
      </c>
      <c r="P15" s="34">
        <v>37640</v>
      </c>
    </row>
    <row r="16" spans="1:16" x14ac:dyDescent="0.25">
      <c r="A16" t="s">
        <v>66</v>
      </c>
      <c r="B16" s="32">
        <v>0.72</v>
      </c>
      <c r="C16" s="31"/>
      <c r="D16" s="33">
        <f t="shared" si="0"/>
        <v>9.9999999999999992E-2</v>
      </c>
      <c r="E16" s="34">
        <v>41823</v>
      </c>
      <c r="F16" s="34">
        <v>36220</v>
      </c>
      <c r="G16" s="34">
        <v>31982</v>
      </c>
      <c r="H16" s="34">
        <v>28570</v>
      </c>
      <c r="I16" s="34">
        <v>28538</v>
      </c>
      <c r="J16" s="34">
        <v>18570</v>
      </c>
      <c r="K16" s="34">
        <v>19189</v>
      </c>
      <c r="L16" s="34">
        <v>24602</v>
      </c>
      <c r="M16" s="34">
        <v>35426</v>
      </c>
      <c r="N16" s="34">
        <v>35426</v>
      </c>
      <c r="O16" s="34">
        <v>38807</v>
      </c>
      <c r="P16" s="34">
        <v>41823</v>
      </c>
    </row>
    <row r="17" spans="1:16" x14ac:dyDescent="0.25">
      <c r="A17" t="s">
        <v>67</v>
      </c>
      <c r="B17" s="32">
        <v>0.81499999999999995</v>
      </c>
      <c r="C17" s="31"/>
      <c r="D17" s="33">
        <f t="shared" si="0"/>
        <v>0.10999999999999999</v>
      </c>
      <c r="E17" s="34">
        <v>46005</v>
      </c>
      <c r="F17" s="34">
        <v>39842</v>
      </c>
      <c r="G17" s="34">
        <v>35180</v>
      </c>
      <c r="H17" s="34">
        <v>31427</v>
      </c>
      <c r="I17" s="34">
        <v>31392</v>
      </c>
      <c r="J17" s="34">
        <v>20427</v>
      </c>
      <c r="K17" s="34">
        <v>21108</v>
      </c>
      <c r="L17" s="34">
        <v>27062</v>
      </c>
      <c r="M17" s="34">
        <v>38969</v>
      </c>
      <c r="N17" s="34">
        <v>38969</v>
      </c>
      <c r="O17" s="34">
        <v>42688</v>
      </c>
      <c r="P17" s="34">
        <v>46005</v>
      </c>
    </row>
    <row r="18" spans="1:16" x14ac:dyDescent="0.25">
      <c r="A18" t="s">
        <v>39</v>
      </c>
      <c r="B18" s="32">
        <v>0.85</v>
      </c>
      <c r="C18" s="31"/>
      <c r="D18" s="33">
        <f t="shared" si="0"/>
        <v>0.11999999999999998</v>
      </c>
      <c r="E18" s="34">
        <v>50187</v>
      </c>
      <c r="F18" s="34">
        <v>43464</v>
      </c>
      <c r="G18" s="34">
        <v>38378</v>
      </c>
      <c r="H18" s="34">
        <v>34284</v>
      </c>
      <c r="I18" s="34">
        <v>34245</v>
      </c>
      <c r="J18" s="34">
        <v>22284</v>
      </c>
      <c r="K18" s="34">
        <v>23027</v>
      </c>
      <c r="L18" s="34">
        <v>29522</v>
      </c>
      <c r="M18" s="34">
        <v>42512</v>
      </c>
      <c r="N18" s="34">
        <v>42512</v>
      </c>
      <c r="O18" s="34">
        <v>46568</v>
      </c>
      <c r="P18" s="34">
        <v>50187</v>
      </c>
    </row>
    <row r="19" spans="1:16" x14ac:dyDescent="0.25">
      <c r="C19" s="31"/>
      <c r="D19" s="33">
        <f t="shared" si="0"/>
        <v>0.12999999999999998</v>
      </c>
      <c r="E19" s="34">
        <v>54370</v>
      </c>
      <c r="F19" s="34">
        <v>47086</v>
      </c>
      <c r="G19" s="34">
        <v>41577</v>
      </c>
      <c r="H19" s="34">
        <v>37140</v>
      </c>
      <c r="I19" s="34">
        <v>37099</v>
      </c>
      <c r="J19" s="34">
        <v>24141</v>
      </c>
      <c r="K19" s="34">
        <v>24946</v>
      </c>
      <c r="L19" s="34">
        <v>31982</v>
      </c>
      <c r="M19" s="34">
        <v>46054</v>
      </c>
      <c r="N19" s="34">
        <v>46054</v>
      </c>
      <c r="O19" s="34">
        <v>50449</v>
      </c>
      <c r="P19" s="34">
        <v>54370</v>
      </c>
    </row>
    <row r="20" spans="1:16" x14ac:dyDescent="0.25">
      <c r="C20" s="31"/>
      <c r="D20" s="33">
        <f t="shared" si="0"/>
        <v>0.13999999999999999</v>
      </c>
      <c r="E20" s="34">
        <v>58552</v>
      </c>
      <c r="F20" s="34">
        <v>50708</v>
      </c>
      <c r="G20" s="34">
        <v>44775</v>
      </c>
      <c r="H20" s="34">
        <v>39997</v>
      </c>
      <c r="I20" s="34">
        <v>39953</v>
      </c>
      <c r="J20" s="34">
        <v>25998</v>
      </c>
      <c r="K20" s="34">
        <v>26865</v>
      </c>
      <c r="L20" s="34">
        <v>34442</v>
      </c>
      <c r="M20" s="34">
        <v>49597</v>
      </c>
      <c r="N20" s="34">
        <v>49597</v>
      </c>
      <c r="O20" s="34">
        <v>54330</v>
      </c>
      <c r="P20" s="34">
        <v>58552</v>
      </c>
    </row>
    <row r="21" spans="1:16" x14ac:dyDescent="0.25">
      <c r="C21" s="31"/>
      <c r="D21" s="33">
        <f t="shared" si="0"/>
        <v>0.15</v>
      </c>
      <c r="E21" s="35">
        <v>62734</v>
      </c>
      <c r="F21" s="39">
        <v>54330</v>
      </c>
      <c r="G21" s="35">
        <v>47973</v>
      </c>
      <c r="H21" s="35">
        <v>42854</v>
      </c>
      <c r="I21" s="35">
        <v>42807</v>
      </c>
      <c r="J21" s="35">
        <v>27855</v>
      </c>
      <c r="K21" s="35">
        <v>28784</v>
      </c>
      <c r="L21" s="35">
        <v>36902</v>
      </c>
      <c r="M21" s="39">
        <v>48568</v>
      </c>
      <c r="N21" s="35">
        <v>53139</v>
      </c>
      <c r="O21" s="35">
        <v>58211</v>
      </c>
      <c r="P21" s="35">
        <v>62734</v>
      </c>
    </row>
    <row r="22" spans="1:16" x14ac:dyDescent="0.25">
      <c r="C22" s="31"/>
      <c r="D22" s="33">
        <f t="shared" si="0"/>
        <v>0.16</v>
      </c>
      <c r="E22" s="35">
        <f t="shared" ref="E22:H66" si="1">E21</f>
        <v>62734</v>
      </c>
      <c r="F22" s="39">
        <f t="shared" si="1"/>
        <v>54330</v>
      </c>
      <c r="G22" s="35">
        <f t="shared" si="1"/>
        <v>47973</v>
      </c>
      <c r="H22" s="35">
        <f t="shared" si="1"/>
        <v>42854</v>
      </c>
      <c r="I22" s="35">
        <v>42807</v>
      </c>
      <c r="J22" s="35">
        <v>27855</v>
      </c>
      <c r="K22" s="35">
        <v>28784</v>
      </c>
      <c r="L22" s="35">
        <v>36902</v>
      </c>
      <c r="M22" s="39">
        <f>M21</f>
        <v>48568</v>
      </c>
      <c r="N22" s="35">
        <v>53139</v>
      </c>
      <c r="O22" s="35">
        <v>58211</v>
      </c>
      <c r="P22" s="35">
        <v>62734</v>
      </c>
    </row>
    <row r="23" spans="1:16" x14ac:dyDescent="0.25">
      <c r="C23" s="31"/>
      <c r="D23" s="33">
        <f t="shared" si="0"/>
        <v>0.17</v>
      </c>
      <c r="E23" s="35">
        <f t="shared" si="1"/>
        <v>62734</v>
      </c>
      <c r="F23" s="39">
        <f t="shared" si="1"/>
        <v>54330</v>
      </c>
      <c r="G23" s="35">
        <f t="shared" si="1"/>
        <v>47973</v>
      </c>
      <c r="H23" s="35">
        <f t="shared" si="1"/>
        <v>42854</v>
      </c>
      <c r="I23" s="35">
        <v>42807</v>
      </c>
      <c r="J23" s="35">
        <v>27855</v>
      </c>
      <c r="K23" s="35">
        <v>28784</v>
      </c>
      <c r="L23" s="35">
        <v>36902</v>
      </c>
      <c r="M23" s="39">
        <f t="shared" ref="M23:M78" si="2">M22</f>
        <v>48568</v>
      </c>
      <c r="N23" s="35">
        <v>53139</v>
      </c>
      <c r="O23" s="35">
        <v>58211</v>
      </c>
      <c r="P23" s="35">
        <v>62734</v>
      </c>
    </row>
    <row r="24" spans="1:16" x14ac:dyDescent="0.25">
      <c r="C24" s="31"/>
      <c r="D24" s="33">
        <f t="shared" si="0"/>
        <v>0.18000000000000002</v>
      </c>
      <c r="E24" s="35">
        <f t="shared" si="1"/>
        <v>62734</v>
      </c>
      <c r="F24" s="39">
        <f t="shared" si="1"/>
        <v>54330</v>
      </c>
      <c r="G24" s="35">
        <f t="shared" si="1"/>
        <v>47973</v>
      </c>
      <c r="H24" s="35">
        <f t="shared" si="1"/>
        <v>42854</v>
      </c>
      <c r="I24" s="35">
        <v>42807</v>
      </c>
      <c r="J24" s="35">
        <v>27855</v>
      </c>
      <c r="K24" s="35">
        <v>28784</v>
      </c>
      <c r="L24" s="35">
        <v>36902</v>
      </c>
      <c r="M24" s="39">
        <f t="shared" si="2"/>
        <v>48568</v>
      </c>
      <c r="N24" s="35">
        <v>53139</v>
      </c>
      <c r="O24" s="35">
        <v>58211</v>
      </c>
      <c r="P24" s="35">
        <v>62734</v>
      </c>
    </row>
    <row r="25" spans="1:16" x14ac:dyDescent="0.25">
      <c r="C25" s="31"/>
      <c r="D25" s="33">
        <f t="shared" si="0"/>
        <v>0.19000000000000003</v>
      </c>
      <c r="E25" s="35">
        <f t="shared" si="1"/>
        <v>62734</v>
      </c>
      <c r="F25" s="39">
        <f t="shared" si="1"/>
        <v>54330</v>
      </c>
      <c r="G25" s="35">
        <f t="shared" si="1"/>
        <v>47973</v>
      </c>
      <c r="H25" s="35">
        <f t="shared" si="1"/>
        <v>42854</v>
      </c>
      <c r="I25" s="35">
        <v>42807</v>
      </c>
      <c r="J25" s="35">
        <v>27855</v>
      </c>
      <c r="K25" s="35">
        <v>28784</v>
      </c>
      <c r="L25" s="35">
        <v>36902</v>
      </c>
      <c r="M25" s="39">
        <f t="shared" si="2"/>
        <v>48568</v>
      </c>
      <c r="N25" s="35">
        <v>53139</v>
      </c>
      <c r="O25" s="35">
        <v>58211</v>
      </c>
      <c r="P25" s="35">
        <v>62734</v>
      </c>
    </row>
    <row r="26" spans="1:16" x14ac:dyDescent="0.25">
      <c r="C26" s="31"/>
      <c r="D26" s="33">
        <f t="shared" si="0"/>
        <v>0.20000000000000004</v>
      </c>
      <c r="E26" s="35">
        <f t="shared" si="1"/>
        <v>62734</v>
      </c>
      <c r="F26" s="39">
        <f t="shared" si="1"/>
        <v>54330</v>
      </c>
      <c r="G26" s="35">
        <f t="shared" si="1"/>
        <v>47973</v>
      </c>
      <c r="H26" s="35">
        <f t="shared" si="1"/>
        <v>42854</v>
      </c>
      <c r="I26" s="35">
        <v>42807</v>
      </c>
      <c r="J26" s="35">
        <v>27855</v>
      </c>
      <c r="K26" s="35">
        <v>28784</v>
      </c>
      <c r="L26" s="35">
        <v>36902</v>
      </c>
      <c r="M26" s="39">
        <f t="shared" si="2"/>
        <v>48568</v>
      </c>
      <c r="N26" s="35">
        <v>53139</v>
      </c>
      <c r="O26" s="35">
        <v>58211</v>
      </c>
      <c r="P26" s="35">
        <v>62734</v>
      </c>
    </row>
    <row r="27" spans="1:16" x14ac:dyDescent="0.25">
      <c r="C27" s="31"/>
      <c r="D27" s="33">
        <f t="shared" si="0"/>
        <v>0.21000000000000005</v>
      </c>
      <c r="E27" s="35">
        <f t="shared" si="1"/>
        <v>62734</v>
      </c>
      <c r="F27" s="39">
        <f t="shared" si="1"/>
        <v>54330</v>
      </c>
      <c r="G27" s="35">
        <f t="shared" si="1"/>
        <v>47973</v>
      </c>
      <c r="H27" s="35">
        <f t="shared" si="1"/>
        <v>42854</v>
      </c>
      <c r="I27" s="35">
        <v>42807</v>
      </c>
      <c r="J27" s="35">
        <v>27855</v>
      </c>
      <c r="K27" s="35">
        <v>28784</v>
      </c>
      <c r="L27" s="35">
        <v>36902</v>
      </c>
      <c r="M27" s="39">
        <f t="shared" si="2"/>
        <v>48568</v>
      </c>
      <c r="N27" s="35">
        <v>53139</v>
      </c>
      <c r="O27" s="35">
        <v>58211</v>
      </c>
      <c r="P27" s="35">
        <v>62734</v>
      </c>
    </row>
    <row r="28" spans="1:16" x14ac:dyDescent="0.25">
      <c r="C28" s="31"/>
      <c r="D28" s="33">
        <f t="shared" si="0"/>
        <v>0.22000000000000006</v>
      </c>
      <c r="E28" s="35">
        <f t="shared" si="1"/>
        <v>62734</v>
      </c>
      <c r="F28" s="39">
        <f t="shared" si="1"/>
        <v>54330</v>
      </c>
      <c r="G28" s="35">
        <f t="shared" si="1"/>
        <v>47973</v>
      </c>
      <c r="H28" s="35">
        <f t="shared" si="1"/>
        <v>42854</v>
      </c>
      <c r="I28" s="35">
        <v>42807</v>
      </c>
      <c r="J28" s="35">
        <v>27855</v>
      </c>
      <c r="K28" s="35">
        <v>28784</v>
      </c>
      <c r="L28" s="35">
        <v>36902</v>
      </c>
      <c r="M28" s="39">
        <f t="shared" si="2"/>
        <v>48568</v>
      </c>
      <c r="N28" s="35">
        <v>53139</v>
      </c>
      <c r="O28" s="35">
        <v>58211</v>
      </c>
      <c r="P28" s="35">
        <v>62734</v>
      </c>
    </row>
    <row r="29" spans="1:16" x14ac:dyDescent="0.25">
      <c r="C29" s="31"/>
      <c r="D29" s="33">
        <f t="shared" si="0"/>
        <v>0.23000000000000007</v>
      </c>
      <c r="E29" s="35">
        <f t="shared" si="1"/>
        <v>62734</v>
      </c>
      <c r="F29" s="39">
        <f t="shared" si="1"/>
        <v>54330</v>
      </c>
      <c r="G29" s="35">
        <f t="shared" si="1"/>
        <v>47973</v>
      </c>
      <c r="H29" s="35">
        <f t="shared" si="1"/>
        <v>42854</v>
      </c>
      <c r="I29" s="35">
        <v>42807</v>
      </c>
      <c r="J29" s="35">
        <v>27855</v>
      </c>
      <c r="K29" s="35">
        <v>28784</v>
      </c>
      <c r="L29" s="35">
        <v>36902</v>
      </c>
      <c r="M29" s="39">
        <f t="shared" si="2"/>
        <v>48568</v>
      </c>
      <c r="N29" s="35">
        <v>53139</v>
      </c>
      <c r="O29" s="35">
        <v>58211</v>
      </c>
      <c r="P29" s="35">
        <v>62734</v>
      </c>
    </row>
    <row r="30" spans="1:16" x14ac:dyDescent="0.25">
      <c r="C30" s="31"/>
      <c r="D30" s="33">
        <f t="shared" si="0"/>
        <v>0.24000000000000007</v>
      </c>
      <c r="E30" s="35">
        <f t="shared" si="1"/>
        <v>62734</v>
      </c>
      <c r="F30" s="39">
        <f t="shared" si="1"/>
        <v>54330</v>
      </c>
      <c r="G30" s="35">
        <f t="shared" si="1"/>
        <v>47973</v>
      </c>
      <c r="H30" s="35">
        <f t="shared" si="1"/>
        <v>42854</v>
      </c>
      <c r="I30" s="35">
        <v>42807</v>
      </c>
      <c r="J30" s="35">
        <v>27855</v>
      </c>
      <c r="K30" s="35">
        <v>28784</v>
      </c>
      <c r="L30" s="35">
        <v>36902</v>
      </c>
      <c r="M30" s="39">
        <f t="shared" si="2"/>
        <v>48568</v>
      </c>
      <c r="N30" s="35">
        <v>53139</v>
      </c>
      <c r="O30" s="35">
        <v>58211</v>
      </c>
      <c r="P30" s="35">
        <v>62734</v>
      </c>
    </row>
    <row r="31" spans="1:16" x14ac:dyDescent="0.25">
      <c r="C31" s="31"/>
      <c r="D31" s="33">
        <f t="shared" si="0"/>
        <v>0.25000000000000006</v>
      </c>
      <c r="E31" s="35">
        <f t="shared" si="1"/>
        <v>62734</v>
      </c>
      <c r="F31" s="39">
        <f t="shared" si="1"/>
        <v>54330</v>
      </c>
      <c r="G31" s="35">
        <f t="shared" si="1"/>
        <v>47973</v>
      </c>
      <c r="H31" s="35">
        <f t="shared" si="1"/>
        <v>42854</v>
      </c>
      <c r="I31" s="35">
        <v>42807</v>
      </c>
      <c r="J31" s="35">
        <v>27855</v>
      </c>
      <c r="K31" s="35">
        <v>28784</v>
      </c>
      <c r="L31" s="35">
        <v>36902</v>
      </c>
      <c r="M31" s="39">
        <f t="shared" si="2"/>
        <v>48568</v>
      </c>
      <c r="N31" s="35">
        <v>53139</v>
      </c>
      <c r="O31" s="35">
        <v>58211</v>
      </c>
      <c r="P31" s="35">
        <v>62734</v>
      </c>
    </row>
    <row r="32" spans="1:16" x14ac:dyDescent="0.25">
      <c r="C32" s="31"/>
      <c r="D32" s="33">
        <f t="shared" si="0"/>
        <v>0.26000000000000006</v>
      </c>
      <c r="E32" s="35">
        <f t="shared" si="1"/>
        <v>62734</v>
      </c>
      <c r="F32" s="39">
        <f t="shared" si="1"/>
        <v>54330</v>
      </c>
      <c r="G32" s="35">
        <f t="shared" si="1"/>
        <v>47973</v>
      </c>
      <c r="H32" s="35">
        <f t="shared" si="1"/>
        <v>42854</v>
      </c>
      <c r="I32" s="35">
        <v>42807</v>
      </c>
      <c r="J32" s="35">
        <v>27855</v>
      </c>
      <c r="K32" s="35">
        <v>28784</v>
      </c>
      <c r="L32" s="35">
        <v>36902</v>
      </c>
      <c r="M32" s="39">
        <f t="shared" si="2"/>
        <v>48568</v>
      </c>
      <c r="N32" s="35">
        <v>53139</v>
      </c>
      <c r="O32" s="35">
        <v>58211</v>
      </c>
      <c r="P32" s="35">
        <v>62734</v>
      </c>
    </row>
    <row r="33" spans="3:16" x14ac:dyDescent="0.25">
      <c r="C33" s="31"/>
      <c r="D33" s="33">
        <f t="shared" si="0"/>
        <v>0.27000000000000007</v>
      </c>
      <c r="E33" s="35">
        <f t="shared" si="1"/>
        <v>62734</v>
      </c>
      <c r="F33" s="39">
        <f t="shared" si="1"/>
        <v>54330</v>
      </c>
      <c r="G33" s="35">
        <f t="shared" si="1"/>
        <v>47973</v>
      </c>
      <c r="H33" s="35">
        <f t="shared" si="1"/>
        <v>42854</v>
      </c>
      <c r="I33" s="35">
        <v>42807</v>
      </c>
      <c r="J33" s="35">
        <v>27855</v>
      </c>
      <c r="K33" s="35">
        <v>28784</v>
      </c>
      <c r="L33" s="35">
        <v>36902</v>
      </c>
      <c r="M33" s="39">
        <f t="shared" si="2"/>
        <v>48568</v>
      </c>
      <c r="N33" s="35">
        <v>53139</v>
      </c>
      <c r="O33" s="35">
        <v>58211</v>
      </c>
      <c r="P33" s="35">
        <v>62734</v>
      </c>
    </row>
    <row r="34" spans="3:16" x14ac:dyDescent="0.25">
      <c r="C34" s="31"/>
      <c r="D34" s="33">
        <f t="shared" si="0"/>
        <v>0.28000000000000008</v>
      </c>
      <c r="E34" s="35">
        <f t="shared" si="1"/>
        <v>62734</v>
      </c>
      <c r="F34" s="39">
        <f t="shared" si="1"/>
        <v>54330</v>
      </c>
      <c r="G34" s="35">
        <f t="shared" si="1"/>
        <v>47973</v>
      </c>
      <c r="H34" s="35">
        <f t="shared" si="1"/>
        <v>42854</v>
      </c>
      <c r="I34" s="35">
        <v>42807</v>
      </c>
      <c r="J34" s="35">
        <v>27855</v>
      </c>
      <c r="K34" s="35">
        <v>28784</v>
      </c>
      <c r="L34" s="35">
        <v>36902</v>
      </c>
      <c r="M34" s="39">
        <f t="shared" si="2"/>
        <v>48568</v>
      </c>
      <c r="N34" s="35">
        <v>53139</v>
      </c>
      <c r="O34" s="35">
        <v>58211</v>
      </c>
      <c r="P34" s="35">
        <v>62734</v>
      </c>
    </row>
    <row r="35" spans="3:16" x14ac:dyDescent="0.25">
      <c r="C35" s="31"/>
      <c r="D35" s="33">
        <f t="shared" si="0"/>
        <v>0.29000000000000009</v>
      </c>
      <c r="E35" s="35">
        <f t="shared" si="1"/>
        <v>62734</v>
      </c>
      <c r="F35" s="39">
        <f t="shared" si="1"/>
        <v>54330</v>
      </c>
      <c r="G35" s="35">
        <f t="shared" si="1"/>
        <v>47973</v>
      </c>
      <c r="H35" s="35">
        <f t="shared" si="1"/>
        <v>42854</v>
      </c>
      <c r="I35" s="35">
        <v>42807</v>
      </c>
      <c r="J35" s="35">
        <v>27855</v>
      </c>
      <c r="K35" s="35">
        <v>28784</v>
      </c>
      <c r="L35" s="35">
        <v>36902</v>
      </c>
      <c r="M35" s="39">
        <f t="shared" si="2"/>
        <v>48568</v>
      </c>
      <c r="N35" s="35">
        <v>53139</v>
      </c>
      <c r="O35" s="35">
        <v>58211</v>
      </c>
      <c r="P35" s="35">
        <v>62734</v>
      </c>
    </row>
    <row r="36" spans="3:16" x14ac:dyDescent="0.25">
      <c r="C36" s="31"/>
      <c r="D36" s="33">
        <f t="shared" si="0"/>
        <v>0.3000000000000001</v>
      </c>
      <c r="E36" s="35">
        <f t="shared" si="1"/>
        <v>62734</v>
      </c>
      <c r="F36" s="39">
        <f t="shared" si="1"/>
        <v>54330</v>
      </c>
      <c r="G36" s="35">
        <f t="shared" si="1"/>
        <v>47973</v>
      </c>
      <c r="H36" s="35">
        <f t="shared" si="1"/>
        <v>42854</v>
      </c>
      <c r="I36" s="35">
        <v>42807</v>
      </c>
      <c r="J36" s="35">
        <v>27855</v>
      </c>
      <c r="K36" s="35">
        <v>28784</v>
      </c>
      <c r="L36" s="35">
        <v>36902</v>
      </c>
      <c r="M36" s="39">
        <f t="shared" si="2"/>
        <v>48568</v>
      </c>
      <c r="N36" s="35">
        <v>53139</v>
      </c>
      <c r="O36" s="35">
        <v>58211</v>
      </c>
      <c r="P36" s="35">
        <v>62734</v>
      </c>
    </row>
    <row r="37" spans="3:16" x14ac:dyDescent="0.25">
      <c r="C37" s="31"/>
      <c r="D37" s="33">
        <f t="shared" si="0"/>
        <v>0.31000000000000011</v>
      </c>
      <c r="E37" s="35">
        <f t="shared" si="1"/>
        <v>62734</v>
      </c>
      <c r="F37" s="39">
        <f t="shared" si="1"/>
        <v>54330</v>
      </c>
      <c r="G37" s="35">
        <f t="shared" si="1"/>
        <v>47973</v>
      </c>
      <c r="H37" s="35">
        <f t="shared" si="1"/>
        <v>42854</v>
      </c>
      <c r="I37" s="35">
        <v>42807</v>
      </c>
      <c r="J37" s="35">
        <v>27855</v>
      </c>
      <c r="K37" s="35">
        <v>28784</v>
      </c>
      <c r="L37" s="35">
        <v>36902</v>
      </c>
      <c r="M37" s="39">
        <f t="shared" si="2"/>
        <v>48568</v>
      </c>
      <c r="N37" s="35">
        <v>53139</v>
      </c>
      <c r="O37" s="35">
        <v>58211</v>
      </c>
      <c r="P37" s="35">
        <v>62734</v>
      </c>
    </row>
    <row r="38" spans="3:16" x14ac:dyDescent="0.25">
      <c r="C38" s="31"/>
      <c r="D38" s="33">
        <f t="shared" si="0"/>
        <v>0.32000000000000012</v>
      </c>
      <c r="E38" s="35">
        <f t="shared" si="1"/>
        <v>62734</v>
      </c>
      <c r="F38" s="39">
        <f t="shared" si="1"/>
        <v>54330</v>
      </c>
      <c r="G38" s="35">
        <f t="shared" si="1"/>
        <v>47973</v>
      </c>
      <c r="H38" s="35">
        <f t="shared" si="1"/>
        <v>42854</v>
      </c>
      <c r="I38" s="35">
        <v>42807</v>
      </c>
      <c r="J38" s="35">
        <v>27855</v>
      </c>
      <c r="K38" s="35">
        <v>28784</v>
      </c>
      <c r="L38" s="35">
        <v>36902</v>
      </c>
      <c r="M38" s="39">
        <f t="shared" si="2"/>
        <v>48568</v>
      </c>
      <c r="N38" s="35">
        <v>53139</v>
      </c>
      <c r="O38" s="35">
        <v>58211</v>
      </c>
      <c r="P38" s="35">
        <v>62734</v>
      </c>
    </row>
    <row r="39" spans="3:16" x14ac:dyDescent="0.25">
      <c r="C39" s="31"/>
      <c r="D39" s="33">
        <f t="shared" si="0"/>
        <v>0.33000000000000013</v>
      </c>
      <c r="E39" s="35">
        <f t="shared" si="1"/>
        <v>62734</v>
      </c>
      <c r="F39" s="39">
        <f t="shared" si="1"/>
        <v>54330</v>
      </c>
      <c r="G39" s="35">
        <f t="shared" si="1"/>
        <v>47973</v>
      </c>
      <c r="H39" s="35">
        <f t="shared" si="1"/>
        <v>42854</v>
      </c>
      <c r="I39" s="35">
        <v>42807</v>
      </c>
      <c r="J39" s="35">
        <v>27855</v>
      </c>
      <c r="K39" s="35">
        <v>28784</v>
      </c>
      <c r="L39" s="35">
        <v>36902</v>
      </c>
      <c r="M39" s="39">
        <f t="shared" si="2"/>
        <v>48568</v>
      </c>
      <c r="N39" s="35">
        <v>53139</v>
      </c>
      <c r="O39" s="35">
        <v>58211</v>
      </c>
      <c r="P39" s="35">
        <v>62734</v>
      </c>
    </row>
    <row r="40" spans="3:16" x14ac:dyDescent="0.25">
      <c r="C40" s="31"/>
      <c r="D40" s="33">
        <f t="shared" si="0"/>
        <v>0.34000000000000014</v>
      </c>
      <c r="E40" s="35">
        <f t="shared" si="1"/>
        <v>62734</v>
      </c>
      <c r="F40" s="39">
        <f t="shared" si="1"/>
        <v>54330</v>
      </c>
      <c r="G40" s="35">
        <f t="shared" si="1"/>
        <v>47973</v>
      </c>
      <c r="H40" s="35">
        <f t="shared" si="1"/>
        <v>42854</v>
      </c>
      <c r="I40" s="35">
        <v>42807</v>
      </c>
      <c r="J40" s="35">
        <v>27855</v>
      </c>
      <c r="K40" s="35">
        <v>28784</v>
      </c>
      <c r="L40" s="35">
        <v>36902</v>
      </c>
      <c r="M40" s="39">
        <f t="shared" si="2"/>
        <v>48568</v>
      </c>
      <c r="N40" s="35">
        <v>53139</v>
      </c>
      <c r="O40" s="35">
        <v>58211</v>
      </c>
      <c r="P40" s="35">
        <v>62734</v>
      </c>
    </row>
    <row r="41" spans="3:16" x14ac:dyDescent="0.25">
      <c r="C41" s="31"/>
      <c r="D41" s="33">
        <f t="shared" si="0"/>
        <v>0.35000000000000014</v>
      </c>
      <c r="E41" s="35">
        <f t="shared" si="1"/>
        <v>62734</v>
      </c>
      <c r="F41" s="39">
        <f t="shared" si="1"/>
        <v>54330</v>
      </c>
      <c r="G41" s="35">
        <f t="shared" si="1"/>
        <v>47973</v>
      </c>
      <c r="H41" s="35">
        <f t="shared" si="1"/>
        <v>42854</v>
      </c>
      <c r="I41" s="35">
        <v>42807</v>
      </c>
      <c r="J41" s="35">
        <v>27855</v>
      </c>
      <c r="K41" s="35">
        <v>28784</v>
      </c>
      <c r="L41" s="35">
        <v>36902</v>
      </c>
      <c r="M41" s="39">
        <f t="shared" si="2"/>
        <v>48568</v>
      </c>
      <c r="N41" s="35">
        <v>53139</v>
      </c>
      <c r="O41" s="35">
        <v>58211</v>
      </c>
      <c r="P41" s="35">
        <v>62734</v>
      </c>
    </row>
    <row r="42" spans="3:16" x14ac:dyDescent="0.25">
      <c r="C42" s="31"/>
      <c r="D42" s="33">
        <f t="shared" si="0"/>
        <v>0.36000000000000015</v>
      </c>
      <c r="E42" s="35">
        <f t="shared" si="1"/>
        <v>62734</v>
      </c>
      <c r="F42" s="39">
        <f t="shared" si="1"/>
        <v>54330</v>
      </c>
      <c r="G42" s="35">
        <f t="shared" si="1"/>
        <v>47973</v>
      </c>
      <c r="H42" s="35">
        <f t="shared" si="1"/>
        <v>42854</v>
      </c>
      <c r="I42" s="35">
        <v>42807</v>
      </c>
      <c r="J42" s="35">
        <v>27855</v>
      </c>
      <c r="K42" s="35">
        <v>28784</v>
      </c>
      <c r="L42" s="35">
        <v>36902</v>
      </c>
      <c r="M42" s="39">
        <f t="shared" si="2"/>
        <v>48568</v>
      </c>
      <c r="N42" s="35">
        <v>53139</v>
      </c>
      <c r="O42" s="35">
        <v>58211</v>
      </c>
      <c r="P42" s="35">
        <v>62734</v>
      </c>
    </row>
    <row r="43" spans="3:16" x14ac:dyDescent="0.25">
      <c r="C43" s="31"/>
      <c r="D43" s="33">
        <f t="shared" si="0"/>
        <v>0.37000000000000016</v>
      </c>
      <c r="E43" s="35">
        <f t="shared" si="1"/>
        <v>62734</v>
      </c>
      <c r="F43" s="39">
        <f t="shared" si="1"/>
        <v>54330</v>
      </c>
      <c r="G43" s="35">
        <f t="shared" si="1"/>
        <v>47973</v>
      </c>
      <c r="H43" s="35">
        <f t="shared" si="1"/>
        <v>42854</v>
      </c>
      <c r="I43" s="35">
        <v>42807</v>
      </c>
      <c r="J43" s="35">
        <v>27855</v>
      </c>
      <c r="K43" s="35">
        <v>28784</v>
      </c>
      <c r="L43" s="35">
        <v>36902</v>
      </c>
      <c r="M43" s="39">
        <f t="shared" si="2"/>
        <v>48568</v>
      </c>
      <c r="N43" s="35">
        <v>53139</v>
      </c>
      <c r="O43" s="35">
        <v>58211</v>
      </c>
      <c r="P43" s="35">
        <v>62734</v>
      </c>
    </row>
    <row r="44" spans="3:16" x14ac:dyDescent="0.25">
      <c r="C44" s="31"/>
      <c r="D44" s="33">
        <f t="shared" si="0"/>
        <v>0.38000000000000017</v>
      </c>
      <c r="E44" s="35">
        <f t="shared" si="1"/>
        <v>62734</v>
      </c>
      <c r="F44" s="39">
        <f t="shared" si="1"/>
        <v>54330</v>
      </c>
      <c r="G44" s="35">
        <f t="shared" si="1"/>
        <v>47973</v>
      </c>
      <c r="H44" s="35">
        <f t="shared" si="1"/>
        <v>42854</v>
      </c>
      <c r="I44" s="35">
        <v>42807</v>
      </c>
      <c r="J44" s="35">
        <v>27855</v>
      </c>
      <c r="K44" s="35">
        <v>28784</v>
      </c>
      <c r="L44" s="35">
        <v>36902</v>
      </c>
      <c r="M44" s="39">
        <f t="shared" si="2"/>
        <v>48568</v>
      </c>
      <c r="N44" s="35">
        <v>53139</v>
      </c>
      <c r="O44" s="35">
        <v>58211</v>
      </c>
      <c r="P44" s="35">
        <v>62734</v>
      </c>
    </row>
    <row r="45" spans="3:16" x14ac:dyDescent="0.25">
      <c r="C45" s="31"/>
      <c r="D45" s="33">
        <f t="shared" si="0"/>
        <v>0.39000000000000018</v>
      </c>
      <c r="E45" s="35">
        <f t="shared" si="1"/>
        <v>62734</v>
      </c>
      <c r="F45" s="39">
        <f t="shared" si="1"/>
        <v>54330</v>
      </c>
      <c r="G45" s="35">
        <f t="shared" si="1"/>
        <v>47973</v>
      </c>
      <c r="H45" s="35">
        <f t="shared" si="1"/>
        <v>42854</v>
      </c>
      <c r="I45" s="35">
        <v>42807</v>
      </c>
      <c r="J45" s="35">
        <v>27855</v>
      </c>
      <c r="K45" s="35">
        <v>28784</v>
      </c>
      <c r="L45" s="35">
        <v>36902</v>
      </c>
      <c r="M45" s="39">
        <f t="shared" si="2"/>
        <v>48568</v>
      </c>
      <c r="N45" s="35">
        <v>53139</v>
      </c>
      <c r="O45" s="35">
        <v>58211</v>
      </c>
      <c r="P45" s="35">
        <v>62734</v>
      </c>
    </row>
    <row r="46" spans="3:16" x14ac:dyDescent="0.25">
      <c r="C46" s="31"/>
      <c r="D46" s="33">
        <f t="shared" si="0"/>
        <v>0.40000000000000019</v>
      </c>
      <c r="E46" s="35">
        <f t="shared" si="1"/>
        <v>62734</v>
      </c>
      <c r="F46" s="39">
        <f t="shared" si="1"/>
        <v>54330</v>
      </c>
      <c r="G46" s="35">
        <f t="shared" si="1"/>
        <v>47973</v>
      </c>
      <c r="H46" s="35">
        <f t="shared" si="1"/>
        <v>42854</v>
      </c>
      <c r="I46" s="35">
        <v>42807</v>
      </c>
      <c r="J46" s="34">
        <v>28570</v>
      </c>
      <c r="K46" s="34">
        <v>29522</v>
      </c>
      <c r="L46" s="35">
        <v>36902</v>
      </c>
      <c r="M46" s="39">
        <f t="shared" si="2"/>
        <v>48568</v>
      </c>
      <c r="N46" s="35">
        <v>53139</v>
      </c>
      <c r="O46" s="35">
        <v>58211</v>
      </c>
      <c r="P46" s="35">
        <v>62734</v>
      </c>
    </row>
    <row r="47" spans="3:16" x14ac:dyDescent="0.25">
      <c r="C47" s="31"/>
      <c r="D47" s="33">
        <f t="shared" si="0"/>
        <v>0.4100000000000002</v>
      </c>
      <c r="E47" s="35">
        <f t="shared" si="1"/>
        <v>62734</v>
      </c>
      <c r="F47" s="39">
        <f t="shared" si="1"/>
        <v>54330</v>
      </c>
      <c r="G47" s="35">
        <f t="shared" si="1"/>
        <v>47973</v>
      </c>
      <c r="H47" s="35">
        <f t="shared" si="1"/>
        <v>42854</v>
      </c>
      <c r="I47" s="35">
        <v>42807</v>
      </c>
      <c r="J47" s="34">
        <v>29284</v>
      </c>
      <c r="K47" s="34">
        <v>30260</v>
      </c>
      <c r="L47" s="35">
        <v>36902</v>
      </c>
      <c r="M47" s="39">
        <f t="shared" si="2"/>
        <v>48568</v>
      </c>
      <c r="N47" s="35">
        <v>53139</v>
      </c>
      <c r="O47" s="35">
        <v>58211</v>
      </c>
      <c r="P47" s="35">
        <v>62734</v>
      </c>
    </row>
    <row r="48" spans="3:16" x14ac:dyDescent="0.25">
      <c r="C48" s="31"/>
      <c r="D48" s="33">
        <f t="shared" si="0"/>
        <v>0.42000000000000021</v>
      </c>
      <c r="E48" s="35">
        <f t="shared" si="1"/>
        <v>62734</v>
      </c>
      <c r="F48" s="39">
        <f t="shared" si="1"/>
        <v>54330</v>
      </c>
      <c r="G48" s="35">
        <f t="shared" si="1"/>
        <v>47973</v>
      </c>
      <c r="H48" s="35">
        <f t="shared" si="1"/>
        <v>42854</v>
      </c>
      <c r="I48" s="35">
        <v>42807</v>
      </c>
      <c r="J48" s="34">
        <v>29998</v>
      </c>
      <c r="K48" s="34">
        <v>30998</v>
      </c>
      <c r="L48" s="35">
        <v>36902</v>
      </c>
      <c r="M48" s="39">
        <f t="shared" si="2"/>
        <v>48568</v>
      </c>
      <c r="N48" s="35">
        <v>53139</v>
      </c>
      <c r="O48" s="35">
        <v>58211</v>
      </c>
      <c r="P48" s="35">
        <v>62734</v>
      </c>
    </row>
    <row r="49" spans="3:16" x14ac:dyDescent="0.25">
      <c r="C49" s="31"/>
      <c r="D49" s="33">
        <f t="shared" si="0"/>
        <v>0.43000000000000022</v>
      </c>
      <c r="E49" s="35">
        <f t="shared" si="1"/>
        <v>62734</v>
      </c>
      <c r="F49" s="39">
        <f t="shared" si="1"/>
        <v>54330</v>
      </c>
      <c r="G49" s="35">
        <f t="shared" si="1"/>
        <v>47973</v>
      </c>
      <c r="H49" s="35">
        <f t="shared" si="1"/>
        <v>42854</v>
      </c>
      <c r="I49" s="35">
        <v>42807</v>
      </c>
      <c r="J49" s="34">
        <v>30712</v>
      </c>
      <c r="K49" s="34">
        <v>31736</v>
      </c>
      <c r="L49" s="35">
        <v>36902</v>
      </c>
      <c r="M49" s="39">
        <f t="shared" si="2"/>
        <v>48568</v>
      </c>
      <c r="N49" s="35">
        <v>53139</v>
      </c>
      <c r="O49" s="35">
        <v>58211</v>
      </c>
      <c r="P49" s="35">
        <v>62734</v>
      </c>
    </row>
    <row r="50" spans="3:16" x14ac:dyDescent="0.25">
      <c r="C50" s="31"/>
      <c r="D50" s="33">
        <f t="shared" si="0"/>
        <v>0.44000000000000022</v>
      </c>
      <c r="E50" s="35">
        <f t="shared" si="1"/>
        <v>62734</v>
      </c>
      <c r="F50" s="39">
        <f t="shared" si="1"/>
        <v>54330</v>
      </c>
      <c r="G50" s="35">
        <f t="shared" si="1"/>
        <v>47973</v>
      </c>
      <c r="H50" s="35">
        <f t="shared" si="1"/>
        <v>42854</v>
      </c>
      <c r="I50" s="35">
        <v>42807</v>
      </c>
      <c r="J50" s="34">
        <v>31427</v>
      </c>
      <c r="K50" s="34">
        <v>32474</v>
      </c>
      <c r="L50" s="35">
        <v>36902</v>
      </c>
      <c r="M50" s="39">
        <f t="shared" si="2"/>
        <v>48568</v>
      </c>
      <c r="N50" s="35">
        <v>53139</v>
      </c>
      <c r="O50" s="35">
        <v>58211</v>
      </c>
      <c r="P50" s="35">
        <v>62734</v>
      </c>
    </row>
    <row r="51" spans="3:16" x14ac:dyDescent="0.25">
      <c r="C51" s="31"/>
      <c r="D51" s="33">
        <f t="shared" si="0"/>
        <v>0.45000000000000023</v>
      </c>
      <c r="E51" s="35">
        <f t="shared" si="1"/>
        <v>62734</v>
      </c>
      <c r="F51" s="39">
        <f t="shared" si="1"/>
        <v>54330</v>
      </c>
      <c r="G51" s="35">
        <f t="shared" si="1"/>
        <v>47973</v>
      </c>
      <c r="H51" s="35">
        <f t="shared" si="1"/>
        <v>42854</v>
      </c>
      <c r="I51" s="35">
        <v>42807</v>
      </c>
      <c r="J51" s="34">
        <v>32141</v>
      </c>
      <c r="K51" s="34">
        <v>33212</v>
      </c>
      <c r="L51" s="35">
        <v>36902</v>
      </c>
      <c r="M51" s="39">
        <f t="shared" si="2"/>
        <v>48568</v>
      </c>
      <c r="N51" s="35">
        <v>53139</v>
      </c>
      <c r="O51" s="35">
        <v>58211</v>
      </c>
      <c r="P51" s="35">
        <v>62734</v>
      </c>
    </row>
    <row r="52" spans="3:16" x14ac:dyDescent="0.25">
      <c r="C52" s="31"/>
      <c r="D52" s="33">
        <f t="shared" si="0"/>
        <v>0.46000000000000024</v>
      </c>
      <c r="E52" s="35">
        <f t="shared" si="1"/>
        <v>62734</v>
      </c>
      <c r="F52" s="39">
        <f t="shared" si="1"/>
        <v>54330</v>
      </c>
      <c r="G52" s="35">
        <f t="shared" si="1"/>
        <v>47973</v>
      </c>
      <c r="H52" s="35">
        <f t="shared" si="1"/>
        <v>42854</v>
      </c>
      <c r="I52" s="35">
        <v>42807</v>
      </c>
      <c r="J52" s="34">
        <v>32855</v>
      </c>
      <c r="K52" s="34">
        <v>33950</v>
      </c>
      <c r="L52" s="35">
        <v>36902</v>
      </c>
      <c r="M52" s="39">
        <f t="shared" si="2"/>
        <v>48568</v>
      </c>
      <c r="N52" s="35">
        <v>53139</v>
      </c>
      <c r="O52" s="35">
        <v>58211</v>
      </c>
      <c r="P52" s="35">
        <v>62734</v>
      </c>
    </row>
    <row r="53" spans="3:16" x14ac:dyDescent="0.25">
      <c r="C53" s="31"/>
      <c r="D53" s="33">
        <f t="shared" si="0"/>
        <v>0.47000000000000025</v>
      </c>
      <c r="E53" s="35">
        <f t="shared" si="1"/>
        <v>62734</v>
      </c>
      <c r="F53" s="39">
        <f t="shared" si="1"/>
        <v>54330</v>
      </c>
      <c r="G53" s="35">
        <f t="shared" si="1"/>
        <v>47973</v>
      </c>
      <c r="H53" s="35">
        <f t="shared" si="1"/>
        <v>42854</v>
      </c>
      <c r="I53" s="35">
        <v>42807</v>
      </c>
      <c r="J53" s="34">
        <v>33569</v>
      </c>
      <c r="K53" s="34">
        <v>34688</v>
      </c>
      <c r="L53" s="35">
        <v>36902</v>
      </c>
      <c r="M53" s="39">
        <f t="shared" si="2"/>
        <v>48568</v>
      </c>
      <c r="N53" s="35">
        <v>53139</v>
      </c>
      <c r="O53" s="35">
        <v>58211</v>
      </c>
      <c r="P53" s="35">
        <v>62734</v>
      </c>
    </row>
    <row r="54" spans="3:16" x14ac:dyDescent="0.25">
      <c r="C54" s="31"/>
      <c r="D54" s="33">
        <f t="shared" si="0"/>
        <v>0.48000000000000026</v>
      </c>
      <c r="E54" s="35">
        <f t="shared" si="1"/>
        <v>62734</v>
      </c>
      <c r="F54" s="39">
        <f t="shared" si="1"/>
        <v>54330</v>
      </c>
      <c r="G54" s="35">
        <f t="shared" si="1"/>
        <v>47973</v>
      </c>
      <c r="H54" s="35">
        <f t="shared" si="1"/>
        <v>42854</v>
      </c>
      <c r="I54" s="35">
        <v>42807</v>
      </c>
      <c r="J54" s="34">
        <v>34284</v>
      </c>
      <c r="K54" s="34">
        <v>35426</v>
      </c>
      <c r="L54" s="35">
        <v>36902</v>
      </c>
      <c r="M54" s="39">
        <f t="shared" si="2"/>
        <v>48568</v>
      </c>
      <c r="N54" s="35">
        <v>53139</v>
      </c>
      <c r="O54" s="35">
        <v>58211</v>
      </c>
      <c r="P54" s="35">
        <v>62734</v>
      </c>
    </row>
    <row r="55" spans="3:16" x14ac:dyDescent="0.25">
      <c r="C55" s="31"/>
      <c r="D55" s="33">
        <f t="shared" si="0"/>
        <v>0.49000000000000027</v>
      </c>
      <c r="E55" s="35">
        <f t="shared" si="1"/>
        <v>62734</v>
      </c>
      <c r="F55" s="39">
        <f t="shared" si="1"/>
        <v>54330</v>
      </c>
      <c r="G55" s="35">
        <f t="shared" si="1"/>
        <v>47973</v>
      </c>
      <c r="H55" s="35">
        <f t="shared" si="1"/>
        <v>42854</v>
      </c>
      <c r="I55" s="35">
        <v>42807</v>
      </c>
      <c r="J55" s="34">
        <v>34998</v>
      </c>
      <c r="K55" s="34">
        <v>36164</v>
      </c>
      <c r="L55" s="35">
        <v>36902</v>
      </c>
      <c r="M55" s="39">
        <f t="shared" si="2"/>
        <v>48568</v>
      </c>
      <c r="N55" s="35">
        <v>53139</v>
      </c>
      <c r="O55" s="35">
        <v>58211</v>
      </c>
      <c r="P55" s="35">
        <v>62734</v>
      </c>
    </row>
    <row r="56" spans="3:16" x14ac:dyDescent="0.25">
      <c r="C56" s="31"/>
      <c r="D56" s="33">
        <f t="shared" si="0"/>
        <v>0.50000000000000022</v>
      </c>
      <c r="E56" s="35">
        <f t="shared" si="1"/>
        <v>62734</v>
      </c>
      <c r="F56" s="39">
        <f t="shared" si="1"/>
        <v>54330</v>
      </c>
      <c r="G56" s="35">
        <f t="shared" si="1"/>
        <v>47973</v>
      </c>
      <c r="H56" s="35">
        <f t="shared" si="1"/>
        <v>42854</v>
      </c>
      <c r="I56" s="35">
        <v>42807</v>
      </c>
      <c r="J56" s="34">
        <v>35712</v>
      </c>
      <c r="K56" s="34">
        <v>36902</v>
      </c>
      <c r="L56" s="35">
        <v>36902</v>
      </c>
      <c r="M56" s="39">
        <f t="shared" si="2"/>
        <v>48568</v>
      </c>
      <c r="N56" s="35">
        <v>53139</v>
      </c>
      <c r="O56" s="35">
        <v>58211</v>
      </c>
      <c r="P56" s="35">
        <v>62734</v>
      </c>
    </row>
    <row r="57" spans="3:16" x14ac:dyDescent="0.25">
      <c r="C57" s="31"/>
      <c r="D57" s="33">
        <f t="shared" si="0"/>
        <v>0.51000000000000023</v>
      </c>
      <c r="E57" s="35">
        <f t="shared" si="1"/>
        <v>62734</v>
      </c>
      <c r="F57" s="39">
        <f t="shared" si="1"/>
        <v>54330</v>
      </c>
      <c r="G57" s="35">
        <f t="shared" si="1"/>
        <v>47973</v>
      </c>
      <c r="H57" s="35">
        <f t="shared" si="1"/>
        <v>42854</v>
      </c>
      <c r="I57" s="35">
        <v>42807</v>
      </c>
      <c r="J57" s="34">
        <v>36426</v>
      </c>
      <c r="K57" s="34">
        <f t="shared" ref="K57:M88" si="3">K56+738</f>
        <v>37640</v>
      </c>
      <c r="L57" s="34">
        <v>37640</v>
      </c>
      <c r="M57" s="39">
        <f t="shared" si="2"/>
        <v>48568</v>
      </c>
      <c r="N57" s="35">
        <v>53139</v>
      </c>
      <c r="O57" s="35">
        <v>58211</v>
      </c>
      <c r="P57" s="35">
        <v>62734</v>
      </c>
    </row>
    <row r="58" spans="3:16" x14ac:dyDescent="0.25">
      <c r="C58" s="31"/>
      <c r="D58" s="33">
        <f t="shared" si="0"/>
        <v>0.52000000000000024</v>
      </c>
      <c r="E58" s="35">
        <f t="shared" si="1"/>
        <v>62734</v>
      </c>
      <c r="F58" s="39">
        <f t="shared" si="1"/>
        <v>54330</v>
      </c>
      <c r="G58" s="35">
        <f t="shared" si="1"/>
        <v>47973</v>
      </c>
      <c r="H58" s="35">
        <f t="shared" si="1"/>
        <v>42854</v>
      </c>
      <c r="I58" s="35">
        <v>42807</v>
      </c>
      <c r="J58" s="34">
        <v>37140</v>
      </c>
      <c r="K58" s="34">
        <f t="shared" si="3"/>
        <v>38378</v>
      </c>
      <c r="L58" s="34">
        <v>38378</v>
      </c>
      <c r="M58" s="39">
        <f t="shared" si="2"/>
        <v>48568</v>
      </c>
      <c r="N58" s="35">
        <v>53139</v>
      </c>
      <c r="O58" s="35">
        <v>58211</v>
      </c>
      <c r="P58" s="35">
        <v>62734</v>
      </c>
    </row>
    <row r="59" spans="3:16" x14ac:dyDescent="0.25">
      <c r="C59" s="31"/>
      <c r="D59" s="33">
        <f t="shared" si="0"/>
        <v>0.53000000000000025</v>
      </c>
      <c r="E59" s="35">
        <f t="shared" si="1"/>
        <v>62734</v>
      </c>
      <c r="F59" s="39">
        <f t="shared" si="1"/>
        <v>54330</v>
      </c>
      <c r="G59" s="35">
        <f t="shared" si="1"/>
        <v>47973</v>
      </c>
      <c r="H59" s="35">
        <f t="shared" si="1"/>
        <v>42854</v>
      </c>
      <c r="I59" s="35">
        <v>42807</v>
      </c>
      <c r="J59" s="34">
        <v>37855</v>
      </c>
      <c r="K59" s="34">
        <f t="shared" si="3"/>
        <v>39116</v>
      </c>
      <c r="L59" s="34">
        <v>39117</v>
      </c>
      <c r="M59" s="39">
        <f t="shared" si="2"/>
        <v>48568</v>
      </c>
      <c r="N59" s="35">
        <v>53139</v>
      </c>
      <c r="O59" s="35">
        <v>58211</v>
      </c>
      <c r="P59" s="35">
        <v>62734</v>
      </c>
    </row>
    <row r="60" spans="3:16" x14ac:dyDescent="0.25">
      <c r="C60" s="31"/>
      <c r="D60" s="33">
        <f t="shared" si="0"/>
        <v>0.54000000000000026</v>
      </c>
      <c r="E60" s="35">
        <f t="shared" si="1"/>
        <v>62734</v>
      </c>
      <c r="F60" s="39">
        <f t="shared" si="1"/>
        <v>54330</v>
      </c>
      <c r="G60" s="35">
        <f t="shared" si="1"/>
        <v>47973</v>
      </c>
      <c r="H60" s="35">
        <f t="shared" si="1"/>
        <v>42854</v>
      </c>
      <c r="I60" s="35">
        <v>42807</v>
      </c>
      <c r="J60" s="34">
        <v>38569</v>
      </c>
      <c r="K60" s="34">
        <f t="shared" si="3"/>
        <v>39854</v>
      </c>
      <c r="L60" s="34">
        <v>39855</v>
      </c>
      <c r="M60" s="39">
        <f t="shared" si="2"/>
        <v>48568</v>
      </c>
      <c r="N60" s="35">
        <v>53139</v>
      </c>
      <c r="O60" s="35">
        <v>58211</v>
      </c>
      <c r="P60" s="35">
        <v>62734</v>
      </c>
    </row>
    <row r="61" spans="3:16" x14ac:dyDescent="0.25">
      <c r="C61" s="31"/>
      <c r="D61" s="33">
        <f t="shared" si="0"/>
        <v>0.55000000000000027</v>
      </c>
      <c r="E61" s="35">
        <f t="shared" si="1"/>
        <v>62734</v>
      </c>
      <c r="F61" s="39">
        <f t="shared" si="1"/>
        <v>54330</v>
      </c>
      <c r="G61" s="35">
        <f t="shared" si="1"/>
        <v>47973</v>
      </c>
      <c r="H61" s="35">
        <f t="shared" si="1"/>
        <v>42854</v>
      </c>
      <c r="I61" s="35">
        <v>42807</v>
      </c>
      <c r="J61" s="34">
        <v>39283</v>
      </c>
      <c r="K61" s="34">
        <f t="shared" si="3"/>
        <v>40592</v>
      </c>
      <c r="L61" s="34">
        <v>40593</v>
      </c>
      <c r="M61" s="39">
        <f t="shared" si="2"/>
        <v>48568</v>
      </c>
      <c r="N61" s="35">
        <v>53139</v>
      </c>
      <c r="O61" s="35">
        <v>58211</v>
      </c>
      <c r="P61" s="35">
        <v>62734</v>
      </c>
    </row>
    <row r="62" spans="3:16" x14ac:dyDescent="0.25">
      <c r="C62" s="31"/>
      <c r="D62" s="33">
        <f t="shared" si="0"/>
        <v>0.56000000000000028</v>
      </c>
      <c r="E62" s="35">
        <f t="shared" si="1"/>
        <v>62734</v>
      </c>
      <c r="F62" s="39">
        <f t="shared" si="1"/>
        <v>54330</v>
      </c>
      <c r="G62" s="35">
        <f t="shared" si="1"/>
        <v>47973</v>
      </c>
      <c r="H62" s="35">
        <f t="shared" si="1"/>
        <v>42854</v>
      </c>
      <c r="I62" s="35">
        <v>42807</v>
      </c>
      <c r="J62" s="34">
        <v>39997</v>
      </c>
      <c r="K62" s="34">
        <f t="shared" si="3"/>
        <v>41330</v>
      </c>
      <c r="L62" s="34">
        <v>41331</v>
      </c>
      <c r="M62" s="39">
        <f t="shared" si="2"/>
        <v>48568</v>
      </c>
      <c r="N62" s="35">
        <v>53139</v>
      </c>
      <c r="O62" s="35">
        <v>58211</v>
      </c>
      <c r="P62" s="35">
        <v>62734</v>
      </c>
    </row>
    <row r="63" spans="3:16" x14ac:dyDescent="0.25">
      <c r="C63" s="31"/>
      <c r="D63" s="33">
        <f t="shared" si="0"/>
        <v>0.57000000000000028</v>
      </c>
      <c r="E63" s="35">
        <f t="shared" si="1"/>
        <v>62734</v>
      </c>
      <c r="F63" s="39">
        <f t="shared" si="1"/>
        <v>54330</v>
      </c>
      <c r="G63" s="35">
        <f t="shared" si="1"/>
        <v>47973</v>
      </c>
      <c r="H63" s="35">
        <f t="shared" si="1"/>
        <v>42854</v>
      </c>
      <c r="I63" s="35">
        <v>42807</v>
      </c>
      <c r="J63" s="34">
        <v>40712</v>
      </c>
      <c r="K63" s="34">
        <f t="shared" si="3"/>
        <v>42068</v>
      </c>
      <c r="L63" s="34">
        <v>42069</v>
      </c>
      <c r="M63" s="39">
        <f t="shared" si="2"/>
        <v>48568</v>
      </c>
      <c r="N63" s="35">
        <v>53139</v>
      </c>
      <c r="O63" s="35">
        <v>58211</v>
      </c>
      <c r="P63" s="35">
        <v>62734</v>
      </c>
    </row>
    <row r="64" spans="3:16" x14ac:dyDescent="0.25">
      <c r="C64" s="31"/>
      <c r="D64" s="33">
        <f t="shared" si="0"/>
        <v>0.58000000000000029</v>
      </c>
      <c r="E64" s="35">
        <f t="shared" si="1"/>
        <v>62734</v>
      </c>
      <c r="F64" s="39">
        <f t="shared" si="1"/>
        <v>54330</v>
      </c>
      <c r="G64" s="35">
        <f t="shared" si="1"/>
        <v>47973</v>
      </c>
      <c r="H64" s="35">
        <f t="shared" si="1"/>
        <v>42854</v>
      </c>
      <c r="I64" s="35">
        <v>42807</v>
      </c>
      <c r="J64" s="34">
        <v>41426</v>
      </c>
      <c r="K64" s="34">
        <f t="shared" si="3"/>
        <v>42806</v>
      </c>
      <c r="L64" s="34">
        <v>42807</v>
      </c>
      <c r="M64" s="39">
        <f t="shared" si="2"/>
        <v>48568</v>
      </c>
      <c r="N64" s="35">
        <v>53139</v>
      </c>
      <c r="O64" s="35">
        <v>58211</v>
      </c>
      <c r="P64" s="35">
        <v>62734</v>
      </c>
    </row>
    <row r="65" spans="3:16" x14ac:dyDescent="0.25">
      <c r="C65" s="31"/>
      <c r="D65" s="33">
        <f t="shared" si="0"/>
        <v>0.5900000000000003</v>
      </c>
      <c r="E65" s="35">
        <f t="shared" si="1"/>
        <v>62734</v>
      </c>
      <c r="F65" s="39">
        <f t="shared" si="1"/>
        <v>54330</v>
      </c>
      <c r="G65" s="35">
        <f t="shared" si="1"/>
        <v>47973</v>
      </c>
      <c r="H65" s="35">
        <f t="shared" si="1"/>
        <v>42854</v>
      </c>
      <c r="I65" s="34">
        <v>43545</v>
      </c>
      <c r="J65" s="34">
        <v>42140</v>
      </c>
      <c r="K65" s="34">
        <f t="shared" si="3"/>
        <v>43544</v>
      </c>
      <c r="L65" s="34">
        <v>43545</v>
      </c>
      <c r="M65" s="39">
        <f t="shared" si="2"/>
        <v>48568</v>
      </c>
      <c r="N65" s="35">
        <v>53139</v>
      </c>
      <c r="O65" s="35">
        <v>58211</v>
      </c>
      <c r="P65" s="35">
        <v>62734</v>
      </c>
    </row>
    <row r="66" spans="3:16" x14ac:dyDescent="0.25">
      <c r="C66" s="31"/>
      <c r="D66" s="33">
        <f t="shared" si="0"/>
        <v>0.60000000000000031</v>
      </c>
      <c r="E66" s="35">
        <f t="shared" si="1"/>
        <v>62734</v>
      </c>
      <c r="F66" s="39">
        <f t="shared" si="1"/>
        <v>54330</v>
      </c>
      <c r="G66" s="35">
        <f t="shared" si="1"/>
        <v>47973</v>
      </c>
      <c r="H66" s="35">
        <f t="shared" si="1"/>
        <v>42854</v>
      </c>
      <c r="I66" s="34">
        <v>44283</v>
      </c>
      <c r="J66" s="34">
        <v>42854</v>
      </c>
      <c r="K66" s="34">
        <f t="shared" si="3"/>
        <v>44282</v>
      </c>
      <c r="L66" s="34">
        <v>44283</v>
      </c>
      <c r="M66" s="39">
        <f t="shared" si="2"/>
        <v>48568</v>
      </c>
      <c r="N66" s="35">
        <v>53139</v>
      </c>
      <c r="O66" s="35">
        <v>58211</v>
      </c>
      <c r="P66" s="35">
        <v>62734</v>
      </c>
    </row>
    <row r="67" spans="3:16" x14ac:dyDescent="0.25">
      <c r="C67" s="31"/>
      <c r="D67" s="33">
        <f t="shared" si="0"/>
        <v>0.61000000000000032</v>
      </c>
      <c r="E67" s="35">
        <f t="shared" ref="E67:G82" si="4">E66</f>
        <v>62734</v>
      </c>
      <c r="F67" s="39">
        <f t="shared" si="4"/>
        <v>54330</v>
      </c>
      <c r="G67" s="35">
        <f t="shared" si="4"/>
        <v>47973</v>
      </c>
      <c r="H67">
        <v>43569</v>
      </c>
      <c r="I67" s="34">
        <v>45021</v>
      </c>
      <c r="J67" s="34">
        <v>43569</v>
      </c>
      <c r="K67" s="34">
        <f t="shared" si="3"/>
        <v>45020</v>
      </c>
      <c r="L67" s="34">
        <v>45021</v>
      </c>
      <c r="M67" s="39">
        <f t="shared" si="2"/>
        <v>48568</v>
      </c>
      <c r="N67" s="35">
        <v>53139</v>
      </c>
      <c r="O67" s="35">
        <v>58211</v>
      </c>
      <c r="P67" s="35">
        <v>62734</v>
      </c>
    </row>
    <row r="68" spans="3:16" x14ac:dyDescent="0.25">
      <c r="C68" s="31"/>
      <c r="D68" s="33">
        <f t="shared" si="0"/>
        <v>0.62000000000000033</v>
      </c>
      <c r="E68" s="35">
        <f t="shared" si="4"/>
        <v>62734</v>
      </c>
      <c r="F68" s="39">
        <f t="shared" si="4"/>
        <v>54330</v>
      </c>
      <c r="G68" s="35">
        <f t="shared" si="4"/>
        <v>47973</v>
      </c>
      <c r="H68">
        <v>44283</v>
      </c>
      <c r="I68" s="34">
        <v>45759</v>
      </c>
      <c r="J68" s="34">
        <v>44283</v>
      </c>
      <c r="K68" s="34">
        <f t="shared" si="3"/>
        <v>45758</v>
      </c>
      <c r="L68" s="34">
        <v>45759</v>
      </c>
      <c r="M68" s="39">
        <f t="shared" si="2"/>
        <v>48568</v>
      </c>
      <c r="N68" s="35">
        <v>53139</v>
      </c>
      <c r="O68" s="35">
        <v>58211</v>
      </c>
      <c r="P68" s="35">
        <v>62734</v>
      </c>
    </row>
    <row r="69" spans="3:16" x14ac:dyDescent="0.25">
      <c r="C69" s="31"/>
      <c r="D69" s="33">
        <f t="shared" si="0"/>
        <v>0.63000000000000034</v>
      </c>
      <c r="E69" s="35">
        <f t="shared" si="4"/>
        <v>62734</v>
      </c>
      <c r="F69" s="39">
        <f t="shared" si="4"/>
        <v>54330</v>
      </c>
      <c r="G69" s="35">
        <f t="shared" si="4"/>
        <v>47973</v>
      </c>
      <c r="H69">
        <v>44997</v>
      </c>
      <c r="I69" s="34">
        <v>46497</v>
      </c>
      <c r="J69" s="34">
        <v>44997</v>
      </c>
      <c r="K69" s="34">
        <f t="shared" si="3"/>
        <v>46496</v>
      </c>
      <c r="L69" s="34">
        <v>46497</v>
      </c>
      <c r="M69" s="39">
        <f t="shared" si="2"/>
        <v>48568</v>
      </c>
      <c r="N69" s="35">
        <v>53139</v>
      </c>
      <c r="O69" s="35">
        <v>58211</v>
      </c>
      <c r="P69" s="35">
        <v>62734</v>
      </c>
    </row>
    <row r="70" spans="3:16" x14ac:dyDescent="0.25">
      <c r="C70" s="31"/>
      <c r="D70" s="33">
        <f t="shared" si="0"/>
        <v>0.64000000000000035</v>
      </c>
      <c r="E70" s="35">
        <f t="shared" si="4"/>
        <v>62734</v>
      </c>
      <c r="F70" s="39">
        <f t="shared" si="4"/>
        <v>54330</v>
      </c>
      <c r="G70" s="35">
        <f t="shared" si="4"/>
        <v>47973</v>
      </c>
      <c r="H70">
        <v>45711</v>
      </c>
      <c r="I70" s="34">
        <v>47235</v>
      </c>
      <c r="J70" s="34">
        <f t="shared" ref="J70:J106" si="5">J69+714</f>
        <v>45711</v>
      </c>
      <c r="K70" s="34">
        <f t="shared" si="3"/>
        <v>47234</v>
      </c>
      <c r="L70" s="34">
        <v>47235</v>
      </c>
      <c r="M70" s="39">
        <f t="shared" si="2"/>
        <v>48568</v>
      </c>
      <c r="N70" s="35">
        <v>53139</v>
      </c>
      <c r="O70" s="35">
        <v>58211</v>
      </c>
      <c r="P70" s="35">
        <v>62734</v>
      </c>
    </row>
    <row r="71" spans="3:16" x14ac:dyDescent="0.25">
      <c r="C71" s="31"/>
      <c r="D71" s="33">
        <f t="shared" si="0"/>
        <v>0.65000000000000036</v>
      </c>
      <c r="E71" s="35">
        <f t="shared" si="4"/>
        <v>62734</v>
      </c>
      <c r="F71" s="39">
        <f t="shared" si="4"/>
        <v>54330</v>
      </c>
      <c r="G71" s="35">
        <f t="shared" si="4"/>
        <v>47973</v>
      </c>
      <c r="H71">
        <v>46426</v>
      </c>
      <c r="I71" s="34">
        <v>47973</v>
      </c>
      <c r="J71" s="34">
        <f t="shared" si="5"/>
        <v>46425</v>
      </c>
      <c r="K71" s="34">
        <f t="shared" si="3"/>
        <v>47972</v>
      </c>
      <c r="L71" s="34">
        <f t="shared" si="3"/>
        <v>47973</v>
      </c>
      <c r="M71" s="39">
        <f t="shared" si="2"/>
        <v>48568</v>
      </c>
      <c r="N71" s="35">
        <v>53139</v>
      </c>
      <c r="O71" s="35">
        <v>58211</v>
      </c>
      <c r="P71" s="35">
        <v>62734</v>
      </c>
    </row>
    <row r="72" spans="3:16" x14ac:dyDescent="0.25">
      <c r="C72" s="31"/>
      <c r="D72" s="33">
        <f t="shared" ref="D72:D106" si="6">D71+0.01</f>
        <v>0.66000000000000036</v>
      </c>
      <c r="E72" s="35">
        <f t="shared" si="4"/>
        <v>62734</v>
      </c>
      <c r="F72" s="39">
        <f t="shared" si="4"/>
        <v>54330</v>
      </c>
      <c r="G72" s="34">
        <v>48711</v>
      </c>
      <c r="H72">
        <v>47140</v>
      </c>
      <c r="I72" s="34">
        <v>48711</v>
      </c>
      <c r="J72" s="34">
        <f t="shared" si="5"/>
        <v>47139</v>
      </c>
      <c r="K72" s="34">
        <f t="shared" si="3"/>
        <v>48710</v>
      </c>
      <c r="L72" s="34">
        <f t="shared" si="3"/>
        <v>48711</v>
      </c>
      <c r="M72" s="39">
        <f t="shared" si="2"/>
        <v>48568</v>
      </c>
      <c r="N72" s="35">
        <v>53139</v>
      </c>
      <c r="O72" s="35">
        <v>58211</v>
      </c>
      <c r="P72" s="35">
        <v>62734</v>
      </c>
    </row>
    <row r="73" spans="3:16" x14ac:dyDescent="0.25">
      <c r="C73" s="31"/>
      <c r="D73" s="33">
        <f t="shared" si="6"/>
        <v>0.67000000000000037</v>
      </c>
      <c r="E73" s="35">
        <f t="shared" si="4"/>
        <v>62734</v>
      </c>
      <c r="F73" s="39">
        <f t="shared" si="4"/>
        <v>54330</v>
      </c>
      <c r="G73" s="34">
        <v>49449</v>
      </c>
      <c r="H73">
        <v>47854</v>
      </c>
      <c r="I73" s="34">
        <v>49449</v>
      </c>
      <c r="J73" s="34">
        <f t="shared" si="5"/>
        <v>47853</v>
      </c>
      <c r="K73" s="34">
        <f t="shared" si="3"/>
        <v>49448</v>
      </c>
      <c r="L73" s="34">
        <f t="shared" si="3"/>
        <v>49449</v>
      </c>
      <c r="M73" s="39">
        <f t="shared" si="2"/>
        <v>48568</v>
      </c>
      <c r="N73" s="35">
        <v>53139</v>
      </c>
      <c r="O73" s="35">
        <v>58211</v>
      </c>
      <c r="P73" s="35">
        <v>62734</v>
      </c>
    </row>
    <row r="74" spans="3:16" x14ac:dyDescent="0.25">
      <c r="C74" s="31"/>
      <c r="D74" s="33">
        <f t="shared" si="6"/>
        <v>0.68000000000000038</v>
      </c>
      <c r="E74" s="35">
        <f t="shared" si="4"/>
        <v>62734</v>
      </c>
      <c r="F74" s="39">
        <f t="shared" si="4"/>
        <v>54330</v>
      </c>
      <c r="G74" s="34">
        <v>50187</v>
      </c>
      <c r="H74">
        <v>48568</v>
      </c>
      <c r="I74" s="34">
        <v>50187</v>
      </c>
      <c r="J74" s="34">
        <f t="shared" si="5"/>
        <v>48567</v>
      </c>
      <c r="K74" s="34">
        <f t="shared" si="3"/>
        <v>50186</v>
      </c>
      <c r="L74" s="34">
        <f t="shared" si="3"/>
        <v>50187</v>
      </c>
      <c r="M74" s="39">
        <f t="shared" si="2"/>
        <v>48568</v>
      </c>
      <c r="N74" s="35">
        <v>53139</v>
      </c>
      <c r="O74" s="35">
        <v>58211</v>
      </c>
      <c r="P74" s="35">
        <v>62734</v>
      </c>
    </row>
    <row r="75" spans="3:16" x14ac:dyDescent="0.25">
      <c r="C75" s="31"/>
      <c r="D75" s="33">
        <f t="shared" si="6"/>
        <v>0.69000000000000039</v>
      </c>
      <c r="E75" s="35">
        <f t="shared" si="4"/>
        <v>62734</v>
      </c>
      <c r="F75" s="39">
        <f t="shared" si="4"/>
        <v>54330</v>
      </c>
      <c r="G75" s="34">
        <v>50925</v>
      </c>
      <c r="H75">
        <v>49283</v>
      </c>
      <c r="I75" s="34">
        <v>50925</v>
      </c>
      <c r="J75" s="34">
        <f t="shared" si="5"/>
        <v>49281</v>
      </c>
      <c r="K75" s="34">
        <f t="shared" si="3"/>
        <v>50924</v>
      </c>
      <c r="L75" s="34">
        <f t="shared" si="3"/>
        <v>50925</v>
      </c>
      <c r="M75" s="39">
        <f t="shared" si="2"/>
        <v>48568</v>
      </c>
      <c r="N75" s="35">
        <v>53139</v>
      </c>
      <c r="O75" s="35">
        <v>58211</v>
      </c>
      <c r="P75" s="35">
        <v>62734</v>
      </c>
    </row>
    <row r="76" spans="3:16" x14ac:dyDescent="0.25">
      <c r="C76" s="31"/>
      <c r="D76" s="33">
        <f t="shared" si="6"/>
        <v>0.7000000000000004</v>
      </c>
      <c r="E76" s="35">
        <f t="shared" si="4"/>
        <v>62734</v>
      </c>
      <c r="F76" s="39">
        <f t="shared" si="4"/>
        <v>54330</v>
      </c>
      <c r="G76" s="34">
        <v>51663</v>
      </c>
      <c r="H76">
        <v>49997</v>
      </c>
      <c r="I76" s="34">
        <v>51663</v>
      </c>
      <c r="J76" s="34">
        <f t="shared" si="5"/>
        <v>49995</v>
      </c>
      <c r="K76" s="34">
        <f t="shared" si="3"/>
        <v>51662</v>
      </c>
      <c r="L76" s="34">
        <f t="shared" si="3"/>
        <v>51663</v>
      </c>
      <c r="M76" s="39">
        <f t="shared" si="2"/>
        <v>48568</v>
      </c>
      <c r="N76" s="35">
        <v>53139</v>
      </c>
      <c r="O76" s="35">
        <v>58211</v>
      </c>
      <c r="P76" s="35">
        <v>62734</v>
      </c>
    </row>
    <row r="77" spans="3:16" x14ac:dyDescent="0.25">
      <c r="C77" s="31"/>
      <c r="D77" s="33">
        <f t="shared" si="6"/>
        <v>0.71000000000000041</v>
      </c>
      <c r="E77" s="35">
        <f t="shared" si="4"/>
        <v>62734</v>
      </c>
      <c r="F77" s="39">
        <f t="shared" si="4"/>
        <v>54330</v>
      </c>
      <c r="G77" s="34">
        <v>52401</v>
      </c>
      <c r="H77">
        <v>50711</v>
      </c>
      <c r="I77" s="34">
        <v>52401</v>
      </c>
      <c r="J77" s="34">
        <f t="shared" si="5"/>
        <v>50709</v>
      </c>
      <c r="K77" s="34">
        <f t="shared" si="3"/>
        <v>52400</v>
      </c>
      <c r="L77" s="34">
        <f t="shared" si="3"/>
        <v>52401</v>
      </c>
      <c r="M77" s="39">
        <f t="shared" si="2"/>
        <v>48568</v>
      </c>
      <c r="N77" s="35">
        <v>53139</v>
      </c>
      <c r="O77" s="35">
        <v>58211</v>
      </c>
      <c r="P77" s="35">
        <v>62734</v>
      </c>
    </row>
    <row r="78" spans="3:16" x14ac:dyDescent="0.25">
      <c r="C78" s="31"/>
      <c r="D78" s="33">
        <f t="shared" si="6"/>
        <v>0.72000000000000042</v>
      </c>
      <c r="E78" s="35">
        <f t="shared" si="4"/>
        <v>62734</v>
      </c>
      <c r="F78" s="39">
        <f t="shared" si="4"/>
        <v>54330</v>
      </c>
      <c r="G78" s="34">
        <v>53139</v>
      </c>
      <c r="H78">
        <v>51425</v>
      </c>
      <c r="I78" s="34">
        <v>53139</v>
      </c>
      <c r="J78" s="34">
        <f t="shared" si="5"/>
        <v>51423</v>
      </c>
      <c r="K78" s="34">
        <f t="shared" si="3"/>
        <v>53138</v>
      </c>
      <c r="L78" s="34">
        <f t="shared" si="3"/>
        <v>53139</v>
      </c>
      <c r="M78" s="39">
        <f t="shared" si="2"/>
        <v>48568</v>
      </c>
      <c r="N78" s="35">
        <v>53139</v>
      </c>
      <c r="O78" s="35">
        <v>58211</v>
      </c>
      <c r="P78" s="35">
        <v>62734</v>
      </c>
    </row>
    <row r="79" spans="3:16" x14ac:dyDescent="0.25">
      <c r="C79" s="31"/>
      <c r="D79" s="33">
        <f t="shared" si="6"/>
        <v>0.73000000000000043</v>
      </c>
      <c r="E79" s="35">
        <f t="shared" si="4"/>
        <v>62734</v>
      </c>
      <c r="F79" s="39">
        <f t="shared" si="4"/>
        <v>54330</v>
      </c>
      <c r="G79" s="34">
        <v>53878</v>
      </c>
      <c r="H79">
        <v>52140</v>
      </c>
      <c r="I79" s="34">
        <v>53878</v>
      </c>
      <c r="J79" s="34">
        <f t="shared" si="5"/>
        <v>52137</v>
      </c>
      <c r="K79" s="34">
        <f t="shared" si="3"/>
        <v>53876</v>
      </c>
      <c r="L79" s="34">
        <f t="shared" si="3"/>
        <v>53877</v>
      </c>
      <c r="M79" s="34">
        <v>53878</v>
      </c>
      <c r="N79" s="34">
        <v>53878</v>
      </c>
      <c r="O79" s="35">
        <v>58211</v>
      </c>
      <c r="P79" s="35">
        <v>62734</v>
      </c>
    </row>
    <row r="80" spans="3:16" x14ac:dyDescent="0.25">
      <c r="C80" s="31"/>
      <c r="D80" s="33">
        <f t="shared" si="6"/>
        <v>0.74000000000000044</v>
      </c>
      <c r="E80" s="35">
        <f t="shared" si="4"/>
        <v>62734</v>
      </c>
      <c r="F80" s="39">
        <f t="shared" si="4"/>
        <v>54330</v>
      </c>
      <c r="G80" s="34">
        <v>54616</v>
      </c>
      <c r="H80">
        <v>52854</v>
      </c>
      <c r="I80" s="34">
        <v>54616</v>
      </c>
      <c r="J80" s="34">
        <f t="shared" si="5"/>
        <v>52851</v>
      </c>
      <c r="K80" s="34">
        <f t="shared" si="3"/>
        <v>54614</v>
      </c>
      <c r="L80" s="34">
        <f t="shared" si="3"/>
        <v>54615</v>
      </c>
      <c r="M80" s="34">
        <v>54616</v>
      </c>
      <c r="N80" s="34">
        <v>54616</v>
      </c>
      <c r="O80" s="35">
        <v>58211</v>
      </c>
      <c r="P80" s="35">
        <v>62734</v>
      </c>
    </row>
    <row r="81" spans="3:16" x14ac:dyDescent="0.25">
      <c r="C81" s="31"/>
      <c r="D81" s="33">
        <f t="shared" si="6"/>
        <v>0.75000000000000044</v>
      </c>
      <c r="E81" s="35">
        <f t="shared" si="4"/>
        <v>62734</v>
      </c>
      <c r="F81" s="39">
        <f t="shared" si="4"/>
        <v>54330</v>
      </c>
      <c r="G81" s="34">
        <v>55354</v>
      </c>
      <c r="H81">
        <v>53568</v>
      </c>
      <c r="I81" s="34">
        <v>55354</v>
      </c>
      <c r="J81" s="34">
        <f t="shared" si="5"/>
        <v>53565</v>
      </c>
      <c r="K81" s="34">
        <f t="shared" si="3"/>
        <v>55352</v>
      </c>
      <c r="L81" s="34">
        <f t="shared" si="3"/>
        <v>55353</v>
      </c>
      <c r="M81" s="34">
        <v>55354</v>
      </c>
      <c r="N81" s="34">
        <v>55354</v>
      </c>
      <c r="O81" s="35">
        <v>58211</v>
      </c>
      <c r="P81" s="35">
        <v>62734</v>
      </c>
    </row>
    <row r="82" spans="3:16" x14ac:dyDescent="0.25">
      <c r="C82" s="31"/>
      <c r="D82" s="33">
        <f t="shared" si="6"/>
        <v>0.76000000000000045</v>
      </c>
      <c r="E82" s="35">
        <f t="shared" si="4"/>
        <v>62734</v>
      </c>
      <c r="F82" s="39">
        <f t="shared" si="4"/>
        <v>54330</v>
      </c>
      <c r="G82" s="34">
        <v>56092</v>
      </c>
      <c r="H82">
        <v>54282</v>
      </c>
      <c r="I82" s="34">
        <v>56092</v>
      </c>
      <c r="J82" s="34">
        <f t="shared" si="5"/>
        <v>54279</v>
      </c>
      <c r="K82" s="34">
        <f t="shared" si="3"/>
        <v>56090</v>
      </c>
      <c r="L82" s="34">
        <f t="shared" si="3"/>
        <v>56091</v>
      </c>
      <c r="M82" s="34">
        <v>56092</v>
      </c>
      <c r="N82" s="34">
        <v>56092</v>
      </c>
      <c r="O82" s="35">
        <v>58211</v>
      </c>
      <c r="P82" s="35">
        <v>62734</v>
      </c>
    </row>
    <row r="83" spans="3:16" x14ac:dyDescent="0.25">
      <c r="C83" s="31"/>
      <c r="D83" s="33">
        <f t="shared" si="6"/>
        <v>0.77000000000000046</v>
      </c>
      <c r="E83" s="35">
        <f t="shared" ref="E83:F87" si="7">E82</f>
        <v>62734</v>
      </c>
      <c r="F83" s="39">
        <f t="shared" si="7"/>
        <v>54330</v>
      </c>
      <c r="G83" s="34">
        <v>56830</v>
      </c>
      <c r="H83">
        <v>54996</v>
      </c>
      <c r="I83" s="34">
        <v>56830</v>
      </c>
      <c r="J83" s="34">
        <f t="shared" si="5"/>
        <v>54993</v>
      </c>
      <c r="K83" s="34">
        <f t="shared" si="3"/>
        <v>56828</v>
      </c>
      <c r="L83" s="34">
        <f t="shared" si="3"/>
        <v>56829</v>
      </c>
      <c r="M83" s="34">
        <v>56830</v>
      </c>
      <c r="N83" s="34">
        <v>56830</v>
      </c>
      <c r="O83" s="35">
        <v>58211</v>
      </c>
      <c r="P83" s="35">
        <v>62734</v>
      </c>
    </row>
    <row r="84" spans="3:16" x14ac:dyDescent="0.25">
      <c r="C84" s="31"/>
      <c r="D84" s="33">
        <f t="shared" si="6"/>
        <v>0.78000000000000047</v>
      </c>
      <c r="E84" s="35">
        <f t="shared" si="7"/>
        <v>62734</v>
      </c>
      <c r="F84" s="39">
        <f t="shared" si="7"/>
        <v>54330</v>
      </c>
      <c r="G84" s="34">
        <v>57568</v>
      </c>
      <c r="H84">
        <v>55711</v>
      </c>
      <c r="I84" s="34">
        <v>57568</v>
      </c>
      <c r="J84" s="34">
        <f t="shared" si="5"/>
        <v>55707</v>
      </c>
      <c r="K84" s="34">
        <f t="shared" si="3"/>
        <v>57566</v>
      </c>
      <c r="L84" s="34">
        <f t="shared" si="3"/>
        <v>57567</v>
      </c>
      <c r="M84" s="34">
        <v>57568</v>
      </c>
      <c r="N84" s="34">
        <v>57568</v>
      </c>
      <c r="O84" s="35">
        <v>58211</v>
      </c>
      <c r="P84" s="35">
        <v>62734</v>
      </c>
    </row>
    <row r="85" spans="3:16" x14ac:dyDescent="0.25">
      <c r="C85" s="31"/>
      <c r="D85" s="33">
        <f t="shared" si="6"/>
        <v>0.79000000000000048</v>
      </c>
      <c r="E85" s="35">
        <f t="shared" si="7"/>
        <v>62734</v>
      </c>
      <c r="F85" s="39">
        <f t="shared" si="7"/>
        <v>54330</v>
      </c>
      <c r="G85" s="34">
        <v>58306</v>
      </c>
      <c r="H85">
        <v>56425</v>
      </c>
      <c r="I85" s="34">
        <v>58306</v>
      </c>
      <c r="J85" s="34">
        <f t="shared" si="5"/>
        <v>56421</v>
      </c>
      <c r="K85" s="34">
        <f t="shared" si="3"/>
        <v>58304</v>
      </c>
      <c r="L85" s="34">
        <f t="shared" si="3"/>
        <v>58305</v>
      </c>
      <c r="M85" s="34">
        <v>58306</v>
      </c>
      <c r="N85" s="34">
        <v>58306</v>
      </c>
      <c r="O85" s="35">
        <v>58211</v>
      </c>
      <c r="P85" s="35">
        <v>62734</v>
      </c>
    </row>
    <row r="86" spans="3:16" x14ac:dyDescent="0.25">
      <c r="C86" s="31"/>
      <c r="D86" s="33">
        <f t="shared" si="6"/>
        <v>0.80000000000000049</v>
      </c>
      <c r="E86" s="35">
        <f t="shared" si="7"/>
        <v>62734</v>
      </c>
      <c r="F86" s="39">
        <f t="shared" si="7"/>
        <v>54330</v>
      </c>
      <c r="G86" s="34">
        <v>59044</v>
      </c>
      <c r="H86">
        <v>57139</v>
      </c>
      <c r="I86" s="34">
        <v>59044</v>
      </c>
      <c r="J86" s="34">
        <f t="shared" si="5"/>
        <v>57135</v>
      </c>
      <c r="K86" s="34">
        <f t="shared" si="3"/>
        <v>59042</v>
      </c>
      <c r="L86" s="34">
        <f t="shared" si="3"/>
        <v>59043</v>
      </c>
      <c r="M86" s="34">
        <v>59044</v>
      </c>
      <c r="N86" s="34">
        <v>59044</v>
      </c>
      <c r="O86" s="35">
        <v>58211</v>
      </c>
      <c r="P86" s="35">
        <v>62734</v>
      </c>
    </row>
    <row r="87" spans="3:16" x14ac:dyDescent="0.25">
      <c r="C87" s="31"/>
      <c r="D87" s="33">
        <f t="shared" si="6"/>
        <v>0.8100000000000005</v>
      </c>
      <c r="E87" s="35">
        <f t="shared" si="7"/>
        <v>62734</v>
      </c>
      <c r="F87" s="39">
        <f t="shared" si="7"/>
        <v>54330</v>
      </c>
      <c r="G87" s="34">
        <v>59782</v>
      </c>
      <c r="H87">
        <v>57853</v>
      </c>
      <c r="I87" s="34">
        <v>59782</v>
      </c>
      <c r="J87" s="34">
        <f t="shared" si="5"/>
        <v>57849</v>
      </c>
      <c r="K87" s="34">
        <f t="shared" si="3"/>
        <v>59780</v>
      </c>
      <c r="L87" s="34">
        <f t="shared" si="3"/>
        <v>59781</v>
      </c>
      <c r="M87" s="34">
        <v>59782</v>
      </c>
      <c r="N87" s="34">
        <v>59782</v>
      </c>
      <c r="O87" s="35">
        <v>58211</v>
      </c>
      <c r="P87" s="35">
        <v>62734</v>
      </c>
    </row>
    <row r="88" spans="3:16" x14ac:dyDescent="0.25">
      <c r="C88" s="31"/>
      <c r="D88" s="33">
        <f t="shared" si="6"/>
        <v>0.82000000000000051</v>
      </c>
      <c r="E88" s="35">
        <f>E87</f>
        <v>62734</v>
      </c>
      <c r="F88" s="39">
        <v>54663</v>
      </c>
      <c r="G88" s="34">
        <v>60520</v>
      </c>
      <c r="H88">
        <v>58568</v>
      </c>
      <c r="I88" s="34">
        <v>60520</v>
      </c>
      <c r="J88" s="34">
        <f t="shared" si="5"/>
        <v>58563</v>
      </c>
      <c r="K88" s="34">
        <f t="shared" si="3"/>
        <v>60518</v>
      </c>
      <c r="L88" s="34">
        <f t="shared" si="3"/>
        <v>60519</v>
      </c>
      <c r="M88" s="34">
        <f t="shared" si="3"/>
        <v>60520</v>
      </c>
      <c r="N88" s="34">
        <v>60520</v>
      </c>
      <c r="O88" s="34">
        <v>58568</v>
      </c>
      <c r="P88" s="35">
        <v>62734</v>
      </c>
    </row>
    <row r="89" spans="3:16" x14ac:dyDescent="0.25">
      <c r="C89" s="31"/>
      <c r="D89" s="33">
        <f t="shared" si="6"/>
        <v>0.83000000000000052</v>
      </c>
      <c r="E89" s="35">
        <f>E88</f>
        <v>62734</v>
      </c>
      <c r="F89" s="39">
        <v>55330</v>
      </c>
      <c r="G89" s="34">
        <v>61258</v>
      </c>
      <c r="H89">
        <v>59282</v>
      </c>
      <c r="I89" s="34">
        <v>61258</v>
      </c>
      <c r="J89" s="34">
        <f t="shared" si="5"/>
        <v>59277</v>
      </c>
      <c r="K89" s="34">
        <f t="shared" ref="K89:M106" si="8">K88+738</f>
        <v>61256</v>
      </c>
      <c r="L89" s="34">
        <f t="shared" si="8"/>
        <v>61257</v>
      </c>
      <c r="M89" s="34">
        <f t="shared" si="8"/>
        <v>61258</v>
      </c>
      <c r="N89" s="34">
        <v>59282</v>
      </c>
      <c r="O89" s="34">
        <v>59282</v>
      </c>
      <c r="P89" s="35">
        <v>62734</v>
      </c>
    </row>
    <row r="90" spans="3:16" x14ac:dyDescent="0.25">
      <c r="C90" s="31"/>
      <c r="D90" s="33">
        <f t="shared" si="6"/>
        <v>0.84000000000000052</v>
      </c>
      <c r="E90" s="35">
        <f>E89</f>
        <v>62734</v>
      </c>
      <c r="F90" s="34">
        <v>55996</v>
      </c>
      <c r="G90" s="34">
        <v>61996</v>
      </c>
      <c r="H90">
        <v>59996</v>
      </c>
      <c r="I90" s="34">
        <v>61996</v>
      </c>
      <c r="J90" s="34">
        <f t="shared" si="5"/>
        <v>59991</v>
      </c>
      <c r="K90" s="34">
        <f t="shared" si="8"/>
        <v>61994</v>
      </c>
      <c r="L90" s="34">
        <f t="shared" si="8"/>
        <v>61995</v>
      </c>
      <c r="M90" s="34">
        <f t="shared" si="8"/>
        <v>61996</v>
      </c>
      <c r="N90" s="34">
        <v>59996</v>
      </c>
      <c r="O90" s="34">
        <v>59996</v>
      </c>
      <c r="P90" s="35">
        <v>62734</v>
      </c>
    </row>
    <row r="91" spans="3:16" x14ac:dyDescent="0.25">
      <c r="C91" s="31"/>
      <c r="D91" s="33">
        <f t="shared" si="6"/>
        <v>0.85000000000000053</v>
      </c>
      <c r="E91" s="35">
        <f>E90</f>
        <v>62734</v>
      </c>
      <c r="F91" s="34">
        <v>56663</v>
      </c>
      <c r="G91" s="34">
        <v>62734</v>
      </c>
      <c r="H91">
        <v>60710</v>
      </c>
      <c r="I91" s="34">
        <v>62734</v>
      </c>
      <c r="J91" s="34">
        <f t="shared" si="5"/>
        <v>60705</v>
      </c>
      <c r="K91" s="34">
        <f t="shared" si="8"/>
        <v>62732</v>
      </c>
      <c r="L91" s="34">
        <f t="shared" si="8"/>
        <v>62733</v>
      </c>
      <c r="M91" s="34">
        <f t="shared" si="8"/>
        <v>62734</v>
      </c>
      <c r="N91" s="34">
        <v>60710</v>
      </c>
      <c r="O91" s="34">
        <v>60710</v>
      </c>
      <c r="P91" s="35">
        <v>62734</v>
      </c>
    </row>
    <row r="92" spans="3:16" x14ac:dyDescent="0.25">
      <c r="C92" s="31"/>
      <c r="D92" s="33">
        <f t="shared" si="6"/>
        <v>0.86000000000000054</v>
      </c>
      <c r="E92" s="34">
        <v>63472</v>
      </c>
      <c r="F92" s="34">
        <v>57330</v>
      </c>
      <c r="G92" s="34">
        <v>63472</v>
      </c>
      <c r="H92" s="34">
        <v>64425</v>
      </c>
      <c r="I92" s="34">
        <v>63472</v>
      </c>
      <c r="J92" s="34">
        <f t="shared" si="5"/>
        <v>61419</v>
      </c>
      <c r="K92" s="34">
        <f t="shared" si="8"/>
        <v>63470</v>
      </c>
      <c r="L92" s="34">
        <f t="shared" si="8"/>
        <v>63471</v>
      </c>
      <c r="M92" s="34">
        <f t="shared" si="8"/>
        <v>63472</v>
      </c>
      <c r="N92" s="34">
        <v>61425</v>
      </c>
      <c r="O92" s="34">
        <v>61425</v>
      </c>
      <c r="P92" s="34">
        <v>63472</v>
      </c>
    </row>
    <row r="93" spans="3:16" x14ac:dyDescent="0.25">
      <c r="C93" s="31"/>
      <c r="D93" s="33">
        <f t="shared" si="6"/>
        <v>0.87000000000000055</v>
      </c>
      <c r="E93" s="34">
        <v>64210</v>
      </c>
      <c r="F93" s="34">
        <v>57996</v>
      </c>
      <c r="G93" s="34">
        <v>64210</v>
      </c>
      <c r="H93" s="34">
        <v>62139</v>
      </c>
      <c r="I93" s="34">
        <v>64210</v>
      </c>
      <c r="J93" s="34">
        <f t="shared" si="5"/>
        <v>62133</v>
      </c>
      <c r="K93" s="34">
        <f t="shared" si="8"/>
        <v>64208</v>
      </c>
      <c r="L93" s="34">
        <f t="shared" si="8"/>
        <v>64209</v>
      </c>
      <c r="M93" s="34">
        <f t="shared" si="8"/>
        <v>64210</v>
      </c>
      <c r="N93" s="34">
        <v>62139</v>
      </c>
      <c r="O93" s="34">
        <v>62139</v>
      </c>
      <c r="P93" s="34">
        <v>64210</v>
      </c>
    </row>
    <row r="94" spans="3:16" x14ac:dyDescent="0.25">
      <c r="C94" s="31"/>
      <c r="D94" s="33">
        <f t="shared" si="6"/>
        <v>0.88000000000000056</v>
      </c>
      <c r="E94" s="34">
        <v>64948</v>
      </c>
      <c r="F94" s="34">
        <v>58663</v>
      </c>
      <c r="G94" s="34">
        <v>64948</v>
      </c>
      <c r="H94" s="34">
        <v>62853</v>
      </c>
      <c r="I94" s="34">
        <v>64948</v>
      </c>
      <c r="J94" s="34">
        <f t="shared" si="5"/>
        <v>62847</v>
      </c>
      <c r="K94" s="34">
        <f t="shared" si="8"/>
        <v>64946</v>
      </c>
      <c r="L94" s="34">
        <f t="shared" si="8"/>
        <v>64947</v>
      </c>
      <c r="M94" s="34">
        <f t="shared" si="8"/>
        <v>64948</v>
      </c>
      <c r="N94" s="34">
        <f t="shared" ref="N94:O106" si="9">N93+714</f>
        <v>62853</v>
      </c>
      <c r="O94" s="34">
        <f t="shared" si="9"/>
        <v>62853</v>
      </c>
      <c r="P94" s="34">
        <v>64948</v>
      </c>
    </row>
    <row r="95" spans="3:16" x14ac:dyDescent="0.25">
      <c r="C95" s="31"/>
      <c r="D95" s="33">
        <f t="shared" si="6"/>
        <v>0.89000000000000057</v>
      </c>
      <c r="E95" s="34">
        <v>65686</v>
      </c>
      <c r="F95" s="34">
        <v>59330</v>
      </c>
      <c r="G95" s="34">
        <v>65686</v>
      </c>
      <c r="H95" s="34">
        <v>63567</v>
      </c>
      <c r="I95" s="34">
        <v>65686</v>
      </c>
      <c r="J95" s="34">
        <f t="shared" si="5"/>
        <v>63561</v>
      </c>
      <c r="K95" s="34">
        <f t="shared" si="8"/>
        <v>65684</v>
      </c>
      <c r="L95" s="34">
        <f t="shared" si="8"/>
        <v>65685</v>
      </c>
      <c r="M95" s="34">
        <f t="shared" si="8"/>
        <v>65686</v>
      </c>
      <c r="N95" s="34">
        <f t="shared" si="9"/>
        <v>63567</v>
      </c>
      <c r="O95" s="34">
        <f t="shared" si="9"/>
        <v>63567</v>
      </c>
      <c r="P95" s="34">
        <v>65686</v>
      </c>
    </row>
    <row r="96" spans="3:16" x14ac:dyDescent="0.25">
      <c r="C96" s="31"/>
      <c r="D96" s="33">
        <f t="shared" si="6"/>
        <v>0.90000000000000058</v>
      </c>
      <c r="E96" s="34">
        <v>66424</v>
      </c>
      <c r="F96" s="34">
        <v>59996</v>
      </c>
      <c r="G96" s="34">
        <v>66424</v>
      </c>
      <c r="H96" s="34">
        <v>64282</v>
      </c>
      <c r="I96" s="34">
        <v>66424</v>
      </c>
      <c r="J96" s="34">
        <f t="shared" si="5"/>
        <v>64275</v>
      </c>
      <c r="K96" s="34">
        <f t="shared" si="8"/>
        <v>66422</v>
      </c>
      <c r="L96" s="34">
        <f t="shared" si="8"/>
        <v>66423</v>
      </c>
      <c r="M96" s="34">
        <f t="shared" si="8"/>
        <v>66424</v>
      </c>
      <c r="N96" s="34">
        <f t="shared" si="9"/>
        <v>64281</v>
      </c>
      <c r="O96" s="34">
        <f t="shared" si="9"/>
        <v>64281</v>
      </c>
      <c r="P96" s="34">
        <v>66424</v>
      </c>
    </row>
    <row r="97" spans="3:16" x14ac:dyDescent="0.25">
      <c r="C97" s="31"/>
      <c r="D97" s="33">
        <f t="shared" si="6"/>
        <v>0.91000000000000059</v>
      </c>
      <c r="E97" s="34">
        <v>67162</v>
      </c>
      <c r="F97" s="34">
        <v>60663</v>
      </c>
      <c r="G97" s="34">
        <v>67162</v>
      </c>
      <c r="H97" s="34">
        <v>64996</v>
      </c>
      <c r="I97" s="34">
        <v>67162</v>
      </c>
      <c r="J97" s="34">
        <f t="shared" si="5"/>
        <v>64989</v>
      </c>
      <c r="K97" s="34">
        <f t="shared" si="8"/>
        <v>67160</v>
      </c>
      <c r="L97" s="34">
        <f t="shared" si="8"/>
        <v>67161</v>
      </c>
      <c r="M97" s="34">
        <f t="shared" si="8"/>
        <v>67162</v>
      </c>
      <c r="N97" s="34">
        <f t="shared" si="9"/>
        <v>64995</v>
      </c>
      <c r="O97" s="34">
        <f t="shared" si="9"/>
        <v>64995</v>
      </c>
      <c r="P97" s="34">
        <v>67162</v>
      </c>
    </row>
    <row r="98" spans="3:16" x14ac:dyDescent="0.25">
      <c r="C98" s="31"/>
      <c r="D98" s="33">
        <f t="shared" si="6"/>
        <v>0.9200000000000006</v>
      </c>
      <c r="E98" s="34">
        <v>67900</v>
      </c>
      <c r="F98" s="34">
        <v>61329</v>
      </c>
      <c r="G98" s="34">
        <v>67900</v>
      </c>
      <c r="H98" s="34">
        <v>65710</v>
      </c>
      <c r="I98" s="34">
        <v>67900</v>
      </c>
      <c r="J98" s="34">
        <f t="shared" si="5"/>
        <v>65703</v>
      </c>
      <c r="K98" s="34">
        <f t="shared" si="8"/>
        <v>67898</v>
      </c>
      <c r="L98" s="34">
        <f t="shared" si="8"/>
        <v>67899</v>
      </c>
      <c r="M98" s="34">
        <f t="shared" si="8"/>
        <v>67900</v>
      </c>
      <c r="N98" s="34">
        <f t="shared" si="9"/>
        <v>65709</v>
      </c>
      <c r="O98" s="34">
        <f t="shared" si="9"/>
        <v>65709</v>
      </c>
      <c r="P98" s="34">
        <v>67900</v>
      </c>
    </row>
    <row r="99" spans="3:16" x14ac:dyDescent="0.25">
      <c r="C99" s="31"/>
      <c r="D99" s="33">
        <f t="shared" si="6"/>
        <v>0.9300000000000006</v>
      </c>
      <c r="E99" s="34">
        <v>68638</v>
      </c>
      <c r="F99" s="34">
        <v>61996</v>
      </c>
      <c r="G99" s="34">
        <v>68638</v>
      </c>
      <c r="H99" s="34">
        <v>66424</v>
      </c>
      <c r="I99" s="34">
        <v>68638</v>
      </c>
      <c r="J99" s="34">
        <f t="shared" si="5"/>
        <v>66417</v>
      </c>
      <c r="K99" s="34">
        <f t="shared" si="8"/>
        <v>68636</v>
      </c>
      <c r="L99" s="34">
        <f t="shared" si="8"/>
        <v>68637</v>
      </c>
      <c r="M99" s="34">
        <f t="shared" si="8"/>
        <v>68638</v>
      </c>
      <c r="N99" s="34">
        <f t="shared" si="9"/>
        <v>66423</v>
      </c>
      <c r="O99" s="34">
        <f t="shared" si="9"/>
        <v>66423</v>
      </c>
      <c r="P99" s="34">
        <v>68638</v>
      </c>
    </row>
    <row r="100" spans="3:16" x14ac:dyDescent="0.25">
      <c r="C100" s="31"/>
      <c r="D100" s="33">
        <f t="shared" si="6"/>
        <v>0.94000000000000061</v>
      </c>
      <c r="E100" s="34">
        <v>69377</v>
      </c>
      <c r="F100" s="34">
        <v>62663</v>
      </c>
      <c r="G100" s="34">
        <v>69377</v>
      </c>
      <c r="H100" s="34">
        <v>67139</v>
      </c>
      <c r="I100" s="34">
        <v>69377</v>
      </c>
      <c r="J100" s="34">
        <f t="shared" si="5"/>
        <v>67131</v>
      </c>
      <c r="K100" s="34">
        <f t="shared" si="8"/>
        <v>69374</v>
      </c>
      <c r="L100" s="34">
        <f t="shared" si="8"/>
        <v>69375</v>
      </c>
      <c r="M100" s="34">
        <f t="shared" si="8"/>
        <v>69376</v>
      </c>
      <c r="N100" s="34">
        <f t="shared" si="9"/>
        <v>67137</v>
      </c>
      <c r="O100" s="34">
        <f t="shared" si="9"/>
        <v>67137</v>
      </c>
      <c r="P100" s="34">
        <v>69377</v>
      </c>
    </row>
    <row r="101" spans="3:16" x14ac:dyDescent="0.25">
      <c r="C101" s="31"/>
      <c r="D101" s="33">
        <f t="shared" si="6"/>
        <v>0.95000000000000062</v>
      </c>
      <c r="E101" s="34">
        <v>70115</v>
      </c>
      <c r="F101" s="34">
        <v>63329</v>
      </c>
      <c r="G101" s="34">
        <v>70115</v>
      </c>
      <c r="H101" s="34">
        <v>67853</v>
      </c>
      <c r="I101" s="34">
        <v>70115</v>
      </c>
      <c r="J101" s="34">
        <f t="shared" si="5"/>
        <v>67845</v>
      </c>
      <c r="K101" s="34">
        <f t="shared" si="8"/>
        <v>70112</v>
      </c>
      <c r="L101" s="34">
        <f t="shared" si="8"/>
        <v>70113</v>
      </c>
      <c r="M101" s="34">
        <f t="shared" si="8"/>
        <v>70114</v>
      </c>
      <c r="N101" s="34">
        <f t="shared" si="9"/>
        <v>67851</v>
      </c>
      <c r="O101" s="34">
        <f t="shared" si="9"/>
        <v>67851</v>
      </c>
      <c r="P101" s="34">
        <v>70115</v>
      </c>
    </row>
    <row r="102" spans="3:16" x14ac:dyDescent="0.25">
      <c r="C102" s="31"/>
      <c r="D102" s="33">
        <f t="shared" si="6"/>
        <v>0.96000000000000063</v>
      </c>
      <c r="E102" s="34">
        <v>70853</v>
      </c>
      <c r="F102" s="34">
        <v>63996</v>
      </c>
      <c r="G102" s="34">
        <v>70853</v>
      </c>
      <c r="H102" s="34">
        <v>68567</v>
      </c>
      <c r="I102" s="34">
        <v>70853</v>
      </c>
      <c r="J102" s="34">
        <f t="shared" si="5"/>
        <v>68559</v>
      </c>
      <c r="K102" s="34">
        <f t="shared" si="8"/>
        <v>70850</v>
      </c>
      <c r="L102" s="34">
        <f t="shared" si="8"/>
        <v>70851</v>
      </c>
      <c r="M102" s="34">
        <f t="shared" si="8"/>
        <v>70852</v>
      </c>
      <c r="N102" s="34">
        <f t="shared" si="9"/>
        <v>68565</v>
      </c>
      <c r="O102" s="34">
        <f t="shared" si="9"/>
        <v>68565</v>
      </c>
      <c r="P102" s="34">
        <v>70853</v>
      </c>
    </row>
    <row r="103" spans="3:16" x14ac:dyDescent="0.25">
      <c r="C103" s="31"/>
      <c r="D103" s="33">
        <f t="shared" si="6"/>
        <v>0.97000000000000064</v>
      </c>
      <c r="E103" s="34">
        <v>71591</v>
      </c>
      <c r="F103" s="34">
        <v>64663</v>
      </c>
      <c r="G103" s="34">
        <v>71591</v>
      </c>
      <c r="H103" s="34">
        <v>69281</v>
      </c>
      <c r="I103" s="34">
        <v>71591</v>
      </c>
      <c r="J103" s="34">
        <f t="shared" si="5"/>
        <v>69273</v>
      </c>
      <c r="K103" s="34">
        <f t="shared" si="8"/>
        <v>71588</v>
      </c>
      <c r="L103" s="34">
        <f t="shared" si="8"/>
        <v>71589</v>
      </c>
      <c r="M103" s="34">
        <f t="shared" si="8"/>
        <v>71590</v>
      </c>
      <c r="N103" s="34">
        <f t="shared" si="9"/>
        <v>69279</v>
      </c>
      <c r="O103" s="34">
        <f t="shared" si="9"/>
        <v>69279</v>
      </c>
      <c r="P103" s="34">
        <v>71591</v>
      </c>
    </row>
    <row r="104" spans="3:16" x14ac:dyDescent="0.25">
      <c r="C104" s="31"/>
      <c r="D104" s="33">
        <f t="shared" si="6"/>
        <v>0.98000000000000065</v>
      </c>
      <c r="E104" s="34">
        <v>72329</v>
      </c>
      <c r="F104" s="34">
        <v>65329</v>
      </c>
      <c r="G104" s="34">
        <v>72329</v>
      </c>
      <c r="H104" s="34">
        <v>69996</v>
      </c>
      <c r="I104" s="34">
        <v>72329</v>
      </c>
      <c r="J104" s="34">
        <f t="shared" si="5"/>
        <v>69987</v>
      </c>
      <c r="K104" s="34">
        <f t="shared" si="8"/>
        <v>72326</v>
      </c>
      <c r="L104" s="34">
        <f t="shared" si="8"/>
        <v>72327</v>
      </c>
      <c r="M104" s="34">
        <f t="shared" si="8"/>
        <v>72328</v>
      </c>
      <c r="N104" s="34">
        <f t="shared" si="9"/>
        <v>69993</v>
      </c>
      <c r="O104" s="34">
        <f t="shared" si="9"/>
        <v>69993</v>
      </c>
      <c r="P104" s="34">
        <v>72329</v>
      </c>
    </row>
    <row r="105" spans="3:16" x14ac:dyDescent="0.25">
      <c r="C105" s="31"/>
      <c r="D105" s="33">
        <f t="shared" si="6"/>
        <v>0.99000000000000066</v>
      </c>
      <c r="E105" s="34">
        <v>73067</v>
      </c>
      <c r="F105" s="34">
        <v>65996</v>
      </c>
      <c r="G105" s="34">
        <v>73067</v>
      </c>
      <c r="H105" s="34">
        <v>70710</v>
      </c>
      <c r="I105" s="34">
        <v>73067</v>
      </c>
      <c r="J105" s="34">
        <f t="shared" si="5"/>
        <v>70701</v>
      </c>
      <c r="K105" s="34">
        <f t="shared" si="8"/>
        <v>73064</v>
      </c>
      <c r="L105" s="34">
        <f t="shared" si="8"/>
        <v>73065</v>
      </c>
      <c r="M105" s="34">
        <f t="shared" si="8"/>
        <v>73066</v>
      </c>
      <c r="N105" s="34">
        <f t="shared" si="9"/>
        <v>70707</v>
      </c>
      <c r="O105" s="34">
        <f t="shared" si="9"/>
        <v>70707</v>
      </c>
      <c r="P105" s="34">
        <v>73067</v>
      </c>
    </row>
    <row r="106" spans="3:16" x14ac:dyDescent="0.25">
      <c r="C106" s="31"/>
      <c r="D106" s="33">
        <f t="shared" si="6"/>
        <v>1.0000000000000007</v>
      </c>
      <c r="E106" s="34">
        <v>73805</v>
      </c>
      <c r="F106" s="34">
        <v>66662</v>
      </c>
      <c r="G106" s="34">
        <v>73805</v>
      </c>
      <c r="H106" s="34">
        <v>71424</v>
      </c>
      <c r="I106" s="34">
        <v>73805</v>
      </c>
      <c r="J106" s="34">
        <f t="shared" si="5"/>
        <v>71415</v>
      </c>
      <c r="K106" s="34">
        <f t="shared" si="8"/>
        <v>73802</v>
      </c>
      <c r="L106" s="34">
        <f t="shared" si="8"/>
        <v>73803</v>
      </c>
      <c r="M106" s="34">
        <f t="shared" si="8"/>
        <v>73804</v>
      </c>
      <c r="N106" s="34">
        <f t="shared" si="9"/>
        <v>71421</v>
      </c>
      <c r="O106" s="34">
        <f t="shared" si="9"/>
        <v>71421</v>
      </c>
      <c r="P106" s="34">
        <v>73805</v>
      </c>
    </row>
  </sheetData>
  <phoneticPr fontId="0" type="noConversion"/>
  <pageMargins left="0.75" right="0.75" top="1" bottom="1" header="0.5" footer="0.5"/>
  <pageSetup scale="4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A15" sqref="A15"/>
    </sheetView>
  </sheetViews>
  <sheetFormatPr defaultRowHeight="13.2" x14ac:dyDescent="0.25"/>
  <cols>
    <col min="1" max="1" width="13.33203125" customWidth="1"/>
    <col min="2" max="2" width="15.109375" customWidth="1"/>
  </cols>
  <sheetData>
    <row r="3" spans="1:3" x14ac:dyDescent="0.25">
      <c r="A3" s="1" t="s">
        <v>32</v>
      </c>
    </row>
    <row r="6" spans="1:3" ht="15.6" x14ac:dyDescent="0.3">
      <c r="A6" s="19" t="s">
        <v>33</v>
      </c>
      <c r="B6" s="20"/>
    </row>
    <row r="7" spans="1:3" ht="15.6" x14ac:dyDescent="0.3">
      <c r="A7" s="21"/>
      <c r="B7" s="20"/>
    </row>
    <row r="8" spans="1:3" x14ac:dyDescent="0.25">
      <c r="A8" s="1" t="s">
        <v>34</v>
      </c>
    </row>
    <row r="9" spans="1:3" x14ac:dyDescent="0.25">
      <c r="B9">
        <v>28</v>
      </c>
      <c r="C9" t="s">
        <v>35</v>
      </c>
    </row>
    <row r="10" spans="1:3" x14ac:dyDescent="0.25">
      <c r="B10" s="22">
        <v>0.85</v>
      </c>
      <c r="C10" t="s">
        <v>36</v>
      </c>
    </row>
    <row r="11" spans="1:3" x14ac:dyDescent="0.25">
      <c r="B11" s="23">
        <v>54663</v>
      </c>
      <c r="C11" t="s">
        <v>37</v>
      </c>
    </row>
    <row r="12" spans="1:3" x14ac:dyDescent="0.25">
      <c r="B12" s="24"/>
    </row>
    <row r="13" spans="1:3" x14ac:dyDescent="0.25">
      <c r="B13" s="24"/>
    </row>
    <row r="14" spans="1:3" x14ac:dyDescent="0.25">
      <c r="A14" s="1" t="s">
        <v>38</v>
      </c>
    </row>
    <row r="15" spans="1:3" x14ac:dyDescent="0.25">
      <c r="A15" s="25" t="s">
        <v>39</v>
      </c>
    </row>
    <row r="16" spans="1:3" x14ac:dyDescent="0.25">
      <c r="A16" s="25"/>
      <c r="B16" s="24">
        <v>1567700</v>
      </c>
      <c r="C16" t="s">
        <v>40</v>
      </c>
    </row>
    <row r="17" spans="1:5" x14ac:dyDescent="0.25">
      <c r="A17" s="25"/>
      <c r="B17" s="24">
        <f>+B16*1.341</f>
        <v>2102285.6999999997</v>
      </c>
      <c r="C17" t="s">
        <v>41</v>
      </c>
    </row>
    <row r="18" spans="1:5" x14ac:dyDescent="0.25">
      <c r="A18" s="25"/>
      <c r="B18" s="24">
        <f>+B17*0.0124</f>
        <v>26068.342679999994</v>
      </c>
      <c r="C18" t="s">
        <v>42</v>
      </c>
    </row>
    <row r="19" spans="1:5" x14ac:dyDescent="0.25">
      <c r="A19" s="1"/>
      <c r="B19" s="27">
        <v>60710</v>
      </c>
      <c r="C19" t="s">
        <v>43</v>
      </c>
    </row>
    <row r="20" spans="1:5" x14ac:dyDescent="0.25">
      <c r="B20" s="28">
        <f>B18-B19</f>
        <v>-34641.657320000006</v>
      </c>
      <c r="C20" t="s">
        <v>44</v>
      </c>
    </row>
    <row r="22" spans="1:5" x14ac:dyDescent="0.25">
      <c r="A22" s="1" t="s">
        <v>45</v>
      </c>
      <c r="B22" s="24"/>
    </row>
    <row r="23" spans="1:5" x14ac:dyDescent="0.25">
      <c r="B23" s="24"/>
    </row>
    <row r="24" spans="1:5" ht="15.6" x14ac:dyDescent="0.3">
      <c r="B24" s="21">
        <f>B11+B20</f>
        <v>20021.342679999994</v>
      </c>
      <c r="C24" s="20" t="s">
        <v>46</v>
      </c>
    </row>
    <row r="25" spans="1:5" ht="15.6" x14ac:dyDescent="0.3">
      <c r="B25" s="21">
        <f>B24/B9</f>
        <v>715.0479528571426</v>
      </c>
      <c r="C25" s="20" t="s">
        <v>47</v>
      </c>
      <c r="D25" s="26"/>
      <c r="E25" s="26"/>
    </row>
    <row r="26" spans="1:5" x14ac:dyDescent="0.25">
      <c r="D26" s="26"/>
      <c r="E26" s="26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Model</vt:lpstr>
      <vt:lpstr>LF Vol Profile</vt:lpstr>
      <vt:lpstr>Nomination Sheet</vt:lpstr>
      <vt:lpstr>'LF Vol Profile'!Print_Area</vt:lpstr>
      <vt:lpstr>Model!Print_Area</vt:lpstr>
      <vt:lpstr>Model!Print_Titles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Havlíček Jan</cp:lastModifiedBy>
  <cp:lastPrinted>2002-03-26T14:33:42Z</cp:lastPrinted>
  <dcterms:created xsi:type="dcterms:W3CDTF">2002-01-10T20:25:15Z</dcterms:created>
  <dcterms:modified xsi:type="dcterms:W3CDTF">2023-09-10T15:27:26Z</dcterms:modified>
</cp:coreProperties>
</file>