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G3" i="1"/>
  <c r="C4" i="1"/>
  <c r="G4" i="1"/>
  <c r="C5" i="1"/>
  <c r="G5" i="1"/>
  <c r="C6" i="1"/>
  <c r="G6" i="1"/>
  <c r="C7" i="1"/>
  <c r="G7" i="1"/>
  <c r="C8" i="1"/>
  <c r="G8" i="1"/>
  <c r="C9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L15" i="1"/>
  <c r="C16" i="1"/>
  <c r="G16" i="1"/>
  <c r="L16" i="1"/>
  <c r="C17" i="1"/>
  <c r="G17" i="1"/>
  <c r="L17" i="1"/>
  <c r="C18" i="1"/>
  <c r="G18" i="1"/>
  <c r="L18" i="1"/>
  <c r="C19" i="1"/>
  <c r="G19" i="1"/>
  <c r="L19" i="1"/>
  <c r="C20" i="1"/>
  <c r="G20" i="1"/>
  <c r="L20" i="1"/>
  <c r="C21" i="1"/>
  <c r="G21" i="1"/>
  <c r="C22" i="1"/>
  <c r="G22" i="1"/>
  <c r="C23" i="1"/>
  <c r="G23" i="1"/>
  <c r="C24" i="1"/>
  <c r="G24" i="1"/>
  <c r="C25" i="1"/>
  <c r="G25" i="1"/>
  <c r="A27" i="1"/>
  <c r="B27" i="1"/>
  <c r="C27" i="1"/>
  <c r="E27" i="1"/>
  <c r="F27" i="1"/>
  <c r="G27" i="1"/>
  <c r="I27" i="1"/>
  <c r="E29" i="1"/>
  <c r="F29" i="1"/>
  <c r="G29" i="1"/>
  <c r="I29" i="1"/>
  <c r="E30" i="1"/>
  <c r="F30" i="1"/>
  <c r="G30" i="1"/>
  <c r="I30" i="1"/>
  <c r="E32" i="1"/>
  <c r="I32" i="1"/>
  <c r="E34" i="1"/>
  <c r="E35" i="1"/>
  <c r="E37" i="1"/>
</calcChain>
</file>

<file path=xl/sharedStrings.xml><?xml version="1.0" encoding="utf-8"?>
<sst xmlns="http://schemas.openxmlformats.org/spreadsheetml/2006/main" count="11" uniqueCount="7">
  <si>
    <t>Sells</t>
  </si>
  <si>
    <t>Buys</t>
  </si>
  <si>
    <t>&lt;- Realized PL</t>
  </si>
  <si>
    <t>&lt;- MTM PL w/o Real PL</t>
  </si>
  <si>
    <t>&lt;- MTM PL with Real PL</t>
  </si>
  <si>
    <t>&lt;- Current Nymex</t>
  </si>
  <si>
    <t>&lt;- Total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</si>
</sst>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4" formatCode="0.000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4" fontId="3" fillId="4" borderId="0" xfId="1" applyNumberFormat="1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4" fontId="2" fillId="4" borderId="0" xfId="0" applyNumberFormat="1" applyFont="1" applyFill="1"/>
    <xf numFmtId="0" fontId="2" fillId="0" borderId="0" xfId="0" applyFont="1"/>
    <xf numFmtId="14" fontId="2" fillId="0" borderId="0" xfId="2" applyNumberFormat="1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165" fontId="2" fillId="0" borderId="0" xfId="0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zoomScale="90" workbookViewId="0">
      <selection activeCell="B32" sqref="B32"/>
    </sheetView>
  </sheetViews>
  <sheetFormatPr defaultColWidth="9.109375" defaultRowHeight="10.199999999999999" x14ac:dyDescent="0.2"/>
  <cols>
    <col min="1" max="1" width="7" style="19" bestFit="1" customWidth="1"/>
    <col min="2" max="2" width="8.6640625" style="8" customWidth="1"/>
    <col min="3" max="3" width="14.44140625" style="20" bestFit="1" customWidth="1"/>
    <col min="4" max="4" width="3.109375" style="8" customWidth="1"/>
    <col min="5" max="5" width="9.88671875" style="24" customWidth="1"/>
    <col min="6" max="6" width="9.109375" style="8" customWidth="1"/>
    <col min="7" max="7" width="12.5546875" style="25" customWidth="1"/>
    <col min="8" max="8" width="2.88671875" style="8" customWidth="1"/>
    <col min="9" max="9" width="14.88671875" style="17" customWidth="1"/>
    <col min="10" max="10" width="2.109375" style="8" customWidth="1"/>
    <col min="11" max="11" width="21.6640625" style="8" customWidth="1"/>
    <col min="12" max="16384" width="9.109375" style="8"/>
  </cols>
  <sheetData>
    <row r="2" spans="1:12" x14ac:dyDescent="0.2">
      <c r="A2" s="3" t="s">
        <v>0</v>
      </c>
      <c r="B2" s="4"/>
      <c r="C2" s="5"/>
      <c r="D2" s="6"/>
      <c r="E2" s="3" t="s">
        <v>1</v>
      </c>
      <c r="F2" s="4"/>
      <c r="G2" s="7"/>
      <c r="I2" s="9"/>
      <c r="K2" s="10"/>
    </row>
    <row r="3" spans="1:12" x14ac:dyDescent="0.2">
      <c r="A3" s="11">
        <v>10</v>
      </c>
      <c r="B3" s="4">
        <v>4.0789999999999997</v>
      </c>
      <c r="C3" s="5">
        <f t="shared" ref="C3:C25" si="0">A3*B3*10000</f>
        <v>407900</v>
      </c>
      <c r="D3" s="6"/>
      <c r="E3" s="12"/>
      <c r="F3" s="4"/>
      <c r="G3" s="13">
        <f t="shared" ref="G3:G25" si="1">E3*F3*10000</f>
        <v>0</v>
      </c>
      <c r="I3" s="14"/>
    </row>
    <row r="4" spans="1:12" x14ac:dyDescent="0.2">
      <c r="A4" s="11">
        <v>15.5</v>
      </c>
      <c r="B4" s="4">
        <v>4.1349999999999998</v>
      </c>
      <c r="C4" s="5">
        <f t="shared" si="0"/>
        <v>640925</v>
      </c>
      <c r="D4" s="6"/>
      <c r="E4" s="12">
        <v>10</v>
      </c>
      <c r="F4" s="4">
        <v>4.0599999999999996</v>
      </c>
      <c r="G4" s="13">
        <f t="shared" si="1"/>
        <v>405999.99999999994</v>
      </c>
      <c r="I4" s="15"/>
      <c r="K4" s="16"/>
    </row>
    <row r="5" spans="1:12" x14ac:dyDescent="0.2">
      <c r="A5" s="11">
        <v>15.5</v>
      </c>
      <c r="B5" s="4">
        <v>4.1500000000000004</v>
      </c>
      <c r="C5" s="5">
        <f t="shared" si="0"/>
        <v>643250</v>
      </c>
      <c r="D5" s="6"/>
      <c r="E5" s="12"/>
      <c r="F5" s="4"/>
      <c r="G5" s="13">
        <f t="shared" si="1"/>
        <v>0</v>
      </c>
      <c r="J5" s="14"/>
      <c r="K5" s="6"/>
    </row>
    <row r="6" spans="1:12" x14ac:dyDescent="0.2">
      <c r="A6" s="11">
        <v>15.5</v>
      </c>
      <c r="B6" s="4">
        <v>4.17</v>
      </c>
      <c r="C6" s="5">
        <f t="shared" si="0"/>
        <v>646350</v>
      </c>
      <c r="D6" s="6"/>
      <c r="E6" s="12"/>
      <c r="F6" s="4"/>
      <c r="G6" s="13">
        <f t="shared" si="1"/>
        <v>0</v>
      </c>
      <c r="I6" s="14"/>
      <c r="J6" s="18"/>
      <c r="K6" s="6"/>
    </row>
    <row r="7" spans="1:12" x14ac:dyDescent="0.2">
      <c r="A7" s="11"/>
      <c r="B7" s="4"/>
      <c r="C7" s="5">
        <f t="shared" si="0"/>
        <v>0</v>
      </c>
      <c r="D7" s="6"/>
      <c r="E7" s="12"/>
      <c r="F7" s="4"/>
      <c r="G7" s="13">
        <f t="shared" si="1"/>
        <v>0</v>
      </c>
      <c r="I7" s="14"/>
      <c r="J7" s="18"/>
      <c r="K7" s="6"/>
    </row>
    <row r="8" spans="1:12" x14ac:dyDescent="0.2">
      <c r="A8" s="12"/>
      <c r="B8" s="4"/>
      <c r="C8" s="5">
        <f t="shared" si="0"/>
        <v>0</v>
      </c>
      <c r="D8" s="6"/>
      <c r="E8" s="12"/>
      <c r="F8" s="4"/>
      <c r="G8" s="13">
        <f>E8*F8*10000</f>
        <v>0</v>
      </c>
      <c r="I8" s="14"/>
    </row>
    <row r="9" spans="1:12" x14ac:dyDescent="0.2">
      <c r="A9" s="12"/>
      <c r="B9" s="4"/>
      <c r="C9" s="5">
        <f t="shared" si="0"/>
        <v>0</v>
      </c>
      <c r="D9" s="6"/>
      <c r="E9" s="12"/>
      <c r="F9" s="4"/>
      <c r="G9" s="13">
        <f t="shared" si="1"/>
        <v>0</v>
      </c>
      <c r="I9" s="14"/>
      <c r="K9" s="6"/>
    </row>
    <row r="10" spans="1:12" x14ac:dyDescent="0.2">
      <c r="A10" s="12"/>
      <c r="B10" s="4"/>
      <c r="C10" s="5">
        <f t="shared" si="0"/>
        <v>0</v>
      </c>
      <c r="D10" s="6"/>
      <c r="E10" s="12"/>
      <c r="F10" s="4"/>
      <c r="G10" s="13">
        <f t="shared" si="1"/>
        <v>0</v>
      </c>
      <c r="I10" s="14"/>
    </row>
    <row r="11" spans="1:12" x14ac:dyDescent="0.2">
      <c r="A11" s="12"/>
      <c r="B11" s="4"/>
      <c r="C11" s="5">
        <f t="shared" si="0"/>
        <v>0</v>
      </c>
      <c r="D11" s="6"/>
      <c r="E11" s="12"/>
      <c r="F11" s="4"/>
      <c r="G11" s="13">
        <f t="shared" si="1"/>
        <v>0</v>
      </c>
      <c r="I11" s="14"/>
    </row>
    <row r="12" spans="1:12" x14ac:dyDescent="0.2">
      <c r="A12" s="12"/>
      <c r="B12" s="4"/>
      <c r="C12" s="5">
        <f t="shared" si="0"/>
        <v>0</v>
      </c>
      <c r="D12" s="6"/>
      <c r="E12" s="12"/>
      <c r="F12" s="4"/>
      <c r="G12" s="13">
        <f t="shared" si="1"/>
        <v>0</v>
      </c>
      <c r="I12" s="14"/>
    </row>
    <row r="13" spans="1:12" x14ac:dyDescent="0.2">
      <c r="A13" s="12"/>
      <c r="B13" s="4"/>
      <c r="C13" s="5">
        <f t="shared" si="0"/>
        <v>0</v>
      </c>
      <c r="D13" s="6"/>
      <c r="E13" s="12"/>
      <c r="F13" s="4"/>
      <c r="G13" s="13">
        <f t="shared" si="1"/>
        <v>0</v>
      </c>
      <c r="I13" s="14"/>
    </row>
    <row r="14" spans="1:12" x14ac:dyDescent="0.2">
      <c r="A14" s="12"/>
      <c r="B14" s="4"/>
      <c r="C14" s="5">
        <f t="shared" si="0"/>
        <v>0</v>
      </c>
      <c r="D14" s="6"/>
      <c r="E14" s="12"/>
      <c r="F14" s="4"/>
      <c r="G14" s="13">
        <f t="shared" si="1"/>
        <v>0</v>
      </c>
      <c r="I14" s="14"/>
    </row>
    <row r="15" spans="1:12" x14ac:dyDescent="0.2">
      <c r="A15" s="12"/>
      <c r="B15" s="4"/>
      <c r="C15" s="5">
        <f t="shared" si="0"/>
        <v>0</v>
      </c>
      <c r="D15" s="6"/>
      <c r="E15" s="12"/>
      <c r="F15" s="4"/>
      <c r="G15" s="13">
        <f t="shared" si="1"/>
        <v>0</v>
      </c>
      <c r="I15" s="14"/>
      <c r="L15" s="8">
        <f>2500*31</f>
        <v>77500</v>
      </c>
    </row>
    <row r="16" spans="1:12" x14ac:dyDescent="0.2">
      <c r="A16" s="12"/>
      <c r="B16" s="4"/>
      <c r="C16" s="5">
        <f t="shared" si="0"/>
        <v>0</v>
      </c>
      <c r="D16" s="6"/>
      <c r="E16" s="12"/>
      <c r="F16" s="4"/>
      <c r="G16" s="13">
        <f t="shared" si="1"/>
        <v>0</v>
      </c>
      <c r="I16" s="14"/>
      <c r="L16" s="8">
        <f>5000*31</f>
        <v>155000</v>
      </c>
    </row>
    <row r="17" spans="1:13" x14ac:dyDescent="0.2">
      <c r="A17" s="12"/>
      <c r="B17" s="4"/>
      <c r="C17" s="5">
        <f t="shared" si="0"/>
        <v>0</v>
      </c>
      <c r="D17" s="6"/>
      <c r="E17" s="12"/>
      <c r="F17" s="4"/>
      <c r="G17" s="13">
        <f t="shared" si="1"/>
        <v>0</v>
      </c>
      <c r="I17" s="14"/>
      <c r="L17" s="8">
        <f>7500*31</f>
        <v>232500</v>
      </c>
    </row>
    <row r="18" spans="1:13" x14ac:dyDescent="0.2">
      <c r="A18" s="12"/>
      <c r="B18" s="4"/>
      <c r="C18" s="5">
        <f t="shared" si="0"/>
        <v>0</v>
      </c>
      <c r="D18" s="6"/>
      <c r="E18" s="12"/>
      <c r="F18" s="4"/>
      <c r="G18" s="13">
        <f t="shared" si="1"/>
        <v>0</v>
      </c>
      <c r="I18" s="14"/>
      <c r="L18" s="8">
        <f>10000*31</f>
        <v>310000</v>
      </c>
    </row>
    <row r="19" spans="1:13" x14ac:dyDescent="0.2">
      <c r="A19" s="12"/>
      <c r="B19" s="4"/>
      <c r="C19" s="5">
        <f t="shared" si="0"/>
        <v>0</v>
      </c>
      <c r="D19" s="6"/>
      <c r="E19" s="12"/>
      <c r="F19" s="4"/>
      <c r="G19" s="13">
        <f t="shared" si="1"/>
        <v>0</v>
      </c>
      <c r="I19" s="14"/>
      <c r="L19" s="8">
        <f>12500*31</f>
        <v>387500</v>
      </c>
    </row>
    <row r="20" spans="1:13" x14ac:dyDescent="0.2">
      <c r="A20" s="12"/>
      <c r="B20" s="4"/>
      <c r="C20" s="5">
        <f t="shared" si="0"/>
        <v>0</v>
      </c>
      <c r="D20" s="6"/>
      <c r="E20" s="12"/>
      <c r="F20" s="4"/>
      <c r="G20" s="13">
        <f t="shared" si="1"/>
        <v>0</v>
      </c>
      <c r="I20" s="14"/>
      <c r="L20" s="8">
        <f>15000*31</f>
        <v>465000</v>
      </c>
    </row>
    <row r="21" spans="1:13" x14ac:dyDescent="0.2">
      <c r="A21" s="12"/>
      <c r="B21" s="4"/>
      <c r="C21" s="5">
        <f t="shared" si="0"/>
        <v>0</v>
      </c>
      <c r="D21" s="6"/>
      <c r="E21" s="12"/>
      <c r="F21" s="4"/>
      <c r="G21" s="13">
        <f t="shared" si="1"/>
        <v>0</v>
      </c>
      <c r="I21" s="14"/>
    </row>
    <row r="22" spans="1:13" x14ac:dyDescent="0.2">
      <c r="A22" s="12"/>
      <c r="B22" s="4"/>
      <c r="C22" s="5">
        <f t="shared" si="0"/>
        <v>0</v>
      </c>
      <c r="D22" s="6"/>
      <c r="E22" s="12"/>
      <c r="F22" s="4"/>
      <c r="G22" s="13">
        <f t="shared" si="1"/>
        <v>0</v>
      </c>
      <c r="I22" s="14"/>
    </row>
    <row r="23" spans="1:13" x14ac:dyDescent="0.2">
      <c r="A23" s="12"/>
      <c r="B23" s="4"/>
      <c r="C23" s="5">
        <f t="shared" si="0"/>
        <v>0</v>
      </c>
      <c r="D23" s="6"/>
      <c r="E23" s="12"/>
      <c r="F23" s="4"/>
      <c r="G23" s="13">
        <f t="shared" si="1"/>
        <v>0</v>
      </c>
      <c r="I23" s="14"/>
    </row>
    <row r="24" spans="1:13" x14ac:dyDescent="0.2">
      <c r="A24" s="12"/>
      <c r="B24" s="4"/>
      <c r="C24" s="5">
        <f t="shared" si="0"/>
        <v>0</v>
      </c>
      <c r="D24" s="6"/>
      <c r="E24" s="12"/>
      <c r="F24" s="4"/>
      <c r="G24" s="13">
        <f t="shared" si="1"/>
        <v>0</v>
      </c>
      <c r="I24" s="14"/>
    </row>
    <row r="25" spans="1:13" x14ac:dyDescent="0.2">
      <c r="A25" s="12"/>
      <c r="B25" s="4"/>
      <c r="C25" s="5">
        <f t="shared" si="0"/>
        <v>0</v>
      </c>
      <c r="D25" s="6"/>
      <c r="E25" s="12"/>
      <c r="F25" s="4"/>
      <c r="G25" s="13">
        <f t="shared" si="1"/>
        <v>0</v>
      </c>
      <c r="I25" s="14"/>
    </row>
    <row r="26" spans="1:13" x14ac:dyDescent="0.2">
      <c r="E26" s="19"/>
      <c r="G26" s="21"/>
    </row>
    <row r="27" spans="1:13" x14ac:dyDescent="0.2">
      <c r="A27" s="12">
        <f>SUM(A2:A26)</f>
        <v>56.5</v>
      </c>
      <c r="B27" s="22">
        <f>IF(A27=0, 0, C27/A27/10000)</f>
        <v>4.1388053097345132</v>
      </c>
      <c r="C27" s="5">
        <f>SUM(C2:C26)</f>
        <v>2338425</v>
      </c>
      <c r="E27" s="12">
        <f>SUM(E2:E26)</f>
        <v>10</v>
      </c>
      <c r="F27" s="4">
        <f>IF(E27=0, 0, G27/E27/10000)</f>
        <v>4.0599999999999996</v>
      </c>
      <c r="G27" s="13">
        <f>SUM(G2:G26)</f>
        <v>405999.99999999994</v>
      </c>
      <c r="I27" s="23">
        <f>MIN($A$27,$E$27)*($B$27-$F$27)*10000</f>
        <v>7880.5309734513603</v>
      </c>
      <c r="J27" s="1"/>
      <c r="K27" s="1" t="s">
        <v>2</v>
      </c>
      <c r="L27" s="6"/>
      <c r="M27" s="6"/>
    </row>
    <row r="28" spans="1:13" x14ac:dyDescent="0.2">
      <c r="I28" s="23"/>
      <c r="J28" s="1"/>
      <c r="K28" s="1"/>
      <c r="L28" s="6"/>
      <c r="M28" s="6"/>
    </row>
    <row r="29" spans="1:13" x14ac:dyDescent="0.2">
      <c r="E29" s="24">
        <f>-A27+E27</f>
        <v>-46.5</v>
      </c>
      <c r="F29" s="8">
        <f>IF(E29&lt;0,B27,F27)</f>
        <v>4.1388053097345132</v>
      </c>
      <c r="G29" s="25">
        <f>IF(E29&lt;0, (F29-B31)*ABS(E29)*10000, -1*(F29-B31)*ABS(E29)*10000)</f>
        <v>-51705.530973451358</v>
      </c>
      <c r="I29" s="23">
        <f>$G$29</f>
        <v>-51705.530973451358</v>
      </c>
      <c r="J29" s="1"/>
      <c r="K29" s="1" t="s">
        <v>3</v>
      </c>
      <c r="L29" s="6"/>
      <c r="M29" s="6"/>
    </row>
    <row r="30" spans="1:13" x14ac:dyDescent="0.2">
      <c r="E30" s="26">
        <f>-A27+E27</f>
        <v>-46.5</v>
      </c>
      <c r="F30" s="8">
        <f>IF(E30&lt;0, (B27+(I27/(ABS(E30)*10000))), IF(E30 = 0, 0, (F27-(I27/(ABS(E30)*10000)))))</f>
        <v>4.1557526881720435</v>
      </c>
      <c r="G30" s="25">
        <f>IF(E30&lt;0, (F30-B31)*ABS(E30)*10000, IF(E30 = 0, 0, -1*(F30-B31)*ABS(E30)*10000))</f>
        <v>-43824.999999999789</v>
      </c>
      <c r="I30" s="27">
        <f>$G$30</f>
        <v>-43824.999999999789</v>
      </c>
      <c r="J30" s="2"/>
      <c r="K30" s="2" t="s">
        <v>4</v>
      </c>
      <c r="L30" s="6"/>
      <c r="M30" s="6"/>
    </row>
    <row r="31" spans="1:13" x14ac:dyDescent="0.2">
      <c r="B31" s="8">
        <v>4.25</v>
      </c>
      <c r="C31" s="20" t="s">
        <v>5</v>
      </c>
      <c r="L31" s="6"/>
      <c r="M31" s="6"/>
    </row>
    <row r="32" spans="1:13" x14ac:dyDescent="0.2">
      <c r="E32" s="23">
        <f>MIN($A$27,$E$27)*($B$27-$F$27)*10000</f>
        <v>7880.5309734513603</v>
      </c>
      <c r="F32" s="1"/>
      <c r="G32" s="1" t="s">
        <v>2</v>
      </c>
      <c r="I32" s="28">
        <f>$I27+$I29</f>
        <v>-43825</v>
      </c>
      <c r="J32" s="29"/>
      <c r="K32" s="29" t="s">
        <v>6</v>
      </c>
      <c r="L32" s="6"/>
      <c r="M32" s="6"/>
    </row>
    <row r="33" spans="1:7" x14ac:dyDescent="0.2">
      <c r="E33" s="23"/>
      <c r="F33" s="1"/>
      <c r="G33" s="1"/>
    </row>
    <row r="34" spans="1:7" x14ac:dyDescent="0.2">
      <c r="E34" s="23">
        <f>$G$29</f>
        <v>-51705.530973451358</v>
      </c>
      <c r="F34" s="1"/>
      <c r="G34" s="1" t="s">
        <v>3</v>
      </c>
    </row>
    <row r="35" spans="1:7" x14ac:dyDescent="0.2">
      <c r="A35" s="30"/>
      <c r="E35" s="27">
        <f>$G$30</f>
        <v>-43824.999999999789</v>
      </c>
      <c r="F35" s="2"/>
      <c r="G35" s="2" t="s">
        <v>4</v>
      </c>
    </row>
    <row r="36" spans="1:7" x14ac:dyDescent="0.2">
      <c r="A36" s="30"/>
      <c r="E36" s="17"/>
      <c r="G36" s="8"/>
    </row>
    <row r="37" spans="1:7" x14ac:dyDescent="0.2">
      <c r="A37" s="30"/>
      <c r="E37" s="28">
        <f>E32+E34</f>
        <v>-43825</v>
      </c>
      <c r="F37" s="29"/>
      <c r="G37" s="29" t="s">
        <v>6</v>
      </c>
    </row>
    <row r="38" spans="1:7" x14ac:dyDescent="0.2">
      <c r="A38" s="30"/>
    </row>
    <row r="39" spans="1:7" x14ac:dyDescent="0.2">
      <c r="A39" s="24"/>
    </row>
    <row r="42" spans="1:7" x14ac:dyDescent="0.2">
      <c r="A42" s="24"/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Havlíček Jan</cp:lastModifiedBy>
  <dcterms:created xsi:type="dcterms:W3CDTF">2001-06-05T02:27:59Z</dcterms:created>
  <dcterms:modified xsi:type="dcterms:W3CDTF">2023-09-10T15:27:48Z</dcterms:modified>
</cp:coreProperties>
</file>