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016" yWindow="120" windowWidth="6960" windowHeight="6828"/>
  </bookViews>
  <sheets>
    <sheet name="Variable Rates - Sept" sheetId="1" r:id="rId1"/>
    <sheet name="IT Rates - Sept" sheetId="2" r:id="rId2"/>
    <sheet name="Capacity Basis-Sept" sheetId="3" r:id="rId3"/>
    <sheet name="Capacity Basis - August-October" sheetId="4" r:id="rId4"/>
    <sheet name="Pricing Sheet" sheetId="5" r:id="rId5"/>
    <sheet name="Capacity Basis - One Year" sheetId="6" r:id="rId6"/>
    <sheet name="Providence Capacity" sheetId="7" r:id="rId7"/>
    <sheet name="VNG Open Bid" sheetId="8" r:id="rId8"/>
    <sheet name="Tennessee Open Season - 6-25-97" sheetId="9" r:id="rId9"/>
    <sheet name="Sheet13" sheetId="10" r:id="rId10"/>
    <sheet name="Sheet14" sheetId="11" r:id="rId11"/>
    <sheet name="Sheet15" sheetId="12" r:id="rId12"/>
    <sheet name="Sheet16" sheetId="13" r:id="rId13"/>
  </sheets>
  <definedNames>
    <definedName name="_xlnm.Print_Area" localSheetId="3">'Capacity Basis - August-October'!$A$3:$I$118</definedName>
    <definedName name="_xlnm.Print_Area" localSheetId="2">'Capacity Basis-Sept'!$A$3:$I$122</definedName>
    <definedName name="_xlnm.Print_Area" localSheetId="0">'Variable Rates - Sept'!$A$1</definedName>
    <definedName name="_xlnm.Print_Titles" localSheetId="3">'Capacity Basis - August-October'!$3:$8</definedName>
    <definedName name="_xlnm.Print_Titles" localSheetId="2">'Capacity Basis-Sept'!$3:$8</definedName>
    <definedName name="_xlnm.Print_Titles" localSheetId="1">'IT Rates - Sept'!$1:$8</definedName>
    <definedName name="_xlnm.Print_Titles" localSheetId="0">'Variable Rates - Sept'!$1:$8</definedName>
    <definedName name="variable">'Variable Rates - Sept'!$B$5:$EG$203</definedName>
  </definedNames>
  <calcPr calcId="0" fullCalcOnLoad="1"/>
</workbook>
</file>

<file path=xl/calcChain.xml><?xml version="1.0" encoding="utf-8"?>
<calcChain xmlns="http://schemas.openxmlformats.org/spreadsheetml/2006/main">
  <c r="I3" i="4" l="1"/>
  <c r="I4" i="4"/>
  <c r="B11" i="4"/>
  <c r="E11" i="4"/>
  <c r="F11" i="4"/>
  <c r="G11" i="4"/>
  <c r="I11" i="4"/>
  <c r="B16" i="4"/>
  <c r="E16" i="4"/>
  <c r="F16" i="4"/>
  <c r="G16" i="4"/>
  <c r="I16" i="4"/>
  <c r="B17" i="4"/>
  <c r="E17" i="4"/>
  <c r="F17" i="4"/>
  <c r="G17" i="4"/>
  <c r="I17" i="4"/>
  <c r="B22" i="4"/>
  <c r="E22" i="4"/>
  <c r="F22" i="4"/>
  <c r="G22" i="4"/>
  <c r="I22" i="4"/>
  <c r="B27" i="4"/>
  <c r="E27" i="4"/>
  <c r="F27" i="4"/>
  <c r="G27" i="4"/>
  <c r="I27" i="4"/>
  <c r="B32" i="4"/>
  <c r="E32" i="4"/>
  <c r="F32" i="4"/>
  <c r="G32" i="4"/>
  <c r="I32" i="4"/>
  <c r="B33" i="4"/>
  <c r="E33" i="4"/>
  <c r="F33" i="4"/>
  <c r="G33" i="4"/>
  <c r="I33" i="4"/>
  <c r="B34" i="4"/>
  <c r="E34" i="4"/>
  <c r="F34" i="4"/>
  <c r="G34" i="4"/>
  <c r="I34" i="4"/>
  <c r="B35" i="4"/>
  <c r="E35" i="4"/>
  <c r="F35" i="4"/>
  <c r="G35" i="4"/>
  <c r="I35" i="4"/>
  <c r="B40" i="4"/>
  <c r="E40" i="4"/>
  <c r="F40" i="4"/>
  <c r="G40" i="4"/>
  <c r="I40" i="4"/>
  <c r="B45" i="4"/>
  <c r="E45" i="4"/>
  <c r="F45" i="4"/>
  <c r="G45" i="4"/>
  <c r="I45" i="4"/>
  <c r="B50" i="4"/>
  <c r="E50" i="4"/>
  <c r="F50" i="4"/>
  <c r="G50" i="4"/>
  <c r="I50" i="4"/>
  <c r="B51" i="4"/>
  <c r="E51" i="4"/>
  <c r="F51" i="4"/>
  <c r="G51" i="4"/>
  <c r="I51" i="4"/>
  <c r="B52" i="4"/>
  <c r="E52" i="4"/>
  <c r="F52" i="4"/>
  <c r="G52" i="4"/>
  <c r="I52" i="4"/>
  <c r="B53" i="4"/>
  <c r="E53" i="4"/>
  <c r="F53" i="4"/>
  <c r="G53" i="4"/>
  <c r="I53" i="4"/>
  <c r="B54" i="4"/>
  <c r="E54" i="4"/>
  <c r="F54" i="4"/>
  <c r="G54" i="4"/>
  <c r="I54" i="4"/>
  <c r="B55" i="4"/>
  <c r="E55" i="4"/>
  <c r="F55" i="4"/>
  <c r="G55" i="4"/>
  <c r="I55" i="4"/>
  <c r="B56" i="4"/>
  <c r="E56" i="4"/>
  <c r="F56" i="4"/>
  <c r="G56" i="4"/>
  <c r="I56" i="4"/>
  <c r="B57" i="4"/>
  <c r="E57" i="4"/>
  <c r="F57" i="4"/>
  <c r="G57" i="4"/>
  <c r="I57" i="4"/>
  <c r="B62" i="4"/>
  <c r="E62" i="4"/>
  <c r="F62" i="4"/>
  <c r="G62" i="4"/>
  <c r="I62" i="4"/>
  <c r="B63" i="4"/>
  <c r="E63" i="4"/>
  <c r="F63" i="4"/>
  <c r="G63" i="4"/>
  <c r="I63" i="4"/>
  <c r="B68" i="4"/>
  <c r="E68" i="4"/>
  <c r="F68" i="4"/>
  <c r="G68" i="4"/>
  <c r="I68" i="4"/>
  <c r="B69" i="4"/>
  <c r="E69" i="4"/>
  <c r="F69" i="4"/>
  <c r="G69" i="4"/>
  <c r="I69" i="4"/>
  <c r="B74" i="4"/>
  <c r="E74" i="4"/>
  <c r="F74" i="4"/>
  <c r="G74" i="4"/>
  <c r="I74" i="4"/>
  <c r="B75" i="4"/>
  <c r="E75" i="4"/>
  <c r="F75" i="4"/>
  <c r="G75" i="4"/>
  <c r="I75" i="4"/>
  <c r="B76" i="4"/>
  <c r="E76" i="4"/>
  <c r="F76" i="4"/>
  <c r="G76" i="4"/>
  <c r="I76" i="4"/>
  <c r="B77" i="4"/>
  <c r="E77" i="4"/>
  <c r="F77" i="4"/>
  <c r="G77" i="4"/>
  <c r="I77" i="4"/>
  <c r="B78" i="4"/>
  <c r="E78" i="4"/>
  <c r="F78" i="4"/>
  <c r="G78" i="4"/>
  <c r="I78" i="4"/>
  <c r="B79" i="4"/>
  <c r="E79" i="4"/>
  <c r="F79" i="4"/>
  <c r="G79" i="4"/>
  <c r="I79" i="4"/>
  <c r="B80" i="4"/>
  <c r="E80" i="4"/>
  <c r="F80" i="4"/>
  <c r="G80" i="4"/>
  <c r="I80" i="4"/>
  <c r="B81" i="4"/>
  <c r="E81" i="4"/>
  <c r="F81" i="4"/>
  <c r="G81" i="4"/>
  <c r="I81" i="4"/>
  <c r="B82" i="4"/>
  <c r="E82" i="4"/>
  <c r="F82" i="4"/>
  <c r="G82" i="4"/>
  <c r="I82" i="4"/>
  <c r="B87" i="4"/>
  <c r="E87" i="4"/>
  <c r="F87" i="4"/>
  <c r="G87" i="4"/>
  <c r="I87" i="4"/>
  <c r="L87" i="4"/>
  <c r="M87" i="4"/>
  <c r="W87" i="4"/>
  <c r="X87" i="4"/>
  <c r="B88" i="4"/>
  <c r="E88" i="4"/>
  <c r="F88" i="4"/>
  <c r="G88" i="4"/>
  <c r="I88" i="4"/>
  <c r="L88" i="4"/>
  <c r="M88" i="4"/>
  <c r="W88" i="4"/>
  <c r="X88" i="4"/>
  <c r="B89" i="4"/>
  <c r="E89" i="4"/>
  <c r="F89" i="4"/>
  <c r="G89" i="4"/>
  <c r="I89" i="4"/>
  <c r="L89" i="4"/>
  <c r="M89" i="4"/>
  <c r="W89" i="4"/>
  <c r="X89" i="4"/>
  <c r="B90" i="4"/>
  <c r="E90" i="4"/>
  <c r="F90" i="4"/>
  <c r="G90" i="4"/>
  <c r="I90" i="4"/>
  <c r="L90" i="4"/>
  <c r="M90" i="4"/>
  <c r="W90" i="4"/>
  <c r="X90" i="4"/>
  <c r="B91" i="4"/>
  <c r="E91" i="4"/>
  <c r="F91" i="4"/>
  <c r="G91" i="4"/>
  <c r="I91" i="4"/>
  <c r="L91" i="4"/>
  <c r="M91" i="4"/>
  <c r="W91" i="4"/>
  <c r="X91" i="4"/>
  <c r="D92" i="4"/>
  <c r="H92" i="4"/>
  <c r="K92" i="4"/>
  <c r="L92" i="4"/>
  <c r="M92" i="4"/>
  <c r="V92" i="4"/>
  <c r="W92" i="4"/>
  <c r="X92" i="4"/>
  <c r="B94" i="4"/>
  <c r="E94" i="4"/>
  <c r="F94" i="4"/>
  <c r="G94" i="4"/>
  <c r="I94" i="4"/>
  <c r="L94" i="4"/>
  <c r="B95" i="4"/>
  <c r="E95" i="4"/>
  <c r="F95" i="4"/>
  <c r="G95" i="4"/>
  <c r="I95" i="4"/>
  <c r="L95" i="4"/>
  <c r="B96" i="4"/>
  <c r="E96" i="4"/>
  <c r="F96" i="4"/>
  <c r="G96" i="4"/>
  <c r="I96" i="4"/>
  <c r="L96" i="4"/>
  <c r="B97" i="4"/>
  <c r="E97" i="4"/>
  <c r="F97" i="4"/>
  <c r="G97" i="4"/>
  <c r="I97" i="4"/>
  <c r="L97" i="4"/>
  <c r="B98" i="4"/>
  <c r="E98" i="4"/>
  <c r="F98" i="4"/>
  <c r="G98" i="4"/>
  <c r="I98" i="4"/>
  <c r="L98" i="4"/>
  <c r="H99" i="4"/>
  <c r="K99" i="4"/>
  <c r="L99" i="4"/>
  <c r="B104" i="4"/>
  <c r="E104" i="4"/>
  <c r="F104" i="4"/>
  <c r="G104" i="4"/>
  <c r="I104" i="4"/>
  <c r="K104" i="4"/>
  <c r="L104" i="4"/>
  <c r="B105" i="4"/>
  <c r="E105" i="4"/>
  <c r="F105" i="4"/>
  <c r="G105" i="4"/>
  <c r="I105" i="4"/>
  <c r="K105" i="4"/>
  <c r="L105" i="4"/>
  <c r="B106" i="4"/>
  <c r="E106" i="4"/>
  <c r="F106" i="4"/>
  <c r="G106" i="4"/>
  <c r="I106" i="4"/>
  <c r="K106" i="4"/>
  <c r="L106" i="4"/>
  <c r="B107" i="4"/>
  <c r="E107" i="4"/>
  <c r="F107" i="4"/>
  <c r="G107" i="4"/>
  <c r="I107" i="4"/>
  <c r="K107" i="4"/>
  <c r="L107" i="4"/>
  <c r="H108" i="4"/>
  <c r="L108" i="4"/>
  <c r="B110" i="4"/>
  <c r="E110" i="4"/>
  <c r="F110" i="4"/>
  <c r="G110" i="4"/>
  <c r="I110" i="4"/>
  <c r="K110" i="4"/>
  <c r="L110" i="4"/>
  <c r="B111" i="4"/>
  <c r="E111" i="4"/>
  <c r="F111" i="4"/>
  <c r="G111" i="4"/>
  <c r="I111" i="4"/>
  <c r="K111" i="4"/>
  <c r="L111" i="4"/>
  <c r="B112" i="4"/>
  <c r="E112" i="4"/>
  <c r="F112" i="4"/>
  <c r="G112" i="4"/>
  <c r="I112" i="4"/>
  <c r="K112" i="4"/>
  <c r="L112" i="4"/>
  <c r="B113" i="4"/>
  <c r="E113" i="4"/>
  <c r="F113" i="4"/>
  <c r="G113" i="4"/>
  <c r="I113" i="4"/>
  <c r="L113" i="4"/>
  <c r="H114" i="4"/>
  <c r="L114" i="4"/>
  <c r="B118" i="4"/>
  <c r="E118" i="4"/>
  <c r="F118" i="4"/>
  <c r="G118" i="4"/>
  <c r="I118" i="4"/>
  <c r="P125" i="4"/>
  <c r="Q125" i="4"/>
  <c r="T125" i="4"/>
  <c r="U125" i="4"/>
  <c r="T126" i="4"/>
  <c r="T127" i="4"/>
  <c r="I3" i="6"/>
  <c r="I4" i="6"/>
  <c r="B11" i="6"/>
  <c r="E11" i="6"/>
  <c r="F11" i="6"/>
  <c r="G11" i="6"/>
  <c r="I11" i="6"/>
  <c r="B16" i="6"/>
  <c r="E16" i="6"/>
  <c r="F16" i="6"/>
  <c r="G16" i="6"/>
  <c r="I16" i="6"/>
  <c r="B17" i="6"/>
  <c r="E17" i="6"/>
  <c r="F17" i="6"/>
  <c r="G17" i="6"/>
  <c r="I17" i="6"/>
  <c r="B22" i="6"/>
  <c r="E22" i="6"/>
  <c r="F22" i="6"/>
  <c r="G22" i="6"/>
  <c r="I22" i="6"/>
  <c r="B27" i="6"/>
  <c r="E27" i="6"/>
  <c r="F27" i="6"/>
  <c r="G27" i="6"/>
  <c r="I27" i="6"/>
  <c r="B32" i="6"/>
  <c r="E32" i="6"/>
  <c r="F32" i="6"/>
  <c r="G32" i="6"/>
  <c r="I32" i="6"/>
  <c r="B33" i="6"/>
  <c r="E33" i="6"/>
  <c r="F33" i="6"/>
  <c r="G33" i="6"/>
  <c r="I33" i="6"/>
  <c r="B34" i="6"/>
  <c r="E34" i="6"/>
  <c r="F34" i="6"/>
  <c r="G34" i="6"/>
  <c r="I34" i="6"/>
  <c r="B35" i="6"/>
  <c r="E35" i="6"/>
  <c r="F35" i="6"/>
  <c r="G35" i="6"/>
  <c r="I35" i="6"/>
  <c r="B40" i="6"/>
  <c r="E40" i="6"/>
  <c r="F40" i="6"/>
  <c r="G40" i="6"/>
  <c r="I40" i="6"/>
  <c r="B45" i="6"/>
  <c r="E45" i="6"/>
  <c r="F45" i="6"/>
  <c r="G45" i="6"/>
  <c r="I45" i="6"/>
  <c r="B50" i="6"/>
  <c r="E50" i="6"/>
  <c r="F50" i="6"/>
  <c r="G50" i="6"/>
  <c r="I50" i="6"/>
  <c r="B51" i="6"/>
  <c r="E51" i="6"/>
  <c r="F51" i="6"/>
  <c r="G51" i="6"/>
  <c r="I51" i="6"/>
  <c r="B52" i="6"/>
  <c r="E52" i="6"/>
  <c r="F52" i="6"/>
  <c r="G52" i="6"/>
  <c r="I52" i="6"/>
  <c r="B53" i="6"/>
  <c r="E53" i="6"/>
  <c r="F53" i="6"/>
  <c r="G53" i="6"/>
  <c r="I53" i="6"/>
  <c r="B54" i="6"/>
  <c r="E54" i="6"/>
  <c r="F54" i="6"/>
  <c r="G54" i="6"/>
  <c r="I54" i="6"/>
  <c r="B55" i="6"/>
  <c r="E55" i="6"/>
  <c r="F55" i="6"/>
  <c r="G55" i="6"/>
  <c r="I55" i="6"/>
  <c r="B56" i="6"/>
  <c r="E56" i="6"/>
  <c r="F56" i="6"/>
  <c r="G56" i="6"/>
  <c r="I56" i="6"/>
  <c r="B57" i="6"/>
  <c r="E57" i="6"/>
  <c r="F57" i="6"/>
  <c r="G57" i="6"/>
  <c r="I57" i="6"/>
  <c r="B62" i="6"/>
  <c r="E62" i="6"/>
  <c r="F62" i="6"/>
  <c r="G62" i="6"/>
  <c r="I62" i="6"/>
  <c r="B63" i="6"/>
  <c r="E63" i="6"/>
  <c r="F63" i="6"/>
  <c r="G63" i="6"/>
  <c r="I63" i="6"/>
  <c r="B68" i="6"/>
  <c r="E68" i="6"/>
  <c r="F68" i="6"/>
  <c r="G68" i="6"/>
  <c r="I68" i="6"/>
  <c r="B69" i="6"/>
  <c r="E69" i="6"/>
  <c r="F69" i="6"/>
  <c r="G69" i="6"/>
  <c r="I69" i="6"/>
  <c r="B74" i="6"/>
  <c r="E74" i="6"/>
  <c r="F74" i="6"/>
  <c r="G74" i="6"/>
  <c r="I74" i="6"/>
  <c r="B75" i="6"/>
  <c r="E75" i="6"/>
  <c r="F75" i="6"/>
  <c r="G75" i="6"/>
  <c r="I75" i="6"/>
  <c r="B76" i="6"/>
  <c r="E76" i="6"/>
  <c r="F76" i="6"/>
  <c r="G76" i="6"/>
  <c r="I76" i="6"/>
  <c r="B77" i="6"/>
  <c r="E77" i="6"/>
  <c r="F77" i="6"/>
  <c r="G77" i="6"/>
  <c r="I77" i="6"/>
  <c r="B78" i="6"/>
  <c r="E78" i="6"/>
  <c r="F78" i="6"/>
  <c r="G78" i="6"/>
  <c r="I78" i="6"/>
  <c r="B79" i="6"/>
  <c r="E79" i="6"/>
  <c r="F79" i="6"/>
  <c r="G79" i="6"/>
  <c r="I79" i="6"/>
  <c r="B80" i="6"/>
  <c r="E80" i="6"/>
  <c r="F80" i="6"/>
  <c r="G80" i="6"/>
  <c r="I80" i="6"/>
  <c r="B81" i="6"/>
  <c r="E81" i="6"/>
  <c r="F81" i="6"/>
  <c r="G81" i="6"/>
  <c r="I81" i="6"/>
  <c r="B82" i="6"/>
  <c r="E82" i="6"/>
  <c r="F82" i="6"/>
  <c r="G82" i="6"/>
  <c r="I82" i="6"/>
  <c r="B87" i="6"/>
  <c r="E87" i="6"/>
  <c r="F87" i="6"/>
  <c r="G87" i="6"/>
  <c r="I87" i="6"/>
  <c r="L87" i="6"/>
  <c r="M87" i="6"/>
  <c r="W87" i="6"/>
  <c r="X87" i="6"/>
  <c r="B88" i="6"/>
  <c r="E88" i="6"/>
  <c r="F88" i="6"/>
  <c r="G88" i="6"/>
  <c r="I88" i="6"/>
  <c r="L88" i="6"/>
  <c r="M88" i="6"/>
  <c r="W88" i="6"/>
  <c r="X88" i="6"/>
  <c r="B89" i="6"/>
  <c r="E89" i="6"/>
  <c r="F89" i="6"/>
  <c r="G89" i="6"/>
  <c r="I89" i="6"/>
  <c r="L89" i="6"/>
  <c r="M89" i="6"/>
  <c r="W89" i="6"/>
  <c r="X89" i="6"/>
  <c r="B90" i="6"/>
  <c r="E90" i="6"/>
  <c r="F90" i="6"/>
  <c r="G90" i="6"/>
  <c r="I90" i="6"/>
  <c r="L90" i="6"/>
  <c r="M90" i="6"/>
  <c r="W90" i="6"/>
  <c r="X90" i="6"/>
  <c r="B91" i="6"/>
  <c r="E91" i="6"/>
  <c r="F91" i="6"/>
  <c r="G91" i="6"/>
  <c r="I91" i="6"/>
  <c r="L91" i="6"/>
  <c r="M91" i="6"/>
  <c r="W91" i="6"/>
  <c r="X91" i="6"/>
  <c r="D92" i="6"/>
  <c r="H92" i="6"/>
  <c r="I92" i="6"/>
  <c r="K92" i="6"/>
  <c r="L92" i="6"/>
  <c r="M92" i="6"/>
  <c r="V92" i="6"/>
  <c r="W92" i="6"/>
  <c r="X92" i="6"/>
  <c r="B94" i="6"/>
  <c r="E94" i="6"/>
  <c r="F94" i="6"/>
  <c r="G94" i="6"/>
  <c r="I94" i="6"/>
  <c r="K94" i="6"/>
  <c r="L94" i="6"/>
  <c r="B95" i="6"/>
  <c r="E95" i="6"/>
  <c r="F95" i="6"/>
  <c r="G95" i="6"/>
  <c r="I95" i="6"/>
  <c r="K95" i="6"/>
  <c r="L95" i="6"/>
  <c r="B96" i="6"/>
  <c r="E96" i="6"/>
  <c r="F96" i="6"/>
  <c r="G96" i="6"/>
  <c r="I96" i="6"/>
  <c r="K96" i="6"/>
  <c r="L96" i="6"/>
  <c r="B97" i="6"/>
  <c r="E97" i="6"/>
  <c r="F97" i="6"/>
  <c r="G97" i="6"/>
  <c r="I97" i="6"/>
  <c r="K97" i="6"/>
  <c r="L97" i="6"/>
  <c r="B98" i="6"/>
  <c r="E98" i="6"/>
  <c r="F98" i="6"/>
  <c r="G98" i="6"/>
  <c r="I98" i="6"/>
  <c r="L98" i="6"/>
  <c r="H99" i="6"/>
  <c r="I99" i="6"/>
  <c r="K99" i="6"/>
  <c r="L99" i="6"/>
  <c r="B104" i="6"/>
  <c r="E104" i="6"/>
  <c r="F104" i="6"/>
  <c r="G104" i="6"/>
  <c r="I104" i="6"/>
  <c r="B105" i="6"/>
  <c r="E105" i="6"/>
  <c r="F105" i="6"/>
  <c r="G105" i="6"/>
  <c r="I105" i="6"/>
  <c r="B106" i="6"/>
  <c r="E106" i="6"/>
  <c r="F106" i="6"/>
  <c r="G106" i="6"/>
  <c r="I106" i="6"/>
  <c r="B107" i="6"/>
  <c r="E107" i="6"/>
  <c r="F107" i="6"/>
  <c r="G107" i="6"/>
  <c r="I107" i="6"/>
  <c r="B108" i="6"/>
  <c r="E108" i="6"/>
  <c r="F108" i="6"/>
  <c r="G108" i="6"/>
  <c r="I108" i="6"/>
  <c r="B109" i="6"/>
  <c r="E109" i="6"/>
  <c r="F109" i="6"/>
  <c r="G109" i="6"/>
  <c r="I109" i="6"/>
  <c r="B112" i="6"/>
  <c r="E112" i="6"/>
  <c r="F112" i="6"/>
  <c r="G112" i="6"/>
  <c r="I112" i="6"/>
  <c r="P119" i="6"/>
  <c r="Q119" i="6"/>
  <c r="T119" i="6"/>
  <c r="U119" i="6"/>
  <c r="T120" i="6"/>
  <c r="T121" i="6"/>
  <c r="I3" i="3"/>
  <c r="I4" i="3"/>
  <c r="B11" i="3"/>
  <c r="E11" i="3"/>
  <c r="F11" i="3"/>
  <c r="G11" i="3"/>
  <c r="I11" i="3"/>
  <c r="B16" i="3"/>
  <c r="E16" i="3"/>
  <c r="F16" i="3"/>
  <c r="G16" i="3"/>
  <c r="I16" i="3"/>
  <c r="B17" i="3"/>
  <c r="E17" i="3"/>
  <c r="F17" i="3"/>
  <c r="G17" i="3"/>
  <c r="I17" i="3"/>
  <c r="B22" i="3"/>
  <c r="E22" i="3"/>
  <c r="F22" i="3"/>
  <c r="G22" i="3"/>
  <c r="I22" i="3"/>
  <c r="B27" i="3"/>
  <c r="E27" i="3"/>
  <c r="F27" i="3"/>
  <c r="G27" i="3"/>
  <c r="I27" i="3"/>
  <c r="B32" i="3"/>
  <c r="E32" i="3"/>
  <c r="F32" i="3"/>
  <c r="G32" i="3"/>
  <c r="I32" i="3"/>
  <c r="B33" i="3"/>
  <c r="E33" i="3"/>
  <c r="F33" i="3"/>
  <c r="G33" i="3"/>
  <c r="I33" i="3"/>
  <c r="B34" i="3"/>
  <c r="E34" i="3"/>
  <c r="F34" i="3"/>
  <c r="G34" i="3"/>
  <c r="I34" i="3"/>
  <c r="B35" i="3"/>
  <c r="E35" i="3"/>
  <c r="F35" i="3"/>
  <c r="G35" i="3"/>
  <c r="I35" i="3"/>
  <c r="B40" i="3"/>
  <c r="E40" i="3"/>
  <c r="F40" i="3"/>
  <c r="G40" i="3"/>
  <c r="I40" i="3"/>
  <c r="B44" i="3"/>
  <c r="E44" i="3"/>
  <c r="F44" i="3"/>
  <c r="G44" i="3"/>
  <c r="I44" i="3"/>
  <c r="B49" i="3"/>
  <c r="E49" i="3"/>
  <c r="F49" i="3"/>
  <c r="G49" i="3"/>
  <c r="I49" i="3"/>
  <c r="B54" i="3"/>
  <c r="E54" i="3"/>
  <c r="F54" i="3"/>
  <c r="G54" i="3"/>
  <c r="I54" i="3"/>
  <c r="B55" i="3"/>
  <c r="E55" i="3"/>
  <c r="F55" i="3"/>
  <c r="G55" i="3"/>
  <c r="I55" i="3"/>
  <c r="B56" i="3"/>
  <c r="E56" i="3"/>
  <c r="F56" i="3"/>
  <c r="G56" i="3"/>
  <c r="I56" i="3"/>
  <c r="B57" i="3"/>
  <c r="E57" i="3"/>
  <c r="F57" i="3"/>
  <c r="G57" i="3"/>
  <c r="I57" i="3"/>
  <c r="B58" i="3"/>
  <c r="E58" i="3"/>
  <c r="F58" i="3"/>
  <c r="G58" i="3"/>
  <c r="I58" i="3"/>
  <c r="B59" i="3"/>
  <c r="E59" i="3"/>
  <c r="F59" i="3"/>
  <c r="G59" i="3"/>
  <c r="I59" i="3"/>
  <c r="B60" i="3"/>
  <c r="E60" i="3"/>
  <c r="F60" i="3"/>
  <c r="G60" i="3"/>
  <c r="I60" i="3"/>
  <c r="B61" i="3"/>
  <c r="E61" i="3"/>
  <c r="F61" i="3"/>
  <c r="G61" i="3"/>
  <c r="I61" i="3"/>
  <c r="B66" i="3"/>
  <c r="E66" i="3"/>
  <c r="F66" i="3"/>
  <c r="G66" i="3"/>
  <c r="I66" i="3"/>
  <c r="B67" i="3"/>
  <c r="E67" i="3"/>
  <c r="F67" i="3"/>
  <c r="G67" i="3"/>
  <c r="I67" i="3"/>
  <c r="B72" i="3"/>
  <c r="E72" i="3"/>
  <c r="F72" i="3"/>
  <c r="G72" i="3"/>
  <c r="I72" i="3"/>
  <c r="B73" i="3"/>
  <c r="E73" i="3"/>
  <c r="F73" i="3"/>
  <c r="G73" i="3"/>
  <c r="I73" i="3"/>
  <c r="B78" i="3"/>
  <c r="E78" i="3"/>
  <c r="F78" i="3"/>
  <c r="G78" i="3"/>
  <c r="I78" i="3"/>
  <c r="B79" i="3"/>
  <c r="E79" i="3"/>
  <c r="F79" i="3"/>
  <c r="G79" i="3"/>
  <c r="I79" i="3"/>
  <c r="B80" i="3"/>
  <c r="E80" i="3"/>
  <c r="F80" i="3"/>
  <c r="G80" i="3"/>
  <c r="I80" i="3"/>
  <c r="B81" i="3"/>
  <c r="E81" i="3"/>
  <c r="F81" i="3"/>
  <c r="G81" i="3"/>
  <c r="I81" i="3"/>
  <c r="B82" i="3"/>
  <c r="E82" i="3"/>
  <c r="F82" i="3"/>
  <c r="G82" i="3"/>
  <c r="I82" i="3"/>
  <c r="B83" i="3"/>
  <c r="E83" i="3"/>
  <c r="F83" i="3"/>
  <c r="G83" i="3"/>
  <c r="I83" i="3"/>
  <c r="B84" i="3"/>
  <c r="E84" i="3"/>
  <c r="F84" i="3"/>
  <c r="G84" i="3"/>
  <c r="I84" i="3"/>
  <c r="B85" i="3"/>
  <c r="E85" i="3"/>
  <c r="F85" i="3"/>
  <c r="G85" i="3"/>
  <c r="I85" i="3"/>
  <c r="B86" i="3"/>
  <c r="E86" i="3"/>
  <c r="F86" i="3"/>
  <c r="G86" i="3"/>
  <c r="I86" i="3"/>
  <c r="B91" i="3"/>
  <c r="E91" i="3"/>
  <c r="F91" i="3"/>
  <c r="G91" i="3"/>
  <c r="I91" i="3"/>
  <c r="L91" i="3"/>
  <c r="M91" i="3"/>
  <c r="W91" i="3"/>
  <c r="X91" i="3"/>
  <c r="B92" i="3"/>
  <c r="E92" i="3"/>
  <c r="F92" i="3"/>
  <c r="G92" i="3"/>
  <c r="I92" i="3"/>
  <c r="L92" i="3"/>
  <c r="M92" i="3"/>
  <c r="W92" i="3"/>
  <c r="X92" i="3"/>
  <c r="B93" i="3"/>
  <c r="E93" i="3"/>
  <c r="F93" i="3"/>
  <c r="G93" i="3"/>
  <c r="I93" i="3"/>
  <c r="L93" i="3"/>
  <c r="M93" i="3"/>
  <c r="W93" i="3"/>
  <c r="X93" i="3"/>
  <c r="B94" i="3"/>
  <c r="E94" i="3"/>
  <c r="F94" i="3"/>
  <c r="G94" i="3"/>
  <c r="I94" i="3"/>
  <c r="L94" i="3"/>
  <c r="M94" i="3"/>
  <c r="W94" i="3"/>
  <c r="X94" i="3"/>
  <c r="B95" i="3"/>
  <c r="E95" i="3"/>
  <c r="F95" i="3"/>
  <c r="G95" i="3"/>
  <c r="I95" i="3"/>
  <c r="L95" i="3"/>
  <c r="M95" i="3"/>
  <c r="W95" i="3"/>
  <c r="X95" i="3"/>
  <c r="D96" i="3"/>
  <c r="H96" i="3"/>
  <c r="I96" i="3"/>
  <c r="K96" i="3"/>
  <c r="L96" i="3"/>
  <c r="M96" i="3"/>
  <c r="V96" i="3"/>
  <c r="W96" i="3"/>
  <c r="X96" i="3"/>
  <c r="B98" i="3"/>
  <c r="E98" i="3"/>
  <c r="F98" i="3"/>
  <c r="G98" i="3"/>
  <c r="I98" i="3"/>
  <c r="L98" i="3"/>
  <c r="B99" i="3"/>
  <c r="E99" i="3"/>
  <c r="F99" i="3"/>
  <c r="G99" i="3"/>
  <c r="I99" i="3"/>
  <c r="L99" i="3"/>
  <c r="B100" i="3"/>
  <c r="E100" i="3"/>
  <c r="F100" i="3"/>
  <c r="G100" i="3"/>
  <c r="I100" i="3"/>
  <c r="L100" i="3"/>
  <c r="B101" i="3"/>
  <c r="E101" i="3"/>
  <c r="F101" i="3"/>
  <c r="G101" i="3"/>
  <c r="I101" i="3"/>
  <c r="L101" i="3"/>
  <c r="B102" i="3"/>
  <c r="E102" i="3"/>
  <c r="F102" i="3"/>
  <c r="G102" i="3"/>
  <c r="I102" i="3"/>
  <c r="L102" i="3"/>
  <c r="H103" i="3"/>
  <c r="I103" i="3"/>
  <c r="K103" i="3"/>
  <c r="L103" i="3"/>
  <c r="B108" i="3"/>
  <c r="E108" i="3"/>
  <c r="F108" i="3"/>
  <c r="G108" i="3"/>
  <c r="I108" i="3"/>
  <c r="K108" i="3"/>
  <c r="L108" i="3"/>
  <c r="B109" i="3"/>
  <c r="E109" i="3"/>
  <c r="F109" i="3"/>
  <c r="G109" i="3"/>
  <c r="I109" i="3"/>
  <c r="K109" i="3"/>
  <c r="L109" i="3"/>
  <c r="B110" i="3"/>
  <c r="E110" i="3"/>
  <c r="F110" i="3"/>
  <c r="G110" i="3"/>
  <c r="I110" i="3"/>
  <c r="K110" i="3"/>
  <c r="L110" i="3"/>
  <c r="H111" i="3"/>
  <c r="L111" i="3"/>
  <c r="B113" i="3"/>
  <c r="E113" i="3"/>
  <c r="F113" i="3"/>
  <c r="G113" i="3"/>
  <c r="I113" i="3"/>
  <c r="K113" i="3"/>
  <c r="L113" i="3"/>
  <c r="B115" i="3"/>
  <c r="E115" i="3"/>
  <c r="F115" i="3"/>
  <c r="G115" i="3"/>
  <c r="I115" i="3"/>
  <c r="K115" i="3"/>
  <c r="L115" i="3"/>
  <c r="B116" i="3"/>
  <c r="E116" i="3"/>
  <c r="F116" i="3"/>
  <c r="G116" i="3"/>
  <c r="I116" i="3"/>
  <c r="K116" i="3"/>
  <c r="L116" i="3"/>
  <c r="B117" i="3"/>
  <c r="E117" i="3"/>
  <c r="F117" i="3"/>
  <c r="G117" i="3"/>
  <c r="I117" i="3"/>
  <c r="K117" i="3"/>
  <c r="L117" i="3"/>
  <c r="H118" i="3"/>
  <c r="L118" i="3"/>
  <c r="B122" i="3"/>
  <c r="E122" i="3"/>
  <c r="F122" i="3"/>
  <c r="G122" i="3"/>
  <c r="I122" i="3"/>
  <c r="P129" i="3"/>
  <c r="Q129" i="3"/>
  <c r="T129" i="3"/>
  <c r="U129" i="3"/>
  <c r="T130" i="3"/>
  <c r="T131" i="3"/>
  <c r="A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C8" i="5"/>
  <c r="D8" i="5"/>
  <c r="E8" i="5"/>
  <c r="D9" i="5"/>
  <c r="E9" i="5"/>
  <c r="D10" i="5"/>
  <c r="E10" i="5"/>
  <c r="E11" i="5"/>
  <c r="C14" i="5"/>
  <c r="D14" i="5"/>
  <c r="E14" i="5"/>
  <c r="D15" i="5"/>
  <c r="E15" i="5"/>
  <c r="D16" i="5"/>
  <c r="E16" i="5"/>
  <c r="E17" i="5"/>
  <c r="C20" i="5"/>
  <c r="D20" i="5"/>
  <c r="E20" i="5"/>
  <c r="C21" i="5"/>
  <c r="D21" i="5"/>
  <c r="E21" i="5"/>
  <c r="D22" i="5"/>
  <c r="E22" i="5"/>
  <c r="E23" i="5"/>
  <c r="I1" i="7"/>
  <c r="I2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G19" i="7"/>
  <c r="H19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G39" i="7"/>
  <c r="H39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G59" i="7"/>
  <c r="H59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G78" i="7"/>
  <c r="H78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G97" i="7"/>
  <c r="H97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G116" i="7"/>
  <c r="H116" i="7"/>
  <c r="G119" i="7"/>
  <c r="H119" i="7"/>
  <c r="I1" i="9"/>
  <c r="I2" i="9"/>
  <c r="E7" i="9"/>
  <c r="G7" i="9"/>
  <c r="E8" i="9"/>
  <c r="G8" i="9"/>
  <c r="E9" i="9"/>
  <c r="G9" i="9"/>
  <c r="E10" i="9"/>
  <c r="G10" i="9"/>
  <c r="E11" i="9"/>
  <c r="G11" i="9"/>
  <c r="E12" i="9"/>
  <c r="G12" i="9"/>
  <c r="E13" i="9"/>
  <c r="G13" i="9"/>
  <c r="E14" i="9"/>
  <c r="G14" i="9"/>
  <c r="E15" i="9"/>
  <c r="G15" i="9"/>
  <c r="E16" i="9"/>
  <c r="G16" i="9"/>
  <c r="E17" i="9"/>
  <c r="G17" i="9"/>
  <c r="E18" i="9"/>
  <c r="G18" i="9"/>
  <c r="E19" i="9"/>
  <c r="G19" i="9"/>
  <c r="E20" i="9"/>
  <c r="G20" i="9"/>
  <c r="E21" i="9"/>
  <c r="G21" i="9"/>
  <c r="H21" i="9"/>
  <c r="E22" i="9"/>
  <c r="G22" i="9"/>
  <c r="E23" i="9"/>
  <c r="G23" i="9"/>
  <c r="E24" i="9"/>
  <c r="G24" i="9"/>
  <c r="E25" i="9"/>
  <c r="F25" i="9"/>
  <c r="G25" i="9"/>
  <c r="H25" i="9"/>
  <c r="E35" i="9"/>
  <c r="G35" i="9"/>
  <c r="E36" i="9"/>
  <c r="G36" i="9"/>
  <c r="E37" i="9"/>
  <c r="G37" i="9"/>
  <c r="E38" i="9"/>
  <c r="G38" i="9"/>
  <c r="E39" i="9"/>
  <c r="G39" i="9"/>
  <c r="E40" i="9"/>
  <c r="G40" i="9"/>
  <c r="E41" i="9"/>
  <c r="G41" i="9"/>
  <c r="E42" i="9"/>
  <c r="G42" i="9"/>
  <c r="E43" i="9"/>
  <c r="G43" i="9"/>
  <c r="E44" i="9"/>
  <c r="G44" i="9"/>
  <c r="E45" i="9"/>
  <c r="G45" i="9"/>
  <c r="E46" i="9"/>
  <c r="G46" i="9"/>
  <c r="E47" i="9"/>
  <c r="G47" i="9"/>
  <c r="E48" i="9"/>
  <c r="G48" i="9"/>
  <c r="E49" i="9"/>
  <c r="G49" i="9"/>
  <c r="H49" i="9"/>
  <c r="E50" i="9"/>
  <c r="G50" i="9"/>
  <c r="E51" i="9"/>
  <c r="G51" i="9"/>
  <c r="E52" i="9"/>
  <c r="G52" i="9"/>
  <c r="F53" i="9"/>
  <c r="G53" i="9"/>
  <c r="H53" i="9"/>
  <c r="C57" i="9"/>
  <c r="D57" i="9"/>
  <c r="E57" i="9"/>
  <c r="F57" i="9"/>
  <c r="G57" i="9"/>
  <c r="I57" i="9"/>
  <c r="C58" i="9"/>
  <c r="I58" i="9"/>
  <c r="C59" i="9"/>
  <c r="I59" i="9"/>
  <c r="C60" i="9"/>
  <c r="I60" i="9"/>
  <c r="C61" i="9"/>
  <c r="I61" i="9"/>
  <c r="C62" i="9"/>
  <c r="I62" i="9"/>
  <c r="C63" i="9"/>
  <c r="I63" i="9"/>
  <c r="C64" i="9"/>
  <c r="I64" i="9"/>
  <c r="C65" i="9"/>
  <c r="I65" i="9"/>
  <c r="C66" i="9"/>
  <c r="I66" i="9"/>
  <c r="C67" i="9"/>
  <c r="I67" i="9"/>
  <c r="C68" i="9"/>
  <c r="I68" i="9"/>
  <c r="C69" i="9"/>
  <c r="I69" i="9"/>
  <c r="C70" i="9"/>
  <c r="I70" i="9"/>
  <c r="C71" i="9"/>
  <c r="I71" i="9"/>
  <c r="C72" i="9"/>
  <c r="I72" i="9"/>
  <c r="C73" i="9"/>
  <c r="I73" i="9"/>
  <c r="C74" i="9"/>
  <c r="I74" i="9"/>
  <c r="C75" i="9"/>
  <c r="I75" i="9"/>
  <c r="A5" i="1"/>
  <c r="G5" i="1"/>
  <c r="H5" i="1"/>
  <c r="I5" i="1"/>
  <c r="J5" i="1"/>
  <c r="K5" i="1"/>
  <c r="L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B6" i="1"/>
  <c r="B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B8" i="1"/>
  <c r="B9" i="1"/>
  <c r="D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B10" i="1"/>
  <c r="B12" i="1"/>
  <c r="B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B14" i="1"/>
  <c r="C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B15" i="1"/>
  <c r="D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B16" i="1"/>
  <c r="C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B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B18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B19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B20" i="1"/>
  <c r="D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B21" i="1"/>
  <c r="D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B22" i="1"/>
  <c r="B23" i="1"/>
  <c r="C23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B24" i="1"/>
  <c r="C24" i="1"/>
  <c r="D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B25" i="1"/>
  <c r="B26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B27" i="1"/>
  <c r="C27" i="1"/>
  <c r="D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B28" i="1"/>
  <c r="B29" i="1"/>
  <c r="B30" i="1"/>
  <c r="C30" i="1"/>
  <c r="D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B31" i="1"/>
  <c r="D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B32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B33" i="1"/>
  <c r="C33" i="1"/>
  <c r="D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B36" i="1"/>
  <c r="B37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B38" i="1"/>
  <c r="D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B41" i="1"/>
  <c r="C41" i="1"/>
  <c r="D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B42" i="1"/>
  <c r="B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B48" i="1"/>
  <c r="B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B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B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B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B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B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B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B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B57" i="1"/>
  <c r="D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B58" i="1"/>
  <c r="D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D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B60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B89" i="1"/>
  <c r="B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B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B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B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B94" i="1"/>
  <c r="B95" i="1"/>
  <c r="B96" i="1"/>
  <c r="D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B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B98" i="1"/>
  <c r="D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B99" i="1"/>
  <c r="D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B100" i="1"/>
  <c r="D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B101" i="1"/>
  <c r="D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B103" i="1"/>
  <c r="B104" i="1"/>
  <c r="B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B111" i="1"/>
  <c r="B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B116" i="1"/>
  <c r="B117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B121" i="1"/>
  <c r="B122" i="1"/>
  <c r="B123" i="1"/>
  <c r="D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B124" i="1"/>
  <c r="D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B125" i="1"/>
  <c r="B126" i="1"/>
  <c r="B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B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B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B130" i="1"/>
  <c r="B132" i="1"/>
  <c r="B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B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B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B136" i="1"/>
  <c r="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B143" i="1"/>
  <c r="B144" i="1"/>
  <c r="B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B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B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B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B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B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B151" i="1"/>
  <c r="B152" i="1"/>
  <c r="B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B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B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B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B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B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B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B160" i="1"/>
  <c r="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B168" i="1"/>
  <c r="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B175" i="1"/>
  <c r="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B179" i="1"/>
  <c r="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B183" i="1"/>
  <c r="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B187" i="1"/>
  <c r="B188" i="1"/>
  <c r="B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B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B191" i="1"/>
  <c r="B192" i="1"/>
  <c r="B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B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B196" i="1"/>
  <c r="B197" i="1"/>
  <c r="C197" i="1"/>
  <c r="D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B198" i="1"/>
  <c r="C198" i="1"/>
  <c r="D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B199" i="1"/>
  <c r="C199" i="1"/>
  <c r="D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B200" i="1"/>
  <c r="C200" i="1"/>
  <c r="D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B201" i="1"/>
  <c r="C201" i="1"/>
  <c r="D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B202" i="1"/>
  <c r="C202" i="1"/>
  <c r="D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B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D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D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D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D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D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R6" i="8"/>
  <c r="R7" i="8"/>
  <c r="D8" i="8"/>
  <c r="F8" i="8"/>
  <c r="H8" i="8"/>
  <c r="I8" i="8"/>
  <c r="K8" i="8"/>
  <c r="M8" i="8"/>
  <c r="R8" i="8"/>
  <c r="D9" i="8"/>
  <c r="F9" i="8"/>
  <c r="H9" i="8"/>
  <c r="I9" i="8"/>
  <c r="K9" i="8"/>
  <c r="M9" i="8"/>
  <c r="R9" i="8"/>
  <c r="D10" i="8"/>
  <c r="F10" i="8"/>
  <c r="H10" i="8"/>
  <c r="I10" i="8"/>
  <c r="K10" i="8"/>
  <c r="R10" i="8"/>
  <c r="D11" i="8"/>
  <c r="F11" i="8"/>
  <c r="H11" i="8"/>
  <c r="I11" i="8"/>
  <c r="K11" i="8"/>
  <c r="R11" i="8"/>
  <c r="D12" i="8"/>
  <c r="F12" i="8"/>
  <c r="H12" i="8"/>
  <c r="I12" i="8"/>
  <c r="K12" i="8"/>
  <c r="R12" i="8"/>
  <c r="J13" i="8"/>
  <c r="K13" i="8"/>
  <c r="L13" i="8"/>
  <c r="R13" i="8"/>
  <c r="R14" i="8"/>
  <c r="R15" i="8"/>
  <c r="R16" i="8"/>
  <c r="R17" i="8"/>
  <c r="B19" i="8"/>
  <c r="D19" i="8"/>
  <c r="F19" i="8"/>
  <c r="H19" i="8"/>
  <c r="I19" i="8"/>
  <c r="K19" i="8"/>
  <c r="P19" i="8"/>
  <c r="R19" i="8"/>
  <c r="B20" i="8"/>
  <c r="D20" i="8"/>
  <c r="F20" i="8"/>
  <c r="H20" i="8"/>
  <c r="I20" i="8"/>
  <c r="K20" i="8"/>
  <c r="R20" i="8"/>
  <c r="B21" i="8"/>
  <c r="D21" i="8"/>
  <c r="F21" i="8"/>
  <c r="H21" i="8"/>
  <c r="I21" i="8"/>
  <c r="K21" i="8"/>
  <c r="B22" i="8"/>
  <c r="D22" i="8"/>
  <c r="F22" i="8"/>
  <c r="H22" i="8"/>
  <c r="I22" i="8"/>
  <c r="K22" i="8"/>
  <c r="B23" i="8"/>
  <c r="D23" i="8"/>
  <c r="F23" i="8"/>
  <c r="H23" i="8"/>
  <c r="I23" i="8"/>
  <c r="K23" i="8"/>
  <c r="R23" i="8"/>
  <c r="J24" i="8"/>
  <c r="K24" i="8"/>
  <c r="L24" i="8"/>
  <c r="R25" i="8"/>
  <c r="B30" i="8"/>
  <c r="D30" i="8"/>
  <c r="F30" i="8"/>
  <c r="G30" i="8"/>
  <c r="H30" i="8"/>
  <c r="I30" i="8"/>
  <c r="K30" i="8"/>
  <c r="B31" i="8"/>
  <c r="D31" i="8"/>
  <c r="F31" i="8"/>
  <c r="G31" i="8"/>
  <c r="H31" i="8"/>
  <c r="I31" i="8"/>
  <c r="K31" i="8"/>
  <c r="B32" i="8"/>
  <c r="D32" i="8"/>
  <c r="F32" i="8"/>
  <c r="G32" i="8"/>
  <c r="H32" i="8"/>
  <c r="I32" i="8"/>
  <c r="K32" i="8"/>
  <c r="B33" i="8"/>
  <c r="D33" i="8"/>
  <c r="F33" i="8"/>
  <c r="G33" i="8"/>
  <c r="H33" i="8"/>
  <c r="I33" i="8"/>
  <c r="K33" i="8"/>
  <c r="B34" i="8"/>
  <c r="D34" i="8"/>
  <c r="F34" i="8"/>
  <c r="G34" i="8"/>
  <c r="H34" i="8"/>
  <c r="I34" i="8"/>
  <c r="K34" i="8"/>
  <c r="J35" i="8"/>
  <c r="K35" i="8"/>
  <c r="K36" i="8"/>
</calcChain>
</file>

<file path=xl/sharedStrings.xml><?xml version="1.0" encoding="utf-8"?>
<sst xmlns="http://schemas.openxmlformats.org/spreadsheetml/2006/main" count="822" uniqueCount="256">
  <si>
    <t>Rates do not include GRI unless noted</t>
  </si>
  <si>
    <t>Gas Cost</t>
  </si>
  <si>
    <t xml:space="preserve"> </t>
  </si>
  <si>
    <t>Pipeline</t>
  </si>
  <si>
    <t>Demand $</t>
  </si>
  <si>
    <t>Comm $</t>
  </si>
  <si>
    <t>Fuel%</t>
  </si>
  <si>
    <t>Total $</t>
  </si>
  <si>
    <t>Algonquin w/ GRI</t>
  </si>
  <si>
    <t>ANR</t>
  </si>
  <si>
    <t xml:space="preserve">  SE to ML-3 w/ GRI</t>
  </si>
  <si>
    <t xml:space="preserve">  SE to ML-7 w/ GRI</t>
  </si>
  <si>
    <t xml:space="preserve">  SW to ML-7 w/ GRI</t>
  </si>
  <si>
    <t xml:space="preserve">  </t>
  </si>
  <si>
    <t>CNG</t>
  </si>
  <si>
    <t>CNG w/ GRI</t>
  </si>
  <si>
    <t>TCO</t>
  </si>
  <si>
    <t>TCO w/ GRI</t>
  </si>
  <si>
    <t>Col. Gulf</t>
  </si>
  <si>
    <t xml:space="preserve">  Rayne - Leach</t>
  </si>
  <si>
    <t xml:space="preserve">  Offshore</t>
  </si>
  <si>
    <t xml:space="preserve">  Onshore</t>
  </si>
  <si>
    <t xml:space="preserve">  Onshore w/ GRI</t>
  </si>
  <si>
    <t>East Tennessee w/ GRI</t>
  </si>
  <si>
    <t>Equitrans w/ GRI</t>
  </si>
  <si>
    <t>KO Transmission</t>
  </si>
  <si>
    <t>Midwestern w/ GRI</t>
  </si>
  <si>
    <t>NGPL w/ GRI</t>
  </si>
  <si>
    <t xml:space="preserve">  Iowa - Illinois to Market</t>
  </si>
  <si>
    <t xml:space="preserve">  Amarillo to Market</t>
  </si>
  <si>
    <t xml:space="preserve">  Gulf Coast Mainline to Market</t>
  </si>
  <si>
    <t xml:space="preserve">  Midcontinent to Market</t>
  </si>
  <si>
    <t xml:space="preserve">  Texok to Market</t>
  </si>
  <si>
    <t xml:space="preserve">  Louisiana to Market</t>
  </si>
  <si>
    <t xml:space="preserve">  South Texas to Market</t>
  </si>
  <si>
    <t xml:space="preserve">  Permian to Market</t>
  </si>
  <si>
    <t xml:space="preserve">  Texok to Louisiana</t>
  </si>
  <si>
    <t xml:space="preserve">  South Texas to Louisiana</t>
  </si>
  <si>
    <t>Panhandle Eastern</t>
  </si>
  <si>
    <t xml:space="preserve">  Field Zone - Lebanon Lateral</t>
  </si>
  <si>
    <t xml:space="preserve">  Field Zone - Maumee</t>
  </si>
  <si>
    <t>Tennessee</t>
  </si>
  <si>
    <t xml:space="preserve">  Zone 0 - 0</t>
  </si>
  <si>
    <t xml:space="preserve">  Zone 0 - 1</t>
  </si>
  <si>
    <t xml:space="preserve">  Zone 0 - 2</t>
  </si>
  <si>
    <t xml:space="preserve">  Zone 0 - 3</t>
  </si>
  <si>
    <t xml:space="preserve">  Zone 0 - 4</t>
  </si>
  <si>
    <t xml:space="preserve">  Zone 0 - 5</t>
  </si>
  <si>
    <t xml:space="preserve">  Zone 0 - 6</t>
  </si>
  <si>
    <t xml:space="preserve">  Zone 1 - 1</t>
  </si>
  <si>
    <t xml:space="preserve">  Zone 1 - 2</t>
  </si>
  <si>
    <t xml:space="preserve">  Zone 1 - 3</t>
  </si>
  <si>
    <t xml:space="preserve">  Zone 1 - 4</t>
  </si>
  <si>
    <t xml:space="preserve">  Zone 1 - 5</t>
  </si>
  <si>
    <t xml:space="preserve">  Zone 1 - 6</t>
  </si>
  <si>
    <t xml:space="preserve">  Zone 3 - 4</t>
  </si>
  <si>
    <t xml:space="preserve">  Zone 3 - 5</t>
  </si>
  <si>
    <t xml:space="preserve">  Zone 3 - 6</t>
  </si>
  <si>
    <t xml:space="preserve">  Zone 4 - 4</t>
  </si>
  <si>
    <t xml:space="preserve">  Zone 4 - 5</t>
  </si>
  <si>
    <t xml:space="preserve">  Zone 4 - 6</t>
  </si>
  <si>
    <t xml:space="preserve">  Zone 5 - 5</t>
  </si>
  <si>
    <t xml:space="preserve">  Zone 5 - 6</t>
  </si>
  <si>
    <t>Texas Eastern</t>
  </si>
  <si>
    <t xml:space="preserve">  ELA - ELA</t>
  </si>
  <si>
    <t xml:space="preserve">  STX - ELA</t>
  </si>
  <si>
    <t xml:space="preserve">  WLA - ELA</t>
  </si>
  <si>
    <t xml:space="preserve">  ETX - ETX</t>
  </si>
  <si>
    <t xml:space="preserve">  STX - ETX</t>
  </si>
  <si>
    <t xml:space="preserve">  WLA - ETX</t>
  </si>
  <si>
    <t xml:space="preserve">  ELA - M1</t>
  </si>
  <si>
    <t xml:space="preserve">  ETX - M1</t>
  </si>
  <si>
    <t xml:space="preserve">  M1 - M1</t>
  </si>
  <si>
    <t xml:space="preserve">  STX - M1</t>
  </si>
  <si>
    <t xml:space="preserve">  WLA - M1</t>
  </si>
  <si>
    <t xml:space="preserve">  ELA - M2</t>
  </si>
  <si>
    <t xml:space="preserve">  ETX - M2</t>
  </si>
  <si>
    <t xml:space="preserve">  M1 - M2</t>
  </si>
  <si>
    <t xml:space="preserve">  M2 - M2</t>
  </si>
  <si>
    <t xml:space="preserve">  STX - M2</t>
  </si>
  <si>
    <t xml:space="preserve">  WLA - M2</t>
  </si>
  <si>
    <t xml:space="preserve">  ELA - M3</t>
  </si>
  <si>
    <t xml:space="preserve">  ETX - M3</t>
  </si>
  <si>
    <t xml:space="preserve">  M1 - M3</t>
  </si>
  <si>
    <t xml:space="preserve">  M2 - M3</t>
  </si>
  <si>
    <t xml:space="preserve">  M3 - M3</t>
  </si>
  <si>
    <t xml:space="preserve">  STX - M3</t>
  </si>
  <si>
    <t xml:space="preserve">  WLA - M3</t>
  </si>
  <si>
    <t>Texas Gas</t>
  </si>
  <si>
    <t xml:space="preserve">  SL - SL</t>
  </si>
  <si>
    <t xml:space="preserve">  SL - 1</t>
  </si>
  <si>
    <t xml:space="preserve">  SL - 3</t>
  </si>
  <si>
    <t xml:space="preserve">  SL - 3 w/ GRI</t>
  </si>
  <si>
    <t xml:space="preserve">  SL - 4</t>
  </si>
  <si>
    <t xml:space="preserve">  SL - 4 w/ GRI</t>
  </si>
  <si>
    <t xml:space="preserve">  1 - 1</t>
  </si>
  <si>
    <t xml:space="preserve">  1 - 3</t>
  </si>
  <si>
    <t xml:space="preserve">  1 - 3 w/ GRI</t>
  </si>
  <si>
    <t xml:space="preserve">  1 - 4</t>
  </si>
  <si>
    <t xml:space="preserve">  1 - 4 w/ GRI</t>
  </si>
  <si>
    <t xml:space="preserve">  3 - 4</t>
  </si>
  <si>
    <t xml:space="preserve">  3 - 4 w / GRI</t>
  </si>
  <si>
    <t>Transco</t>
  </si>
  <si>
    <t xml:space="preserve">  1 - 5</t>
  </si>
  <si>
    <t xml:space="preserve">  1 - 6</t>
  </si>
  <si>
    <t xml:space="preserve">  2 - 5</t>
  </si>
  <si>
    <t xml:space="preserve">  2 - 6</t>
  </si>
  <si>
    <t xml:space="preserve">  3 - 5</t>
  </si>
  <si>
    <t xml:space="preserve">  3 - 6</t>
  </si>
  <si>
    <t xml:space="preserve">  4 - 5</t>
  </si>
  <si>
    <t xml:space="preserve">  4 - 6</t>
  </si>
  <si>
    <t xml:space="preserve">  5 (Emporia) - 5 (WGL)</t>
  </si>
  <si>
    <t xml:space="preserve">  5 (Dranes/Emp) - 5 (PSNC/NCNG)</t>
  </si>
  <si>
    <t xml:space="preserve">  5 (Dranesville) - 5 (WGL)</t>
  </si>
  <si>
    <t xml:space="preserve">  5 - 6</t>
  </si>
  <si>
    <t xml:space="preserve">  6 (Martins Creek) - 5</t>
  </si>
  <si>
    <t xml:space="preserve">  6 (Rockville) - 5</t>
  </si>
  <si>
    <t xml:space="preserve">  6 - 6</t>
  </si>
  <si>
    <t>Trunkline</t>
  </si>
  <si>
    <t>SEPTEMBER 1997 Interruptible Transportation Rates</t>
  </si>
  <si>
    <t xml:space="preserve">  SW to ML-3 w/ GRI</t>
  </si>
  <si>
    <t>`</t>
  </si>
  <si>
    <t xml:space="preserve">  5 (Dranesville) - 5</t>
  </si>
  <si>
    <t xml:space="preserve">  6 - 5</t>
  </si>
  <si>
    <t xml:space="preserve">  Field Zn - Zn 2</t>
  </si>
  <si>
    <t>September</t>
  </si>
  <si>
    <t>SEPTEMBER 1997 CAPACITY BASIS</t>
  </si>
  <si>
    <t>Receipt</t>
  </si>
  <si>
    <t>Delivery</t>
  </si>
  <si>
    <t>Basis</t>
  </si>
  <si>
    <t>Variable</t>
  </si>
  <si>
    <t>Max</t>
  </si>
  <si>
    <t>Demand</t>
  </si>
  <si>
    <t>NYMEX</t>
  </si>
  <si>
    <t>Spread</t>
  </si>
  <si>
    <t>Cost</t>
  </si>
  <si>
    <t>Offer</t>
  </si>
  <si>
    <t>Rate</t>
  </si>
  <si>
    <t xml:space="preserve">  All Zones</t>
  </si>
  <si>
    <t>Columbia Gulf</t>
  </si>
  <si>
    <t xml:space="preserve">  FTS-1</t>
  </si>
  <si>
    <t xml:space="preserve">  FTS-1 &amp; FTS-2</t>
  </si>
  <si>
    <t xml:space="preserve">  All Gates</t>
  </si>
  <si>
    <t>Equitrans</t>
  </si>
  <si>
    <t xml:space="preserve">  SE to TCO/Chicago</t>
  </si>
  <si>
    <t xml:space="preserve">  SW to TCO/Chicago</t>
  </si>
  <si>
    <t xml:space="preserve">  SE to ML-7</t>
  </si>
  <si>
    <t xml:space="preserve">  SW to ML-7</t>
  </si>
  <si>
    <t>East Tennessee</t>
  </si>
  <si>
    <t>City Gate</t>
  </si>
  <si>
    <t>Cincinnati Gas</t>
  </si>
  <si>
    <t>Midwestern</t>
  </si>
  <si>
    <t>Chicago/Texas Gas</t>
  </si>
  <si>
    <t>NGPL</t>
  </si>
  <si>
    <t xml:space="preserve">  0 - 2</t>
  </si>
  <si>
    <t xml:space="preserve">  0 - 2 w/ GRI</t>
  </si>
  <si>
    <t xml:space="preserve">  1 - 2</t>
  </si>
  <si>
    <t xml:space="preserve">  1 - 2 w GRI</t>
  </si>
  <si>
    <t xml:space="preserve">  0 - 3</t>
  </si>
  <si>
    <t xml:space="preserve">  0 - 4</t>
  </si>
  <si>
    <t>TETCO</t>
  </si>
  <si>
    <t>WGL TETCO Capacity</t>
  </si>
  <si>
    <t>STX</t>
  </si>
  <si>
    <t>ETX</t>
  </si>
  <si>
    <t>WLA</t>
  </si>
  <si>
    <t>ELA</t>
  </si>
  <si>
    <t>M1</t>
  </si>
  <si>
    <t>Weighted Average</t>
  </si>
  <si>
    <t>TENNESSEE CAPACITY</t>
  </si>
  <si>
    <t>August - October</t>
  </si>
  <si>
    <t>AUGUST - OCTOBER 1997 CAPACITY BASIS</t>
  </si>
  <si>
    <t>JULY 1996 PRICING SHEET</t>
  </si>
  <si>
    <t>Supply</t>
  </si>
  <si>
    <t>Delivered</t>
  </si>
  <si>
    <t>Price</t>
  </si>
  <si>
    <t>Commodity</t>
  </si>
  <si>
    <t xml:space="preserve">  Max FT</t>
  </si>
  <si>
    <t xml:space="preserve">  Released Capacity</t>
  </si>
  <si>
    <t xml:space="preserve">  Max IT</t>
  </si>
  <si>
    <t xml:space="preserve">  Discounted IT</t>
  </si>
  <si>
    <t>Columbia Gulf - Rayne to Leach</t>
  </si>
  <si>
    <t>April 1997 - March 1998</t>
  </si>
  <si>
    <t>APRIL 1997 - MARCH 1998 CAPACITY BASIS</t>
  </si>
  <si>
    <t>APRIL 1997 - MARCH 1998 TENNESSEE CAPACITY BASIS</t>
  </si>
  <si>
    <t>Month</t>
  </si>
  <si>
    <t>Yr Avg</t>
  </si>
  <si>
    <t>APRIL 1997 - MARCH 1998 TEXAS EASTERN STX - M3 CAPACITY BASIS</t>
  </si>
  <si>
    <t>APRIL 1997 - MARCH 1998 TEXAS EASTERN ETX - M3 CAPACITY BASIS</t>
  </si>
  <si>
    <t>APRIL 1997 - MARCH 1998 TEXAS EASTERN WLA - M3 CAPACITY BASIS</t>
  </si>
  <si>
    <t>APRIL 1997 - MARCH 1998 TEXAS EASTERN ELA - M3 CAPACITY BASIS</t>
  </si>
  <si>
    <t>VNG TETCO Capacity</t>
  </si>
  <si>
    <t>VNG CNG Capacity</t>
  </si>
  <si>
    <t>November 1997</t>
  </si>
  <si>
    <t>Total</t>
  </si>
  <si>
    <t>NYMEX +</t>
  </si>
  <si>
    <t>Nov-Oct</t>
  </si>
  <si>
    <t>Fuel</t>
  </si>
  <si>
    <t>Volume</t>
  </si>
  <si>
    <t>December 1997 - March 1998</t>
  </si>
  <si>
    <t>Average</t>
  </si>
  <si>
    <t>Combined TETCO &amp; CNG</t>
  </si>
  <si>
    <t>CNG only</t>
  </si>
  <si>
    <t>April 1998 - October 1998</t>
  </si>
  <si>
    <t>OCTOBER 1997 - MARCH 1999 TENNESSEE CAPACITY BASIS</t>
  </si>
  <si>
    <t>Bid</t>
  </si>
  <si>
    <t xml:space="preserve">  Louisiana to Louisiana</t>
  </si>
  <si>
    <t>Northern Natural</t>
  </si>
  <si>
    <t>Mid 4 (perm. Pool) to Demarc</t>
  </si>
  <si>
    <t>Mid 9 to Mid 13 (ANR/PEPL)</t>
  </si>
  <si>
    <t>Mid 9 to Demarc</t>
  </si>
  <si>
    <t>Mid 10 to Mid 13 (ANR/PEPL)</t>
  </si>
  <si>
    <t>Mid 10 to Demarc</t>
  </si>
  <si>
    <t>Mid 11 to Mid 13 (ANR/PEPL)</t>
  </si>
  <si>
    <t>Mid 11 to Demarc</t>
  </si>
  <si>
    <t>Mid 13 to Demarc</t>
  </si>
  <si>
    <t>Mid 13 to Mid 13 (ANR/PEPL)</t>
  </si>
  <si>
    <t>Mid 14 to Mid 13 (ANR/PEPL)</t>
  </si>
  <si>
    <t>Mid 14 to Demarc</t>
  </si>
  <si>
    <t>Mid 15 to Mid 13 (ANR/PEPL)</t>
  </si>
  <si>
    <t>Mid 15 to Demarc</t>
  </si>
  <si>
    <t>Mid 16A to Mid 13 (ANR/PEPL)</t>
  </si>
  <si>
    <t>Mid 16A to Demarc</t>
  </si>
  <si>
    <t>Noram</t>
  </si>
  <si>
    <t xml:space="preserve">  SE to SE</t>
  </si>
  <si>
    <t xml:space="preserve">  SE to ML-3</t>
  </si>
  <si>
    <t xml:space="preserve">  SW to ML-3</t>
  </si>
  <si>
    <t xml:space="preserve">  ML-7 to ML-7</t>
  </si>
  <si>
    <t xml:space="preserve">  ML-7 to ML-3</t>
  </si>
  <si>
    <t xml:space="preserve">  ML-2 to ML-3</t>
  </si>
  <si>
    <t xml:space="preserve">  ML-2 to ML-7</t>
  </si>
  <si>
    <t xml:space="preserve">  Field Zn - Field Zn</t>
  </si>
  <si>
    <t xml:space="preserve">  Field Zn - Zn 1a</t>
  </si>
  <si>
    <t xml:space="preserve">  Zn 1a - Zn 1a</t>
  </si>
  <si>
    <t xml:space="preserve">  Zn 1a - Zn 2</t>
  </si>
  <si>
    <t>MRT</t>
  </si>
  <si>
    <t>Field to Market</t>
  </si>
  <si>
    <t>Field Zone Only</t>
  </si>
  <si>
    <t>Market Zone Only</t>
  </si>
  <si>
    <t>all pools     Negotiated Rates…this is fuel only</t>
  </si>
  <si>
    <t>Mid 10 to 16A</t>
  </si>
  <si>
    <t>NOTE:  FIELD FUEL IS NOT INCLUDED</t>
  </si>
  <si>
    <t>Mid 11 to 16A</t>
  </si>
  <si>
    <t>Mid 13 to 16A</t>
  </si>
  <si>
    <t>Mid 14 to 16A</t>
  </si>
  <si>
    <t>Mid 15 to 16A</t>
  </si>
  <si>
    <t xml:space="preserve"> Fld to 601-700 (CITGO/INDGAS)</t>
  </si>
  <si>
    <t xml:space="preserve"> Fld to 701-800 (Leb/DP&amp;L/ANR)</t>
  </si>
  <si>
    <t xml:space="preserve"> Fld to 801-900 (Maumee/MGU)</t>
  </si>
  <si>
    <t>Panhandle Eastern w/ GRI</t>
  </si>
  <si>
    <t xml:space="preserve"> Fld to 501-600 (IP/TRUNK)</t>
  </si>
  <si>
    <t>note:  When going from Bushton to Demarc, fuel is -0-.</t>
  </si>
  <si>
    <t>NOV, 1999 Variable Cost Transportation Rates</t>
  </si>
  <si>
    <t>Mid 3 to Demarc</t>
  </si>
  <si>
    <t>UPDATED 10/29/99</t>
  </si>
  <si>
    <t>UPDATED 11/8/99</t>
  </si>
  <si>
    <t>INCLUDES GRI TO MARKET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</si>
</sst>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6" formatCode="&quot;$&quot;#,##0.00;\-&quot;$&quot;#,##0.00"/>
    <numFmt numFmtId="170" formatCode="_-&quot;$&quot;* #,##0.00_-;\-&quot;$&quot;* #,##0.00_-;_-&quot;$&quot;* &quot;-&quot;??_-;_-@_-"/>
    <numFmt numFmtId="171" formatCode="_-* #,##0.00_-;\-* #,##0.00_-;_-* &quot;-&quot;??_-;_-@_-"/>
    <numFmt numFmtId="175" formatCode="0.0000%"/>
    <numFmt numFmtId="176" formatCode="_-* #,##0.000_-;\-* #,##0.000_-;_-* &quot;-&quot;??_-;_-@_-"/>
    <numFmt numFmtId="177" formatCode="_-* #,##0.0000_-;\-* #,##0.0000_-;_-* &quot;-&quot;??_-;_-@_-"/>
    <numFmt numFmtId="179" formatCode="_-* #,##0_-;\-* #,##0_-;_-* &quot;-&quot;??_-;_-@_-"/>
    <numFmt numFmtId="186" formatCode="#,##0.0000"/>
    <numFmt numFmtId="188" formatCode="&quot;$&quot;#,##0.0000;[Red]\-&quot;$&quot;#,##0.0000"/>
    <numFmt numFmtId="189" formatCode="&quot;$&quot;#,##0.00000;[Red]\-&quot;$&quot;#,##0.00000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2"/>
      <name val="Arial"/>
    </font>
    <font>
      <b/>
      <u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75" fontId="0" fillId="0" borderId="0" xfId="3" applyNumberFormat="1" applyFont="1"/>
    <xf numFmtId="175" fontId="0" fillId="0" borderId="0" xfId="3" applyNumberFormat="1" applyFont="1" applyAlignment="1">
      <alignment horizontal="center"/>
    </xf>
    <xf numFmtId="175" fontId="0" fillId="0" borderId="1" xfId="3" applyNumberFormat="1" applyFont="1" applyBorder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6" fontId="0" fillId="0" borderId="0" xfId="1" applyNumberFormat="1" applyFont="1"/>
    <xf numFmtId="17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0" applyNumberFormat="1"/>
    <xf numFmtId="177" fontId="0" fillId="0" borderId="0" xfId="0" applyNumberFormat="1"/>
    <xf numFmtId="0" fontId="4" fillId="0" borderId="0" xfId="0" applyFont="1"/>
    <xf numFmtId="179" fontId="0" fillId="0" borderId="0" xfId="1" applyNumberFormat="1" applyFont="1"/>
    <xf numFmtId="176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79" fontId="0" fillId="0" borderId="5" xfId="1" applyNumberFormat="1" applyFont="1" applyBorder="1"/>
    <xf numFmtId="179" fontId="0" fillId="0" borderId="0" xfId="1" applyNumberFormat="1" applyFont="1" applyBorder="1"/>
    <xf numFmtId="179" fontId="0" fillId="0" borderId="0" xfId="0" applyNumberFormat="1" applyBorder="1"/>
    <xf numFmtId="0" fontId="5" fillId="0" borderId="0" xfId="0" applyFont="1"/>
    <xf numFmtId="177" fontId="0" fillId="0" borderId="0" xfId="0" applyNumberFormat="1" applyBorder="1"/>
    <xf numFmtId="170" fontId="0" fillId="0" borderId="6" xfId="2" applyFont="1" applyBorder="1"/>
    <xf numFmtId="179" fontId="0" fillId="0" borderId="7" xfId="0" applyNumberFormat="1" applyBorder="1"/>
    <xf numFmtId="179" fontId="0" fillId="0" borderId="1" xfId="0" applyNumberFormat="1" applyBorder="1"/>
    <xf numFmtId="177" fontId="0" fillId="0" borderId="1" xfId="1" applyNumberFormat="1" applyFont="1" applyBorder="1"/>
    <xf numFmtId="170" fontId="0" fillId="0" borderId="8" xfId="2" applyFont="1" applyBorder="1"/>
    <xf numFmtId="186" fontId="0" fillId="0" borderId="0" xfId="1" applyNumberFormat="1" applyFont="1" applyAlignment="1"/>
    <xf numFmtId="186" fontId="0" fillId="0" borderId="0" xfId="1" applyNumberFormat="1" applyFont="1" applyAlignment="1">
      <alignment horizontal="center"/>
    </xf>
    <xf numFmtId="186" fontId="0" fillId="0" borderId="0" xfId="0" applyNumberFormat="1"/>
    <xf numFmtId="186" fontId="0" fillId="0" borderId="0" xfId="0" applyNumberFormat="1" applyAlignment="1">
      <alignment horizontal="center"/>
    </xf>
    <xf numFmtId="186" fontId="0" fillId="0" borderId="0" xfId="0" quotePrefix="1" applyNumberFormat="1" applyAlignment="1">
      <alignment horizontal="right"/>
    </xf>
    <xf numFmtId="186" fontId="0" fillId="0" borderId="0" xfId="0" applyNumberFormat="1" applyAlignment="1">
      <alignment horizontal="right"/>
    </xf>
    <xf numFmtId="186" fontId="0" fillId="0" borderId="0" xfId="1" applyNumberFormat="1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0" fillId="0" borderId="0" xfId="0" quotePrefix="1"/>
    <xf numFmtId="177" fontId="3" fillId="0" borderId="0" xfId="1" applyNumberFormat="1" applyFont="1"/>
    <xf numFmtId="177" fontId="1" fillId="0" borderId="0" xfId="1" applyNumberFormat="1" applyFont="1"/>
    <xf numFmtId="171" fontId="0" fillId="0" borderId="0" xfId="1" applyFont="1"/>
    <xf numFmtId="0" fontId="6" fillId="0" borderId="0" xfId="0" applyFont="1"/>
    <xf numFmtId="186" fontId="0" fillId="2" borderId="0" xfId="0" applyNumberFormat="1" applyFill="1"/>
    <xf numFmtId="186" fontId="0" fillId="2" borderId="0" xfId="1" applyNumberFormat="1" applyFont="1" applyFill="1" applyAlignment="1"/>
    <xf numFmtId="186" fontId="0" fillId="0" borderId="0" xfId="1" quotePrefix="1" applyNumberFormat="1" applyFont="1" applyAlignment="1"/>
    <xf numFmtId="0" fontId="7" fillId="0" borderId="0" xfId="0" applyFont="1"/>
    <xf numFmtId="186" fontId="0" fillId="0" borderId="0" xfId="1" applyNumberFormat="1" applyFont="1" applyFill="1" applyAlignment="1"/>
    <xf numFmtId="186" fontId="0" fillId="0" borderId="0" xfId="0" applyNumberFormat="1" applyFill="1"/>
    <xf numFmtId="0" fontId="2" fillId="0" borderId="0" xfId="0" applyFont="1"/>
    <xf numFmtId="0" fontId="2" fillId="0" borderId="0" xfId="0" quotePrefix="1" applyFont="1"/>
    <xf numFmtId="17" fontId="0" fillId="0" borderId="0" xfId="0" applyNumberFormat="1"/>
    <xf numFmtId="176" fontId="0" fillId="0" borderId="0" xfId="1" applyNumberFormat="1" applyFont="1" applyAlignment="1"/>
    <xf numFmtId="14" fontId="0" fillId="0" borderId="0" xfId="1" applyNumberFormat="1" applyFont="1"/>
    <xf numFmtId="18" fontId="0" fillId="0" borderId="0" xfId="1" applyNumberFormat="1" applyFont="1"/>
    <xf numFmtId="17" fontId="0" fillId="0" borderId="0" xfId="0" applyNumberFormat="1" applyAlignment="1">
      <alignment horizontal="right"/>
    </xf>
    <xf numFmtId="17" fontId="1" fillId="0" borderId="0" xfId="0" quotePrefix="1" applyNumberFormat="1" applyFont="1" applyAlignment="1">
      <alignment horizontal="left"/>
    </xf>
    <xf numFmtId="10" fontId="0" fillId="0" borderId="0" xfId="3" applyNumberFormat="1" applyFont="1"/>
    <xf numFmtId="10" fontId="0" fillId="0" borderId="0" xfId="3" applyNumberFormat="1" applyFont="1" applyAlignment="1">
      <alignment horizontal="center"/>
    </xf>
    <xf numFmtId="188" fontId="0" fillId="0" borderId="0" xfId="0" applyNumberFormat="1"/>
    <xf numFmtId="189" fontId="0" fillId="0" borderId="0" xfId="0" applyNumberFormat="1"/>
    <xf numFmtId="186" fontId="0" fillId="0" borderId="0" xfId="0" quotePrefix="1" applyNumberFormat="1" applyFill="1" applyAlignment="1">
      <alignment horizontal="right"/>
    </xf>
    <xf numFmtId="0" fontId="8" fillId="0" borderId="0" xfId="0" applyFont="1"/>
    <xf numFmtId="0" fontId="1" fillId="0" borderId="0" xfId="0" quotePrefix="1" applyFont="1"/>
    <xf numFmtId="0" fontId="9" fillId="0" borderId="0" xfId="0" applyFont="1"/>
    <xf numFmtId="177" fontId="8" fillId="0" borderId="0" xfId="1" applyNumberFormat="1" applyFont="1"/>
    <xf numFmtId="175" fontId="8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B210"/>
  <sheetViews>
    <sheetView tabSelected="1" workbookViewId="0">
      <pane xSplit="2" ySplit="7" topLeftCell="C8" activePane="bottomRight" state="frozenSplit"/>
      <selection pane="topRight" activeCell="C1" sqref="C1"/>
      <selection pane="bottomLeft" activeCell="A7" sqref="A7"/>
      <selection pane="bottomRight" activeCell="AQ57" sqref="AQ57"/>
    </sheetView>
  </sheetViews>
  <sheetFormatPr defaultRowHeight="13.2" x14ac:dyDescent="0.25"/>
  <cols>
    <col min="1" max="1" width="26.88671875" customWidth="1"/>
    <col min="2" max="2" width="8.33203125" hidden="1" customWidth="1"/>
    <col min="3" max="3" width="10.5546875" style="10" customWidth="1"/>
    <col min="4" max="4" width="9.6640625" style="10" bestFit="1" customWidth="1"/>
    <col min="5" max="5" width="10.33203125" style="7" bestFit="1" customWidth="1"/>
    <col min="6" max="15" width="0" hidden="1" customWidth="1"/>
    <col min="30" max="30" width="7.6640625" bestFit="1" customWidth="1"/>
    <col min="135" max="135" width="7.6640625" bestFit="1" customWidth="1"/>
    <col min="136" max="136" width="8.88671875" customWidth="1"/>
  </cols>
  <sheetData>
    <row r="1" spans="1:158" ht="15.6" x14ac:dyDescent="0.3">
      <c r="A1" s="2" t="s">
        <v>251</v>
      </c>
      <c r="B1" s="2"/>
      <c r="C1" s="47"/>
    </row>
    <row r="2" spans="1:158" x14ac:dyDescent="0.25">
      <c r="A2" s="1" t="s">
        <v>0</v>
      </c>
      <c r="B2" s="1"/>
      <c r="C2" s="48"/>
    </row>
    <row r="5" spans="1:158" s="3" customFormat="1" x14ac:dyDescent="0.25">
      <c r="A5" s="6">
        <f ca="1">NOW()</f>
        <v>36670.4494962963</v>
      </c>
      <c r="B5" s="16">
        <v>1</v>
      </c>
      <c r="C5" s="11"/>
      <c r="D5" s="11"/>
      <c r="E5" s="8" t="s">
        <v>1</v>
      </c>
      <c r="F5" s="3">
        <v>1.5</v>
      </c>
      <c r="G5" s="3">
        <f>F5+0.05</f>
        <v>1.55</v>
      </c>
      <c r="H5" s="3">
        <f t="shared" ref="H5:W5" si="0">G5+0.05</f>
        <v>1.6</v>
      </c>
      <c r="I5" s="3">
        <f t="shared" si="0"/>
        <v>1.6500000000000001</v>
      </c>
      <c r="J5" s="3">
        <f t="shared" si="0"/>
        <v>1.7000000000000002</v>
      </c>
      <c r="K5" s="3">
        <f t="shared" si="0"/>
        <v>1.7500000000000002</v>
      </c>
      <c r="L5" s="3">
        <f t="shared" si="0"/>
        <v>1.8000000000000003</v>
      </c>
      <c r="M5" s="3">
        <f t="shared" si="0"/>
        <v>1.8500000000000003</v>
      </c>
      <c r="N5" s="3">
        <f t="shared" si="0"/>
        <v>1.9000000000000004</v>
      </c>
      <c r="O5" s="3">
        <f t="shared" si="0"/>
        <v>1.9500000000000004</v>
      </c>
      <c r="P5" s="3">
        <v>2.5</v>
      </c>
      <c r="Q5" s="3">
        <f t="shared" si="0"/>
        <v>2.5499999999999998</v>
      </c>
      <c r="R5" s="3">
        <f t="shared" si="0"/>
        <v>2.5999999999999996</v>
      </c>
      <c r="S5" s="3">
        <f t="shared" si="0"/>
        <v>2.6499999999999995</v>
      </c>
      <c r="T5" s="3">
        <f t="shared" si="0"/>
        <v>2.6999999999999993</v>
      </c>
      <c r="U5" s="3">
        <f t="shared" si="0"/>
        <v>2.7499999999999991</v>
      </c>
      <c r="V5" s="3">
        <f t="shared" si="0"/>
        <v>2.7999999999999989</v>
      </c>
      <c r="W5" s="3">
        <f t="shared" si="0"/>
        <v>2.8499999999999988</v>
      </c>
      <c r="X5" s="3">
        <f t="shared" ref="X5:CI5" si="1">W5+0.05</f>
        <v>2.8999999999999986</v>
      </c>
      <c r="Y5" s="3">
        <f t="shared" si="1"/>
        <v>2.9499999999999984</v>
      </c>
      <c r="Z5" s="3">
        <f t="shared" si="1"/>
        <v>2.9999999999999982</v>
      </c>
      <c r="AA5" s="3">
        <f t="shared" si="1"/>
        <v>3.049999999999998</v>
      </c>
      <c r="AB5" s="3">
        <f t="shared" si="1"/>
        <v>3.0999999999999979</v>
      </c>
      <c r="AC5" s="3">
        <f t="shared" si="1"/>
        <v>3.1499999999999977</v>
      </c>
      <c r="AD5" s="3">
        <f t="shared" si="1"/>
        <v>3.1999999999999975</v>
      </c>
      <c r="AE5" s="3">
        <f t="shared" si="1"/>
        <v>3.2499999999999973</v>
      </c>
      <c r="AF5" s="3">
        <f t="shared" si="1"/>
        <v>3.2999999999999972</v>
      </c>
      <c r="AG5" s="3">
        <f t="shared" si="1"/>
        <v>3.349999999999997</v>
      </c>
      <c r="AH5" s="3">
        <f t="shared" si="1"/>
        <v>3.3999999999999968</v>
      </c>
      <c r="AI5" s="3">
        <f t="shared" si="1"/>
        <v>3.4499999999999966</v>
      </c>
      <c r="AJ5" s="3">
        <f t="shared" si="1"/>
        <v>3.4999999999999964</v>
      </c>
      <c r="AK5" s="3">
        <f t="shared" si="1"/>
        <v>3.5499999999999963</v>
      </c>
      <c r="AL5" s="3">
        <f t="shared" si="1"/>
        <v>3.5999999999999961</v>
      </c>
      <c r="AM5" s="3">
        <f t="shared" si="1"/>
        <v>3.6499999999999959</v>
      </c>
      <c r="AN5" s="3">
        <f t="shared" si="1"/>
        <v>3.6999999999999957</v>
      </c>
      <c r="AO5" s="3">
        <f t="shared" si="1"/>
        <v>3.7499999999999956</v>
      </c>
      <c r="AP5" s="3">
        <f t="shared" si="1"/>
        <v>3.7999999999999954</v>
      </c>
      <c r="AQ5" s="3">
        <f t="shared" si="1"/>
        <v>3.8499999999999952</v>
      </c>
      <c r="AR5" s="3">
        <f t="shared" si="1"/>
        <v>3.899999999999995</v>
      </c>
      <c r="AS5" s="3">
        <f t="shared" si="1"/>
        <v>3.9499999999999948</v>
      </c>
      <c r="AT5" s="3">
        <f t="shared" si="1"/>
        <v>3.9999999999999947</v>
      </c>
      <c r="AU5" s="3">
        <f t="shared" si="1"/>
        <v>4.0499999999999945</v>
      </c>
      <c r="AV5" s="3">
        <f t="shared" si="1"/>
        <v>4.0999999999999943</v>
      </c>
      <c r="AW5" s="3">
        <f t="shared" si="1"/>
        <v>4.1499999999999941</v>
      </c>
      <c r="AX5" s="3">
        <f t="shared" si="1"/>
        <v>4.199999999999994</v>
      </c>
      <c r="AY5" s="3">
        <f t="shared" si="1"/>
        <v>4.2499999999999938</v>
      </c>
      <c r="AZ5" s="3">
        <f t="shared" si="1"/>
        <v>4.2999999999999936</v>
      </c>
      <c r="BA5" s="3">
        <f t="shared" si="1"/>
        <v>4.3499999999999934</v>
      </c>
      <c r="BB5" s="3">
        <f t="shared" si="1"/>
        <v>4.3999999999999932</v>
      </c>
      <c r="BC5" s="3">
        <f t="shared" si="1"/>
        <v>4.4499999999999931</v>
      </c>
      <c r="BD5" s="3">
        <f t="shared" si="1"/>
        <v>4.4999999999999929</v>
      </c>
      <c r="BE5" s="3">
        <f t="shared" si="1"/>
        <v>4.5499999999999927</v>
      </c>
      <c r="BF5" s="3">
        <f t="shared" si="1"/>
        <v>4.5999999999999925</v>
      </c>
      <c r="BG5" s="3">
        <f t="shared" si="1"/>
        <v>4.6499999999999924</v>
      </c>
      <c r="BH5" s="3">
        <f t="shared" si="1"/>
        <v>4.6999999999999922</v>
      </c>
      <c r="BI5" s="3">
        <f t="shared" si="1"/>
        <v>4.749999999999992</v>
      </c>
      <c r="BJ5" s="3">
        <f t="shared" si="1"/>
        <v>4.7999999999999918</v>
      </c>
      <c r="BK5" s="3">
        <f t="shared" si="1"/>
        <v>4.8499999999999917</v>
      </c>
      <c r="BL5" s="3">
        <f t="shared" si="1"/>
        <v>4.8999999999999915</v>
      </c>
      <c r="BM5" s="3">
        <f t="shared" si="1"/>
        <v>4.9499999999999913</v>
      </c>
      <c r="BN5" s="3">
        <f t="shared" si="1"/>
        <v>4.9999999999999911</v>
      </c>
      <c r="BO5" s="3">
        <f t="shared" si="1"/>
        <v>5.0499999999999909</v>
      </c>
      <c r="BP5" s="3">
        <f t="shared" si="1"/>
        <v>5.0999999999999908</v>
      </c>
      <c r="BQ5" s="3">
        <f t="shared" si="1"/>
        <v>5.1499999999999906</v>
      </c>
      <c r="BR5" s="3">
        <f t="shared" si="1"/>
        <v>5.1999999999999904</v>
      </c>
      <c r="BS5" s="3">
        <f t="shared" si="1"/>
        <v>5.2499999999999902</v>
      </c>
      <c r="BT5" s="3">
        <f t="shared" si="1"/>
        <v>5.2999999999999901</v>
      </c>
      <c r="BU5" s="3">
        <f t="shared" si="1"/>
        <v>5.3499999999999899</v>
      </c>
      <c r="BV5" s="3">
        <f t="shared" si="1"/>
        <v>5.3999999999999897</v>
      </c>
      <c r="BW5" s="3">
        <f t="shared" si="1"/>
        <v>5.4499999999999895</v>
      </c>
      <c r="BX5" s="3">
        <f t="shared" si="1"/>
        <v>5.4999999999999893</v>
      </c>
      <c r="BY5" s="3">
        <f t="shared" si="1"/>
        <v>5.5499999999999892</v>
      </c>
      <c r="BZ5" s="3">
        <f t="shared" si="1"/>
        <v>5.599999999999989</v>
      </c>
      <c r="CA5" s="3">
        <f t="shared" si="1"/>
        <v>5.6499999999999888</v>
      </c>
      <c r="CB5" s="3">
        <f t="shared" si="1"/>
        <v>5.6999999999999886</v>
      </c>
      <c r="CC5" s="3">
        <f t="shared" si="1"/>
        <v>5.7499999999999885</v>
      </c>
      <c r="CD5" s="3">
        <f t="shared" si="1"/>
        <v>5.7999999999999883</v>
      </c>
      <c r="CE5" s="3">
        <f t="shared" si="1"/>
        <v>5.8499999999999881</v>
      </c>
      <c r="CF5" s="3">
        <f t="shared" si="1"/>
        <v>5.8999999999999879</v>
      </c>
      <c r="CG5" s="3">
        <f t="shared" si="1"/>
        <v>5.9499999999999877</v>
      </c>
      <c r="CH5" s="3">
        <f t="shared" si="1"/>
        <v>5.9999999999999876</v>
      </c>
      <c r="CI5" s="3">
        <f t="shared" si="1"/>
        <v>6.0499999999999874</v>
      </c>
      <c r="CJ5" s="3">
        <f t="shared" ref="CJ5:EG5" si="2">CI5+0.05</f>
        <v>6.0999999999999872</v>
      </c>
      <c r="CK5" s="3">
        <f t="shared" si="2"/>
        <v>6.149999999999987</v>
      </c>
      <c r="CL5" s="3">
        <f t="shared" si="2"/>
        <v>6.1999999999999869</v>
      </c>
      <c r="CM5" s="3">
        <f t="shared" si="2"/>
        <v>6.2499999999999867</v>
      </c>
      <c r="CN5" s="3">
        <f t="shared" si="2"/>
        <v>6.2999999999999865</v>
      </c>
      <c r="CO5" s="3">
        <f t="shared" si="2"/>
        <v>6.3499999999999863</v>
      </c>
      <c r="CP5" s="3">
        <f t="shared" si="2"/>
        <v>6.3999999999999861</v>
      </c>
      <c r="CQ5" s="3">
        <f t="shared" si="2"/>
        <v>6.449999999999986</v>
      </c>
      <c r="CR5" s="3">
        <f t="shared" si="2"/>
        <v>6.4999999999999858</v>
      </c>
      <c r="CS5" s="3">
        <f t="shared" si="2"/>
        <v>6.5499999999999856</v>
      </c>
      <c r="CT5" s="3">
        <f t="shared" si="2"/>
        <v>6.5999999999999854</v>
      </c>
      <c r="CU5" s="3">
        <f t="shared" si="2"/>
        <v>6.6499999999999853</v>
      </c>
      <c r="CV5" s="3">
        <f t="shared" si="2"/>
        <v>6.6999999999999851</v>
      </c>
      <c r="CW5" s="3">
        <f t="shared" si="2"/>
        <v>6.7499999999999849</v>
      </c>
      <c r="CX5" s="3">
        <f t="shared" si="2"/>
        <v>6.7999999999999847</v>
      </c>
      <c r="CY5" s="3">
        <f t="shared" si="2"/>
        <v>6.8499999999999845</v>
      </c>
      <c r="CZ5" s="3">
        <f t="shared" si="2"/>
        <v>6.8999999999999844</v>
      </c>
      <c r="DA5" s="3">
        <f t="shared" si="2"/>
        <v>6.9499999999999842</v>
      </c>
      <c r="DB5" s="3">
        <f t="shared" si="2"/>
        <v>6.999999999999984</v>
      </c>
      <c r="DC5" s="3">
        <f t="shared" si="2"/>
        <v>7.0499999999999838</v>
      </c>
      <c r="DD5" s="3">
        <f t="shared" si="2"/>
        <v>7.0999999999999837</v>
      </c>
      <c r="DE5" s="3">
        <f t="shared" si="2"/>
        <v>7.1499999999999835</v>
      </c>
      <c r="DF5" s="3">
        <f t="shared" si="2"/>
        <v>7.1999999999999833</v>
      </c>
      <c r="DG5" s="3">
        <f t="shared" si="2"/>
        <v>7.2499999999999831</v>
      </c>
      <c r="DH5" s="3">
        <f t="shared" si="2"/>
        <v>7.2999999999999829</v>
      </c>
      <c r="DI5" s="3">
        <f t="shared" si="2"/>
        <v>7.3499999999999828</v>
      </c>
      <c r="DJ5" s="3">
        <f t="shared" si="2"/>
        <v>7.3999999999999826</v>
      </c>
      <c r="DK5" s="3">
        <f t="shared" si="2"/>
        <v>7.4499999999999824</v>
      </c>
      <c r="DL5" s="3">
        <f t="shared" si="2"/>
        <v>7.4999999999999822</v>
      </c>
      <c r="DM5" s="3">
        <f t="shared" si="2"/>
        <v>7.5499999999999821</v>
      </c>
      <c r="DN5" s="3">
        <f t="shared" si="2"/>
        <v>7.5999999999999819</v>
      </c>
      <c r="DO5" s="3">
        <f t="shared" si="2"/>
        <v>7.6499999999999817</v>
      </c>
      <c r="DP5" s="3">
        <f t="shared" si="2"/>
        <v>7.6999999999999815</v>
      </c>
      <c r="DQ5" s="3">
        <f t="shared" si="2"/>
        <v>7.7499999999999813</v>
      </c>
      <c r="DR5" s="3">
        <f t="shared" si="2"/>
        <v>7.7999999999999812</v>
      </c>
      <c r="DS5" s="3">
        <f t="shared" si="2"/>
        <v>7.849999999999981</v>
      </c>
      <c r="DT5" s="3">
        <f t="shared" si="2"/>
        <v>7.8999999999999808</v>
      </c>
      <c r="DU5" s="3">
        <f t="shared" si="2"/>
        <v>7.9499999999999806</v>
      </c>
      <c r="DV5" s="3">
        <f t="shared" si="2"/>
        <v>7.9999999999999805</v>
      </c>
      <c r="DW5" s="3">
        <f t="shared" si="2"/>
        <v>8.0499999999999812</v>
      </c>
      <c r="DX5" s="3">
        <f t="shared" si="2"/>
        <v>8.0999999999999819</v>
      </c>
      <c r="DY5" s="3">
        <f t="shared" si="2"/>
        <v>8.1499999999999826</v>
      </c>
      <c r="DZ5" s="3">
        <f t="shared" si="2"/>
        <v>8.1999999999999833</v>
      </c>
      <c r="EA5" s="3">
        <f t="shared" si="2"/>
        <v>8.249999999999984</v>
      </c>
      <c r="EB5" s="3">
        <f t="shared" si="2"/>
        <v>8.2999999999999847</v>
      </c>
      <c r="EC5" s="3">
        <f t="shared" si="2"/>
        <v>8.3499999999999854</v>
      </c>
      <c r="ED5" s="3">
        <f t="shared" si="2"/>
        <v>8.3999999999999861</v>
      </c>
      <c r="EE5" s="3">
        <f t="shared" si="2"/>
        <v>8.4499999999999869</v>
      </c>
      <c r="EF5" s="3">
        <f t="shared" si="2"/>
        <v>8.4999999999999876</v>
      </c>
      <c r="EG5" s="3">
        <f t="shared" si="2"/>
        <v>8.5499999999999883</v>
      </c>
      <c r="EH5" s="3">
        <f t="shared" ref="EH5:ET5" si="3">EG5+0.05</f>
        <v>8.599999999999989</v>
      </c>
      <c r="EI5" s="3">
        <f t="shared" si="3"/>
        <v>8.6499999999999897</v>
      </c>
      <c r="EJ5" s="3">
        <f t="shared" si="3"/>
        <v>8.6999999999999904</v>
      </c>
      <c r="EK5" s="3">
        <f t="shared" si="3"/>
        <v>8.7499999999999911</v>
      </c>
      <c r="EL5" s="3">
        <f t="shared" si="3"/>
        <v>8.7999999999999918</v>
      </c>
      <c r="EM5" s="3">
        <f t="shared" si="3"/>
        <v>8.8499999999999925</v>
      </c>
      <c r="EN5" s="3">
        <f t="shared" si="3"/>
        <v>8.8999999999999932</v>
      </c>
      <c r="EO5" s="3">
        <f t="shared" si="3"/>
        <v>8.949999999999994</v>
      </c>
      <c r="EP5" s="3">
        <f t="shared" si="3"/>
        <v>8.9999999999999947</v>
      </c>
      <c r="EQ5" s="3">
        <f t="shared" si="3"/>
        <v>9.0499999999999954</v>
      </c>
      <c r="ER5" s="3">
        <f t="shared" si="3"/>
        <v>9.0999999999999961</v>
      </c>
      <c r="ES5" s="3">
        <f t="shared" si="3"/>
        <v>9.1499999999999968</v>
      </c>
      <c r="ET5" s="3">
        <f t="shared" si="3"/>
        <v>9.1999999999999975</v>
      </c>
    </row>
    <row r="6" spans="1:158" x14ac:dyDescent="0.25">
      <c r="B6" s="17">
        <f>+B5+1</f>
        <v>2</v>
      </c>
    </row>
    <row r="7" spans="1:158" ht="13.8" thickBot="1" x14ac:dyDescent="0.3">
      <c r="A7" s="4" t="s">
        <v>3</v>
      </c>
      <c r="B7" s="17">
        <f>+B6+1</f>
        <v>3</v>
      </c>
      <c r="C7" s="35" t="s">
        <v>4</v>
      </c>
      <c r="D7" s="12" t="s">
        <v>5</v>
      </c>
      <c r="E7" s="9" t="s">
        <v>6</v>
      </c>
      <c r="F7" s="5" t="s">
        <v>7</v>
      </c>
      <c r="G7" s="5" t="str">
        <f t="shared" ref="G7:AD7" si="4">F7</f>
        <v>Total $</v>
      </c>
      <c r="H7" s="5" t="str">
        <f t="shared" si="4"/>
        <v>Total $</v>
      </c>
      <c r="I7" s="5" t="str">
        <f t="shared" si="4"/>
        <v>Total $</v>
      </c>
      <c r="J7" s="5" t="str">
        <f t="shared" si="4"/>
        <v>Total $</v>
      </c>
      <c r="K7" s="5" t="str">
        <f t="shared" si="4"/>
        <v>Total $</v>
      </c>
      <c r="L7" s="5" t="str">
        <f t="shared" si="4"/>
        <v>Total $</v>
      </c>
      <c r="M7" s="5" t="str">
        <f t="shared" si="4"/>
        <v>Total $</v>
      </c>
      <c r="N7" s="5" t="str">
        <f t="shared" si="4"/>
        <v>Total $</v>
      </c>
      <c r="O7" s="5" t="str">
        <f t="shared" si="4"/>
        <v>Total $</v>
      </c>
      <c r="P7" s="5" t="str">
        <f t="shared" si="4"/>
        <v>Total $</v>
      </c>
      <c r="Q7" s="5" t="str">
        <f t="shared" si="4"/>
        <v>Total $</v>
      </c>
      <c r="R7" s="5" t="str">
        <f t="shared" si="4"/>
        <v>Total $</v>
      </c>
      <c r="S7" s="5" t="str">
        <f t="shared" si="4"/>
        <v>Total $</v>
      </c>
      <c r="T7" s="5" t="str">
        <f t="shared" si="4"/>
        <v>Total $</v>
      </c>
      <c r="U7" s="5" t="str">
        <f t="shared" si="4"/>
        <v>Total $</v>
      </c>
      <c r="V7" s="5" t="str">
        <f t="shared" si="4"/>
        <v>Total $</v>
      </c>
      <c r="W7" s="5" t="str">
        <f t="shared" si="4"/>
        <v>Total $</v>
      </c>
      <c r="X7" s="5" t="str">
        <f t="shared" si="4"/>
        <v>Total $</v>
      </c>
      <c r="Y7" s="5" t="str">
        <f t="shared" si="4"/>
        <v>Total $</v>
      </c>
      <c r="Z7" s="5" t="str">
        <f t="shared" si="4"/>
        <v>Total $</v>
      </c>
      <c r="AA7" s="5" t="str">
        <f t="shared" si="4"/>
        <v>Total $</v>
      </c>
      <c r="AB7" s="5" t="str">
        <f t="shared" si="4"/>
        <v>Total $</v>
      </c>
      <c r="AC7" s="5" t="str">
        <f t="shared" si="4"/>
        <v>Total $</v>
      </c>
      <c r="AD7" s="5" t="str">
        <f t="shared" si="4"/>
        <v>Total $</v>
      </c>
      <c r="AE7" s="5" t="str">
        <f t="shared" ref="AE7:CP7" si="5">AD7</f>
        <v>Total $</v>
      </c>
      <c r="AF7" s="5" t="str">
        <f t="shared" si="5"/>
        <v>Total $</v>
      </c>
      <c r="AG7" s="5" t="str">
        <f t="shared" si="5"/>
        <v>Total $</v>
      </c>
      <c r="AH7" s="5" t="str">
        <f t="shared" si="5"/>
        <v>Total $</v>
      </c>
      <c r="AI7" s="5" t="str">
        <f t="shared" si="5"/>
        <v>Total $</v>
      </c>
      <c r="AJ7" s="5" t="str">
        <f t="shared" si="5"/>
        <v>Total $</v>
      </c>
      <c r="AK7" s="5" t="str">
        <f t="shared" si="5"/>
        <v>Total $</v>
      </c>
      <c r="AL7" s="5" t="str">
        <f t="shared" si="5"/>
        <v>Total $</v>
      </c>
      <c r="AM7" s="5" t="str">
        <f t="shared" si="5"/>
        <v>Total $</v>
      </c>
      <c r="AN7" s="5" t="str">
        <f t="shared" si="5"/>
        <v>Total $</v>
      </c>
      <c r="AO7" s="5" t="str">
        <f t="shared" si="5"/>
        <v>Total $</v>
      </c>
      <c r="AP7" s="5" t="str">
        <f t="shared" si="5"/>
        <v>Total $</v>
      </c>
      <c r="AQ7" s="5" t="str">
        <f t="shared" si="5"/>
        <v>Total $</v>
      </c>
      <c r="AR7" s="5" t="str">
        <f t="shared" si="5"/>
        <v>Total $</v>
      </c>
      <c r="AS7" s="5" t="str">
        <f t="shared" si="5"/>
        <v>Total $</v>
      </c>
      <c r="AT7" s="5" t="str">
        <f t="shared" si="5"/>
        <v>Total $</v>
      </c>
      <c r="AU7" s="5" t="str">
        <f t="shared" si="5"/>
        <v>Total $</v>
      </c>
      <c r="AV7" s="5" t="str">
        <f t="shared" si="5"/>
        <v>Total $</v>
      </c>
      <c r="AW7" s="5" t="str">
        <f t="shared" si="5"/>
        <v>Total $</v>
      </c>
      <c r="AX7" s="5" t="str">
        <f t="shared" si="5"/>
        <v>Total $</v>
      </c>
      <c r="AY7" s="5" t="str">
        <f t="shared" si="5"/>
        <v>Total $</v>
      </c>
      <c r="AZ7" s="5" t="str">
        <f t="shared" si="5"/>
        <v>Total $</v>
      </c>
      <c r="BA7" s="5" t="str">
        <f t="shared" si="5"/>
        <v>Total $</v>
      </c>
      <c r="BB7" s="5" t="str">
        <f t="shared" si="5"/>
        <v>Total $</v>
      </c>
      <c r="BC7" s="5" t="str">
        <f t="shared" si="5"/>
        <v>Total $</v>
      </c>
      <c r="BD7" s="5" t="str">
        <f t="shared" si="5"/>
        <v>Total $</v>
      </c>
      <c r="BE7" s="5" t="str">
        <f t="shared" si="5"/>
        <v>Total $</v>
      </c>
      <c r="BF7" s="5" t="str">
        <f t="shared" si="5"/>
        <v>Total $</v>
      </c>
      <c r="BG7" s="5" t="str">
        <f t="shared" si="5"/>
        <v>Total $</v>
      </c>
      <c r="BH7" s="5" t="str">
        <f t="shared" si="5"/>
        <v>Total $</v>
      </c>
      <c r="BI7" s="5" t="str">
        <f t="shared" si="5"/>
        <v>Total $</v>
      </c>
      <c r="BJ7" s="5" t="str">
        <f t="shared" si="5"/>
        <v>Total $</v>
      </c>
      <c r="BK7" s="5" t="str">
        <f t="shared" si="5"/>
        <v>Total $</v>
      </c>
      <c r="BL7" s="5" t="str">
        <f t="shared" si="5"/>
        <v>Total $</v>
      </c>
      <c r="BM7" s="5" t="str">
        <f t="shared" si="5"/>
        <v>Total $</v>
      </c>
      <c r="BN7" s="5" t="str">
        <f t="shared" si="5"/>
        <v>Total $</v>
      </c>
      <c r="BO7" s="5" t="str">
        <f t="shared" si="5"/>
        <v>Total $</v>
      </c>
      <c r="BP7" s="5" t="str">
        <f t="shared" si="5"/>
        <v>Total $</v>
      </c>
      <c r="BQ7" s="5" t="str">
        <f t="shared" si="5"/>
        <v>Total $</v>
      </c>
      <c r="BR7" s="5" t="str">
        <f t="shared" si="5"/>
        <v>Total $</v>
      </c>
      <c r="BS7" s="5" t="str">
        <f t="shared" si="5"/>
        <v>Total $</v>
      </c>
      <c r="BT7" s="5" t="str">
        <f t="shared" si="5"/>
        <v>Total $</v>
      </c>
      <c r="BU7" s="5" t="str">
        <f t="shared" si="5"/>
        <v>Total $</v>
      </c>
      <c r="BV7" s="5" t="str">
        <f t="shared" si="5"/>
        <v>Total $</v>
      </c>
      <c r="BW7" s="5" t="str">
        <f t="shared" si="5"/>
        <v>Total $</v>
      </c>
      <c r="BX7" s="5" t="str">
        <f t="shared" si="5"/>
        <v>Total $</v>
      </c>
      <c r="BY7" s="5" t="str">
        <f t="shared" si="5"/>
        <v>Total $</v>
      </c>
      <c r="BZ7" s="5" t="str">
        <f t="shared" si="5"/>
        <v>Total $</v>
      </c>
      <c r="CA7" s="5" t="str">
        <f t="shared" si="5"/>
        <v>Total $</v>
      </c>
      <c r="CB7" s="5" t="str">
        <f t="shared" si="5"/>
        <v>Total $</v>
      </c>
      <c r="CC7" s="5" t="str">
        <f t="shared" si="5"/>
        <v>Total $</v>
      </c>
      <c r="CD7" s="5" t="str">
        <f t="shared" si="5"/>
        <v>Total $</v>
      </c>
      <c r="CE7" s="5" t="str">
        <f t="shared" si="5"/>
        <v>Total $</v>
      </c>
      <c r="CF7" s="5" t="str">
        <f t="shared" si="5"/>
        <v>Total $</v>
      </c>
      <c r="CG7" s="5" t="str">
        <f t="shared" si="5"/>
        <v>Total $</v>
      </c>
      <c r="CH7" s="5" t="str">
        <f t="shared" si="5"/>
        <v>Total $</v>
      </c>
      <c r="CI7" s="5" t="str">
        <f t="shared" si="5"/>
        <v>Total $</v>
      </c>
      <c r="CJ7" s="5" t="str">
        <f t="shared" si="5"/>
        <v>Total $</v>
      </c>
      <c r="CK7" s="5" t="str">
        <f t="shared" si="5"/>
        <v>Total $</v>
      </c>
      <c r="CL7" s="5" t="str">
        <f t="shared" si="5"/>
        <v>Total $</v>
      </c>
      <c r="CM7" s="5" t="str">
        <f t="shared" si="5"/>
        <v>Total $</v>
      </c>
      <c r="CN7" s="5" t="str">
        <f t="shared" si="5"/>
        <v>Total $</v>
      </c>
      <c r="CO7" s="5" t="str">
        <f t="shared" si="5"/>
        <v>Total $</v>
      </c>
      <c r="CP7" s="5" t="str">
        <f t="shared" si="5"/>
        <v>Total $</v>
      </c>
      <c r="CQ7" s="5" t="str">
        <f t="shared" ref="CQ7:ET7" si="6">CP7</f>
        <v>Total $</v>
      </c>
      <c r="CR7" s="5" t="str">
        <f t="shared" si="6"/>
        <v>Total $</v>
      </c>
      <c r="CS7" s="5" t="str">
        <f t="shared" si="6"/>
        <v>Total $</v>
      </c>
      <c r="CT7" s="5" t="str">
        <f t="shared" si="6"/>
        <v>Total $</v>
      </c>
      <c r="CU7" s="5" t="str">
        <f t="shared" si="6"/>
        <v>Total $</v>
      </c>
      <c r="CV7" s="5" t="str">
        <f t="shared" si="6"/>
        <v>Total $</v>
      </c>
      <c r="CW7" s="5" t="str">
        <f t="shared" si="6"/>
        <v>Total $</v>
      </c>
      <c r="CX7" s="5" t="str">
        <f t="shared" si="6"/>
        <v>Total $</v>
      </c>
      <c r="CY7" s="5" t="str">
        <f t="shared" si="6"/>
        <v>Total $</v>
      </c>
      <c r="CZ7" s="5" t="str">
        <f t="shared" si="6"/>
        <v>Total $</v>
      </c>
      <c r="DA7" s="5" t="str">
        <f t="shared" si="6"/>
        <v>Total $</v>
      </c>
      <c r="DB7" s="5" t="str">
        <f t="shared" si="6"/>
        <v>Total $</v>
      </c>
      <c r="DC7" s="5" t="str">
        <f t="shared" si="6"/>
        <v>Total $</v>
      </c>
      <c r="DD7" s="5" t="str">
        <f t="shared" si="6"/>
        <v>Total $</v>
      </c>
      <c r="DE7" s="5" t="str">
        <f t="shared" si="6"/>
        <v>Total $</v>
      </c>
      <c r="DF7" s="5" t="str">
        <f t="shared" si="6"/>
        <v>Total $</v>
      </c>
      <c r="DG7" s="5" t="str">
        <f t="shared" si="6"/>
        <v>Total $</v>
      </c>
      <c r="DH7" s="5" t="str">
        <f t="shared" si="6"/>
        <v>Total $</v>
      </c>
      <c r="DI7" s="5" t="str">
        <f t="shared" si="6"/>
        <v>Total $</v>
      </c>
      <c r="DJ7" s="5" t="str">
        <f t="shared" si="6"/>
        <v>Total $</v>
      </c>
      <c r="DK7" s="5" t="str">
        <f t="shared" si="6"/>
        <v>Total $</v>
      </c>
      <c r="DL7" s="5" t="str">
        <f t="shared" si="6"/>
        <v>Total $</v>
      </c>
      <c r="DM7" s="5" t="str">
        <f t="shared" si="6"/>
        <v>Total $</v>
      </c>
      <c r="DN7" s="5" t="str">
        <f t="shared" si="6"/>
        <v>Total $</v>
      </c>
      <c r="DO7" s="5" t="str">
        <f t="shared" si="6"/>
        <v>Total $</v>
      </c>
      <c r="DP7" s="5" t="str">
        <f t="shared" si="6"/>
        <v>Total $</v>
      </c>
      <c r="DQ7" s="5" t="str">
        <f t="shared" si="6"/>
        <v>Total $</v>
      </c>
      <c r="DR7" s="5" t="str">
        <f t="shared" si="6"/>
        <v>Total $</v>
      </c>
      <c r="DS7" s="5" t="str">
        <f t="shared" si="6"/>
        <v>Total $</v>
      </c>
      <c r="DT7" s="5" t="str">
        <f t="shared" si="6"/>
        <v>Total $</v>
      </c>
      <c r="DU7" s="5" t="str">
        <f t="shared" si="6"/>
        <v>Total $</v>
      </c>
      <c r="DV7" s="5" t="str">
        <f t="shared" si="6"/>
        <v>Total $</v>
      </c>
      <c r="DW7" s="5" t="str">
        <f t="shared" si="6"/>
        <v>Total $</v>
      </c>
      <c r="DX7" s="5" t="str">
        <f t="shared" si="6"/>
        <v>Total $</v>
      </c>
      <c r="DY7" s="5" t="str">
        <f t="shared" si="6"/>
        <v>Total $</v>
      </c>
      <c r="DZ7" s="5" t="str">
        <f t="shared" si="6"/>
        <v>Total $</v>
      </c>
      <c r="EA7" s="5" t="str">
        <f t="shared" si="6"/>
        <v>Total $</v>
      </c>
      <c r="EB7" s="5" t="str">
        <f t="shared" si="6"/>
        <v>Total $</v>
      </c>
      <c r="EC7" s="5" t="str">
        <f t="shared" si="6"/>
        <v>Total $</v>
      </c>
      <c r="ED7" s="5" t="str">
        <f t="shared" si="6"/>
        <v>Total $</v>
      </c>
      <c r="EE7" s="5" t="str">
        <f t="shared" si="6"/>
        <v>Total $</v>
      </c>
      <c r="EF7" s="5" t="str">
        <f t="shared" si="6"/>
        <v>Total $</v>
      </c>
      <c r="EG7" s="5" t="str">
        <f t="shared" si="6"/>
        <v>Total $</v>
      </c>
      <c r="EH7" s="5" t="str">
        <f t="shared" si="6"/>
        <v>Total $</v>
      </c>
      <c r="EI7" s="5" t="str">
        <f t="shared" si="6"/>
        <v>Total $</v>
      </c>
      <c r="EJ7" s="5" t="str">
        <f t="shared" si="6"/>
        <v>Total $</v>
      </c>
      <c r="EK7" s="5" t="str">
        <f t="shared" si="6"/>
        <v>Total $</v>
      </c>
      <c r="EL7" s="5" t="str">
        <f t="shared" si="6"/>
        <v>Total $</v>
      </c>
      <c r="EM7" s="5" t="str">
        <f t="shared" si="6"/>
        <v>Total $</v>
      </c>
      <c r="EN7" s="5" t="str">
        <f t="shared" si="6"/>
        <v>Total $</v>
      </c>
      <c r="EO7" s="5" t="str">
        <f t="shared" si="6"/>
        <v>Total $</v>
      </c>
      <c r="EP7" s="5" t="str">
        <f t="shared" si="6"/>
        <v>Total $</v>
      </c>
      <c r="EQ7" s="5" t="str">
        <f t="shared" si="6"/>
        <v>Total $</v>
      </c>
      <c r="ER7" s="5" t="str">
        <f t="shared" si="6"/>
        <v>Total $</v>
      </c>
      <c r="ES7" s="5" t="str">
        <f t="shared" si="6"/>
        <v>Total $</v>
      </c>
      <c r="ET7" s="5" t="str">
        <f t="shared" si="6"/>
        <v>Total $</v>
      </c>
      <c r="EU7" s="5"/>
      <c r="EV7" s="5"/>
      <c r="EW7" s="5"/>
      <c r="EX7" s="5"/>
      <c r="EY7" s="5"/>
      <c r="EZ7" s="5"/>
      <c r="FA7" s="5"/>
      <c r="FB7" s="5"/>
    </row>
    <row r="8" spans="1:158" hidden="1" x14ac:dyDescent="0.25">
      <c r="B8" s="17">
        <f>+B7+1</f>
        <v>4</v>
      </c>
    </row>
    <row r="9" spans="1:158" hidden="1" x14ac:dyDescent="0.25">
      <c r="A9" s="1" t="s">
        <v>8</v>
      </c>
      <c r="B9" s="17">
        <f>+B8+1</f>
        <v>5</v>
      </c>
      <c r="C9" s="10">
        <v>6.4290000000000003</v>
      </c>
      <c r="D9" s="10">
        <f>0.0159+0.0088+0.002</f>
        <v>2.6700000000000002E-2</v>
      </c>
      <c r="E9" s="7">
        <v>9.4999999999999998E-3</v>
      </c>
      <c r="F9" s="10">
        <f>F$5/(1-$E9)+$D$9-F$5</f>
        <v>4.1086673397273898E-2</v>
      </c>
      <c r="G9" s="10">
        <f t="shared" ref="G9:V9" si="7">G$5/(1-$E9)+$D$9-G$5</f>
        <v>4.1566229177183223E-2</v>
      </c>
      <c r="H9" s="10">
        <f t="shared" si="7"/>
        <v>4.2045784957092325E-2</v>
      </c>
      <c r="I9" s="10">
        <f t="shared" si="7"/>
        <v>4.2525340737001427E-2</v>
      </c>
      <c r="J9" s="10">
        <f t="shared" si="7"/>
        <v>4.3004896516910529E-2</v>
      </c>
      <c r="K9" s="10">
        <f t="shared" si="7"/>
        <v>4.3484452296819631E-2</v>
      </c>
      <c r="L9" s="10">
        <f t="shared" si="7"/>
        <v>4.3964008076728733E-2</v>
      </c>
      <c r="M9" s="10">
        <f t="shared" si="7"/>
        <v>4.4443563856637835E-2</v>
      </c>
      <c r="N9" s="10">
        <f t="shared" si="7"/>
        <v>4.492311963654716E-2</v>
      </c>
      <c r="O9" s="10">
        <f t="shared" si="7"/>
        <v>4.5402675416456262E-2</v>
      </c>
      <c r="P9" s="10">
        <f t="shared" si="7"/>
        <v>5.0677788995456829E-2</v>
      </c>
      <c r="Q9" s="10">
        <f t="shared" si="7"/>
        <v>5.1157344775365932E-2</v>
      </c>
      <c r="R9" s="10">
        <f t="shared" si="7"/>
        <v>5.1636900555275034E-2</v>
      </c>
      <c r="S9" s="10">
        <f t="shared" si="7"/>
        <v>5.2116456335184136E-2</v>
      </c>
      <c r="T9" s="10">
        <f t="shared" si="7"/>
        <v>5.2596012115093238E-2</v>
      </c>
      <c r="U9" s="10">
        <f t="shared" si="7"/>
        <v>5.307556789500234E-2</v>
      </c>
      <c r="V9" s="10">
        <f t="shared" si="7"/>
        <v>5.3555123674911442E-2</v>
      </c>
      <c r="W9" s="10">
        <f t="shared" ref="W9:CH9" si="8">W$5/(1-$E9)+$D$9-W$5</f>
        <v>5.4034679454820544E-2</v>
      </c>
      <c r="X9" s="10">
        <f t="shared" si="8"/>
        <v>5.4514235234729647E-2</v>
      </c>
      <c r="Y9" s="10">
        <f t="shared" si="8"/>
        <v>5.4993791014638749E-2</v>
      </c>
      <c r="Z9" s="10">
        <f t="shared" si="8"/>
        <v>5.5473346794547851E-2</v>
      </c>
      <c r="AA9" s="10">
        <f t="shared" si="8"/>
        <v>5.5952902574456953E-2</v>
      </c>
      <c r="AB9" s="10">
        <f t="shared" si="8"/>
        <v>5.6432458354366055E-2</v>
      </c>
      <c r="AC9" s="10">
        <f t="shared" si="8"/>
        <v>5.6912014134275601E-2</v>
      </c>
      <c r="AD9" s="10">
        <f t="shared" si="8"/>
        <v>5.7391569914184704E-2</v>
      </c>
      <c r="AE9" s="10">
        <f t="shared" si="8"/>
        <v>5.7871125694093806E-2</v>
      </c>
      <c r="AF9" s="10">
        <f t="shared" si="8"/>
        <v>5.8350681474002908E-2</v>
      </c>
      <c r="AG9" s="10">
        <f t="shared" si="8"/>
        <v>5.883023725391201E-2</v>
      </c>
      <c r="AH9" s="10">
        <f t="shared" si="8"/>
        <v>5.9309793033821112E-2</v>
      </c>
      <c r="AI9" s="10">
        <f t="shared" si="8"/>
        <v>5.9789348813730214E-2</v>
      </c>
      <c r="AJ9" s="10">
        <f t="shared" si="8"/>
        <v>6.0268904593639316E-2</v>
      </c>
      <c r="AK9" s="10">
        <f t="shared" si="8"/>
        <v>6.0748460373548419E-2</v>
      </c>
      <c r="AL9" s="10">
        <f t="shared" si="8"/>
        <v>6.1228016153457521E-2</v>
      </c>
      <c r="AM9" s="10">
        <f t="shared" si="8"/>
        <v>6.1707571933366623E-2</v>
      </c>
      <c r="AN9" s="10">
        <f t="shared" si="8"/>
        <v>6.2187127713275725E-2</v>
      </c>
      <c r="AO9" s="10">
        <f t="shared" si="8"/>
        <v>6.2666683493184827E-2</v>
      </c>
      <c r="AP9" s="10">
        <f t="shared" si="8"/>
        <v>6.3146239273093929E-2</v>
      </c>
      <c r="AQ9" s="10">
        <f t="shared" si="8"/>
        <v>6.3625795053003031E-2</v>
      </c>
      <c r="AR9" s="10">
        <f t="shared" si="8"/>
        <v>6.4105350832912578E-2</v>
      </c>
      <c r="AS9" s="10">
        <f t="shared" si="8"/>
        <v>6.4584906612822124E-2</v>
      </c>
      <c r="AT9" s="10">
        <f t="shared" si="8"/>
        <v>6.5064462392730782E-2</v>
      </c>
      <c r="AU9" s="10">
        <f t="shared" si="8"/>
        <v>6.554401817263944E-2</v>
      </c>
      <c r="AV9" s="10">
        <f t="shared" si="8"/>
        <v>6.6023573952548986E-2</v>
      </c>
      <c r="AW9" s="10">
        <f t="shared" si="8"/>
        <v>6.6503129732457644E-2</v>
      </c>
      <c r="AX9" s="10">
        <f t="shared" si="8"/>
        <v>6.698268551236719E-2</v>
      </c>
      <c r="AY9" s="10">
        <f t="shared" si="8"/>
        <v>6.7462241292276737E-2</v>
      </c>
      <c r="AZ9" s="10">
        <f t="shared" si="8"/>
        <v>6.7941797072185395E-2</v>
      </c>
      <c r="BA9" s="10">
        <f t="shared" si="8"/>
        <v>6.8421352852094941E-2</v>
      </c>
      <c r="BB9" s="10">
        <f t="shared" si="8"/>
        <v>6.8900908632003599E-2</v>
      </c>
      <c r="BC9" s="10">
        <f t="shared" si="8"/>
        <v>6.9380464411913145E-2</v>
      </c>
      <c r="BD9" s="10">
        <f t="shared" si="8"/>
        <v>6.9860020191821803E-2</v>
      </c>
      <c r="BE9" s="10">
        <f t="shared" si="8"/>
        <v>7.033957597173135E-2</v>
      </c>
      <c r="BF9" s="10">
        <f t="shared" si="8"/>
        <v>7.0819131751640008E-2</v>
      </c>
      <c r="BG9" s="10">
        <f t="shared" si="8"/>
        <v>7.1298687531549554E-2</v>
      </c>
      <c r="BH9" s="10">
        <f t="shared" si="8"/>
        <v>7.1778243311458212E-2</v>
      </c>
      <c r="BI9" s="10">
        <f t="shared" si="8"/>
        <v>7.2257799091367758E-2</v>
      </c>
      <c r="BJ9" s="10">
        <f t="shared" si="8"/>
        <v>7.2737354871276416E-2</v>
      </c>
      <c r="BK9" s="10">
        <f t="shared" si="8"/>
        <v>7.3216910651185962E-2</v>
      </c>
      <c r="BL9" s="10">
        <f t="shared" si="8"/>
        <v>7.369646643109462E-2</v>
      </c>
      <c r="BM9" s="10">
        <f t="shared" si="8"/>
        <v>7.4176022211004167E-2</v>
      </c>
      <c r="BN9" s="10">
        <f t="shared" si="8"/>
        <v>7.4655577990913713E-2</v>
      </c>
      <c r="BO9" s="10">
        <f t="shared" si="8"/>
        <v>7.5135133770822371E-2</v>
      </c>
      <c r="BP9" s="10">
        <f t="shared" si="8"/>
        <v>7.5614689550731917E-2</v>
      </c>
      <c r="BQ9" s="10">
        <f t="shared" si="8"/>
        <v>7.6094245330640575E-2</v>
      </c>
      <c r="BR9" s="10">
        <f t="shared" si="8"/>
        <v>7.6573801110550122E-2</v>
      </c>
      <c r="BS9" s="10">
        <f t="shared" si="8"/>
        <v>7.705335689045878E-2</v>
      </c>
      <c r="BT9" s="10">
        <f t="shared" si="8"/>
        <v>7.7532912670368326E-2</v>
      </c>
      <c r="BU9" s="10">
        <f t="shared" si="8"/>
        <v>7.8012468450276984E-2</v>
      </c>
      <c r="BV9" s="10">
        <f t="shared" si="8"/>
        <v>7.849202423018653E-2</v>
      </c>
      <c r="BW9" s="10">
        <f t="shared" si="8"/>
        <v>7.8971580010095188E-2</v>
      </c>
      <c r="BX9" s="10">
        <f t="shared" si="8"/>
        <v>7.9451135790004734E-2</v>
      </c>
      <c r="BY9" s="10">
        <f t="shared" si="8"/>
        <v>7.9930691569913392E-2</v>
      </c>
      <c r="BZ9" s="10">
        <f t="shared" si="8"/>
        <v>8.0410247349822939E-2</v>
      </c>
      <c r="CA9" s="10">
        <f t="shared" si="8"/>
        <v>8.0889803129731597E-2</v>
      </c>
      <c r="CB9" s="10">
        <f t="shared" si="8"/>
        <v>8.1369358909641143E-2</v>
      </c>
      <c r="CC9" s="10">
        <f t="shared" si="8"/>
        <v>8.1848914689550689E-2</v>
      </c>
      <c r="CD9" s="10">
        <f t="shared" si="8"/>
        <v>8.2328470469459347E-2</v>
      </c>
      <c r="CE9" s="10">
        <f t="shared" si="8"/>
        <v>8.2808026249368893E-2</v>
      </c>
      <c r="CF9" s="10">
        <f t="shared" si="8"/>
        <v>8.3287582029277551E-2</v>
      </c>
      <c r="CG9" s="10">
        <f t="shared" si="8"/>
        <v>8.3767137809187098E-2</v>
      </c>
      <c r="CH9" s="10">
        <f t="shared" si="8"/>
        <v>8.4246693589095756E-2</v>
      </c>
      <c r="CI9" s="10">
        <f t="shared" ref="CI9:ET9" si="9">CI$5/(1-$E9)+$D$9-CI$5</f>
        <v>8.4726249369005302E-2</v>
      </c>
      <c r="CJ9" s="10">
        <f t="shared" si="9"/>
        <v>8.520580514891396E-2</v>
      </c>
      <c r="CK9" s="10">
        <f t="shared" si="9"/>
        <v>8.5685360928823506E-2</v>
      </c>
      <c r="CL9" s="10">
        <f t="shared" si="9"/>
        <v>8.6164916708732164E-2</v>
      </c>
      <c r="CM9" s="10">
        <f t="shared" si="9"/>
        <v>8.6644472488641711E-2</v>
      </c>
      <c r="CN9" s="10">
        <f t="shared" si="9"/>
        <v>8.7124028268550369E-2</v>
      </c>
      <c r="CO9" s="10">
        <f t="shared" si="9"/>
        <v>8.7603584048459915E-2</v>
      </c>
      <c r="CP9" s="10">
        <f t="shared" si="9"/>
        <v>8.8083139828368573E-2</v>
      </c>
      <c r="CQ9" s="10">
        <f t="shared" si="9"/>
        <v>8.8562695608278119E-2</v>
      </c>
      <c r="CR9" s="10">
        <f t="shared" si="9"/>
        <v>8.9042251388187665E-2</v>
      </c>
      <c r="CS9" s="10">
        <f t="shared" si="9"/>
        <v>8.9521807168096323E-2</v>
      </c>
      <c r="CT9" s="10">
        <f t="shared" si="9"/>
        <v>9.000136294800587E-2</v>
      </c>
      <c r="CU9" s="10">
        <f t="shared" si="9"/>
        <v>9.0480918727914528E-2</v>
      </c>
      <c r="CV9" s="10">
        <f t="shared" si="9"/>
        <v>9.0960474507824074E-2</v>
      </c>
      <c r="CW9" s="10">
        <f t="shared" si="9"/>
        <v>9.1440030287732732E-2</v>
      </c>
      <c r="CX9" s="10">
        <f t="shared" si="9"/>
        <v>9.1919586067642278E-2</v>
      </c>
      <c r="CY9" s="10">
        <f t="shared" si="9"/>
        <v>9.2399141847550936E-2</v>
      </c>
      <c r="CZ9" s="10">
        <f t="shared" si="9"/>
        <v>9.2878697627460483E-2</v>
      </c>
      <c r="DA9" s="10">
        <f t="shared" si="9"/>
        <v>9.3358253407369141E-2</v>
      </c>
      <c r="DB9" s="10">
        <f t="shared" si="9"/>
        <v>9.3837809187278687E-2</v>
      </c>
      <c r="DC9" s="10">
        <f t="shared" si="9"/>
        <v>9.4317364967187345E-2</v>
      </c>
      <c r="DD9" s="10">
        <f t="shared" si="9"/>
        <v>9.4796920747096891E-2</v>
      </c>
      <c r="DE9" s="10">
        <f t="shared" si="9"/>
        <v>9.5276476527006437E-2</v>
      </c>
      <c r="DF9" s="10">
        <f t="shared" si="9"/>
        <v>9.5756032306915095E-2</v>
      </c>
      <c r="DG9" s="10">
        <f t="shared" si="9"/>
        <v>9.6235588086824642E-2</v>
      </c>
      <c r="DH9" s="10">
        <f t="shared" si="9"/>
        <v>9.67151438667333E-2</v>
      </c>
      <c r="DI9" s="10">
        <f t="shared" si="9"/>
        <v>9.7194699646642846E-2</v>
      </c>
      <c r="DJ9" s="10">
        <f t="shared" si="9"/>
        <v>9.7674255426551504E-2</v>
      </c>
      <c r="DK9" s="10">
        <f t="shared" si="9"/>
        <v>9.815381120646105E-2</v>
      </c>
      <c r="DL9" s="10">
        <f t="shared" si="9"/>
        <v>9.8633366986369708E-2</v>
      </c>
      <c r="DM9" s="10">
        <f t="shared" si="9"/>
        <v>9.9112922766279254E-2</v>
      </c>
      <c r="DN9" s="10">
        <f t="shared" si="9"/>
        <v>9.9592478546187913E-2</v>
      </c>
      <c r="DO9" s="10">
        <f t="shared" si="9"/>
        <v>0.10007203432609746</v>
      </c>
      <c r="DP9" s="10">
        <f t="shared" si="9"/>
        <v>0.10055159010600612</v>
      </c>
      <c r="DQ9" s="10">
        <f t="shared" si="9"/>
        <v>0.10103114588591566</v>
      </c>
      <c r="DR9" s="10">
        <f t="shared" si="9"/>
        <v>0.10151070166582432</v>
      </c>
      <c r="DS9" s="10">
        <f t="shared" si="9"/>
        <v>0.10199025744573387</v>
      </c>
      <c r="DT9" s="10">
        <f t="shared" si="9"/>
        <v>0.1024698132256443</v>
      </c>
      <c r="DU9" s="10">
        <f t="shared" si="9"/>
        <v>0.10294936900555296</v>
      </c>
      <c r="DV9" s="10">
        <f t="shared" si="9"/>
        <v>0.10342892478546162</v>
      </c>
      <c r="DW9" s="10">
        <f t="shared" si="9"/>
        <v>0.10390848056537116</v>
      </c>
      <c r="DX9" s="10">
        <f t="shared" si="9"/>
        <v>0.10438803634527893</v>
      </c>
      <c r="DY9" s="10">
        <f t="shared" si="9"/>
        <v>0.10486759212518848</v>
      </c>
      <c r="DZ9" s="10">
        <f t="shared" si="9"/>
        <v>0.10534714790509803</v>
      </c>
      <c r="EA9" s="10">
        <f t="shared" si="9"/>
        <v>0.10582670368500757</v>
      </c>
      <c r="EB9" s="10">
        <f t="shared" si="9"/>
        <v>0.10630625946491534</v>
      </c>
      <c r="EC9" s="10">
        <f t="shared" si="9"/>
        <v>0.10678581524482489</v>
      </c>
      <c r="ED9" s="10">
        <f t="shared" si="9"/>
        <v>0.10726537102473443</v>
      </c>
      <c r="EE9" s="10">
        <f t="shared" si="9"/>
        <v>0.10774492680464398</v>
      </c>
      <c r="EF9" s="10">
        <f t="shared" si="9"/>
        <v>0.10822448258455353</v>
      </c>
      <c r="EG9" s="10">
        <f t="shared" si="9"/>
        <v>0.1087040383644613</v>
      </c>
      <c r="EH9" s="10">
        <f t="shared" si="9"/>
        <v>0.10918359414437084</v>
      </c>
      <c r="EI9" s="10">
        <f t="shared" si="9"/>
        <v>0.10966314992428039</v>
      </c>
      <c r="EJ9" s="10">
        <f t="shared" si="9"/>
        <v>0.11014270570418994</v>
      </c>
      <c r="EK9" s="10">
        <f t="shared" si="9"/>
        <v>0.11062226148409771</v>
      </c>
      <c r="EL9" s="10">
        <f t="shared" si="9"/>
        <v>0.11110181726400725</v>
      </c>
      <c r="EM9" s="10">
        <f t="shared" si="9"/>
        <v>0.1115813730439168</v>
      </c>
      <c r="EN9" s="10">
        <f t="shared" si="9"/>
        <v>0.11206092882382634</v>
      </c>
      <c r="EO9" s="10">
        <f t="shared" si="9"/>
        <v>0.11254048460373411</v>
      </c>
      <c r="EP9" s="10">
        <f t="shared" si="9"/>
        <v>0.11302004038364366</v>
      </c>
      <c r="EQ9" s="10">
        <f t="shared" si="9"/>
        <v>0.11349959616355321</v>
      </c>
      <c r="ER9" s="10">
        <f t="shared" si="9"/>
        <v>0.11397915194346275</v>
      </c>
      <c r="ES9" s="10">
        <f t="shared" si="9"/>
        <v>0.1144587077233723</v>
      </c>
      <c r="ET9" s="10">
        <f t="shared" si="9"/>
        <v>0.11493826350328007</v>
      </c>
      <c r="EU9" s="10"/>
      <c r="EV9" s="10"/>
      <c r="EW9" s="10"/>
      <c r="EX9" s="10"/>
      <c r="EY9" s="10"/>
      <c r="EZ9" s="10"/>
      <c r="FA9" s="10"/>
      <c r="FB9" s="10"/>
    </row>
    <row r="10" spans="1:158" hidden="1" x14ac:dyDescent="0.25">
      <c r="B10" s="17">
        <f>+B9+1</f>
        <v>6</v>
      </c>
      <c r="F10" s="10"/>
    </row>
    <row r="11" spans="1:158" x14ac:dyDescent="0.25">
      <c r="B11" s="17"/>
      <c r="F11" s="10"/>
    </row>
    <row r="12" spans="1:158" x14ac:dyDescent="0.25">
      <c r="A12" s="1" t="s">
        <v>9</v>
      </c>
      <c r="B12" s="17">
        <f>+B10+1</f>
        <v>7</v>
      </c>
    </row>
    <row r="13" spans="1:158" x14ac:dyDescent="0.25">
      <c r="A13" s="57" t="s">
        <v>223</v>
      </c>
      <c r="B13" s="17">
        <f>+B10+1</f>
        <v>7</v>
      </c>
      <c r="C13" s="10">
        <v>2.0569999999999999</v>
      </c>
      <c r="D13" s="10">
        <f>0.0022+0.002</f>
        <v>4.2000000000000006E-3</v>
      </c>
      <c r="E13" s="7">
        <v>8.0999999999999996E-3</v>
      </c>
      <c r="F13" s="10">
        <f t="shared" ref="F13:M13" si="10">F$5/(1-$E13)+$D$13-F$5</f>
        <v>1.6449218671237054E-2</v>
      </c>
      <c r="G13" s="10">
        <f t="shared" si="10"/>
        <v>1.6857525960278119E-2</v>
      </c>
      <c r="H13" s="10">
        <f t="shared" si="10"/>
        <v>1.7265833249319407E-2</v>
      </c>
      <c r="I13" s="10">
        <f t="shared" si="10"/>
        <v>1.7674140538360694E-2</v>
      </c>
      <c r="J13" s="10">
        <f t="shared" si="10"/>
        <v>1.8082447827401982E-2</v>
      </c>
      <c r="K13" s="10">
        <f t="shared" si="10"/>
        <v>1.8490755116443269E-2</v>
      </c>
      <c r="L13" s="10">
        <f t="shared" si="10"/>
        <v>1.8899062405484335E-2</v>
      </c>
      <c r="M13" s="10">
        <f t="shared" si="10"/>
        <v>1.9307369694525622E-2</v>
      </c>
      <c r="N13" s="10">
        <f t="shared" ref="N13:AC13" si="11">N$5/(1-$E13)+$D$13-N$5</f>
        <v>1.971567698356691E-2</v>
      </c>
      <c r="O13" s="10">
        <f t="shared" si="11"/>
        <v>2.0123984272608197E-2</v>
      </c>
      <c r="P13" s="10">
        <f t="shared" si="11"/>
        <v>2.4615364452061694E-2</v>
      </c>
      <c r="Q13" s="10">
        <f t="shared" si="11"/>
        <v>2.502367174110276E-2</v>
      </c>
      <c r="R13" s="10">
        <f t="shared" si="11"/>
        <v>2.5431979030144269E-2</v>
      </c>
      <c r="S13" s="10">
        <f t="shared" si="11"/>
        <v>2.5840286319185335E-2</v>
      </c>
      <c r="T13" s="10">
        <f t="shared" si="11"/>
        <v>2.62485936082264E-2</v>
      </c>
      <c r="U13" s="10">
        <f t="shared" si="11"/>
        <v>2.665690089726791E-2</v>
      </c>
      <c r="V13" s="10">
        <f t="shared" si="11"/>
        <v>2.7065208186308976E-2</v>
      </c>
      <c r="W13" s="10">
        <f t="shared" si="11"/>
        <v>2.7473515475350485E-2</v>
      </c>
      <c r="X13" s="10">
        <f t="shared" si="11"/>
        <v>2.7881822764391551E-2</v>
      </c>
      <c r="Y13" s="10">
        <f t="shared" si="11"/>
        <v>2.8290130053432616E-2</v>
      </c>
      <c r="Z13" s="10">
        <f t="shared" si="11"/>
        <v>2.8698437342474126E-2</v>
      </c>
      <c r="AA13" s="10">
        <f t="shared" si="11"/>
        <v>2.9106744631515191E-2</v>
      </c>
      <c r="AB13" s="10">
        <f t="shared" si="11"/>
        <v>2.9515051920556257E-2</v>
      </c>
      <c r="AC13" s="10">
        <f t="shared" si="11"/>
        <v>2.9923359209597766E-2</v>
      </c>
      <c r="AD13" s="10">
        <f t="shared" ref="AD13:CO13" si="12">AD$5/(1-$E13)+$D$13-AD$5</f>
        <v>3.0331666498638832E-2</v>
      </c>
      <c r="AE13" s="10">
        <f t="shared" si="12"/>
        <v>3.0739973787680341E-2</v>
      </c>
      <c r="AF13" s="10">
        <f t="shared" si="12"/>
        <v>3.1148281076721407E-2</v>
      </c>
      <c r="AG13" s="10">
        <f t="shared" si="12"/>
        <v>3.1556588365762472E-2</v>
      </c>
      <c r="AH13" s="10">
        <f t="shared" si="12"/>
        <v>3.1964895654803982E-2</v>
      </c>
      <c r="AI13" s="10">
        <f t="shared" si="12"/>
        <v>3.2373202943845047E-2</v>
      </c>
      <c r="AJ13" s="10">
        <f t="shared" si="12"/>
        <v>3.2781510232886113E-2</v>
      </c>
      <c r="AK13" s="10">
        <f t="shared" si="12"/>
        <v>3.3189817521927623E-2</v>
      </c>
      <c r="AL13" s="10">
        <f t="shared" si="12"/>
        <v>3.3598124810968688E-2</v>
      </c>
      <c r="AM13" s="10">
        <f t="shared" si="12"/>
        <v>3.4006432100010198E-2</v>
      </c>
      <c r="AN13" s="10">
        <f t="shared" si="12"/>
        <v>3.4414739389051263E-2</v>
      </c>
      <c r="AO13" s="10">
        <f t="shared" si="12"/>
        <v>3.4823046678092329E-2</v>
      </c>
      <c r="AP13" s="10">
        <f t="shared" si="12"/>
        <v>3.5231353967133838E-2</v>
      </c>
      <c r="AQ13" s="10">
        <f t="shared" si="12"/>
        <v>3.5639661256174904E-2</v>
      </c>
      <c r="AR13" s="10">
        <f t="shared" si="12"/>
        <v>3.6047968545215969E-2</v>
      </c>
      <c r="AS13" s="10">
        <f t="shared" si="12"/>
        <v>3.6456275834257479E-2</v>
      </c>
      <c r="AT13" s="10">
        <f t="shared" si="12"/>
        <v>3.6864583123298544E-2</v>
      </c>
      <c r="AU13" s="10">
        <f t="shared" si="12"/>
        <v>3.7272890412340054E-2</v>
      </c>
      <c r="AV13" s="10">
        <f t="shared" si="12"/>
        <v>3.7681197701380675E-2</v>
      </c>
      <c r="AW13" s="10">
        <f t="shared" si="12"/>
        <v>3.8089504990422185E-2</v>
      </c>
      <c r="AX13" s="10">
        <f t="shared" si="12"/>
        <v>3.8497812279463695E-2</v>
      </c>
      <c r="AY13" s="10">
        <f t="shared" si="12"/>
        <v>3.8906119568505204E-2</v>
      </c>
      <c r="AZ13" s="10">
        <f t="shared" si="12"/>
        <v>3.9314426857545826E-2</v>
      </c>
      <c r="BA13" s="10">
        <f t="shared" si="12"/>
        <v>3.9722734146587335E-2</v>
      </c>
      <c r="BB13" s="10">
        <f t="shared" si="12"/>
        <v>4.0131041435628845E-2</v>
      </c>
      <c r="BC13" s="10">
        <f t="shared" si="12"/>
        <v>4.0539348724669466E-2</v>
      </c>
      <c r="BD13" s="10">
        <f t="shared" si="12"/>
        <v>4.0947656013710976E-2</v>
      </c>
      <c r="BE13" s="10">
        <f t="shared" si="12"/>
        <v>4.1355963302752485E-2</v>
      </c>
      <c r="BF13" s="10">
        <f t="shared" si="12"/>
        <v>4.1764270591793107E-2</v>
      </c>
      <c r="BG13" s="10">
        <f t="shared" si="12"/>
        <v>4.2172577880834616E-2</v>
      </c>
      <c r="BH13" s="10">
        <f t="shared" si="12"/>
        <v>4.2580885169876126E-2</v>
      </c>
      <c r="BI13" s="10">
        <f t="shared" si="12"/>
        <v>4.2989192458916747E-2</v>
      </c>
      <c r="BJ13" s="10">
        <f t="shared" si="12"/>
        <v>4.3397499747958257E-2</v>
      </c>
      <c r="BK13" s="10">
        <f t="shared" si="12"/>
        <v>4.3805807036999767E-2</v>
      </c>
      <c r="BL13" s="10">
        <f t="shared" si="12"/>
        <v>4.4214114326040388E-2</v>
      </c>
      <c r="BM13" s="10">
        <f t="shared" si="12"/>
        <v>4.4622421615081898E-2</v>
      </c>
      <c r="BN13" s="10">
        <f t="shared" si="12"/>
        <v>4.5030728904123407E-2</v>
      </c>
      <c r="BO13" s="10">
        <f t="shared" si="12"/>
        <v>4.5439036193164917E-2</v>
      </c>
      <c r="BP13" s="10">
        <f t="shared" si="12"/>
        <v>4.5847343482205538E-2</v>
      </c>
      <c r="BQ13" s="10">
        <f t="shared" si="12"/>
        <v>4.6255650771247048E-2</v>
      </c>
      <c r="BR13" s="10">
        <f t="shared" si="12"/>
        <v>4.6663958060288557E-2</v>
      </c>
      <c r="BS13" s="10">
        <f t="shared" si="12"/>
        <v>4.7072265349329179E-2</v>
      </c>
      <c r="BT13" s="10">
        <f t="shared" si="12"/>
        <v>4.7480572638370688E-2</v>
      </c>
      <c r="BU13" s="10">
        <f t="shared" si="12"/>
        <v>4.7888879927412198E-2</v>
      </c>
      <c r="BV13" s="10">
        <f t="shared" si="12"/>
        <v>4.8297187216452819E-2</v>
      </c>
      <c r="BW13" s="10">
        <f t="shared" si="12"/>
        <v>4.8705494505494329E-2</v>
      </c>
      <c r="BX13" s="10">
        <f t="shared" si="12"/>
        <v>4.9113801794535838E-2</v>
      </c>
      <c r="BY13" s="10">
        <f t="shared" si="12"/>
        <v>4.952210908357646E-2</v>
      </c>
      <c r="BZ13" s="10">
        <f t="shared" si="12"/>
        <v>4.993041637261797E-2</v>
      </c>
      <c r="CA13" s="10">
        <f t="shared" si="12"/>
        <v>5.0338723661659479E-2</v>
      </c>
      <c r="CB13" s="10">
        <f t="shared" si="12"/>
        <v>5.0747030950700101E-2</v>
      </c>
      <c r="CC13" s="10">
        <f t="shared" si="12"/>
        <v>5.115533823974161E-2</v>
      </c>
      <c r="CD13" s="10">
        <f t="shared" si="12"/>
        <v>5.156364552878312E-2</v>
      </c>
      <c r="CE13" s="10">
        <f t="shared" si="12"/>
        <v>5.1971952817824629E-2</v>
      </c>
      <c r="CF13" s="10">
        <f t="shared" si="12"/>
        <v>5.2380260106865251E-2</v>
      </c>
      <c r="CG13" s="10">
        <f t="shared" si="12"/>
        <v>5.278856739590676E-2</v>
      </c>
      <c r="CH13" s="10">
        <f t="shared" si="12"/>
        <v>5.319687468494827E-2</v>
      </c>
      <c r="CI13" s="10">
        <f t="shared" si="12"/>
        <v>5.3605181973988891E-2</v>
      </c>
      <c r="CJ13" s="10">
        <f t="shared" si="12"/>
        <v>5.4013489263030401E-2</v>
      </c>
      <c r="CK13" s="10">
        <f t="shared" si="12"/>
        <v>5.442179655207191E-2</v>
      </c>
      <c r="CL13" s="10">
        <f t="shared" si="12"/>
        <v>5.4830103841112532E-2</v>
      </c>
      <c r="CM13" s="10">
        <f t="shared" si="12"/>
        <v>5.5238411130154041E-2</v>
      </c>
      <c r="CN13" s="10">
        <f t="shared" si="12"/>
        <v>5.5646718419195551E-2</v>
      </c>
      <c r="CO13" s="10">
        <f t="shared" si="12"/>
        <v>5.6055025708236172E-2</v>
      </c>
      <c r="CP13" s="10">
        <f t="shared" ref="CP13:ET13" si="13">CP$5/(1-$E13)+$D$13-CP$5</f>
        <v>5.6463332997277682E-2</v>
      </c>
      <c r="CQ13" s="10">
        <f t="shared" si="13"/>
        <v>5.6871640286319192E-2</v>
      </c>
      <c r="CR13" s="10">
        <f t="shared" si="13"/>
        <v>5.7279947575360701E-2</v>
      </c>
      <c r="CS13" s="10">
        <f t="shared" si="13"/>
        <v>5.7688254864401323E-2</v>
      </c>
      <c r="CT13" s="10">
        <f t="shared" si="13"/>
        <v>5.8096562153442832E-2</v>
      </c>
      <c r="CU13" s="10">
        <f t="shared" si="13"/>
        <v>5.8504869442484342E-2</v>
      </c>
      <c r="CV13" s="10">
        <f t="shared" si="13"/>
        <v>5.8913176731524963E-2</v>
      </c>
      <c r="CW13" s="10">
        <f t="shared" si="13"/>
        <v>5.9321484020566473E-2</v>
      </c>
      <c r="CX13" s="10">
        <f t="shared" si="13"/>
        <v>5.9729791309607982E-2</v>
      </c>
      <c r="CY13" s="10">
        <f t="shared" si="13"/>
        <v>6.0138098598648604E-2</v>
      </c>
      <c r="CZ13" s="10">
        <f t="shared" si="13"/>
        <v>6.0546405887690113E-2</v>
      </c>
      <c r="DA13" s="10">
        <f t="shared" si="13"/>
        <v>6.0954713176731623E-2</v>
      </c>
      <c r="DB13" s="10">
        <f t="shared" si="13"/>
        <v>6.1363020465772244E-2</v>
      </c>
      <c r="DC13" s="10">
        <f t="shared" si="13"/>
        <v>6.1771327754813754E-2</v>
      </c>
      <c r="DD13" s="10">
        <f t="shared" si="13"/>
        <v>6.2179635043855264E-2</v>
      </c>
      <c r="DE13" s="10">
        <f t="shared" si="13"/>
        <v>6.2587942332895885E-2</v>
      </c>
      <c r="DF13" s="10">
        <f t="shared" si="13"/>
        <v>6.2996249621937395E-2</v>
      </c>
      <c r="DG13" s="10">
        <f t="shared" si="13"/>
        <v>6.3404556910978904E-2</v>
      </c>
      <c r="DH13" s="10">
        <f t="shared" si="13"/>
        <v>6.3812864200020414E-2</v>
      </c>
      <c r="DI13" s="10">
        <f t="shared" si="13"/>
        <v>6.4221171489061035E-2</v>
      </c>
      <c r="DJ13" s="10">
        <f t="shared" si="13"/>
        <v>6.4629478778102545E-2</v>
      </c>
      <c r="DK13" s="10">
        <f t="shared" si="13"/>
        <v>6.5037786067144054E-2</v>
      </c>
      <c r="DL13" s="10">
        <f t="shared" si="13"/>
        <v>6.5446093356184676E-2</v>
      </c>
      <c r="DM13" s="10">
        <f t="shared" si="13"/>
        <v>6.5854400645226185E-2</v>
      </c>
      <c r="DN13" s="10">
        <f t="shared" si="13"/>
        <v>6.6262707934267695E-2</v>
      </c>
      <c r="DO13" s="10">
        <f t="shared" si="13"/>
        <v>6.6671015223308316E-2</v>
      </c>
      <c r="DP13" s="10">
        <f t="shared" si="13"/>
        <v>6.7079322512349826E-2</v>
      </c>
      <c r="DQ13" s="10">
        <f t="shared" si="13"/>
        <v>6.7487629801391336E-2</v>
      </c>
      <c r="DR13" s="10">
        <f t="shared" si="13"/>
        <v>6.7895937090431957E-2</v>
      </c>
      <c r="DS13" s="10">
        <f t="shared" si="13"/>
        <v>6.8304244379473467E-2</v>
      </c>
      <c r="DT13" s="10">
        <f t="shared" si="13"/>
        <v>6.8712551668514976E-2</v>
      </c>
      <c r="DU13" s="10">
        <f t="shared" si="13"/>
        <v>6.9120858957556486E-2</v>
      </c>
      <c r="DV13" s="10">
        <f t="shared" si="13"/>
        <v>6.9529166246597995E-2</v>
      </c>
      <c r="DW13" s="10">
        <f t="shared" si="13"/>
        <v>6.9937473535638617E-2</v>
      </c>
      <c r="DX13" s="10">
        <f t="shared" si="13"/>
        <v>7.0345780824681015E-2</v>
      </c>
      <c r="DY13" s="10">
        <f t="shared" si="13"/>
        <v>7.0754088113721636E-2</v>
      </c>
      <c r="DZ13" s="10">
        <f t="shared" si="13"/>
        <v>7.1162395402762257E-2</v>
      </c>
      <c r="EA13" s="10">
        <f t="shared" si="13"/>
        <v>7.1570702691804655E-2</v>
      </c>
      <c r="EB13" s="10">
        <f t="shared" si="13"/>
        <v>7.1979009980845277E-2</v>
      </c>
      <c r="EC13" s="10">
        <f t="shared" si="13"/>
        <v>7.2387317269887674E-2</v>
      </c>
      <c r="ED13" s="10">
        <f t="shared" si="13"/>
        <v>7.2795624558928296E-2</v>
      </c>
      <c r="EE13" s="10">
        <f t="shared" si="13"/>
        <v>7.3203931847968917E-2</v>
      </c>
      <c r="EF13" s="10">
        <f t="shared" si="13"/>
        <v>7.3612239137011315E-2</v>
      </c>
      <c r="EG13" s="10">
        <f t="shared" si="13"/>
        <v>7.4020546426051936E-2</v>
      </c>
      <c r="EH13" s="10">
        <f t="shared" si="13"/>
        <v>7.4428853715092558E-2</v>
      </c>
      <c r="EI13" s="10">
        <f t="shared" si="13"/>
        <v>7.4837161004134956E-2</v>
      </c>
      <c r="EJ13" s="10">
        <f t="shared" si="13"/>
        <v>7.5245468293175577E-2</v>
      </c>
      <c r="EK13" s="10">
        <f t="shared" si="13"/>
        <v>7.5653775582216198E-2</v>
      </c>
      <c r="EL13" s="10">
        <f t="shared" si="13"/>
        <v>7.6062082871258596E-2</v>
      </c>
      <c r="EM13" s="10">
        <f t="shared" si="13"/>
        <v>7.6470390160299218E-2</v>
      </c>
      <c r="EN13" s="10">
        <f t="shared" si="13"/>
        <v>7.6878697449339839E-2</v>
      </c>
      <c r="EO13" s="10">
        <f t="shared" si="13"/>
        <v>7.7287004738382237E-2</v>
      </c>
      <c r="EP13" s="10">
        <f t="shared" si="13"/>
        <v>7.7695312027422858E-2</v>
      </c>
      <c r="EQ13" s="10">
        <f t="shared" si="13"/>
        <v>7.810361931646348E-2</v>
      </c>
      <c r="ER13" s="10">
        <f t="shared" si="13"/>
        <v>7.8511926605505877E-2</v>
      </c>
      <c r="ES13" s="10">
        <f t="shared" si="13"/>
        <v>7.8920233894546499E-2</v>
      </c>
      <c r="ET13" s="10">
        <f t="shared" si="13"/>
        <v>7.932854118358712E-2</v>
      </c>
      <c r="EU13" s="10"/>
      <c r="EV13" s="10"/>
      <c r="EW13" s="10"/>
      <c r="EX13" s="10"/>
      <c r="EY13" s="10"/>
      <c r="EZ13" s="10"/>
      <c r="FA13" s="10"/>
      <c r="FB13" s="10"/>
    </row>
    <row r="14" spans="1:158" x14ac:dyDescent="0.25">
      <c r="A14" s="57" t="s">
        <v>224</v>
      </c>
      <c r="B14" s="17">
        <f>+B12+1</f>
        <v>8</v>
      </c>
      <c r="C14" s="10">
        <f>8.976</f>
        <v>8.9760000000000009</v>
      </c>
      <c r="D14" s="10">
        <f>0.0125+0.0022</f>
        <v>1.4700000000000001E-2</v>
      </c>
      <c r="E14" s="7">
        <v>4.5100000000000001E-2</v>
      </c>
      <c r="F14" s="10">
        <f t="shared" ref="F14:V14" si="14">F$5/(1-$E14)+$D$14-F$5</f>
        <v>8.5545114671693456E-2</v>
      </c>
      <c r="G14" s="10">
        <f t="shared" si="14"/>
        <v>8.79066184940831E-2</v>
      </c>
      <c r="H14" s="10">
        <f t="shared" si="14"/>
        <v>9.0268122316472965E-2</v>
      </c>
      <c r="I14" s="10">
        <f t="shared" si="14"/>
        <v>9.2629626138862609E-2</v>
      </c>
      <c r="J14" s="10">
        <f t="shared" si="14"/>
        <v>9.4991129961252474E-2</v>
      </c>
      <c r="K14" s="10">
        <f t="shared" si="14"/>
        <v>9.7352633783642339E-2</v>
      </c>
      <c r="L14" s="10">
        <f t="shared" si="14"/>
        <v>9.9714137606031983E-2</v>
      </c>
      <c r="M14" s="10">
        <f t="shared" si="14"/>
        <v>0.10207564142842185</v>
      </c>
      <c r="N14" s="10">
        <f t="shared" si="14"/>
        <v>0.10443714525081171</v>
      </c>
      <c r="O14" s="10">
        <f t="shared" si="14"/>
        <v>0.10679864907320158</v>
      </c>
      <c r="P14" s="10">
        <f t="shared" si="14"/>
        <v>0.13277519111948877</v>
      </c>
      <c r="Q14" s="10">
        <f t="shared" si="14"/>
        <v>0.13513669494187885</v>
      </c>
      <c r="R14" s="10">
        <f t="shared" si="14"/>
        <v>0.1374981987642685</v>
      </c>
      <c r="S14" s="10">
        <f t="shared" si="14"/>
        <v>0.13985970258665814</v>
      </c>
      <c r="T14" s="10">
        <f t="shared" si="14"/>
        <v>0.14222120640904823</v>
      </c>
      <c r="U14" s="10">
        <f t="shared" si="14"/>
        <v>0.14458271023143787</v>
      </c>
      <c r="V14" s="10">
        <f t="shared" si="14"/>
        <v>0.14694421405382752</v>
      </c>
      <c r="W14" s="10">
        <f t="shared" ref="W14:AL14" si="15">W$5/(1-$E14)+$D$14-W$5</f>
        <v>0.14930571787621716</v>
      </c>
      <c r="X14" s="10">
        <f t="shared" si="15"/>
        <v>0.15166722169860725</v>
      </c>
      <c r="Y14" s="10">
        <f t="shared" si="15"/>
        <v>0.15402872552099689</v>
      </c>
      <c r="Z14" s="10">
        <f t="shared" si="15"/>
        <v>0.15639022934338653</v>
      </c>
      <c r="AA14" s="10">
        <f t="shared" si="15"/>
        <v>0.15875173316577662</v>
      </c>
      <c r="AB14" s="10">
        <f t="shared" si="15"/>
        <v>0.16111323698816626</v>
      </c>
      <c r="AC14" s="10">
        <f t="shared" si="15"/>
        <v>0.16347474081055591</v>
      </c>
      <c r="AD14" s="10">
        <f t="shared" si="15"/>
        <v>0.16583624463294599</v>
      </c>
      <c r="AE14" s="10">
        <f t="shared" si="15"/>
        <v>0.16819774845533564</v>
      </c>
      <c r="AF14" s="10">
        <f t="shared" si="15"/>
        <v>0.17055925227772528</v>
      </c>
      <c r="AG14" s="10">
        <f t="shared" si="15"/>
        <v>0.17292075610011493</v>
      </c>
      <c r="AH14" s="10">
        <f t="shared" si="15"/>
        <v>0.17528225992250501</v>
      </c>
      <c r="AI14" s="10">
        <f t="shared" si="15"/>
        <v>0.17764376374489466</v>
      </c>
      <c r="AJ14" s="10">
        <f t="shared" si="15"/>
        <v>0.1800052675672843</v>
      </c>
      <c r="AK14" s="10">
        <f t="shared" si="15"/>
        <v>0.18236677138967439</v>
      </c>
      <c r="AL14" s="10">
        <f t="shared" si="15"/>
        <v>0.18472827521206403</v>
      </c>
      <c r="AM14" s="10">
        <f t="shared" ref="AM14:CX14" si="16">AM$5/(1-$E14)+$D$14-AM$5</f>
        <v>0.18708977903445367</v>
      </c>
      <c r="AN14" s="10">
        <f t="shared" si="16"/>
        <v>0.18945128285684332</v>
      </c>
      <c r="AO14" s="10">
        <f t="shared" si="16"/>
        <v>0.1918127866792334</v>
      </c>
      <c r="AP14" s="10">
        <f t="shared" si="16"/>
        <v>0.19417429050162305</v>
      </c>
      <c r="AQ14" s="10">
        <f t="shared" si="16"/>
        <v>0.19653579432401358</v>
      </c>
      <c r="AR14" s="10">
        <f t="shared" si="16"/>
        <v>0.19889729814640322</v>
      </c>
      <c r="AS14" s="10">
        <f t="shared" si="16"/>
        <v>0.20125880196879287</v>
      </c>
      <c r="AT14" s="10">
        <f t="shared" si="16"/>
        <v>0.20362030579118251</v>
      </c>
      <c r="AU14" s="10">
        <f t="shared" si="16"/>
        <v>0.20598180961357215</v>
      </c>
      <c r="AV14" s="10">
        <f t="shared" si="16"/>
        <v>0.2083433134359618</v>
      </c>
      <c r="AW14" s="10">
        <f t="shared" si="16"/>
        <v>0.21070481725835233</v>
      </c>
      <c r="AX14" s="10">
        <f t="shared" si="16"/>
        <v>0.21306632108074197</v>
      </c>
      <c r="AY14" s="10">
        <f t="shared" si="16"/>
        <v>0.21542782490313162</v>
      </c>
      <c r="AZ14" s="10">
        <f t="shared" si="16"/>
        <v>0.21778932872552126</v>
      </c>
      <c r="BA14" s="10">
        <f t="shared" si="16"/>
        <v>0.2201508325479109</v>
      </c>
      <c r="BB14" s="10">
        <f t="shared" si="16"/>
        <v>0.22251233637030055</v>
      </c>
      <c r="BC14" s="10">
        <f t="shared" si="16"/>
        <v>0.22487384019269019</v>
      </c>
      <c r="BD14" s="10">
        <f t="shared" si="16"/>
        <v>0.22723534401508072</v>
      </c>
      <c r="BE14" s="10">
        <f t="shared" si="16"/>
        <v>0.22959684783747036</v>
      </c>
      <c r="BF14" s="10">
        <f t="shared" si="16"/>
        <v>0.23195835165986001</v>
      </c>
      <c r="BG14" s="10">
        <f t="shared" si="16"/>
        <v>0.23431985548224965</v>
      </c>
      <c r="BH14" s="10">
        <f t="shared" si="16"/>
        <v>0.23668135930463929</v>
      </c>
      <c r="BI14" s="10">
        <f t="shared" si="16"/>
        <v>0.23904286312702894</v>
      </c>
      <c r="BJ14" s="10">
        <f t="shared" si="16"/>
        <v>0.24140436694941858</v>
      </c>
      <c r="BK14" s="10">
        <f t="shared" si="16"/>
        <v>0.24376587077180911</v>
      </c>
      <c r="BL14" s="10">
        <f t="shared" si="16"/>
        <v>0.24612737459419876</v>
      </c>
      <c r="BM14" s="10">
        <f t="shared" si="16"/>
        <v>0.2484888784165884</v>
      </c>
      <c r="BN14" s="10">
        <f t="shared" si="16"/>
        <v>0.25085038223897804</v>
      </c>
      <c r="BO14" s="10">
        <f t="shared" si="16"/>
        <v>0.25321188606136769</v>
      </c>
      <c r="BP14" s="10">
        <f t="shared" si="16"/>
        <v>0.25557338988375733</v>
      </c>
      <c r="BQ14" s="10">
        <f t="shared" si="16"/>
        <v>0.25793489370614697</v>
      </c>
      <c r="BR14" s="10">
        <f t="shared" si="16"/>
        <v>0.2602963975285375</v>
      </c>
      <c r="BS14" s="10">
        <f t="shared" si="16"/>
        <v>0.26265790135092715</v>
      </c>
      <c r="BT14" s="10">
        <f t="shared" si="16"/>
        <v>0.26501940517331679</v>
      </c>
      <c r="BU14" s="10">
        <f t="shared" si="16"/>
        <v>0.26738090899570643</v>
      </c>
      <c r="BV14" s="10">
        <f t="shared" si="16"/>
        <v>0.26974241281809608</v>
      </c>
      <c r="BW14" s="10">
        <f t="shared" si="16"/>
        <v>0.27210391664048572</v>
      </c>
      <c r="BX14" s="10">
        <f t="shared" si="16"/>
        <v>0.27446542046287536</v>
      </c>
      <c r="BY14" s="10">
        <f t="shared" si="16"/>
        <v>0.2768269242852659</v>
      </c>
      <c r="BZ14" s="10">
        <f t="shared" si="16"/>
        <v>0.27918842810765554</v>
      </c>
      <c r="CA14" s="10">
        <f t="shared" si="16"/>
        <v>0.28154993193004518</v>
      </c>
      <c r="CB14" s="10">
        <f t="shared" si="16"/>
        <v>0.28391143575243483</v>
      </c>
      <c r="CC14" s="10">
        <f t="shared" si="16"/>
        <v>0.28627293957482447</v>
      </c>
      <c r="CD14" s="10">
        <f t="shared" si="16"/>
        <v>0.28863444339721411</v>
      </c>
      <c r="CE14" s="10">
        <f t="shared" si="16"/>
        <v>0.29099594721960376</v>
      </c>
      <c r="CF14" s="10">
        <f t="shared" si="16"/>
        <v>0.29335745104199429</v>
      </c>
      <c r="CG14" s="10">
        <f t="shared" si="16"/>
        <v>0.29571895486438393</v>
      </c>
      <c r="CH14" s="10">
        <f t="shared" si="16"/>
        <v>0.29808045868677358</v>
      </c>
      <c r="CI14" s="10">
        <f t="shared" si="16"/>
        <v>0.30044196250916322</v>
      </c>
      <c r="CJ14" s="10">
        <f t="shared" si="16"/>
        <v>0.30280346633155286</v>
      </c>
      <c r="CK14" s="10">
        <f t="shared" si="16"/>
        <v>0.30516497015394251</v>
      </c>
      <c r="CL14" s="10">
        <f t="shared" si="16"/>
        <v>0.30752647397633215</v>
      </c>
      <c r="CM14" s="10">
        <f t="shared" si="16"/>
        <v>0.30988797779872268</v>
      </c>
      <c r="CN14" s="10">
        <f t="shared" si="16"/>
        <v>0.31224948162111232</v>
      </c>
      <c r="CO14" s="10">
        <f t="shared" si="16"/>
        <v>0.31461098544350197</v>
      </c>
      <c r="CP14" s="10">
        <f t="shared" si="16"/>
        <v>0.31697248926589161</v>
      </c>
      <c r="CQ14" s="10">
        <f t="shared" si="16"/>
        <v>0.31933399308828125</v>
      </c>
      <c r="CR14" s="10">
        <f t="shared" si="16"/>
        <v>0.3216954969106709</v>
      </c>
      <c r="CS14" s="10">
        <f t="shared" si="16"/>
        <v>0.32405700073306054</v>
      </c>
      <c r="CT14" s="10">
        <f t="shared" si="16"/>
        <v>0.32641850455545107</v>
      </c>
      <c r="CU14" s="10">
        <f t="shared" si="16"/>
        <v>0.32878000837784072</v>
      </c>
      <c r="CV14" s="10">
        <f t="shared" si="16"/>
        <v>0.33114151220023036</v>
      </c>
      <c r="CW14" s="10">
        <f t="shared" si="16"/>
        <v>0.33350301602262</v>
      </c>
      <c r="CX14" s="10">
        <f t="shared" si="16"/>
        <v>0.33586451984500965</v>
      </c>
      <c r="CY14" s="10">
        <f t="shared" ref="CY14:ET14" si="17">CY$5/(1-$E14)+$D$14-CY$5</f>
        <v>0.33822602366739929</v>
      </c>
      <c r="CZ14" s="10">
        <f t="shared" si="17"/>
        <v>0.34058752748978893</v>
      </c>
      <c r="DA14" s="10">
        <f t="shared" si="17"/>
        <v>0.34294903131217946</v>
      </c>
      <c r="DB14" s="10">
        <f t="shared" si="17"/>
        <v>0.34531053513456911</v>
      </c>
      <c r="DC14" s="10">
        <f t="shared" si="17"/>
        <v>0.34767203895695875</v>
      </c>
      <c r="DD14" s="10">
        <f t="shared" si="17"/>
        <v>0.35003354277934839</v>
      </c>
      <c r="DE14" s="10">
        <f t="shared" si="17"/>
        <v>0.35239504660173804</v>
      </c>
      <c r="DF14" s="10">
        <f t="shared" si="17"/>
        <v>0.35475655042412768</v>
      </c>
      <c r="DG14" s="10">
        <f t="shared" si="17"/>
        <v>0.35711805424651821</v>
      </c>
      <c r="DH14" s="10">
        <f t="shared" si="17"/>
        <v>0.35947955806890786</v>
      </c>
      <c r="DI14" s="10">
        <f t="shared" si="17"/>
        <v>0.3618410618912975</v>
      </c>
      <c r="DJ14" s="10">
        <f t="shared" si="17"/>
        <v>0.36420256571368714</v>
      </c>
      <c r="DK14" s="10">
        <f t="shared" si="17"/>
        <v>0.36656406953607679</v>
      </c>
      <c r="DL14" s="10">
        <f t="shared" si="17"/>
        <v>0.36892557335846643</v>
      </c>
      <c r="DM14" s="10">
        <f t="shared" si="17"/>
        <v>0.37128707718085607</v>
      </c>
      <c r="DN14" s="10">
        <f t="shared" si="17"/>
        <v>0.3736485810032466</v>
      </c>
      <c r="DO14" s="10">
        <f t="shared" si="17"/>
        <v>0.37601008482563447</v>
      </c>
      <c r="DP14" s="10">
        <f t="shared" si="17"/>
        <v>0.37837158864802412</v>
      </c>
      <c r="DQ14" s="10">
        <f t="shared" si="17"/>
        <v>0.38073309247041376</v>
      </c>
      <c r="DR14" s="10">
        <f t="shared" si="17"/>
        <v>0.38309459629280518</v>
      </c>
      <c r="DS14" s="10">
        <f t="shared" si="17"/>
        <v>0.38545610011519482</v>
      </c>
      <c r="DT14" s="10">
        <f t="shared" si="17"/>
        <v>0.38781760393758447</v>
      </c>
      <c r="DU14" s="10">
        <f t="shared" si="17"/>
        <v>0.39017910775997411</v>
      </c>
      <c r="DV14" s="10">
        <f t="shared" si="17"/>
        <v>0.39254061158236375</v>
      </c>
      <c r="DW14" s="10">
        <f t="shared" si="17"/>
        <v>0.39490211540475251</v>
      </c>
      <c r="DX14" s="10">
        <f t="shared" si="17"/>
        <v>0.39726361922714304</v>
      </c>
      <c r="DY14" s="10">
        <f t="shared" si="17"/>
        <v>0.39962512304953357</v>
      </c>
      <c r="DZ14" s="10">
        <f t="shared" si="17"/>
        <v>0.40198662687192233</v>
      </c>
      <c r="EA14" s="10">
        <f t="shared" si="17"/>
        <v>0.40434813069431286</v>
      </c>
      <c r="EB14" s="10">
        <f t="shared" si="17"/>
        <v>0.40670963451670161</v>
      </c>
      <c r="EC14" s="10">
        <f t="shared" si="17"/>
        <v>0.40907113833909214</v>
      </c>
      <c r="ED14" s="10">
        <f t="shared" si="17"/>
        <v>0.41143264216148268</v>
      </c>
      <c r="EE14" s="10">
        <f t="shared" si="17"/>
        <v>0.41379414598387143</v>
      </c>
      <c r="EF14" s="10">
        <f t="shared" si="17"/>
        <v>0.41615564980626196</v>
      </c>
      <c r="EG14" s="10">
        <f t="shared" si="17"/>
        <v>0.41851715362865072</v>
      </c>
      <c r="EH14" s="10">
        <f t="shared" si="17"/>
        <v>0.42087865745104125</v>
      </c>
      <c r="EI14" s="10">
        <f t="shared" si="17"/>
        <v>0.42324016127343178</v>
      </c>
      <c r="EJ14" s="10">
        <f t="shared" si="17"/>
        <v>0.42560166509582054</v>
      </c>
      <c r="EK14" s="10">
        <f t="shared" si="17"/>
        <v>0.42796316891821107</v>
      </c>
      <c r="EL14" s="10">
        <f t="shared" si="17"/>
        <v>0.43032467274059982</v>
      </c>
      <c r="EM14" s="10">
        <f t="shared" si="17"/>
        <v>0.43268617656299035</v>
      </c>
      <c r="EN14" s="10">
        <f t="shared" si="17"/>
        <v>0.43504768038538089</v>
      </c>
      <c r="EO14" s="10">
        <f t="shared" si="17"/>
        <v>0.43740918420776964</v>
      </c>
      <c r="EP14" s="10">
        <f t="shared" si="17"/>
        <v>0.43977068803016017</v>
      </c>
      <c r="EQ14" s="10">
        <f t="shared" si="17"/>
        <v>0.44213219185254893</v>
      </c>
      <c r="ER14" s="10">
        <f t="shared" si="17"/>
        <v>0.44449369567493946</v>
      </c>
      <c r="ES14" s="10">
        <f t="shared" si="17"/>
        <v>0.44685519949732999</v>
      </c>
      <c r="ET14" s="10">
        <f t="shared" si="17"/>
        <v>0.44921670331971875</v>
      </c>
      <c r="EU14" s="10"/>
      <c r="EV14" s="10"/>
      <c r="EW14" s="10"/>
      <c r="EX14" s="10"/>
      <c r="EY14" s="10"/>
      <c r="EZ14" s="10"/>
      <c r="FA14" s="10"/>
      <c r="FB14" s="10"/>
    </row>
    <row r="15" spans="1:158" x14ac:dyDescent="0.25">
      <c r="A15" s="57" t="s">
        <v>225</v>
      </c>
      <c r="B15" s="17">
        <f t="shared" ref="B15:B21" si="18">+B14+1</f>
        <v>9</v>
      </c>
      <c r="C15" s="10">
        <v>11.726000000000001</v>
      </c>
      <c r="D15" s="10">
        <f>0.018+0.0022</f>
        <v>2.0199999999999999E-2</v>
      </c>
      <c r="E15" s="7">
        <v>4.99E-2</v>
      </c>
      <c r="F15" s="10">
        <f>F$5/(1-$E15)+$D$15-F$5</f>
        <v>9.898118092832342E-2</v>
      </c>
      <c r="G15" s="10">
        <f t="shared" ref="G15:V15" si="19">G$5/(1-$E15)+$D$15-G$5</f>
        <v>0.10160722029260083</v>
      </c>
      <c r="H15" s="10">
        <f t="shared" si="19"/>
        <v>0.10423325965687824</v>
      </c>
      <c r="I15" s="10">
        <f t="shared" si="19"/>
        <v>0.10685929902115587</v>
      </c>
      <c r="J15" s="10">
        <f t="shared" si="19"/>
        <v>0.10948533838543328</v>
      </c>
      <c r="K15" s="10">
        <f t="shared" si="19"/>
        <v>0.11211137774971069</v>
      </c>
      <c r="L15" s="10">
        <f t="shared" si="19"/>
        <v>0.1147374171139881</v>
      </c>
      <c r="M15" s="10">
        <f t="shared" si="19"/>
        <v>0.11736345647826552</v>
      </c>
      <c r="N15" s="10">
        <f t="shared" si="19"/>
        <v>0.11998949584254293</v>
      </c>
      <c r="O15" s="10">
        <f t="shared" si="19"/>
        <v>0.12261553520682056</v>
      </c>
      <c r="P15" s="10">
        <f t="shared" si="19"/>
        <v>0.1515019682138723</v>
      </c>
      <c r="Q15" s="10">
        <f t="shared" si="19"/>
        <v>0.15412800757814971</v>
      </c>
      <c r="R15" s="10">
        <f t="shared" si="19"/>
        <v>0.15675404694242712</v>
      </c>
      <c r="S15" s="10">
        <f t="shared" si="19"/>
        <v>0.15938008630670453</v>
      </c>
      <c r="T15" s="10">
        <f t="shared" si="19"/>
        <v>0.16200612567098194</v>
      </c>
      <c r="U15" s="10">
        <f t="shared" si="19"/>
        <v>0.16463216503525935</v>
      </c>
      <c r="V15" s="10">
        <f t="shared" si="19"/>
        <v>0.1672582043995372</v>
      </c>
      <c r="W15" s="10">
        <f t="shared" ref="W15:CH15" si="20">W$5/(1-$E15)+$D$15-W$5</f>
        <v>0.16988424376381461</v>
      </c>
      <c r="X15" s="10">
        <f t="shared" si="20"/>
        <v>0.17251028312809202</v>
      </c>
      <c r="Y15" s="10">
        <f t="shared" si="20"/>
        <v>0.17513632249236943</v>
      </c>
      <c r="Z15" s="10">
        <f t="shared" si="20"/>
        <v>0.17776236185664684</v>
      </c>
      <c r="AA15" s="10">
        <f t="shared" si="20"/>
        <v>0.18038840122092425</v>
      </c>
      <c r="AB15" s="10">
        <f t="shared" si="20"/>
        <v>0.18301444058520167</v>
      </c>
      <c r="AC15" s="10">
        <f t="shared" si="20"/>
        <v>0.18564047994947908</v>
      </c>
      <c r="AD15" s="10">
        <f t="shared" si="20"/>
        <v>0.18826651931375649</v>
      </c>
      <c r="AE15" s="10">
        <f t="shared" si="20"/>
        <v>0.1908925586780339</v>
      </c>
      <c r="AF15" s="10">
        <f t="shared" si="20"/>
        <v>0.19351859804231131</v>
      </c>
      <c r="AG15" s="10">
        <f t="shared" si="20"/>
        <v>0.19614463740658872</v>
      </c>
      <c r="AH15" s="10">
        <f t="shared" si="20"/>
        <v>0.19877067677086613</v>
      </c>
      <c r="AI15" s="10">
        <f t="shared" si="20"/>
        <v>0.20139671613514354</v>
      </c>
      <c r="AJ15" s="10">
        <f t="shared" si="20"/>
        <v>0.20402275549942095</v>
      </c>
      <c r="AK15" s="10">
        <f t="shared" si="20"/>
        <v>0.20664879486369836</v>
      </c>
      <c r="AL15" s="10">
        <f t="shared" si="20"/>
        <v>0.20927483422797621</v>
      </c>
      <c r="AM15" s="10">
        <f t="shared" si="20"/>
        <v>0.21190087359225362</v>
      </c>
      <c r="AN15" s="10">
        <f t="shared" si="20"/>
        <v>0.21452691295653104</v>
      </c>
      <c r="AO15" s="10">
        <f t="shared" si="20"/>
        <v>0.21715295232080845</v>
      </c>
      <c r="AP15" s="10">
        <f t="shared" si="20"/>
        <v>0.21977899168508586</v>
      </c>
      <c r="AQ15" s="10">
        <f t="shared" si="20"/>
        <v>0.22240503104936327</v>
      </c>
      <c r="AR15" s="10">
        <f t="shared" si="20"/>
        <v>0.22503107041364068</v>
      </c>
      <c r="AS15" s="10">
        <f t="shared" si="20"/>
        <v>0.22765710977791809</v>
      </c>
      <c r="AT15" s="10">
        <f t="shared" si="20"/>
        <v>0.2302831491421955</v>
      </c>
      <c r="AU15" s="10">
        <f t="shared" si="20"/>
        <v>0.23290918850647291</v>
      </c>
      <c r="AV15" s="10">
        <f t="shared" si="20"/>
        <v>0.23553522787075032</v>
      </c>
      <c r="AW15" s="10">
        <f t="shared" si="20"/>
        <v>0.23816126723502773</v>
      </c>
      <c r="AX15" s="10">
        <f t="shared" si="20"/>
        <v>0.24078730659930514</v>
      </c>
      <c r="AY15" s="10">
        <f t="shared" si="20"/>
        <v>0.24341334596358255</v>
      </c>
      <c r="AZ15" s="10">
        <f t="shared" si="20"/>
        <v>0.24603938532785996</v>
      </c>
      <c r="BA15" s="10">
        <f t="shared" si="20"/>
        <v>0.24866542469213737</v>
      </c>
      <c r="BB15" s="10">
        <f t="shared" si="20"/>
        <v>0.25129146405641478</v>
      </c>
      <c r="BC15" s="10">
        <f t="shared" si="20"/>
        <v>0.25391750342069219</v>
      </c>
      <c r="BD15" s="10">
        <f t="shared" si="20"/>
        <v>0.2565435427849696</v>
      </c>
      <c r="BE15" s="10">
        <f t="shared" si="20"/>
        <v>0.25916958214924701</v>
      </c>
      <c r="BF15" s="10">
        <f t="shared" si="20"/>
        <v>0.26179562151352442</v>
      </c>
      <c r="BG15" s="10">
        <f t="shared" si="20"/>
        <v>0.26442166087780183</v>
      </c>
      <c r="BH15" s="10">
        <f t="shared" si="20"/>
        <v>0.26704770024207924</v>
      </c>
      <c r="BI15" s="10">
        <f t="shared" si="20"/>
        <v>0.26967373960635665</v>
      </c>
      <c r="BJ15" s="10">
        <f t="shared" si="20"/>
        <v>0.27229977897063495</v>
      </c>
      <c r="BK15" s="10">
        <f t="shared" si="20"/>
        <v>0.27492581833491236</v>
      </c>
      <c r="BL15" s="10">
        <f t="shared" si="20"/>
        <v>0.27755185769918977</v>
      </c>
      <c r="BM15" s="10">
        <f t="shared" si="20"/>
        <v>0.28017789706346719</v>
      </c>
      <c r="BN15" s="10">
        <f t="shared" si="20"/>
        <v>0.2828039364277446</v>
      </c>
      <c r="BO15" s="10">
        <f t="shared" si="20"/>
        <v>0.28542997579202201</v>
      </c>
      <c r="BP15" s="10">
        <f t="shared" si="20"/>
        <v>0.28805601515629942</v>
      </c>
      <c r="BQ15" s="10">
        <f t="shared" si="20"/>
        <v>0.29068205452057683</v>
      </c>
      <c r="BR15" s="10">
        <f t="shared" si="20"/>
        <v>0.29330809388485424</v>
      </c>
      <c r="BS15" s="10">
        <f t="shared" si="20"/>
        <v>0.29593413324913165</v>
      </c>
      <c r="BT15" s="10">
        <f t="shared" si="20"/>
        <v>0.29856017261340906</v>
      </c>
      <c r="BU15" s="10">
        <f t="shared" si="20"/>
        <v>0.30118621197768647</v>
      </c>
      <c r="BV15" s="10">
        <f t="shared" si="20"/>
        <v>0.30381225134196388</v>
      </c>
      <c r="BW15" s="10">
        <f t="shared" si="20"/>
        <v>0.30643829070624129</v>
      </c>
      <c r="BX15" s="10">
        <f t="shared" si="20"/>
        <v>0.3090643300705187</v>
      </c>
      <c r="BY15" s="10">
        <f t="shared" si="20"/>
        <v>0.31169036943479611</v>
      </c>
      <c r="BZ15" s="10">
        <f t="shared" si="20"/>
        <v>0.31431640879907352</v>
      </c>
      <c r="CA15" s="10">
        <f t="shared" si="20"/>
        <v>0.31694244816335093</v>
      </c>
      <c r="CB15" s="10">
        <f t="shared" si="20"/>
        <v>0.31956848752762834</v>
      </c>
      <c r="CC15" s="10">
        <f t="shared" si="20"/>
        <v>0.32219452689190575</v>
      </c>
      <c r="CD15" s="10">
        <f t="shared" si="20"/>
        <v>0.32482056625618316</v>
      </c>
      <c r="CE15" s="10">
        <f t="shared" si="20"/>
        <v>0.32744660562046057</v>
      </c>
      <c r="CF15" s="10">
        <f t="shared" si="20"/>
        <v>0.33007264498473798</v>
      </c>
      <c r="CG15" s="10">
        <f t="shared" si="20"/>
        <v>0.33269868434901539</v>
      </c>
      <c r="CH15" s="10">
        <f t="shared" si="20"/>
        <v>0.3353247237132928</v>
      </c>
      <c r="CI15" s="10">
        <f t="shared" ref="CI15:ET15" si="21">CI$5/(1-$E15)+$D$15-CI$5</f>
        <v>0.33795076307757022</v>
      </c>
      <c r="CJ15" s="10">
        <f t="shared" si="21"/>
        <v>0.34057680244184763</v>
      </c>
      <c r="CK15" s="10">
        <f t="shared" si="21"/>
        <v>0.34320284180612504</v>
      </c>
      <c r="CL15" s="10">
        <f t="shared" si="21"/>
        <v>0.34582888117040245</v>
      </c>
      <c r="CM15" s="10">
        <f t="shared" si="21"/>
        <v>0.34845492053467986</v>
      </c>
      <c r="CN15" s="10">
        <f t="shared" si="21"/>
        <v>0.35108095989895727</v>
      </c>
      <c r="CO15" s="10">
        <f t="shared" si="21"/>
        <v>0.35370699926323468</v>
      </c>
      <c r="CP15" s="10">
        <f t="shared" si="21"/>
        <v>0.35633303862751298</v>
      </c>
      <c r="CQ15" s="10">
        <f t="shared" si="21"/>
        <v>0.35895907799179039</v>
      </c>
      <c r="CR15" s="10">
        <f t="shared" si="21"/>
        <v>0.3615851173560678</v>
      </c>
      <c r="CS15" s="10">
        <f t="shared" si="21"/>
        <v>0.36421115672034521</v>
      </c>
      <c r="CT15" s="10">
        <f t="shared" si="21"/>
        <v>0.36683719608462262</v>
      </c>
      <c r="CU15" s="10">
        <f t="shared" si="21"/>
        <v>0.36946323544890003</v>
      </c>
      <c r="CV15" s="10">
        <f t="shared" si="21"/>
        <v>0.37208927481317744</v>
      </c>
      <c r="CW15" s="10">
        <f t="shared" si="21"/>
        <v>0.37471531417745485</v>
      </c>
      <c r="CX15" s="10">
        <f t="shared" si="21"/>
        <v>0.37734135354173226</v>
      </c>
      <c r="CY15" s="10">
        <f t="shared" si="21"/>
        <v>0.37996739290600967</v>
      </c>
      <c r="CZ15" s="10">
        <f t="shared" si="21"/>
        <v>0.38259343227028708</v>
      </c>
      <c r="DA15" s="10">
        <f t="shared" si="21"/>
        <v>0.38521947163456449</v>
      </c>
      <c r="DB15" s="10">
        <f t="shared" si="21"/>
        <v>0.3878455109988419</v>
      </c>
      <c r="DC15" s="10">
        <f t="shared" si="21"/>
        <v>0.39047155036311931</v>
      </c>
      <c r="DD15" s="10">
        <f t="shared" si="21"/>
        <v>0.39309758972739672</v>
      </c>
      <c r="DE15" s="10">
        <f t="shared" si="21"/>
        <v>0.39572362909167413</v>
      </c>
      <c r="DF15" s="10">
        <f t="shared" si="21"/>
        <v>0.39834966845595154</v>
      </c>
      <c r="DG15" s="10">
        <f t="shared" si="21"/>
        <v>0.40097570782022895</v>
      </c>
      <c r="DH15" s="10">
        <f t="shared" si="21"/>
        <v>0.40360174718450637</v>
      </c>
      <c r="DI15" s="10">
        <f t="shared" si="21"/>
        <v>0.40622778654878378</v>
      </c>
      <c r="DJ15" s="10">
        <f t="shared" si="21"/>
        <v>0.40885382591306119</v>
      </c>
      <c r="DK15" s="10">
        <f t="shared" si="21"/>
        <v>0.4114798652773386</v>
      </c>
      <c r="DL15" s="10">
        <f t="shared" si="21"/>
        <v>0.41410590464161601</v>
      </c>
      <c r="DM15" s="10">
        <f t="shared" si="21"/>
        <v>0.41673194400589342</v>
      </c>
      <c r="DN15" s="10">
        <f t="shared" si="21"/>
        <v>0.41935798337017083</v>
      </c>
      <c r="DO15" s="10">
        <f t="shared" si="21"/>
        <v>0.42198402273445001</v>
      </c>
      <c r="DP15" s="10">
        <f t="shared" si="21"/>
        <v>0.42461006209872743</v>
      </c>
      <c r="DQ15" s="10">
        <f t="shared" si="21"/>
        <v>0.42723610146300484</v>
      </c>
      <c r="DR15" s="10">
        <f t="shared" si="21"/>
        <v>0.42986214082728225</v>
      </c>
      <c r="DS15" s="10">
        <f t="shared" si="21"/>
        <v>0.43248818019155966</v>
      </c>
      <c r="DT15" s="10">
        <f t="shared" si="21"/>
        <v>0.43511421955583707</v>
      </c>
      <c r="DU15" s="10">
        <f t="shared" si="21"/>
        <v>0.43774025892011448</v>
      </c>
      <c r="DV15" s="10">
        <f t="shared" si="21"/>
        <v>0.44036629828439189</v>
      </c>
      <c r="DW15" s="10">
        <f t="shared" si="21"/>
        <v>0.44299233764866841</v>
      </c>
      <c r="DX15" s="10">
        <f t="shared" si="21"/>
        <v>0.44561837701294671</v>
      </c>
      <c r="DY15" s="10">
        <f t="shared" si="21"/>
        <v>0.44824441637722323</v>
      </c>
      <c r="DZ15" s="10">
        <f t="shared" si="21"/>
        <v>0.45087045574150153</v>
      </c>
      <c r="EA15" s="10">
        <f t="shared" si="21"/>
        <v>0.45349649510577805</v>
      </c>
      <c r="EB15" s="10">
        <f t="shared" si="21"/>
        <v>0.45612253447005635</v>
      </c>
      <c r="EC15" s="10">
        <f t="shared" si="21"/>
        <v>0.45874857383433465</v>
      </c>
      <c r="ED15" s="10">
        <f t="shared" si="21"/>
        <v>0.46137461319861117</v>
      </c>
      <c r="EE15" s="10">
        <f t="shared" si="21"/>
        <v>0.46400065256288947</v>
      </c>
      <c r="EF15" s="10">
        <f t="shared" si="21"/>
        <v>0.46662669192716599</v>
      </c>
      <c r="EG15" s="10">
        <f t="shared" si="21"/>
        <v>0.46925273129144429</v>
      </c>
      <c r="EH15" s="10">
        <f t="shared" si="21"/>
        <v>0.47187877065572081</v>
      </c>
      <c r="EI15" s="10">
        <f t="shared" si="21"/>
        <v>0.47450481001999911</v>
      </c>
      <c r="EJ15" s="10">
        <f t="shared" si="21"/>
        <v>0.47713084938427563</v>
      </c>
      <c r="EK15" s="10">
        <f t="shared" si="21"/>
        <v>0.47975688874855393</v>
      </c>
      <c r="EL15" s="10">
        <f t="shared" si="21"/>
        <v>0.48238292811283046</v>
      </c>
      <c r="EM15" s="10">
        <f t="shared" si="21"/>
        <v>0.48500896747710875</v>
      </c>
      <c r="EN15" s="10">
        <f t="shared" si="21"/>
        <v>0.48763500684138705</v>
      </c>
      <c r="EO15" s="10">
        <f t="shared" si="21"/>
        <v>0.49026104620566358</v>
      </c>
      <c r="EP15" s="10">
        <f t="shared" si="21"/>
        <v>0.49288708556994187</v>
      </c>
      <c r="EQ15" s="10">
        <f t="shared" si="21"/>
        <v>0.4955131249342184</v>
      </c>
      <c r="ER15" s="10">
        <f t="shared" si="21"/>
        <v>0.49813916429849669</v>
      </c>
      <c r="ES15" s="10">
        <f t="shared" si="21"/>
        <v>0.50076520366277322</v>
      </c>
      <c r="ET15" s="10">
        <f t="shared" si="21"/>
        <v>0.50339124302705152</v>
      </c>
      <c r="EU15" s="10"/>
      <c r="EV15" s="10"/>
      <c r="EW15" s="10"/>
      <c r="EX15" s="10"/>
      <c r="EY15" s="10"/>
      <c r="EZ15" s="10"/>
      <c r="FA15" s="10"/>
      <c r="FB15" s="10"/>
    </row>
    <row r="16" spans="1:158" x14ac:dyDescent="0.25">
      <c r="A16" s="57" t="s">
        <v>146</v>
      </c>
      <c r="B16" s="17">
        <f t="shared" si="18"/>
        <v>10</v>
      </c>
      <c r="C16" s="10">
        <f>10.476</f>
        <v>10.476000000000001</v>
      </c>
      <c r="D16" s="10">
        <v>1.4E-2</v>
      </c>
      <c r="E16" s="7">
        <v>4.9700000000000001E-2</v>
      </c>
      <c r="F16" s="10">
        <f>F$5/(1-$E16)+$D$16-F$5</f>
        <v>9.2448910870251533E-2</v>
      </c>
      <c r="G16" s="10">
        <f t="shared" ref="G16:V16" si="22">G$5/(1-$E16)+$D$16-G$5</f>
        <v>9.5063874565926465E-2</v>
      </c>
      <c r="H16" s="10">
        <f t="shared" si="22"/>
        <v>9.7678838261601619E-2</v>
      </c>
      <c r="I16" s="10">
        <f t="shared" si="22"/>
        <v>0.10029380195727655</v>
      </c>
      <c r="J16" s="10">
        <f t="shared" si="22"/>
        <v>0.10290876565295171</v>
      </c>
      <c r="K16" s="10">
        <f t="shared" si="22"/>
        <v>0.10552372934862664</v>
      </c>
      <c r="L16" s="10">
        <f t="shared" si="22"/>
        <v>0.10813869304430179</v>
      </c>
      <c r="M16" s="10">
        <f t="shared" si="22"/>
        <v>0.11075365673997672</v>
      </c>
      <c r="N16" s="10">
        <f t="shared" si="22"/>
        <v>0.11336862043565166</v>
      </c>
      <c r="O16" s="10">
        <f t="shared" si="22"/>
        <v>0.11598358413132659</v>
      </c>
      <c r="P16" s="10">
        <f t="shared" si="22"/>
        <v>0.14474818478375218</v>
      </c>
      <c r="Q16" s="10">
        <f t="shared" si="22"/>
        <v>0.14736314847942733</v>
      </c>
      <c r="R16" s="10">
        <f t="shared" si="22"/>
        <v>0.14997811217510248</v>
      </c>
      <c r="S16" s="10">
        <f t="shared" si="22"/>
        <v>0.1525930758707772</v>
      </c>
      <c r="T16" s="10">
        <f t="shared" si="22"/>
        <v>0.15520803956645235</v>
      </c>
      <c r="U16" s="10">
        <f t="shared" si="22"/>
        <v>0.1578230032621275</v>
      </c>
      <c r="V16" s="10">
        <f t="shared" si="22"/>
        <v>0.16043796695780221</v>
      </c>
      <c r="W16" s="10">
        <f t="shared" ref="W16:CH16" si="23">W$5/(1-$E16)+$D$16-W$5</f>
        <v>0.16305293065347737</v>
      </c>
      <c r="X16" s="10">
        <f t="shared" si="23"/>
        <v>0.16566789434915252</v>
      </c>
      <c r="Y16" s="10">
        <f t="shared" si="23"/>
        <v>0.16828285804482768</v>
      </c>
      <c r="Z16" s="10">
        <f t="shared" si="23"/>
        <v>0.17089782174050239</v>
      </c>
      <c r="AA16" s="10">
        <f t="shared" si="23"/>
        <v>0.17351278543617754</v>
      </c>
      <c r="AB16" s="10">
        <f t="shared" si="23"/>
        <v>0.1761277491318527</v>
      </c>
      <c r="AC16" s="10">
        <f t="shared" si="23"/>
        <v>0.17874271282752785</v>
      </c>
      <c r="AD16" s="10">
        <f t="shared" si="23"/>
        <v>0.18135767652320256</v>
      </c>
      <c r="AE16" s="10">
        <f t="shared" si="23"/>
        <v>0.18397264021887771</v>
      </c>
      <c r="AF16" s="10">
        <f t="shared" si="23"/>
        <v>0.18658760391455287</v>
      </c>
      <c r="AG16" s="10">
        <f t="shared" si="23"/>
        <v>0.18920256761022802</v>
      </c>
      <c r="AH16" s="10">
        <f t="shared" si="23"/>
        <v>0.19181753130590273</v>
      </c>
      <c r="AI16" s="10">
        <f t="shared" si="23"/>
        <v>0.19443249500157789</v>
      </c>
      <c r="AJ16" s="10">
        <f t="shared" si="23"/>
        <v>0.19704745869725304</v>
      </c>
      <c r="AK16" s="10">
        <f t="shared" si="23"/>
        <v>0.1996624223929282</v>
      </c>
      <c r="AL16" s="10">
        <f t="shared" si="23"/>
        <v>0.20227738608860291</v>
      </c>
      <c r="AM16" s="10">
        <f t="shared" si="23"/>
        <v>0.20489234978427806</v>
      </c>
      <c r="AN16" s="10">
        <f t="shared" si="23"/>
        <v>0.20750731347995321</v>
      </c>
      <c r="AO16" s="10">
        <f t="shared" si="23"/>
        <v>0.21012227717562837</v>
      </c>
      <c r="AP16" s="10">
        <f t="shared" si="23"/>
        <v>0.21273724087130308</v>
      </c>
      <c r="AQ16" s="10">
        <f t="shared" si="23"/>
        <v>0.21535220456697868</v>
      </c>
      <c r="AR16" s="10">
        <f t="shared" si="23"/>
        <v>0.21796716826265339</v>
      </c>
      <c r="AS16" s="10">
        <f t="shared" si="23"/>
        <v>0.22058213195832899</v>
      </c>
      <c r="AT16" s="10">
        <f t="shared" si="23"/>
        <v>0.2231970956540037</v>
      </c>
      <c r="AU16" s="10">
        <f t="shared" si="23"/>
        <v>0.22581205934967841</v>
      </c>
      <c r="AV16" s="10">
        <f t="shared" si="23"/>
        <v>0.22842702304535401</v>
      </c>
      <c r="AW16" s="10">
        <f t="shared" si="23"/>
        <v>0.23104198674102872</v>
      </c>
      <c r="AX16" s="10">
        <f t="shared" si="23"/>
        <v>0.23365695043670431</v>
      </c>
      <c r="AY16" s="10">
        <f t="shared" si="23"/>
        <v>0.23627191413237902</v>
      </c>
      <c r="AZ16" s="10">
        <f t="shared" si="23"/>
        <v>0.23888687782805373</v>
      </c>
      <c r="BA16" s="10">
        <f t="shared" si="23"/>
        <v>0.24150184152372933</v>
      </c>
      <c r="BB16" s="10">
        <f t="shared" si="23"/>
        <v>0.24411680521940404</v>
      </c>
      <c r="BC16" s="10">
        <f t="shared" si="23"/>
        <v>0.24673176891507875</v>
      </c>
      <c r="BD16" s="10">
        <f t="shared" si="23"/>
        <v>0.24934673261075435</v>
      </c>
      <c r="BE16" s="10">
        <f t="shared" si="23"/>
        <v>0.25196169630642906</v>
      </c>
      <c r="BF16" s="10">
        <f t="shared" si="23"/>
        <v>0.25457666000210466</v>
      </c>
      <c r="BG16" s="10">
        <f t="shared" si="23"/>
        <v>0.25719162369777937</v>
      </c>
      <c r="BH16" s="10">
        <f t="shared" si="23"/>
        <v>0.25980658739345408</v>
      </c>
      <c r="BI16" s="10">
        <f t="shared" si="23"/>
        <v>0.26242155108912968</v>
      </c>
      <c r="BJ16" s="10">
        <f t="shared" si="23"/>
        <v>0.26503651478480439</v>
      </c>
      <c r="BK16" s="10">
        <f t="shared" si="23"/>
        <v>0.2676514784804791</v>
      </c>
      <c r="BL16" s="10">
        <f t="shared" si="23"/>
        <v>0.2702664421761547</v>
      </c>
      <c r="BM16" s="10">
        <f t="shared" si="23"/>
        <v>0.27288140587182941</v>
      </c>
      <c r="BN16" s="10">
        <f t="shared" si="23"/>
        <v>0.27549636956750501</v>
      </c>
      <c r="BO16" s="10">
        <f t="shared" si="23"/>
        <v>0.27811133326317972</v>
      </c>
      <c r="BP16" s="10">
        <f t="shared" si="23"/>
        <v>0.28072629695885443</v>
      </c>
      <c r="BQ16" s="10">
        <f t="shared" si="23"/>
        <v>0.28334126065453002</v>
      </c>
      <c r="BR16" s="10">
        <f t="shared" si="23"/>
        <v>0.28595622435020474</v>
      </c>
      <c r="BS16" s="10">
        <f t="shared" si="23"/>
        <v>0.28857118804587945</v>
      </c>
      <c r="BT16" s="10">
        <f t="shared" si="23"/>
        <v>0.29118615174155504</v>
      </c>
      <c r="BU16" s="10">
        <f t="shared" si="23"/>
        <v>0.29380111543722975</v>
      </c>
      <c r="BV16" s="10">
        <f t="shared" si="23"/>
        <v>0.29641607913290446</v>
      </c>
      <c r="BW16" s="10">
        <f t="shared" si="23"/>
        <v>0.29903104282858006</v>
      </c>
      <c r="BX16" s="10">
        <f t="shared" si="23"/>
        <v>0.30164600652425477</v>
      </c>
      <c r="BY16" s="10">
        <f t="shared" si="23"/>
        <v>0.30426097021993037</v>
      </c>
      <c r="BZ16" s="10">
        <f t="shared" si="23"/>
        <v>0.30687593391560508</v>
      </c>
      <c r="CA16" s="10">
        <f t="shared" si="23"/>
        <v>0.30949089761127979</v>
      </c>
      <c r="CB16" s="10">
        <f t="shared" si="23"/>
        <v>0.31210586130695539</v>
      </c>
      <c r="CC16" s="10">
        <f t="shared" si="23"/>
        <v>0.3147208250026301</v>
      </c>
      <c r="CD16" s="10">
        <f t="shared" si="23"/>
        <v>0.31733578869830481</v>
      </c>
      <c r="CE16" s="10">
        <f t="shared" si="23"/>
        <v>0.31995075239398041</v>
      </c>
      <c r="CF16" s="10">
        <f t="shared" si="23"/>
        <v>0.32256571608965512</v>
      </c>
      <c r="CG16" s="10">
        <f t="shared" si="23"/>
        <v>0.32518067978533072</v>
      </c>
      <c r="CH16" s="10">
        <f t="shared" si="23"/>
        <v>0.32779564348100543</v>
      </c>
      <c r="CI16" s="10">
        <f t="shared" ref="CI16:ET16" si="24">CI$5/(1-$E16)+$D$16-CI$5</f>
        <v>0.33041060717668014</v>
      </c>
      <c r="CJ16" s="10">
        <f t="shared" si="24"/>
        <v>0.33302557087235574</v>
      </c>
      <c r="CK16" s="10">
        <f t="shared" si="24"/>
        <v>0.33564053456803045</v>
      </c>
      <c r="CL16" s="10">
        <f t="shared" si="24"/>
        <v>0.33825549826370516</v>
      </c>
      <c r="CM16" s="10">
        <f t="shared" si="24"/>
        <v>0.34087046195938075</v>
      </c>
      <c r="CN16" s="10">
        <f t="shared" si="24"/>
        <v>0.34348542565505547</v>
      </c>
      <c r="CO16" s="10">
        <f t="shared" si="24"/>
        <v>0.34610038935073106</v>
      </c>
      <c r="CP16" s="10">
        <f t="shared" si="24"/>
        <v>0.34871535304640577</v>
      </c>
      <c r="CQ16" s="10">
        <f t="shared" si="24"/>
        <v>0.35133031674208048</v>
      </c>
      <c r="CR16" s="10">
        <f t="shared" si="24"/>
        <v>0.35394528043775608</v>
      </c>
      <c r="CS16" s="10">
        <f t="shared" si="24"/>
        <v>0.35656024413343079</v>
      </c>
      <c r="CT16" s="10">
        <f t="shared" si="24"/>
        <v>0.3591752078291055</v>
      </c>
      <c r="CU16" s="10">
        <f t="shared" si="24"/>
        <v>0.3617901715247811</v>
      </c>
      <c r="CV16" s="10">
        <f t="shared" si="24"/>
        <v>0.36440513522045581</v>
      </c>
      <c r="CW16" s="10">
        <f t="shared" si="24"/>
        <v>0.36702009891613052</v>
      </c>
      <c r="CX16" s="10">
        <f t="shared" si="24"/>
        <v>0.36963506261180612</v>
      </c>
      <c r="CY16" s="10">
        <f t="shared" si="24"/>
        <v>0.37225002630748083</v>
      </c>
      <c r="CZ16" s="10">
        <f t="shared" si="24"/>
        <v>0.37486499000315643</v>
      </c>
      <c r="DA16" s="10">
        <f t="shared" si="24"/>
        <v>0.37747995369883114</v>
      </c>
      <c r="DB16" s="10">
        <f t="shared" si="24"/>
        <v>0.38009491739450585</v>
      </c>
      <c r="DC16" s="10">
        <f t="shared" si="24"/>
        <v>0.38270988109018145</v>
      </c>
      <c r="DD16" s="10">
        <f t="shared" si="24"/>
        <v>0.38532484478585616</v>
      </c>
      <c r="DE16" s="10">
        <f t="shared" si="24"/>
        <v>0.38793980848153087</v>
      </c>
      <c r="DF16" s="10">
        <f t="shared" si="24"/>
        <v>0.39055477217720647</v>
      </c>
      <c r="DG16" s="10">
        <f t="shared" si="24"/>
        <v>0.39316973587288118</v>
      </c>
      <c r="DH16" s="10">
        <f t="shared" si="24"/>
        <v>0.39578469956855677</v>
      </c>
      <c r="DI16" s="10">
        <f t="shared" si="24"/>
        <v>0.39839966326423149</v>
      </c>
      <c r="DJ16" s="10">
        <f t="shared" si="24"/>
        <v>0.4010146269599062</v>
      </c>
      <c r="DK16" s="10">
        <f t="shared" si="24"/>
        <v>0.40362959065558179</v>
      </c>
      <c r="DL16" s="10">
        <f t="shared" si="24"/>
        <v>0.4062445543512565</v>
      </c>
      <c r="DM16" s="10">
        <f t="shared" si="24"/>
        <v>0.40885951804693121</v>
      </c>
      <c r="DN16" s="10">
        <f t="shared" si="24"/>
        <v>0.41147448174260681</v>
      </c>
      <c r="DO16" s="10">
        <f t="shared" si="24"/>
        <v>0.41408944543828152</v>
      </c>
      <c r="DP16" s="10">
        <f t="shared" si="24"/>
        <v>0.41670440913395623</v>
      </c>
      <c r="DQ16" s="10">
        <f t="shared" si="24"/>
        <v>0.41931937282963094</v>
      </c>
      <c r="DR16" s="10">
        <f t="shared" si="24"/>
        <v>0.42193433652530565</v>
      </c>
      <c r="DS16" s="10">
        <f t="shared" si="24"/>
        <v>0.42454930022098036</v>
      </c>
      <c r="DT16" s="10">
        <f t="shared" si="24"/>
        <v>0.42716426391665507</v>
      </c>
      <c r="DU16" s="10">
        <f t="shared" si="24"/>
        <v>0.42977922761233156</v>
      </c>
      <c r="DV16" s="10">
        <f t="shared" si="24"/>
        <v>0.43239419130800627</v>
      </c>
      <c r="DW16" s="10">
        <f t="shared" si="24"/>
        <v>0.43500915500368187</v>
      </c>
      <c r="DX16" s="10">
        <f t="shared" si="24"/>
        <v>0.43762411869935569</v>
      </c>
      <c r="DY16" s="10">
        <f t="shared" si="24"/>
        <v>0.44023908239503129</v>
      </c>
      <c r="DZ16" s="10">
        <f t="shared" si="24"/>
        <v>0.44285404609070689</v>
      </c>
      <c r="EA16" s="10">
        <f t="shared" si="24"/>
        <v>0.44546900978638071</v>
      </c>
      <c r="EB16" s="10">
        <f t="shared" si="24"/>
        <v>0.44808397348205631</v>
      </c>
      <c r="EC16" s="10">
        <f t="shared" si="24"/>
        <v>0.45069893717773191</v>
      </c>
      <c r="ED16" s="10">
        <f t="shared" si="24"/>
        <v>0.4533139008734075</v>
      </c>
      <c r="EE16" s="10">
        <f t="shared" si="24"/>
        <v>0.45592886456908133</v>
      </c>
      <c r="EF16" s="10">
        <f t="shared" si="24"/>
        <v>0.45854382826475693</v>
      </c>
      <c r="EG16" s="10">
        <f t="shared" si="24"/>
        <v>0.46115879196043252</v>
      </c>
      <c r="EH16" s="10">
        <f t="shared" si="24"/>
        <v>0.46377375565610635</v>
      </c>
      <c r="EI16" s="10">
        <f t="shared" si="24"/>
        <v>0.46638871935178194</v>
      </c>
      <c r="EJ16" s="10">
        <f t="shared" si="24"/>
        <v>0.46900368304745754</v>
      </c>
      <c r="EK16" s="10">
        <f t="shared" si="24"/>
        <v>0.47161864674313314</v>
      </c>
      <c r="EL16" s="10">
        <f t="shared" si="24"/>
        <v>0.47423361043880696</v>
      </c>
      <c r="EM16" s="10">
        <f t="shared" si="24"/>
        <v>0.47684857413448256</v>
      </c>
      <c r="EN16" s="10">
        <f t="shared" si="24"/>
        <v>0.47946353783015816</v>
      </c>
      <c r="EO16" s="10">
        <f t="shared" si="24"/>
        <v>0.48207850152583198</v>
      </c>
      <c r="EP16" s="10">
        <f t="shared" si="24"/>
        <v>0.48469346522150758</v>
      </c>
      <c r="EQ16" s="10">
        <f t="shared" si="24"/>
        <v>0.48730842891718318</v>
      </c>
      <c r="ER16" s="10">
        <f t="shared" si="24"/>
        <v>0.48992339261285878</v>
      </c>
      <c r="ES16" s="10">
        <f t="shared" si="24"/>
        <v>0.4925383563085326</v>
      </c>
      <c r="ET16" s="10">
        <f t="shared" si="24"/>
        <v>0.4951533200042082</v>
      </c>
      <c r="EU16" s="10"/>
      <c r="EV16" s="10"/>
      <c r="EW16" s="10"/>
      <c r="EX16" s="10"/>
      <c r="EY16" s="10"/>
      <c r="EZ16" s="10"/>
      <c r="FA16" s="10"/>
      <c r="FB16" s="10"/>
    </row>
    <row r="17" spans="1:158" x14ac:dyDescent="0.25">
      <c r="A17" s="57" t="s">
        <v>147</v>
      </c>
      <c r="B17" s="17">
        <f t="shared" si="18"/>
        <v>11</v>
      </c>
      <c r="C17" s="10">
        <f>9.976</f>
        <v>9.9760000000000009</v>
      </c>
      <c r="D17" s="10">
        <f>0.016+0.0022</f>
        <v>1.8200000000000001E-2</v>
      </c>
      <c r="E17" s="7">
        <v>4.99E-2</v>
      </c>
      <c r="F17" s="10">
        <f t="shared" ref="F17:V17" si="25">F$5/(1-$E17)+$D$17-F$5</f>
        <v>9.6981180928323418E-2</v>
      </c>
      <c r="G17" s="10">
        <f t="shared" si="25"/>
        <v>9.9607220292600829E-2</v>
      </c>
      <c r="H17" s="10">
        <f t="shared" si="25"/>
        <v>0.10223325965687824</v>
      </c>
      <c r="I17" s="10">
        <f t="shared" si="25"/>
        <v>0.10485929902115587</v>
      </c>
      <c r="J17" s="10">
        <f t="shared" si="25"/>
        <v>0.10748533838543328</v>
      </c>
      <c r="K17" s="10">
        <f t="shared" si="25"/>
        <v>0.11011137774971069</v>
      </c>
      <c r="L17" s="10">
        <f t="shared" si="25"/>
        <v>0.1127374171139881</v>
      </c>
      <c r="M17" s="10">
        <f t="shared" si="25"/>
        <v>0.11536345647826551</v>
      </c>
      <c r="N17" s="10">
        <f t="shared" si="25"/>
        <v>0.11798949584254315</v>
      </c>
      <c r="O17" s="10">
        <f t="shared" si="25"/>
        <v>0.12061553520682078</v>
      </c>
      <c r="P17" s="10">
        <f t="shared" si="25"/>
        <v>0.14950196821387252</v>
      </c>
      <c r="Q17" s="10">
        <f t="shared" si="25"/>
        <v>0.15212800757814993</v>
      </c>
      <c r="R17" s="10">
        <f t="shared" si="25"/>
        <v>0.15475404694242734</v>
      </c>
      <c r="S17" s="10">
        <f t="shared" si="25"/>
        <v>0.15738008630670475</v>
      </c>
      <c r="T17" s="10">
        <f t="shared" si="25"/>
        <v>0.16000612567098216</v>
      </c>
      <c r="U17" s="10">
        <f t="shared" si="25"/>
        <v>0.16263216503525957</v>
      </c>
      <c r="V17" s="10">
        <f t="shared" si="25"/>
        <v>0.16525820439953742</v>
      </c>
      <c r="W17" s="10">
        <f t="shared" ref="W17:CH17" si="26">W$5/(1-$E17)+$D$17-W$5</f>
        <v>0.16788424376381483</v>
      </c>
      <c r="X17" s="10">
        <f t="shared" si="26"/>
        <v>0.17051028312809224</v>
      </c>
      <c r="Y17" s="10">
        <f t="shared" si="26"/>
        <v>0.17313632249236965</v>
      </c>
      <c r="Z17" s="10">
        <f t="shared" si="26"/>
        <v>0.17576236185664706</v>
      </c>
      <c r="AA17" s="10">
        <f t="shared" si="26"/>
        <v>0.17838840122092448</v>
      </c>
      <c r="AB17" s="10">
        <f t="shared" si="26"/>
        <v>0.18101444058520189</v>
      </c>
      <c r="AC17" s="10">
        <f t="shared" si="26"/>
        <v>0.1836404799494793</v>
      </c>
      <c r="AD17" s="10">
        <f t="shared" si="26"/>
        <v>0.18626651931375671</v>
      </c>
      <c r="AE17" s="10">
        <f t="shared" si="26"/>
        <v>0.18889255867803412</v>
      </c>
      <c r="AF17" s="10">
        <f t="shared" si="26"/>
        <v>0.19151859804231153</v>
      </c>
      <c r="AG17" s="10">
        <f t="shared" si="26"/>
        <v>0.19414463740658894</v>
      </c>
      <c r="AH17" s="10">
        <f t="shared" si="26"/>
        <v>0.19677067677086635</v>
      </c>
      <c r="AI17" s="10">
        <f t="shared" si="26"/>
        <v>0.19939671613514376</v>
      </c>
      <c r="AJ17" s="10">
        <f t="shared" si="26"/>
        <v>0.20202275549942117</v>
      </c>
      <c r="AK17" s="10">
        <f t="shared" si="26"/>
        <v>0.20464879486369858</v>
      </c>
      <c r="AL17" s="10">
        <f t="shared" si="26"/>
        <v>0.20727483422797643</v>
      </c>
      <c r="AM17" s="10">
        <f t="shared" si="26"/>
        <v>0.20990087359225384</v>
      </c>
      <c r="AN17" s="10">
        <f t="shared" si="26"/>
        <v>0.21252691295653126</v>
      </c>
      <c r="AO17" s="10">
        <f t="shared" si="26"/>
        <v>0.21515295232080867</v>
      </c>
      <c r="AP17" s="10">
        <f t="shared" si="26"/>
        <v>0.21777899168508608</v>
      </c>
      <c r="AQ17" s="10">
        <f t="shared" si="26"/>
        <v>0.22040503104936349</v>
      </c>
      <c r="AR17" s="10">
        <f t="shared" si="26"/>
        <v>0.2230310704136409</v>
      </c>
      <c r="AS17" s="10">
        <f t="shared" si="26"/>
        <v>0.22565710977791831</v>
      </c>
      <c r="AT17" s="10">
        <f t="shared" si="26"/>
        <v>0.22828314914219572</v>
      </c>
      <c r="AU17" s="10">
        <f t="shared" si="26"/>
        <v>0.23090918850647313</v>
      </c>
      <c r="AV17" s="10">
        <f t="shared" si="26"/>
        <v>0.23353522787075054</v>
      </c>
      <c r="AW17" s="10">
        <f t="shared" si="26"/>
        <v>0.23616126723502795</v>
      </c>
      <c r="AX17" s="10">
        <f t="shared" si="26"/>
        <v>0.23878730659930536</v>
      </c>
      <c r="AY17" s="10">
        <f t="shared" si="26"/>
        <v>0.24141334596358277</v>
      </c>
      <c r="AZ17" s="10">
        <f t="shared" si="26"/>
        <v>0.24403938532786018</v>
      </c>
      <c r="BA17" s="10">
        <f t="shared" si="26"/>
        <v>0.24666542469213759</v>
      </c>
      <c r="BB17" s="10">
        <f t="shared" si="26"/>
        <v>0.249291464056415</v>
      </c>
      <c r="BC17" s="10">
        <f t="shared" si="26"/>
        <v>0.25191750342069241</v>
      </c>
      <c r="BD17" s="10">
        <f t="shared" si="26"/>
        <v>0.25454354278496982</v>
      </c>
      <c r="BE17" s="10">
        <f t="shared" si="26"/>
        <v>0.25716958214924723</v>
      </c>
      <c r="BF17" s="10">
        <f t="shared" si="26"/>
        <v>0.25979562151352464</v>
      </c>
      <c r="BG17" s="10">
        <f t="shared" si="26"/>
        <v>0.26242166087780205</v>
      </c>
      <c r="BH17" s="10">
        <f t="shared" si="26"/>
        <v>0.26504770024207946</v>
      </c>
      <c r="BI17" s="10">
        <f t="shared" si="26"/>
        <v>0.26767373960635688</v>
      </c>
      <c r="BJ17" s="10">
        <f t="shared" si="26"/>
        <v>0.27029977897063517</v>
      </c>
      <c r="BK17" s="10">
        <f t="shared" si="26"/>
        <v>0.27292581833491258</v>
      </c>
      <c r="BL17" s="10">
        <f t="shared" si="26"/>
        <v>0.27555185769918999</v>
      </c>
      <c r="BM17" s="10">
        <f t="shared" si="26"/>
        <v>0.27817789706346741</v>
      </c>
      <c r="BN17" s="10">
        <f t="shared" si="26"/>
        <v>0.28080393642774482</v>
      </c>
      <c r="BO17" s="10">
        <f t="shared" si="26"/>
        <v>0.28342997579202223</v>
      </c>
      <c r="BP17" s="10">
        <f t="shared" si="26"/>
        <v>0.28605601515629964</v>
      </c>
      <c r="BQ17" s="10">
        <f t="shared" si="26"/>
        <v>0.28868205452057705</v>
      </c>
      <c r="BR17" s="10">
        <f t="shared" si="26"/>
        <v>0.29130809388485446</v>
      </c>
      <c r="BS17" s="10">
        <f t="shared" si="26"/>
        <v>0.29393413324913187</v>
      </c>
      <c r="BT17" s="10">
        <f t="shared" si="26"/>
        <v>0.29656017261340928</v>
      </c>
      <c r="BU17" s="10">
        <f t="shared" si="26"/>
        <v>0.29918621197768669</v>
      </c>
      <c r="BV17" s="10">
        <f t="shared" si="26"/>
        <v>0.3018122513419641</v>
      </c>
      <c r="BW17" s="10">
        <f t="shared" si="26"/>
        <v>0.30443829070624151</v>
      </c>
      <c r="BX17" s="10">
        <f t="shared" si="26"/>
        <v>0.30706433007051892</v>
      </c>
      <c r="BY17" s="10">
        <f t="shared" si="26"/>
        <v>0.30969036943479633</v>
      </c>
      <c r="BZ17" s="10">
        <f t="shared" si="26"/>
        <v>0.31231640879907374</v>
      </c>
      <c r="CA17" s="10">
        <f t="shared" si="26"/>
        <v>0.31494244816335115</v>
      </c>
      <c r="CB17" s="10">
        <f t="shared" si="26"/>
        <v>0.31756848752762856</v>
      </c>
      <c r="CC17" s="10">
        <f t="shared" si="26"/>
        <v>0.32019452689190597</v>
      </c>
      <c r="CD17" s="10">
        <f t="shared" si="26"/>
        <v>0.32282056625618338</v>
      </c>
      <c r="CE17" s="10">
        <f t="shared" si="26"/>
        <v>0.32544660562046079</v>
      </c>
      <c r="CF17" s="10">
        <f t="shared" si="26"/>
        <v>0.3280726449847382</v>
      </c>
      <c r="CG17" s="10">
        <f t="shared" si="26"/>
        <v>0.33069868434901561</v>
      </c>
      <c r="CH17" s="10">
        <f t="shared" si="26"/>
        <v>0.33332472371329303</v>
      </c>
      <c r="CI17" s="10">
        <f t="shared" ref="CI17:ET17" si="27">CI$5/(1-$E17)+$D$17-CI$5</f>
        <v>0.33595076307757044</v>
      </c>
      <c r="CJ17" s="10">
        <f t="shared" si="27"/>
        <v>0.33857680244184785</v>
      </c>
      <c r="CK17" s="10">
        <f t="shared" si="27"/>
        <v>0.34120284180612526</v>
      </c>
      <c r="CL17" s="10">
        <f t="shared" si="27"/>
        <v>0.34382888117040267</v>
      </c>
      <c r="CM17" s="10">
        <f t="shared" si="27"/>
        <v>0.34645492053468008</v>
      </c>
      <c r="CN17" s="10">
        <f t="shared" si="27"/>
        <v>0.34908095989895749</v>
      </c>
      <c r="CO17" s="10">
        <f t="shared" si="27"/>
        <v>0.3517069992632349</v>
      </c>
      <c r="CP17" s="10">
        <f t="shared" si="27"/>
        <v>0.3543330386275132</v>
      </c>
      <c r="CQ17" s="10">
        <f t="shared" si="27"/>
        <v>0.35695907799179061</v>
      </c>
      <c r="CR17" s="10">
        <f t="shared" si="27"/>
        <v>0.35958511735606802</v>
      </c>
      <c r="CS17" s="10">
        <f t="shared" si="27"/>
        <v>0.36221115672034543</v>
      </c>
      <c r="CT17" s="10">
        <f t="shared" si="27"/>
        <v>0.36483719608462284</v>
      </c>
      <c r="CU17" s="10">
        <f t="shared" si="27"/>
        <v>0.36746323544890025</v>
      </c>
      <c r="CV17" s="10">
        <f t="shared" si="27"/>
        <v>0.37008927481317766</v>
      </c>
      <c r="CW17" s="10">
        <f t="shared" si="27"/>
        <v>0.37271531417745507</v>
      </c>
      <c r="CX17" s="10">
        <f t="shared" si="27"/>
        <v>0.37534135354173248</v>
      </c>
      <c r="CY17" s="10">
        <f t="shared" si="27"/>
        <v>0.37796739290600989</v>
      </c>
      <c r="CZ17" s="10">
        <f t="shared" si="27"/>
        <v>0.3805934322702873</v>
      </c>
      <c r="DA17" s="10">
        <f t="shared" si="27"/>
        <v>0.38321947163456471</v>
      </c>
      <c r="DB17" s="10">
        <f t="shared" si="27"/>
        <v>0.38584551099884212</v>
      </c>
      <c r="DC17" s="10">
        <f t="shared" si="27"/>
        <v>0.38847155036311953</v>
      </c>
      <c r="DD17" s="10">
        <f t="shared" si="27"/>
        <v>0.39109758972739694</v>
      </c>
      <c r="DE17" s="10">
        <f t="shared" si="27"/>
        <v>0.39372362909167435</v>
      </c>
      <c r="DF17" s="10">
        <f t="shared" si="27"/>
        <v>0.39634966845595176</v>
      </c>
      <c r="DG17" s="10">
        <f t="shared" si="27"/>
        <v>0.39897570782022918</v>
      </c>
      <c r="DH17" s="10">
        <f t="shared" si="27"/>
        <v>0.40160174718450659</v>
      </c>
      <c r="DI17" s="10">
        <f t="shared" si="27"/>
        <v>0.404227786548784</v>
      </c>
      <c r="DJ17" s="10">
        <f t="shared" si="27"/>
        <v>0.40685382591306141</v>
      </c>
      <c r="DK17" s="10">
        <f t="shared" si="27"/>
        <v>0.40947986527733882</v>
      </c>
      <c r="DL17" s="10">
        <f t="shared" si="27"/>
        <v>0.41210590464161623</v>
      </c>
      <c r="DM17" s="10">
        <f t="shared" si="27"/>
        <v>0.41473194400589364</v>
      </c>
      <c r="DN17" s="10">
        <f t="shared" si="27"/>
        <v>0.41735798337017016</v>
      </c>
      <c r="DO17" s="10">
        <f t="shared" si="27"/>
        <v>0.41998402273444935</v>
      </c>
      <c r="DP17" s="10">
        <f t="shared" si="27"/>
        <v>0.42261006209872676</v>
      </c>
      <c r="DQ17" s="10">
        <f t="shared" si="27"/>
        <v>0.42523610146300417</v>
      </c>
      <c r="DR17" s="10">
        <f t="shared" si="27"/>
        <v>0.42786214082728158</v>
      </c>
      <c r="DS17" s="10">
        <f t="shared" si="27"/>
        <v>0.43048818019155899</v>
      </c>
      <c r="DT17" s="10">
        <f t="shared" si="27"/>
        <v>0.4331142195558364</v>
      </c>
      <c r="DU17" s="10">
        <f t="shared" si="27"/>
        <v>0.43574025892011381</v>
      </c>
      <c r="DV17" s="10">
        <f t="shared" si="27"/>
        <v>0.43836629828439122</v>
      </c>
      <c r="DW17" s="10">
        <f t="shared" si="27"/>
        <v>0.44099233764866774</v>
      </c>
      <c r="DX17" s="10">
        <f t="shared" si="27"/>
        <v>0.44361837701294604</v>
      </c>
      <c r="DY17" s="10">
        <f t="shared" si="27"/>
        <v>0.44624441637722256</v>
      </c>
      <c r="DZ17" s="10">
        <f t="shared" si="27"/>
        <v>0.44887045574150086</v>
      </c>
      <c r="EA17" s="10">
        <f t="shared" si="27"/>
        <v>0.45149649510577738</v>
      </c>
      <c r="EB17" s="10">
        <f t="shared" si="27"/>
        <v>0.45412253447005568</v>
      </c>
      <c r="EC17" s="10">
        <f t="shared" si="27"/>
        <v>0.45674857383433398</v>
      </c>
      <c r="ED17" s="10">
        <f t="shared" si="27"/>
        <v>0.4593746131986105</v>
      </c>
      <c r="EE17" s="10">
        <f t="shared" si="27"/>
        <v>0.4620006525628888</v>
      </c>
      <c r="EF17" s="10">
        <f t="shared" si="27"/>
        <v>0.46462669192716533</v>
      </c>
      <c r="EG17" s="10">
        <f t="shared" si="27"/>
        <v>0.46725273129144362</v>
      </c>
      <c r="EH17" s="10">
        <f t="shared" si="27"/>
        <v>0.46987877065572015</v>
      </c>
      <c r="EI17" s="10">
        <f t="shared" si="27"/>
        <v>0.47250481001999844</v>
      </c>
      <c r="EJ17" s="10">
        <f t="shared" si="27"/>
        <v>0.47513084938427497</v>
      </c>
      <c r="EK17" s="10">
        <f t="shared" si="27"/>
        <v>0.47775688874855327</v>
      </c>
      <c r="EL17" s="10">
        <f t="shared" si="27"/>
        <v>0.48038292811282979</v>
      </c>
      <c r="EM17" s="10">
        <f t="shared" si="27"/>
        <v>0.48300896747710809</v>
      </c>
      <c r="EN17" s="10">
        <f t="shared" si="27"/>
        <v>0.48563500684138639</v>
      </c>
      <c r="EO17" s="10">
        <f t="shared" si="27"/>
        <v>0.48826104620566291</v>
      </c>
      <c r="EP17" s="10">
        <f t="shared" si="27"/>
        <v>0.49088708556994121</v>
      </c>
      <c r="EQ17" s="10">
        <f t="shared" si="27"/>
        <v>0.49351312493421773</v>
      </c>
      <c r="ER17" s="10">
        <f t="shared" si="27"/>
        <v>0.49613916429849603</v>
      </c>
      <c r="ES17" s="10">
        <f t="shared" si="27"/>
        <v>0.49876520366277255</v>
      </c>
      <c r="ET17" s="10">
        <f t="shared" si="27"/>
        <v>0.50139124302705085</v>
      </c>
      <c r="EU17" s="10"/>
      <c r="EV17" s="10"/>
      <c r="EW17" s="10"/>
      <c r="EX17" s="10"/>
      <c r="EY17" s="10"/>
      <c r="EZ17" s="10"/>
      <c r="FA17" s="10"/>
      <c r="FB17" s="10"/>
    </row>
    <row r="18" spans="1:158" x14ac:dyDescent="0.25">
      <c r="A18" s="57" t="s">
        <v>226</v>
      </c>
      <c r="B18" s="17">
        <f t="shared" si="18"/>
        <v>12</v>
      </c>
      <c r="C18" s="10">
        <f>4.976</f>
        <v>4.976</v>
      </c>
      <c r="D18" s="10">
        <f>0.0075+0.0022</f>
        <v>9.7000000000000003E-3</v>
      </c>
      <c r="E18" s="7">
        <v>1.35E-2</v>
      </c>
      <c r="F18" s="10">
        <f>F$5/(1-$E18)+$D$18-F$5</f>
        <v>3.0227116066903204E-2</v>
      </c>
      <c r="G18" s="10">
        <f>G$5/(1-$E18)+$D$18-G$5</f>
        <v>3.091135326913319E-2</v>
      </c>
      <c r="H18" s="10">
        <f>H$5/(1-$E18)+$D$18-H$5</f>
        <v>3.1595590471363399E-2</v>
      </c>
      <c r="I18" s="10">
        <f t="shared" ref="I18:N18" si="28">I$5/(1-$E18)+$D$18-I$5</f>
        <v>3.2279827673593386E-2</v>
      </c>
      <c r="J18" s="10">
        <f t="shared" si="28"/>
        <v>3.2964064875823595E-2</v>
      </c>
      <c r="K18" s="10">
        <f t="shared" si="28"/>
        <v>3.3648302078053582E-2</v>
      </c>
      <c r="L18" s="10">
        <f t="shared" si="28"/>
        <v>3.4332539280283791E-2</v>
      </c>
      <c r="M18" s="10">
        <f t="shared" si="28"/>
        <v>3.5016776482514E-2</v>
      </c>
      <c r="N18" s="10">
        <f t="shared" si="28"/>
        <v>3.5701013684743987E-2</v>
      </c>
      <c r="O18" s="10">
        <f>O$5/(1-$E18)+$D$17-O$5</f>
        <v>4.4885250886974148E-2</v>
      </c>
      <c r="P18" s="10">
        <f t="shared" ref="P18:CA18" si="29">P$5/(1-$E18)+$D$18-P$5</f>
        <v>4.3911860111505163E-2</v>
      </c>
      <c r="Q18" s="10">
        <f t="shared" si="29"/>
        <v>4.459609731373515E-2</v>
      </c>
      <c r="R18" s="10">
        <f t="shared" si="29"/>
        <v>4.5280334515965581E-2</v>
      </c>
      <c r="S18" s="10">
        <f t="shared" si="29"/>
        <v>4.5964571718195568E-2</v>
      </c>
      <c r="T18" s="10">
        <f t="shared" si="29"/>
        <v>4.6648808920425555E-2</v>
      </c>
      <c r="U18" s="10">
        <f t="shared" si="29"/>
        <v>4.7333046122655542E-2</v>
      </c>
      <c r="V18" s="10">
        <f t="shared" si="29"/>
        <v>4.8017283324885973E-2</v>
      </c>
      <c r="W18" s="10">
        <f t="shared" si="29"/>
        <v>4.870152052711596E-2</v>
      </c>
      <c r="X18" s="10">
        <f t="shared" si="29"/>
        <v>4.9385757729345947E-2</v>
      </c>
      <c r="Y18" s="10">
        <f t="shared" si="29"/>
        <v>5.0069994931576378E-2</v>
      </c>
      <c r="Z18" s="10">
        <f t="shared" si="29"/>
        <v>5.0754232133806365E-2</v>
      </c>
      <c r="AA18" s="10">
        <f t="shared" si="29"/>
        <v>5.1438469336036352E-2</v>
      </c>
      <c r="AB18" s="10">
        <f t="shared" si="29"/>
        <v>5.2122706538266339E-2</v>
      </c>
      <c r="AC18" s="10">
        <f t="shared" si="29"/>
        <v>5.280694374049677E-2</v>
      </c>
      <c r="AD18" s="10">
        <f t="shared" si="29"/>
        <v>5.3491180942726757E-2</v>
      </c>
      <c r="AE18" s="10">
        <f t="shared" si="29"/>
        <v>5.4175418144956744E-2</v>
      </c>
      <c r="AF18" s="10">
        <f t="shared" si="29"/>
        <v>5.4859655347186731E-2</v>
      </c>
      <c r="AG18" s="10">
        <f t="shared" si="29"/>
        <v>5.5543892549417162E-2</v>
      </c>
      <c r="AH18" s="10">
        <f t="shared" si="29"/>
        <v>5.6228129751647149E-2</v>
      </c>
      <c r="AI18" s="10">
        <f t="shared" si="29"/>
        <v>5.6912366953877136E-2</v>
      </c>
      <c r="AJ18" s="10">
        <f t="shared" si="29"/>
        <v>5.7596604156107123E-2</v>
      </c>
      <c r="AK18" s="10">
        <f t="shared" si="29"/>
        <v>5.8280841358337554E-2</v>
      </c>
      <c r="AL18" s="10">
        <f t="shared" si="29"/>
        <v>5.8965078560567541E-2</v>
      </c>
      <c r="AM18" s="10">
        <f t="shared" si="29"/>
        <v>5.9649315762797528E-2</v>
      </c>
      <c r="AN18" s="10">
        <f t="shared" si="29"/>
        <v>6.0333552965027515E-2</v>
      </c>
      <c r="AO18" s="10">
        <f t="shared" si="29"/>
        <v>6.1017790167257946E-2</v>
      </c>
      <c r="AP18" s="10">
        <f t="shared" si="29"/>
        <v>6.1702027369487933E-2</v>
      </c>
      <c r="AQ18" s="10">
        <f t="shared" si="29"/>
        <v>6.238626457171792E-2</v>
      </c>
      <c r="AR18" s="10">
        <f t="shared" si="29"/>
        <v>6.3070501773947907E-2</v>
      </c>
      <c r="AS18" s="10">
        <f t="shared" si="29"/>
        <v>6.375473897617745E-2</v>
      </c>
      <c r="AT18" s="10">
        <f t="shared" si="29"/>
        <v>6.4438976178407437E-2</v>
      </c>
      <c r="AU18" s="10">
        <f t="shared" si="29"/>
        <v>6.5123213380638312E-2</v>
      </c>
      <c r="AV18" s="10">
        <f t="shared" si="29"/>
        <v>6.5807450582868299E-2</v>
      </c>
      <c r="AW18" s="10">
        <f t="shared" si="29"/>
        <v>6.6491687785098286E-2</v>
      </c>
      <c r="AX18" s="10">
        <f t="shared" si="29"/>
        <v>6.7175924987328273E-2</v>
      </c>
      <c r="AY18" s="10">
        <f t="shared" si="29"/>
        <v>6.786016218955826E-2</v>
      </c>
      <c r="AZ18" s="10">
        <f t="shared" si="29"/>
        <v>6.8544399391788247E-2</v>
      </c>
      <c r="BA18" s="10">
        <f t="shared" si="29"/>
        <v>6.9228636594018234E-2</v>
      </c>
      <c r="BB18" s="10">
        <f t="shared" si="29"/>
        <v>6.9912873796249109E-2</v>
      </c>
      <c r="BC18" s="10">
        <f t="shared" si="29"/>
        <v>7.0597110998479096E-2</v>
      </c>
      <c r="BD18" s="10">
        <f t="shared" si="29"/>
        <v>7.1281348200709083E-2</v>
      </c>
      <c r="BE18" s="10">
        <f t="shared" si="29"/>
        <v>7.196558540293907E-2</v>
      </c>
      <c r="BF18" s="10">
        <f t="shared" si="29"/>
        <v>7.2649822605169057E-2</v>
      </c>
      <c r="BG18" s="10">
        <f t="shared" si="29"/>
        <v>7.3334059807399044E-2</v>
      </c>
      <c r="BH18" s="10">
        <f t="shared" si="29"/>
        <v>7.401829700962903E-2</v>
      </c>
      <c r="BI18" s="10">
        <f t="shared" si="29"/>
        <v>7.4702534211859017E-2</v>
      </c>
      <c r="BJ18" s="10">
        <f t="shared" si="29"/>
        <v>7.5386771414089893E-2</v>
      </c>
      <c r="BK18" s="10">
        <f t="shared" si="29"/>
        <v>7.607100861631988E-2</v>
      </c>
      <c r="BL18" s="10">
        <f t="shared" si="29"/>
        <v>7.6755245818549866E-2</v>
      </c>
      <c r="BM18" s="10">
        <f t="shared" si="29"/>
        <v>7.7439483020779853E-2</v>
      </c>
      <c r="BN18" s="10">
        <f t="shared" si="29"/>
        <v>7.812372022300984E-2</v>
      </c>
      <c r="BO18" s="10">
        <f t="shared" si="29"/>
        <v>7.8807957425239827E-2</v>
      </c>
      <c r="BP18" s="10">
        <f t="shared" si="29"/>
        <v>7.9492194627469814E-2</v>
      </c>
      <c r="BQ18" s="10">
        <f t="shared" si="29"/>
        <v>8.0176431829699801E-2</v>
      </c>
      <c r="BR18" s="10">
        <f t="shared" si="29"/>
        <v>8.0860669031930676E-2</v>
      </c>
      <c r="BS18" s="10">
        <f t="shared" si="29"/>
        <v>8.1544906234160663E-2</v>
      </c>
      <c r="BT18" s="10">
        <f t="shared" si="29"/>
        <v>8.222914343639065E-2</v>
      </c>
      <c r="BU18" s="10">
        <f t="shared" si="29"/>
        <v>8.2913380638620637E-2</v>
      </c>
      <c r="BV18" s="10">
        <f t="shared" si="29"/>
        <v>8.3597617840850624E-2</v>
      </c>
      <c r="BW18" s="10">
        <f t="shared" si="29"/>
        <v>8.4281855043080611E-2</v>
      </c>
      <c r="BX18" s="10">
        <f t="shared" si="29"/>
        <v>8.4966092245310598E-2</v>
      </c>
      <c r="BY18" s="10">
        <f t="shared" si="29"/>
        <v>8.5650329447540585E-2</v>
      </c>
      <c r="BZ18" s="10">
        <f t="shared" si="29"/>
        <v>8.633456664977146E-2</v>
      </c>
      <c r="CA18" s="10">
        <f t="shared" si="29"/>
        <v>8.7018803852001447E-2</v>
      </c>
      <c r="CB18" s="10">
        <f t="shared" ref="CB18:EM18" si="30">CB$5/(1-$E18)+$D$18-CB$5</f>
        <v>8.7703041054231434E-2</v>
      </c>
      <c r="CC18" s="10">
        <f t="shared" si="30"/>
        <v>8.8387278256461421E-2</v>
      </c>
      <c r="CD18" s="10">
        <f t="shared" si="30"/>
        <v>8.9071515458691408E-2</v>
      </c>
      <c r="CE18" s="10">
        <f t="shared" si="30"/>
        <v>8.9755752660921395E-2</v>
      </c>
      <c r="CF18" s="10">
        <f t="shared" si="30"/>
        <v>9.0439989863151382E-2</v>
      </c>
      <c r="CG18" s="10">
        <f t="shared" si="30"/>
        <v>9.1124227065382257E-2</v>
      </c>
      <c r="CH18" s="10">
        <f t="shared" si="30"/>
        <v>9.1808464267612244E-2</v>
      </c>
      <c r="CI18" s="10">
        <f t="shared" si="30"/>
        <v>9.2492701469842231E-2</v>
      </c>
      <c r="CJ18" s="10">
        <f t="shared" si="30"/>
        <v>9.3176938672072218E-2</v>
      </c>
      <c r="CK18" s="10">
        <f t="shared" si="30"/>
        <v>9.3861175874302205E-2</v>
      </c>
      <c r="CL18" s="10">
        <f t="shared" si="30"/>
        <v>9.4545413076532192E-2</v>
      </c>
      <c r="CM18" s="10">
        <f t="shared" si="30"/>
        <v>9.5229650278762179E-2</v>
      </c>
      <c r="CN18" s="10">
        <f t="shared" si="30"/>
        <v>9.5913887480992166E-2</v>
      </c>
      <c r="CO18" s="10">
        <f t="shared" si="30"/>
        <v>9.6598124683223041E-2</v>
      </c>
      <c r="CP18" s="10">
        <f t="shared" si="30"/>
        <v>9.7282361885453028E-2</v>
      </c>
      <c r="CQ18" s="10">
        <f t="shared" si="30"/>
        <v>9.7966599087683015E-2</v>
      </c>
      <c r="CR18" s="10">
        <f t="shared" si="30"/>
        <v>9.8650836289913002E-2</v>
      </c>
      <c r="CS18" s="10">
        <f t="shared" si="30"/>
        <v>9.9335073492142989E-2</v>
      </c>
      <c r="CT18" s="10">
        <f t="shared" si="30"/>
        <v>0.10001931069437298</v>
      </c>
      <c r="CU18" s="10">
        <f t="shared" si="30"/>
        <v>0.10070354789660296</v>
      </c>
      <c r="CV18" s="10">
        <f t="shared" si="30"/>
        <v>0.10138778509883295</v>
      </c>
      <c r="CW18" s="10">
        <f t="shared" si="30"/>
        <v>0.10207202230106383</v>
      </c>
      <c r="CX18" s="10">
        <f t="shared" si="30"/>
        <v>0.10275625950329381</v>
      </c>
      <c r="CY18" s="10">
        <f t="shared" si="30"/>
        <v>0.1034404967055238</v>
      </c>
      <c r="CZ18" s="10">
        <f t="shared" si="30"/>
        <v>0.10412473390775379</v>
      </c>
      <c r="DA18" s="10">
        <f t="shared" si="30"/>
        <v>0.10480897110998377</v>
      </c>
      <c r="DB18" s="10">
        <f t="shared" si="30"/>
        <v>0.10549320831221376</v>
      </c>
      <c r="DC18" s="10">
        <f t="shared" si="30"/>
        <v>0.10617744551444375</v>
      </c>
      <c r="DD18" s="10">
        <f t="shared" si="30"/>
        <v>0.10686168271667373</v>
      </c>
      <c r="DE18" s="10">
        <f t="shared" si="30"/>
        <v>0.10754591991890461</v>
      </c>
      <c r="DF18" s="10">
        <f t="shared" si="30"/>
        <v>0.1082301571211346</v>
      </c>
      <c r="DG18" s="10">
        <f t="shared" si="30"/>
        <v>0.10891439432336458</v>
      </c>
      <c r="DH18" s="10">
        <f t="shared" si="30"/>
        <v>0.10959863152559457</v>
      </c>
      <c r="DI18" s="10">
        <f t="shared" si="30"/>
        <v>0.11028286872782456</v>
      </c>
      <c r="DJ18" s="10">
        <f t="shared" si="30"/>
        <v>0.11096710593005454</v>
      </c>
      <c r="DK18" s="10">
        <f t="shared" si="30"/>
        <v>0.11165134313228453</v>
      </c>
      <c r="DL18" s="10">
        <f t="shared" si="30"/>
        <v>0.11233558033451541</v>
      </c>
      <c r="DM18" s="10">
        <f t="shared" si="30"/>
        <v>0.11301981753674539</v>
      </c>
      <c r="DN18" s="10">
        <f t="shared" si="30"/>
        <v>0.11370405473897538</v>
      </c>
      <c r="DO18" s="10">
        <f t="shared" si="30"/>
        <v>0.11438829194120537</v>
      </c>
      <c r="DP18" s="10">
        <f t="shared" si="30"/>
        <v>0.11507252914343535</v>
      </c>
      <c r="DQ18" s="10">
        <f t="shared" si="30"/>
        <v>0.11575676634566534</v>
      </c>
      <c r="DR18" s="10">
        <f t="shared" si="30"/>
        <v>0.11644100354789533</v>
      </c>
      <c r="DS18" s="10">
        <f t="shared" si="30"/>
        <v>0.11712524075012531</v>
      </c>
      <c r="DT18" s="10">
        <f t="shared" si="30"/>
        <v>0.11780947795235619</v>
      </c>
      <c r="DU18" s="10">
        <f t="shared" si="30"/>
        <v>0.11849371515458618</v>
      </c>
      <c r="DV18" s="10">
        <f t="shared" si="30"/>
        <v>0.11917795235681616</v>
      </c>
      <c r="DW18" s="10">
        <f t="shared" si="30"/>
        <v>0.11986218955904704</v>
      </c>
      <c r="DX18" s="10">
        <f t="shared" si="30"/>
        <v>0.12054642676127791</v>
      </c>
      <c r="DY18" s="10">
        <f t="shared" si="30"/>
        <v>0.12123066396350701</v>
      </c>
      <c r="DZ18" s="10">
        <f t="shared" si="30"/>
        <v>0.12191490116573789</v>
      </c>
      <c r="EA18" s="10">
        <f t="shared" si="30"/>
        <v>0.12259913836796699</v>
      </c>
      <c r="EB18" s="10">
        <f t="shared" si="30"/>
        <v>0.12328337557019786</v>
      </c>
      <c r="EC18" s="10">
        <f t="shared" si="30"/>
        <v>0.12396761277242696</v>
      </c>
      <c r="ED18" s="10">
        <f t="shared" si="30"/>
        <v>0.12465184997465784</v>
      </c>
      <c r="EE18" s="10">
        <f t="shared" si="30"/>
        <v>0.12533608717688871</v>
      </c>
      <c r="EF18" s="10">
        <f t="shared" si="30"/>
        <v>0.12602032437911781</v>
      </c>
      <c r="EG18" s="10">
        <f t="shared" si="30"/>
        <v>0.12670456158134868</v>
      </c>
      <c r="EH18" s="10">
        <f t="shared" si="30"/>
        <v>0.12738879878357778</v>
      </c>
      <c r="EI18" s="10">
        <f t="shared" si="30"/>
        <v>0.12807303598580866</v>
      </c>
      <c r="EJ18" s="10">
        <f t="shared" si="30"/>
        <v>0.12875727318803776</v>
      </c>
      <c r="EK18" s="10">
        <f t="shared" si="30"/>
        <v>0.12944151039026863</v>
      </c>
      <c r="EL18" s="10">
        <f t="shared" si="30"/>
        <v>0.13012574759249951</v>
      </c>
      <c r="EM18" s="10">
        <f t="shared" si="30"/>
        <v>0.13080998479472861</v>
      </c>
      <c r="EN18" s="10">
        <f t="shared" ref="EN18:ET18" si="31">EN$5/(1-$E18)+$D$18-EN$5</f>
        <v>0.13149422199695948</v>
      </c>
      <c r="EO18" s="10">
        <f t="shared" si="31"/>
        <v>0.13217845919918858</v>
      </c>
      <c r="EP18" s="10">
        <f t="shared" si="31"/>
        <v>0.13286269640141946</v>
      </c>
      <c r="EQ18" s="10">
        <f t="shared" si="31"/>
        <v>0.13354693360364855</v>
      </c>
      <c r="ER18" s="10">
        <f t="shared" si="31"/>
        <v>0.13423117080587943</v>
      </c>
      <c r="ES18" s="10">
        <f t="shared" si="31"/>
        <v>0.1349154080081103</v>
      </c>
      <c r="ET18" s="10">
        <f t="shared" si="31"/>
        <v>0.1355996452103394</v>
      </c>
      <c r="EU18" s="10"/>
      <c r="EV18" s="10"/>
      <c r="EW18" s="10"/>
      <c r="EX18" s="10"/>
      <c r="EY18" s="10"/>
      <c r="EZ18" s="10"/>
      <c r="FA18" s="10"/>
      <c r="FB18" s="10"/>
    </row>
    <row r="19" spans="1:158" x14ac:dyDescent="0.25">
      <c r="A19" s="57" t="s">
        <v>227</v>
      </c>
      <c r="B19" s="17">
        <f t="shared" si="18"/>
        <v>13</v>
      </c>
      <c r="C19" s="10">
        <f>6.726</f>
        <v>6.726</v>
      </c>
      <c r="D19" s="10">
        <f>0.0095+0.0022</f>
        <v>1.17E-2</v>
      </c>
      <c r="E19" s="7">
        <v>1.35E-2</v>
      </c>
      <c r="F19" s="10">
        <f>F$5/(1-$E19)+$D$19-F$5</f>
        <v>3.2227116066903205E-2</v>
      </c>
      <c r="G19" s="10">
        <f>G$5/(1-$E19)+$D$19-G$5</f>
        <v>3.2911353269133192E-2</v>
      </c>
      <c r="H19" s="10">
        <f>H$5/(1-$E19)+$D$19-H$5</f>
        <v>3.3595590471363401E-2</v>
      </c>
      <c r="I19" s="10">
        <f>I$5/(1-$E19)+$D$19-I$5</f>
        <v>3.4279827673593388E-2</v>
      </c>
      <c r="J19" s="10">
        <f t="shared" ref="J19:AC19" si="32">J$5/(1-$E19)+$D$19-J$5</f>
        <v>3.4964064875823597E-2</v>
      </c>
      <c r="K19" s="10">
        <f t="shared" si="32"/>
        <v>3.5648302078053584E-2</v>
      </c>
      <c r="L19" s="10">
        <f t="shared" si="32"/>
        <v>3.6332539280283793E-2</v>
      </c>
      <c r="M19" s="10">
        <f t="shared" si="32"/>
        <v>3.7016776482514002E-2</v>
      </c>
      <c r="N19" s="10">
        <f t="shared" si="32"/>
        <v>3.7701013684743989E-2</v>
      </c>
      <c r="O19" s="10">
        <f t="shared" si="32"/>
        <v>3.8385250886974198E-2</v>
      </c>
      <c r="P19" s="10">
        <f t="shared" si="32"/>
        <v>4.5911860111504943E-2</v>
      </c>
      <c r="Q19" s="10">
        <f t="shared" si="32"/>
        <v>4.659609731373493E-2</v>
      </c>
      <c r="R19" s="10">
        <f t="shared" si="32"/>
        <v>4.7280334515965361E-2</v>
      </c>
      <c r="S19" s="10">
        <f t="shared" si="32"/>
        <v>4.7964571718195348E-2</v>
      </c>
      <c r="T19" s="10">
        <f t="shared" si="32"/>
        <v>4.8648808920425335E-2</v>
      </c>
      <c r="U19" s="10">
        <f t="shared" si="32"/>
        <v>4.9333046122655322E-2</v>
      </c>
      <c r="V19" s="10">
        <f t="shared" si="32"/>
        <v>5.0017283324885753E-2</v>
      </c>
      <c r="W19" s="10">
        <f t="shared" si="32"/>
        <v>5.070152052711574E-2</v>
      </c>
      <c r="X19" s="10">
        <f t="shared" si="32"/>
        <v>5.1385757729345727E-2</v>
      </c>
      <c r="Y19" s="10">
        <f t="shared" si="32"/>
        <v>5.2069994931576158E-2</v>
      </c>
      <c r="Z19" s="10">
        <f t="shared" si="32"/>
        <v>5.2754232133806145E-2</v>
      </c>
      <c r="AA19" s="10">
        <f t="shared" si="32"/>
        <v>5.3438469336036132E-2</v>
      </c>
      <c r="AB19" s="10">
        <f t="shared" si="32"/>
        <v>5.4122706538266119E-2</v>
      </c>
      <c r="AC19" s="10">
        <f t="shared" si="32"/>
        <v>5.480694374049655E-2</v>
      </c>
      <c r="AD19" s="10">
        <f t="shared" ref="AD19:CO19" si="33">AD$5/(1-$E19)+$D$19-AD$5</f>
        <v>5.5491180942726537E-2</v>
      </c>
      <c r="AE19" s="10">
        <f t="shared" si="33"/>
        <v>5.6175418144956524E-2</v>
      </c>
      <c r="AF19" s="10">
        <f t="shared" si="33"/>
        <v>5.6859655347186511E-2</v>
      </c>
      <c r="AG19" s="10">
        <f t="shared" si="33"/>
        <v>5.7543892549416942E-2</v>
      </c>
      <c r="AH19" s="10">
        <f t="shared" si="33"/>
        <v>5.8228129751646929E-2</v>
      </c>
      <c r="AI19" s="10">
        <f t="shared" si="33"/>
        <v>5.8912366953876916E-2</v>
      </c>
      <c r="AJ19" s="10">
        <f t="shared" si="33"/>
        <v>5.9596604156106903E-2</v>
      </c>
      <c r="AK19" s="10">
        <f t="shared" si="33"/>
        <v>6.0280841358337334E-2</v>
      </c>
      <c r="AL19" s="10">
        <f t="shared" si="33"/>
        <v>6.0965078560567321E-2</v>
      </c>
      <c r="AM19" s="10">
        <f t="shared" si="33"/>
        <v>6.1649315762797308E-2</v>
      </c>
      <c r="AN19" s="10">
        <f t="shared" si="33"/>
        <v>6.2333552965027295E-2</v>
      </c>
      <c r="AO19" s="10">
        <f t="shared" si="33"/>
        <v>6.3017790167257726E-2</v>
      </c>
      <c r="AP19" s="10">
        <f t="shared" si="33"/>
        <v>6.3702027369487713E-2</v>
      </c>
      <c r="AQ19" s="10">
        <f t="shared" si="33"/>
        <v>6.43862645717177E-2</v>
      </c>
      <c r="AR19" s="10">
        <f t="shared" si="33"/>
        <v>6.5070501773947687E-2</v>
      </c>
      <c r="AS19" s="10">
        <f t="shared" si="33"/>
        <v>6.5754738976178118E-2</v>
      </c>
      <c r="AT19" s="10">
        <f t="shared" si="33"/>
        <v>6.6438976178408105E-2</v>
      </c>
      <c r="AU19" s="10">
        <f t="shared" si="33"/>
        <v>6.712321338063898E-2</v>
      </c>
      <c r="AV19" s="10">
        <f t="shared" si="33"/>
        <v>6.7807450582868967E-2</v>
      </c>
      <c r="AW19" s="10">
        <f t="shared" si="33"/>
        <v>6.8491687785098954E-2</v>
      </c>
      <c r="AX19" s="10">
        <f t="shared" si="33"/>
        <v>6.9175924987328941E-2</v>
      </c>
      <c r="AY19" s="10">
        <f t="shared" si="33"/>
        <v>6.9860162189558928E-2</v>
      </c>
      <c r="AZ19" s="10">
        <f t="shared" si="33"/>
        <v>7.0544399391788914E-2</v>
      </c>
      <c r="BA19" s="10">
        <f t="shared" si="33"/>
        <v>7.1228636594018901E-2</v>
      </c>
      <c r="BB19" s="10">
        <f t="shared" si="33"/>
        <v>7.1912873796249777E-2</v>
      </c>
      <c r="BC19" s="10">
        <f t="shared" si="33"/>
        <v>7.2597110998479764E-2</v>
      </c>
      <c r="BD19" s="10">
        <f t="shared" si="33"/>
        <v>7.3281348200709751E-2</v>
      </c>
      <c r="BE19" s="10">
        <f t="shared" si="33"/>
        <v>7.3965585402939737E-2</v>
      </c>
      <c r="BF19" s="10">
        <f t="shared" si="33"/>
        <v>7.4649822605169724E-2</v>
      </c>
      <c r="BG19" s="10">
        <f t="shared" si="33"/>
        <v>7.5334059807399711E-2</v>
      </c>
      <c r="BH19" s="10">
        <f t="shared" si="33"/>
        <v>7.6018297009629698E-2</v>
      </c>
      <c r="BI19" s="10">
        <f t="shared" si="33"/>
        <v>7.6702534211859685E-2</v>
      </c>
      <c r="BJ19" s="10">
        <f t="shared" si="33"/>
        <v>7.738677141409056E-2</v>
      </c>
      <c r="BK19" s="10">
        <f t="shared" si="33"/>
        <v>7.8071008616320547E-2</v>
      </c>
      <c r="BL19" s="10">
        <f t="shared" si="33"/>
        <v>7.8755245818550534E-2</v>
      </c>
      <c r="BM19" s="10">
        <f t="shared" si="33"/>
        <v>7.9439483020780521E-2</v>
      </c>
      <c r="BN19" s="10">
        <f t="shared" si="33"/>
        <v>8.0123720223010508E-2</v>
      </c>
      <c r="BO19" s="10">
        <f t="shared" si="33"/>
        <v>8.0807957425240495E-2</v>
      </c>
      <c r="BP19" s="10">
        <f t="shared" si="33"/>
        <v>8.1492194627470482E-2</v>
      </c>
      <c r="BQ19" s="10">
        <f t="shared" si="33"/>
        <v>8.2176431829700469E-2</v>
      </c>
      <c r="BR19" s="10">
        <f t="shared" si="33"/>
        <v>8.2860669031931344E-2</v>
      </c>
      <c r="BS19" s="10">
        <f t="shared" si="33"/>
        <v>8.3544906234161331E-2</v>
      </c>
      <c r="BT19" s="10">
        <f t="shared" si="33"/>
        <v>8.4229143436391318E-2</v>
      </c>
      <c r="BU19" s="10">
        <f t="shared" si="33"/>
        <v>8.4913380638621305E-2</v>
      </c>
      <c r="BV19" s="10">
        <f t="shared" si="33"/>
        <v>8.5597617840851292E-2</v>
      </c>
      <c r="BW19" s="10">
        <f t="shared" si="33"/>
        <v>8.6281855043081279E-2</v>
      </c>
      <c r="BX19" s="10">
        <f t="shared" si="33"/>
        <v>8.6966092245311266E-2</v>
      </c>
      <c r="BY19" s="10">
        <f t="shared" si="33"/>
        <v>8.7650329447541253E-2</v>
      </c>
      <c r="BZ19" s="10">
        <f t="shared" si="33"/>
        <v>8.8334566649772128E-2</v>
      </c>
      <c r="CA19" s="10">
        <f t="shared" si="33"/>
        <v>8.9018803852002115E-2</v>
      </c>
      <c r="CB19" s="10">
        <f t="shared" si="33"/>
        <v>8.9703041054232102E-2</v>
      </c>
      <c r="CC19" s="10">
        <f t="shared" si="33"/>
        <v>9.0387278256462089E-2</v>
      </c>
      <c r="CD19" s="10">
        <f t="shared" si="33"/>
        <v>9.1071515458692076E-2</v>
      </c>
      <c r="CE19" s="10">
        <f t="shared" si="33"/>
        <v>9.1755752660922063E-2</v>
      </c>
      <c r="CF19" s="10">
        <f t="shared" si="33"/>
        <v>9.243998986315205E-2</v>
      </c>
      <c r="CG19" s="10">
        <f t="shared" si="33"/>
        <v>9.3124227065382925E-2</v>
      </c>
      <c r="CH19" s="10">
        <f t="shared" si="33"/>
        <v>9.3808464267612912E-2</v>
      </c>
      <c r="CI19" s="10">
        <f t="shared" si="33"/>
        <v>9.4492701469842899E-2</v>
      </c>
      <c r="CJ19" s="10">
        <f t="shared" si="33"/>
        <v>9.5176938672072886E-2</v>
      </c>
      <c r="CK19" s="10">
        <f t="shared" si="33"/>
        <v>9.5861175874302873E-2</v>
      </c>
      <c r="CL19" s="10">
        <f t="shared" si="33"/>
        <v>9.654541307653286E-2</v>
      </c>
      <c r="CM19" s="10">
        <f t="shared" si="33"/>
        <v>9.7229650278762847E-2</v>
      </c>
      <c r="CN19" s="10">
        <f t="shared" si="33"/>
        <v>9.7913887480992834E-2</v>
      </c>
      <c r="CO19" s="10">
        <f t="shared" si="33"/>
        <v>9.8598124683223709E-2</v>
      </c>
      <c r="CP19" s="10">
        <f t="shared" ref="CP19:ET19" si="34">CP$5/(1-$E19)+$D$19-CP$5</f>
        <v>9.9282361885453696E-2</v>
      </c>
      <c r="CQ19" s="10">
        <f t="shared" si="34"/>
        <v>9.9966599087683683E-2</v>
      </c>
      <c r="CR19" s="10">
        <f t="shared" si="34"/>
        <v>0.10065083628991367</v>
      </c>
      <c r="CS19" s="10">
        <f t="shared" si="34"/>
        <v>0.10133507349214366</v>
      </c>
      <c r="CT19" s="10">
        <f t="shared" si="34"/>
        <v>0.10201931069437364</v>
      </c>
      <c r="CU19" s="10">
        <f t="shared" si="34"/>
        <v>0.10270354789660363</v>
      </c>
      <c r="CV19" s="10">
        <f t="shared" si="34"/>
        <v>0.10338778509883362</v>
      </c>
      <c r="CW19" s="10">
        <f t="shared" si="34"/>
        <v>0.10407202230106449</v>
      </c>
      <c r="CX19" s="10">
        <f t="shared" si="34"/>
        <v>0.10475625950329448</v>
      </c>
      <c r="CY19" s="10">
        <f t="shared" si="34"/>
        <v>0.10544049670552447</v>
      </c>
      <c r="CZ19" s="10">
        <f t="shared" si="34"/>
        <v>0.10612473390775445</v>
      </c>
      <c r="DA19" s="10">
        <f t="shared" si="34"/>
        <v>0.10680897110998444</v>
      </c>
      <c r="DB19" s="10">
        <f t="shared" si="34"/>
        <v>0.10749320831221443</v>
      </c>
      <c r="DC19" s="10">
        <f t="shared" si="34"/>
        <v>0.10817744551444441</v>
      </c>
      <c r="DD19" s="10">
        <f t="shared" si="34"/>
        <v>0.1088616827166744</v>
      </c>
      <c r="DE19" s="10">
        <f t="shared" si="34"/>
        <v>0.10954591991890528</v>
      </c>
      <c r="DF19" s="10">
        <f t="shared" si="34"/>
        <v>0.11023015712113526</v>
      </c>
      <c r="DG19" s="10">
        <f t="shared" si="34"/>
        <v>0.11091439432336525</v>
      </c>
      <c r="DH19" s="10">
        <f t="shared" si="34"/>
        <v>0.11159863152559524</v>
      </c>
      <c r="DI19" s="10">
        <f t="shared" si="34"/>
        <v>0.11228286872782522</v>
      </c>
      <c r="DJ19" s="10">
        <f t="shared" si="34"/>
        <v>0.11296710593005521</v>
      </c>
      <c r="DK19" s="10">
        <f t="shared" si="34"/>
        <v>0.1136513431322852</v>
      </c>
      <c r="DL19" s="10">
        <f t="shared" si="34"/>
        <v>0.11433558033451607</v>
      </c>
      <c r="DM19" s="10">
        <f t="shared" si="34"/>
        <v>0.11501981753674606</v>
      </c>
      <c r="DN19" s="10">
        <f t="shared" si="34"/>
        <v>0.11570405473897605</v>
      </c>
      <c r="DO19" s="10">
        <f t="shared" si="34"/>
        <v>0.11638829194120603</v>
      </c>
      <c r="DP19" s="10">
        <f t="shared" si="34"/>
        <v>0.11707252914343602</v>
      </c>
      <c r="DQ19" s="10">
        <f t="shared" si="34"/>
        <v>0.11775676634566601</v>
      </c>
      <c r="DR19" s="10">
        <f t="shared" si="34"/>
        <v>0.118441003547896</v>
      </c>
      <c r="DS19" s="10">
        <f t="shared" si="34"/>
        <v>0.11912524075012598</v>
      </c>
      <c r="DT19" s="10">
        <f t="shared" si="34"/>
        <v>0.11980947795235508</v>
      </c>
      <c r="DU19" s="10">
        <f t="shared" si="34"/>
        <v>0.12049371515458507</v>
      </c>
      <c r="DV19" s="10">
        <f t="shared" si="34"/>
        <v>0.12117795235681506</v>
      </c>
      <c r="DW19" s="10">
        <f t="shared" si="34"/>
        <v>0.12186218955904593</v>
      </c>
      <c r="DX19" s="10">
        <f t="shared" si="34"/>
        <v>0.12254642676127681</v>
      </c>
      <c r="DY19" s="10">
        <f t="shared" si="34"/>
        <v>0.1232306639635059</v>
      </c>
      <c r="DZ19" s="10">
        <f t="shared" si="34"/>
        <v>0.12391490116573678</v>
      </c>
      <c r="EA19" s="10">
        <f t="shared" si="34"/>
        <v>0.12459913836796588</v>
      </c>
      <c r="EB19" s="10">
        <f t="shared" si="34"/>
        <v>0.12528337557019675</v>
      </c>
      <c r="EC19" s="10">
        <f t="shared" si="34"/>
        <v>0.12596761277242585</v>
      </c>
      <c r="ED19" s="10">
        <f t="shared" si="34"/>
        <v>0.12665184997465673</v>
      </c>
      <c r="EE19" s="10">
        <f t="shared" si="34"/>
        <v>0.1273360871768876</v>
      </c>
      <c r="EF19" s="10">
        <f t="shared" si="34"/>
        <v>0.1280203243791167</v>
      </c>
      <c r="EG19" s="10">
        <f t="shared" si="34"/>
        <v>0.12870456158134758</v>
      </c>
      <c r="EH19" s="10">
        <f t="shared" si="34"/>
        <v>0.12938879878357668</v>
      </c>
      <c r="EI19" s="10">
        <f t="shared" si="34"/>
        <v>0.13007303598580755</v>
      </c>
      <c r="EJ19" s="10">
        <f t="shared" si="34"/>
        <v>0.13075727318803665</v>
      </c>
      <c r="EK19" s="10">
        <f t="shared" si="34"/>
        <v>0.13144151039026752</v>
      </c>
      <c r="EL19" s="10">
        <f t="shared" si="34"/>
        <v>0.1321257475924984</v>
      </c>
      <c r="EM19" s="10">
        <f t="shared" si="34"/>
        <v>0.1328099847947275</v>
      </c>
      <c r="EN19" s="10">
        <f t="shared" si="34"/>
        <v>0.13349422199695837</v>
      </c>
      <c r="EO19" s="10">
        <f t="shared" si="34"/>
        <v>0.13417845919918747</v>
      </c>
      <c r="EP19" s="10">
        <f t="shared" si="34"/>
        <v>0.13486269640141835</v>
      </c>
      <c r="EQ19" s="10">
        <f t="shared" si="34"/>
        <v>0.13554693360364745</v>
      </c>
      <c r="ER19" s="10">
        <f t="shared" si="34"/>
        <v>0.13623117080587832</v>
      </c>
      <c r="ES19" s="10">
        <f t="shared" si="34"/>
        <v>0.1369154080081092</v>
      </c>
      <c r="ET19" s="10">
        <f t="shared" si="34"/>
        <v>0.13759964521033829</v>
      </c>
      <c r="EU19" s="10"/>
      <c r="EV19" s="10"/>
      <c r="EW19" s="10"/>
      <c r="EX19" s="10"/>
      <c r="EY19" s="10"/>
      <c r="EZ19" s="10"/>
      <c r="FA19" s="10"/>
      <c r="FB19" s="10"/>
    </row>
    <row r="20" spans="1:158" x14ac:dyDescent="0.25">
      <c r="A20" s="57" t="s">
        <v>228</v>
      </c>
      <c r="B20" s="17">
        <f t="shared" si="18"/>
        <v>14</v>
      </c>
      <c r="C20" s="10" t="s">
        <v>2</v>
      </c>
      <c r="D20" s="10">
        <f>0.0128+0.0022</f>
        <v>1.5000000000000001E-2</v>
      </c>
      <c r="E20" s="7">
        <v>4.1200000000000001E-2</v>
      </c>
      <c r="F20" s="10">
        <f>F$5/(1-$E20)+$D$20-F$5</f>
        <v>7.9455569461827302E-2</v>
      </c>
      <c r="G20" s="10">
        <f>G$5/(1-$E20)+$D$20-G$5</f>
        <v>8.1604088443888223E-2</v>
      </c>
      <c r="H20" s="10">
        <f>H$5/(1-$E20)+$D$20-H$5</f>
        <v>8.3752607425949144E-2</v>
      </c>
      <c r="I20" s="10">
        <f>I$5/(1-$E20)+$D$20-I$5</f>
        <v>8.5901126408009842E-2</v>
      </c>
      <c r="J20" s="10">
        <f t="shared" ref="J20:Q20" si="35">J$5/(1-$E20)+$D$20-J$5</f>
        <v>8.8049645390070763E-2</v>
      </c>
      <c r="K20" s="10">
        <f t="shared" si="35"/>
        <v>9.0198164372131684E-2</v>
      </c>
      <c r="L20" s="10">
        <f t="shared" si="35"/>
        <v>9.2346683354192605E-2</v>
      </c>
      <c r="M20" s="10">
        <f t="shared" si="35"/>
        <v>9.4495202336253525E-2</v>
      </c>
      <c r="N20" s="10">
        <f t="shared" si="35"/>
        <v>9.6643721318314446E-2</v>
      </c>
      <c r="O20" s="10">
        <f t="shared" si="35"/>
        <v>9.8792240300375811E-2</v>
      </c>
      <c r="P20" s="10">
        <f t="shared" si="35"/>
        <v>0.12242594910304572</v>
      </c>
      <c r="Q20" s="10">
        <f t="shared" si="35"/>
        <v>0.12457446808510664</v>
      </c>
      <c r="R20" s="10">
        <f>R$5/(1-$E20)+$D$20-R$5</f>
        <v>0.12672298706716756</v>
      </c>
      <c r="S20" s="10">
        <f t="shared" ref="S20:Y20" si="36">S$5/(1-$E20)+$D$20-S$5</f>
        <v>0.12887150604922848</v>
      </c>
      <c r="T20" s="10">
        <f t="shared" si="36"/>
        <v>0.1310200250312894</v>
      </c>
      <c r="U20" s="10">
        <f t="shared" si="36"/>
        <v>0.13316854401335032</v>
      </c>
      <c r="V20" s="10">
        <f t="shared" si="36"/>
        <v>0.13531706299541124</v>
      </c>
      <c r="W20" s="10">
        <f t="shared" si="36"/>
        <v>0.13746558197747216</v>
      </c>
      <c r="X20" s="10">
        <f t="shared" si="36"/>
        <v>0.13961410095953264</v>
      </c>
      <c r="Y20" s="10">
        <f t="shared" si="36"/>
        <v>0.14176261994159356</v>
      </c>
      <c r="Z20" s="10">
        <f t="shared" ref="Z20:CK20" si="37">Z$5/(1-$E20)+$D$20-Z$5</f>
        <v>0.14391113892365448</v>
      </c>
      <c r="AA20" s="10">
        <f t="shared" si="37"/>
        <v>0.1460596579057154</v>
      </c>
      <c r="AB20" s="10">
        <f t="shared" si="37"/>
        <v>0.14820817688777632</v>
      </c>
      <c r="AC20" s="10">
        <f t="shared" si="37"/>
        <v>0.15035669586983724</v>
      </c>
      <c r="AD20" s="10">
        <f t="shared" si="37"/>
        <v>0.15250521485189816</v>
      </c>
      <c r="AE20" s="10">
        <f t="shared" si="37"/>
        <v>0.15465373383395908</v>
      </c>
      <c r="AF20" s="10">
        <f t="shared" si="37"/>
        <v>0.15680225281602</v>
      </c>
      <c r="AG20" s="10">
        <f t="shared" si="37"/>
        <v>0.15895077179808093</v>
      </c>
      <c r="AH20" s="10">
        <f t="shared" si="37"/>
        <v>0.16109929078014185</v>
      </c>
      <c r="AI20" s="10">
        <f t="shared" si="37"/>
        <v>0.16324780976220277</v>
      </c>
      <c r="AJ20" s="10">
        <f t="shared" si="37"/>
        <v>0.16539632874426369</v>
      </c>
      <c r="AK20" s="10">
        <f t="shared" si="37"/>
        <v>0.16754484772632461</v>
      </c>
      <c r="AL20" s="10">
        <f t="shared" si="37"/>
        <v>0.16969336670838553</v>
      </c>
      <c r="AM20" s="10">
        <f t="shared" si="37"/>
        <v>0.17184188569044645</v>
      </c>
      <c r="AN20" s="10">
        <f t="shared" si="37"/>
        <v>0.17399040467250737</v>
      </c>
      <c r="AO20" s="10">
        <f t="shared" si="37"/>
        <v>0.17613892365456829</v>
      </c>
      <c r="AP20" s="10">
        <f t="shared" si="37"/>
        <v>0.17828744263662921</v>
      </c>
      <c r="AQ20" s="10">
        <f t="shared" si="37"/>
        <v>0.18043596161868969</v>
      </c>
      <c r="AR20" s="10">
        <f t="shared" si="37"/>
        <v>0.18258448060075061</v>
      </c>
      <c r="AS20" s="10">
        <f t="shared" si="37"/>
        <v>0.18473299958281153</v>
      </c>
      <c r="AT20" s="10">
        <f t="shared" si="37"/>
        <v>0.18688151856487245</v>
      </c>
      <c r="AU20" s="10">
        <f t="shared" si="37"/>
        <v>0.18903003754693337</v>
      </c>
      <c r="AV20" s="10">
        <f t="shared" si="37"/>
        <v>0.19117855652899429</v>
      </c>
      <c r="AW20" s="10">
        <f t="shared" si="37"/>
        <v>0.19332707551105521</v>
      </c>
      <c r="AX20" s="10">
        <f t="shared" si="37"/>
        <v>0.19547559449311613</v>
      </c>
      <c r="AY20" s="10">
        <f t="shared" si="37"/>
        <v>0.19762411347517705</v>
      </c>
      <c r="AZ20" s="10">
        <f t="shared" si="37"/>
        <v>0.19977263245723798</v>
      </c>
      <c r="BA20" s="10">
        <f t="shared" si="37"/>
        <v>0.2019211514392989</v>
      </c>
      <c r="BB20" s="10">
        <f t="shared" si="37"/>
        <v>0.20406967042135982</v>
      </c>
      <c r="BC20" s="10">
        <f t="shared" si="37"/>
        <v>0.20621818940342074</v>
      </c>
      <c r="BD20" s="10">
        <f t="shared" si="37"/>
        <v>0.20836670838548166</v>
      </c>
      <c r="BE20" s="10">
        <f t="shared" si="37"/>
        <v>0.21051522736754258</v>
      </c>
      <c r="BF20" s="10">
        <f t="shared" si="37"/>
        <v>0.2126637463496035</v>
      </c>
      <c r="BG20" s="10">
        <f t="shared" si="37"/>
        <v>0.21481226533166442</v>
      </c>
      <c r="BH20" s="10">
        <f t="shared" si="37"/>
        <v>0.21696078431372534</v>
      </c>
      <c r="BI20" s="10">
        <f t="shared" si="37"/>
        <v>0.21910930329578537</v>
      </c>
      <c r="BJ20" s="10">
        <f t="shared" si="37"/>
        <v>0.22125782227784629</v>
      </c>
      <c r="BK20" s="10">
        <f t="shared" si="37"/>
        <v>0.22340634125990722</v>
      </c>
      <c r="BL20" s="10">
        <f t="shared" si="37"/>
        <v>0.22555486024196814</v>
      </c>
      <c r="BM20" s="10">
        <f t="shared" si="37"/>
        <v>0.22770337922402906</v>
      </c>
      <c r="BN20" s="10">
        <f t="shared" si="37"/>
        <v>0.22985189820608998</v>
      </c>
      <c r="BO20" s="10">
        <f t="shared" si="37"/>
        <v>0.2320004171881509</v>
      </c>
      <c r="BP20" s="10">
        <f t="shared" si="37"/>
        <v>0.23414893617021182</v>
      </c>
      <c r="BQ20" s="10">
        <f t="shared" si="37"/>
        <v>0.23629745515227274</v>
      </c>
      <c r="BR20" s="10">
        <f t="shared" si="37"/>
        <v>0.23844597413433366</v>
      </c>
      <c r="BS20" s="10">
        <f t="shared" si="37"/>
        <v>0.24059449311639458</v>
      </c>
      <c r="BT20" s="10">
        <f t="shared" si="37"/>
        <v>0.2427430120984555</v>
      </c>
      <c r="BU20" s="10">
        <f t="shared" si="37"/>
        <v>0.24489153108051642</v>
      </c>
      <c r="BV20" s="10">
        <f t="shared" si="37"/>
        <v>0.24704005006257734</v>
      </c>
      <c r="BW20" s="10">
        <f t="shared" si="37"/>
        <v>0.24918856904463826</v>
      </c>
      <c r="BX20" s="10">
        <f t="shared" si="37"/>
        <v>0.25133708802669918</v>
      </c>
      <c r="BY20" s="10">
        <f t="shared" si="37"/>
        <v>0.25348560700876011</v>
      </c>
      <c r="BZ20" s="10">
        <f t="shared" si="37"/>
        <v>0.25563412599082103</v>
      </c>
      <c r="CA20" s="10">
        <f t="shared" si="37"/>
        <v>0.25778264497288195</v>
      </c>
      <c r="CB20" s="10">
        <f t="shared" si="37"/>
        <v>0.25993116395494287</v>
      </c>
      <c r="CC20" s="10">
        <f t="shared" si="37"/>
        <v>0.26207968293700379</v>
      </c>
      <c r="CD20" s="10">
        <f t="shared" si="37"/>
        <v>0.26422820191906471</v>
      </c>
      <c r="CE20" s="10">
        <f t="shared" si="37"/>
        <v>0.26637672090112563</v>
      </c>
      <c r="CF20" s="10">
        <f t="shared" si="37"/>
        <v>0.26852523988318655</v>
      </c>
      <c r="CG20" s="10">
        <f t="shared" si="37"/>
        <v>0.27067375886524747</v>
      </c>
      <c r="CH20" s="10">
        <f t="shared" si="37"/>
        <v>0.27282227784730839</v>
      </c>
      <c r="CI20" s="10">
        <f t="shared" si="37"/>
        <v>0.27497079682936931</v>
      </c>
      <c r="CJ20" s="10">
        <f t="shared" si="37"/>
        <v>0.27711931581143023</v>
      </c>
      <c r="CK20" s="10">
        <f t="shared" si="37"/>
        <v>0.27926783479349115</v>
      </c>
      <c r="CL20" s="10">
        <f t="shared" ref="CL20:ET20" si="38">CL$5/(1-$E20)+$D$20-CL$5</f>
        <v>0.28141635377555207</v>
      </c>
      <c r="CM20" s="10">
        <f t="shared" si="38"/>
        <v>0.283564872757613</v>
      </c>
      <c r="CN20" s="10">
        <f t="shared" si="38"/>
        <v>0.28571339173967392</v>
      </c>
      <c r="CO20" s="10">
        <f t="shared" si="38"/>
        <v>0.28786191072173484</v>
      </c>
      <c r="CP20" s="10">
        <f t="shared" si="38"/>
        <v>0.29001042970379576</v>
      </c>
      <c r="CQ20" s="10">
        <f t="shared" si="38"/>
        <v>0.29215894868585668</v>
      </c>
      <c r="CR20" s="10">
        <f t="shared" si="38"/>
        <v>0.2943074676679176</v>
      </c>
      <c r="CS20" s="10">
        <f t="shared" si="38"/>
        <v>0.29645598664997852</v>
      </c>
      <c r="CT20" s="10">
        <f t="shared" si="38"/>
        <v>0.29860450563203944</v>
      </c>
      <c r="CU20" s="10">
        <f t="shared" si="38"/>
        <v>0.30075302461410036</v>
      </c>
      <c r="CV20" s="10">
        <f t="shared" si="38"/>
        <v>0.30290154359616128</v>
      </c>
      <c r="CW20" s="10">
        <f t="shared" si="38"/>
        <v>0.3050500625782222</v>
      </c>
      <c r="CX20" s="10">
        <f t="shared" si="38"/>
        <v>0.30719858156028312</v>
      </c>
      <c r="CY20" s="10">
        <f t="shared" si="38"/>
        <v>0.30934710054234404</v>
      </c>
      <c r="CZ20" s="10">
        <f t="shared" si="38"/>
        <v>0.31149561952440497</v>
      </c>
      <c r="DA20" s="10">
        <f t="shared" si="38"/>
        <v>0.31364413850646589</v>
      </c>
      <c r="DB20" s="10">
        <f t="shared" si="38"/>
        <v>0.31579265748852681</v>
      </c>
      <c r="DC20" s="10">
        <f t="shared" si="38"/>
        <v>0.31794117647058773</v>
      </c>
      <c r="DD20" s="10">
        <f t="shared" si="38"/>
        <v>0.32008969545264865</v>
      </c>
      <c r="DE20" s="10">
        <f t="shared" si="38"/>
        <v>0.32223821443470957</v>
      </c>
      <c r="DF20" s="10">
        <f t="shared" si="38"/>
        <v>0.3243867334167696</v>
      </c>
      <c r="DG20" s="10">
        <f t="shared" si="38"/>
        <v>0.32653525239883052</v>
      </c>
      <c r="DH20" s="10">
        <f t="shared" si="38"/>
        <v>0.32868377138089144</v>
      </c>
      <c r="DI20" s="10">
        <f t="shared" si="38"/>
        <v>0.33083229036295236</v>
      </c>
      <c r="DJ20" s="10">
        <f t="shared" si="38"/>
        <v>0.33298080934501328</v>
      </c>
      <c r="DK20" s="10">
        <f t="shared" si="38"/>
        <v>0.33512932832707421</v>
      </c>
      <c r="DL20" s="10">
        <f t="shared" si="38"/>
        <v>0.33727784730913513</v>
      </c>
      <c r="DM20" s="10">
        <f t="shared" si="38"/>
        <v>0.33942636629119605</v>
      </c>
      <c r="DN20" s="10">
        <f t="shared" si="38"/>
        <v>0.34157488527325697</v>
      </c>
      <c r="DO20" s="10">
        <f t="shared" si="38"/>
        <v>0.34372340425531789</v>
      </c>
      <c r="DP20" s="10">
        <f t="shared" si="38"/>
        <v>0.34587192323738059</v>
      </c>
      <c r="DQ20" s="10">
        <f t="shared" si="38"/>
        <v>0.34802044221944062</v>
      </c>
      <c r="DR20" s="10">
        <f t="shared" si="38"/>
        <v>0.35016896120150243</v>
      </c>
      <c r="DS20" s="10">
        <f t="shared" si="38"/>
        <v>0.35231748018356246</v>
      </c>
      <c r="DT20" s="10">
        <f t="shared" si="38"/>
        <v>0.35446599916562427</v>
      </c>
      <c r="DU20" s="10">
        <f t="shared" si="38"/>
        <v>0.3566145181476843</v>
      </c>
      <c r="DV20" s="10">
        <f t="shared" si="38"/>
        <v>0.35876303712974611</v>
      </c>
      <c r="DW20" s="10">
        <f t="shared" si="38"/>
        <v>0.36091155611180703</v>
      </c>
      <c r="DX20" s="10">
        <f t="shared" si="38"/>
        <v>0.36306007509386795</v>
      </c>
      <c r="DY20" s="10">
        <f t="shared" si="38"/>
        <v>0.36520859407592887</v>
      </c>
      <c r="DZ20" s="10">
        <f t="shared" si="38"/>
        <v>0.36735711305798979</v>
      </c>
      <c r="EA20" s="10">
        <f t="shared" si="38"/>
        <v>0.36950563204005071</v>
      </c>
      <c r="EB20" s="10">
        <f t="shared" si="38"/>
        <v>0.37165415102211163</v>
      </c>
      <c r="EC20" s="10">
        <f t="shared" si="38"/>
        <v>0.37380267000417255</v>
      </c>
      <c r="ED20" s="10">
        <f t="shared" si="38"/>
        <v>0.37595118898623348</v>
      </c>
      <c r="EE20" s="10">
        <f t="shared" si="38"/>
        <v>0.3780997079682944</v>
      </c>
      <c r="EF20" s="10">
        <f t="shared" si="38"/>
        <v>0.38024822695035532</v>
      </c>
      <c r="EG20" s="10">
        <f t="shared" si="38"/>
        <v>0.38239674593241624</v>
      </c>
      <c r="EH20" s="10">
        <f t="shared" si="38"/>
        <v>0.38454526491447716</v>
      </c>
      <c r="EI20" s="10">
        <f t="shared" si="38"/>
        <v>0.38669378389653808</v>
      </c>
      <c r="EJ20" s="10">
        <f t="shared" si="38"/>
        <v>0.388842302878599</v>
      </c>
      <c r="EK20" s="10">
        <f t="shared" si="38"/>
        <v>0.39099082186065992</v>
      </c>
      <c r="EL20" s="10">
        <f t="shared" si="38"/>
        <v>0.39313934084272084</v>
      </c>
      <c r="EM20" s="10">
        <f t="shared" si="38"/>
        <v>0.39528785982478176</v>
      </c>
      <c r="EN20" s="10">
        <f t="shared" si="38"/>
        <v>0.39743637880684268</v>
      </c>
      <c r="EO20" s="10">
        <f t="shared" si="38"/>
        <v>0.3995848977889036</v>
      </c>
      <c r="EP20" s="10">
        <f t="shared" si="38"/>
        <v>0.40173341677096452</v>
      </c>
      <c r="EQ20" s="10">
        <f t="shared" si="38"/>
        <v>0.40388193575302545</v>
      </c>
      <c r="ER20" s="10">
        <f t="shared" si="38"/>
        <v>0.40603045473508637</v>
      </c>
      <c r="ES20" s="10">
        <f t="shared" si="38"/>
        <v>0.40817897371714729</v>
      </c>
      <c r="ET20" s="10">
        <f t="shared" si="38"/>
        <v>0.41032749269920821</v>
      </c>
      <c r="EU20" s="10"/>
      <c r="EV20" s="10"/>
      <c r="EW20" s="10"/>
      <c r="EX20" s="10"/>
      <c r="EY20" s="10"/>
      <c r="EZ20" s="10"/>
      <c r="FA20" s="10"/>
      <c r="FB20" s="10"/>
    </row>
    <row r="21" spans="1:158" x14ac:dyDescent="0.25">
      <c r="A21" s="57" t="s">
        <v>229</v>
      </c>
      <c r="B21" s="17">
        <f t="shared" si="18"/>
        <v>15</v>
      </c>
      <c r="C21" s="10" t="s">
        <v>2</v>
      </c>
      <c r="D21" s="10">
        <f>0.0143+0.0022</f>
        <v>1.6500000000000001E-2</v>
      </c>
      <c r="E21" s="7">
        <v>4.87E-2</v>
      </c>
      <c r="F21" s="10">
        <f>F$5/(1-$E21)+$D$21-F$5</f>
        <v>9.3289656259854858E-2</v>
      </c>
      <c r="G21" s="10">
        <f>G$5/(1-$E21)+$D$21-G$5</f>
        <v>9.5849311468516607E-2</v>
      </c>
      <c r="H21" s="10">
        <f>H$5/(1-$E21)+$D$21-H$5</f>
        <v>9.8408966677178578E-2</v>
      </c>
      <c r="I21" s="10">
        <f>I$5/(1-$E21)+$D$21-I$5</f>
        <v>0.10096862188584033</v>
      </c>
      <c r="J21" s="10">
        <f t="shared" ref="J21:Y21" si="39">J$5/(1-$E21)+$D$21-J$5</f>
        <v>0.10352827709450207</v>
      </c>
      <c r="K21" s="10">
        <f t="shared" si="39"/>
        <v>0.10608793230316405</v>
      </c>
      <c r="L21" s="10">
        <f t="shared" si="39"/>
        <v>0.10864758751182579</v>
      </c>
      <c r="M21" s="10">
        <f t="shared" si="39"/>
        <v>0.11120724272048776</v>
      </c>
      <c r="N21" s="10">
        <f t="shared" si="39"/>
        <v>0.11376689792914974</v>
      </c>
      <c r="O21" s="10">
        <f t="shared" si="39"/>
        <v>0.11632655313781171</v>
      </c>
      <c r="P21" s="10">
        <f t="shared" si="39"/>
        <v>0.14448276043309161</v>
      </c>
      <c r="Q21" s="10">
        <f t="shared" si="39"/>
        <v>0.14704241564175335</v>
      </c>
      <c r="R21" s="10">
        <f t="shared" si="39"/>
        <v>0.1496020708504151</v>
      </c>
      <c r="S21" s="10">
        <f t="shared" si="39"/>
        <v>0.1521617260590773</v>
      </c>
      <c r="T21" s="10">
        <f t="shared" si="39"/>
        <v>0.15472138126773904</v>
      </c>
      <c r="U21" s="10">
        <f t="shared" si="39"/>
        <v>0.15728103647640079</v>
      </c>
      <c r="V21" s="10">
        <f t="shared" si="39"/>
        <v>0.15984069168506254</v>
      </c>
      <c r="W21" s="10">
        <f t="shared" si="39"/>
        <v>0.16240034689372429</v>
      </c>
      <c r="X21" s="10">
        <f t="shared" si="39"/>
        <v>0.16496000210238604</v>
      </c>
      <c r="Y21" s="10">
        <f t="shared" si="39"/>
        <v>0.16751965731104823</v>
      </c>
      <c r="Z21" s="10">
        <f t="shared" ref="Z21:CK21" si="40">Z$5/(1-$E21)+$D$21-Z$5</f>
        <v>0.17007931251970998</v>
      </c>
      <c r="AA21" s="10">
        <f t="shared" si="40"/>
        <v>0.17263896772837173</v>
      </c>
      <c r="AB21" s="10">
        <f t="shared" si="40"/>
        <v>0.17519862293703348</v>
      </c>
      <c r="AC21" s="10">
        <f t="shared" si="40"/>
        <v>0.17775827814569523</v>
      </c>
      <c r="AD21" s="10">
        <f t="shared" si="40"/>
        <v>0.18031793335435697</v>
      </c>
      <c r="AE21" s="10">
        <f t="shared" si="40"/>
        <v>0.18287758856301917</v>
      </c>
      <c r="AF21" s="10">
        <f t="shared" si="40"/>
        <v>0.18543724377168092</v>
      </c>
      <c r="AG21" s="10">
        <f t="shared" si="40"/>
        <v>0.18799689898034266</v>
      </c>
      <c r="AH21" s="10">
        <f t="shared" si="40"/>
        <v>0.19055655418900441</v>
      </c>
      <c r="AI21" s="10">
        <f t="shared" si="40"/>
        <v>0.19311620939766616</v>
      </c>
      <c r="AJ21" s="10">
        <f t="shared" si="40"/>
        <v>0.19567586460632791</v>
      </c>
      <c r="AK21" s="10">
        <f t="shared" si="40"/>
        <v>0.19823551981498966</v>
      </c>
      <c r="AL21" s="10">
        <f t="shared" si="40"/>
        <v>0.20079517502365185</v>
      </c>
      <c r="AM21" s="10">
        <f t="shared" si="40"/>
        <v>0.2033548302323136</v>
      </c>
      <c r="AN21" s="10">
        <f t="shared" si="40"/>
        <v>0.20591448544097535</v>
      </c>
      <c r="AO21" s="10">
        <f t="shared" si="40"/>
        <v>0.2084741406496371</v>
      </c>
      <c r="AP21" s="10">
        <f t="shared" si="40"/>
        <v>0.21103379585829884</v>
      </c>
      <c r="AQ21" s="10">
        <f t="shared" si="40"/>
        <v>0.21359345106696015</v>
      </c>
      <c r="AR21" s="10">
        <f t="shared" si="40"/>
        <v>0.21615310627562234</v>
      </c>
      <c r="AS21" s="10">
        <f t="shared" si="40"/>
        <v>0.21871276148428365</v>
      </c>
      <c r="AT21" s="10">
        <f t="shared" si="40"/>
        <v>0.22127241669294584</v>
      </c>
      <c r="AU21" s="10">
        <f t="shared" si="40"/>
        <v>0.22383207190160803</v>
      </c>
      <c r="AV21" s="10">
        <f t="shared" si="40"/>
        <v>0.22639172711026934</v>
      </c>
      <c r="AW21" s="10">
        <f t="shared" si="40"/>
        <v>0.22895138231893153</v>
      </c>
      <c r="AX21" s="10">
        <f t="shared" si="40"/>
        <v>0.23151103752759283</v>
      </c>
      <c r="AY21" s="10">
        <f t="shared" si="40"/>
        <v>0.23407069273625503</v>
      </c>
      <c r="AZ21" s="10">
        <f t="shared" si="40"/>
        <v>0.23663034794491633</v>
      </c>
      <c r="BA21" s="10">
        <f t="shared" si="40"/>
        <v>0.23919000315357852</v>
      </c>
      <c r="BB21" s="10">
        <f t="shared" si="40"/>
        <v>0.24174965836224072</v>
      </c>
      <c r="BC21" s="10">
        <f t="shared" si="40"/>
        <v>0.24430931357090202</v>
      </c>
      <c r="BD21" s="10">
        <f t="shared" si="40"/>
        <v>0.24686896877956421</v>
      </c>
      <c r="BE21" s="10">
        <f t="shared" si="40"/>
        <v>0.24942862398822552</v>
      </c>
      <c r="BF21" s="10">
        <f t="shared" si="40"/>
        <v>0.25198827919688771</v>
      </c>
      <c r="BG21" s="10">
        <f t="shared" si="40"/>
        <v>0.2545479344055499</v>
      </c>
      <c r="BH21" s="10">
        <f t="shared" si="40"/>
        <v>0.25710758961421121</v>
      </c>
      <c r="BI21" s="10">
        <f t="shared" si="40"/>
        <v>0.2596672448228734</v>
      </c>
      <c r="BJ21" s="10">
        <f t="shared" si="40"/>
        <v>0.2622269000315347</v>
      </c>
      <c r="BK21" s="10">
        <f t="shared" si="40"/>
        <v>0.2647865552401969</v>
      </c>
      <c r="BL21" s="10">
        <f t="shared" si="40"/>
        <v>0.2673462104488582</v>
      </c>
      <c r="BM21" s="10">
        <f t="shared" si="40"/>
        <v>0.26990586565752039</v>
      </c>
      <c r="BN21" s="10">
        <f t="shared" si="40"/>
        <v>0.27246552086618259</v>
      </c>
      <c r="BO21" s="10">
        <f t="shared" si="40"/>
        <v>0.27502517607484389</v>
      </c>
      <c r="BP21" s="10">
        <f t="shared" si="40"/>
        <v>0.27758483128350608</v>
      </c>
      <c r="BQ21" s="10">
        <f t="shared" si="40"/>
        <v>0.28014448649216739</v>
      </c>
      <c r="BR21" s="10">
        <f t="shared" si="40"/>
        <v>0.28270414170082958</v>
      </c>
      <c r="BS21" s="10">
        <f t="shared" si="40"/>
        <v>0.28526379690949089</v>
      </c>
      <c r="BT21" s="10">
        <f t="shared" si="40"/>
        <v>0.28782345211815308</v>
      </c>
      <c r="BU21" s="10">
        <f t="shared" si="40"/>
        <v>0.29038310732681527</v>
      </c>
      <c r="BV21" s="10">
        <f t="shared" si="40"/>
        <v>0.29294276253547658</v>
      </c>
      <c r="BW21" s="10">
        <f t="shared" si="40"/>
        <v>0.29550241774413877</v>
      </c>
      <c r="BX21" s="10">
        <f t="shared" si="40"/>
        <v>0.29806207295280007</v>
      </c>
      <c r="BY21" s="10">
        <f t="shared" si="40"/>
        <v>0.30062172816146226</v>
      </c>
      <c r="BZ21" s="10">
        <f t="shared" si="40"/>
        <v>0.30318138337012446</v>
      </c>
      <c r="CA21" s="10">
        <f t="shared" si="40"/>
        <v>0.30574103857878576</v>
      </c>
      <c r="CB21" s="10">
        <f t="shared" si="40"/>
        <v>0.30830069378744795</v>
      </c>
      <c r="CC21" s="10">
        <f t="shared" si="40"/>
        <v>0.31086034899610926</v>
      </c>
      <c r="CD21" s="10">
        <f t="shared" si="40"/>
        <v>0.31342000420477145</v>
      </c>
      <c r="CE21" s="10">
        <f t="shared" si="40"/>
        <v>0.31597965941343276</v>
      </c>
      <c r="CF21" s="10">
        <f t="shared" si="40"/>
        <v>0.31853931462209495</v>
      </c>
      <c r="CG21" s="10">
        <f t="shared" si="40"/>
        <v>0.32109896983075714</v>
      </c>
      <c r="CH21" s="10">
        <f t="shared" si="40"/>
        <v>0.32365862503941845</v>
      </c>
      <c r="CI21" s="10">
        <f t="shared" si="40"/>
        <v>0.32621828024808064</v>
      </c>
      <c r="CJ21" s="10">
        <f t="shared" si="40"/>
        <v>0.32877793545674194</v>
      </c>
      <c r="CK21" s="10">
        <f t="shared" si="40"/>
        <v>0.33133759066540414</v>
      </c>
      <c r="CL21" s="10">
        <f t="shared" ref="CL21:ET21" si="41">CL$5/(1-$E21)+$D$21-CL$5</f>
        <v>0.33389724587406633</v>
      </c>
      <c r="CM21" s="10">
        <f t="shared" si="41"/>
        <v>0.33645690108272763</v>
      </c>
      <c r="CN21" s="10">
        <f t="shared" si="41"/>
        <v>0.33901655629138983</v>
      </c>
      <c r="CO21" s="10">
        <f t="shared" si="41"/>
        <v>0.34157621150005113</v>
      </c>
      <c r="CP21" s="10">
        <f t="shared" si="41"/>
        <v>0.34413586670871332</v>
      </c>
      <c r="CQ21" s="10">
        <f t="shared" si="41"/>
        <v>0.34669552191737463</v>
      </c>
      <c r="CR21" s="10">
        <f t="shared" si="41"/>
        <v>0.34925517712603682</v>
      </c>
      <c r="CS21" s="10">
        <f t="shared" si="41"/>
        <v>0.35181483233469901</v>
      </c>
      <c r="CT21" s="10">
        <f t="shared" si="41"/>
        <v>0.35437448754336032</v>
      </c>
      <c r="CU21" s="10">
        <f t="shared" si="41"/>
        <v>0.35693414275202251</v>
      </c>
      <c r="CV21" s="10">
        <f t="shared" si="41"/>
        <v>0.35949379796068381</v>
      </c>
      <c r="CW21" s="10">
        <f t="shared" si="41"/>
        <v>0.36205345316934601</v>
      </c>
      <c r="CX21" s="10">
        <f t="shared" si="41"/>
        <v>0.36461310837800731</v>
      </c>
      <c r="CY21" s="10">
        <f t="shared" si="41"/>
        <v>0.3671727635866695</v>
      </c>
      <c r="CZ21" s="10">
        <f t="shared" si="41"/>
        <v>0.3697324187953317</v>
      </c>
      <c r="DA21" s="10">
        <f t="shared" si="41"/>
        <v>0.372292074003993</v>
      </c>
      <c r="DB21" s="10">
        <f t="shared" si="41"/>
        <v>0.37485172921265519</v>
      </c>
      <c r="DC21" s="10">
        <f t="shared" si="41"/>
        <v>0.3774113844213165</v>
      </c>
      <c r="DD21" s="10">
        <f t="shared" si="41"/>
        <v>0.37997103962997869</v>
      </c>
      <c r="DE21" s="10">
        <f t="shared" si="41"/>
        <v>0.38253069483864088</v>
      </c>
      <c r="DF21" s="10">
        <f t="shared" si="41"/>
        <v>0.38509035004730219</v>
      </c>
      <c r="DG21" s="10">
        <f t="shared" si="41"/>
        <v>0.38765000525596438</v>
      </c>
      <c r="DH21" s="10">
        <f t="shared" si="41"/>
        <v>0.39020966046462568</v>
      </c>
      <c r="DI21" s="10">
        <f t="shared" si="41"/>
        <v>0.39276931567328788</v>
      </c>
      <c r="DJ21" s="10">
        <f t="shared" si="41"/>
        <v>0.39532897088194918</v>
      </c>
      <c r="DK21" s="10">
        <f t="shared" si="41"/>
        <v>0.39788862609061137</v>
      </c>
      <c r="DL21" s="10">
        <f t="shared" si="41"/>
        <v>0.40044828129927357</v>
      </c>
      <c r="DM21" s="10">
        <f t="shared" si="41"/>
        <v>0.40300793650793487</v>
      </c>
      <c r="DN21" s="10">
        <f t="shared" si="41"/>
        <v>0.40556759171659706</v>
      </c>
      <c r="DO21" s="10">
        <f t="shared" si="41"/>
        <v>0.40812724692526015</v>
      </c>
      <c r="DP21" s="10">
        <f t="shared" si="41"/>
        <v>0.41068690213392145</v>
      </c>
      <c r="DQ21" s="10">
        <f t="shared" si="41"/>
        <v>0.41324655734258275</v>
      </c>
      <c r="DR21" s="10">
        <f t="shared" si="41"/>
        <v>0.41580621255124584</v>
      </c>
      <c r="DS21" s="10">
        <f t="shared" si="41"/>
        <v>0.41836586775990714</v>
      </c>
      <c r="DT21" s="10">
        <f t="shared" si="41"/>
        <v>0.42092552296856844</v>
      </c>
      <c r="DU21" s="10">
        <f t="shared" si="41"/>
        <v>0.42348517817722975</v>
      </c>
      <c r="DV21" s="10">
        <f t="shared" si="41"/>
        <v>0.42604483338589283</v>
      </c>
      <c r="DW21" s="10">
        <f t="shared" si="41"/>
        <v>0.42860448859455502</v>
      </c>
      <c r="DX21" s="10">
        <f t="shared" si="41"/>
        <v>0.43116414380321544</v>
      </c>
      <c r="DY21" s="10">
        <f t="shared" si="41"/>
        <v>0.43372379901187763</v>
      </c>
      <c r="DZ21" s="10">
        <f t="shared" si="41"/>
        <v>0.43628345422053982</v>
      </c>
      <c r="EA21" s="10">
        <f t="shared" si="41"/>
        <v>0.43884310942920202</v>
      </c>
      <c r="EB21" s="10">
        <f t="shared" si="41"/>
        <v>0.44140276463786421</v>
      </c>
      <c r="EC21" s="10">
        <f t="shared" si="41"/>
        <v>0.44396241984652463</v>
      </c>
      <c r="ED21" s="10">
        <f t="shared" si="41"/>
        <v>0.44652207505518682</v>
      </c>
      <c r="EE21" s="10">
        <f t="shared" si="41"/>
        <v>0.44908173026384901</v>
      </c>
      <c r="EF21" s="10">
        <f t="shared" si="41"/>
        <v>0.4516413854725112</v>
      </c>
      <c r="EG21" s="10">
        <f t="shared" si="41"/>
        <v>0.4542010406811734</v>
      </c>
      <c r="EH21" s="10">
        <f t="shared" si="41"/>
        <v>0.45676069588983381</v>
      </c>
      <c r="EI21" s="10">
        <f t="shared" si="41"/>
        <v>0.459320351098496</v>
      </c>
      <c r="EJ21" s="10">
        <f t="shared" si="41"/>
        <v>0.4618800063071582</v>
      </c>
      <c r="EK21" s="10">
        <f t="shared" si="41"/>
        <v>0.46443966151582039</v>
      </c>
      <c r="EL21" s="10">
        <f t="shared" si="41"/>
        <v>0.46699931672448258</v>
      </c>
      <c r="EM21" s="10">
        <f t="shared" si="41"/>
        <v>0.46955897193314478</v>
      </c>
      <c r="EN21" s="10">
        <f t="shared" si="41"/>
        <v>0.47211862714180519</v>
      </c>
      <c r="EO21" s="10">
        <f t="shared" si="41"/>
        <v>0.47467828235046738</v>
      </c>
      <c r="EP21" s="10">
        <f t="shared" si="41"/>
        <v>0.47723793755912958</v>
      </c>
      <c r="EQ21" s="10">
        <f t="shared" si="41"/>
        <v>0.47979759276779177</v>
      </c>
      <c r="ER21" s="10">
        <f t="shared" si="41"/>
        <v>0.48235724797645396</v>
      </c>
      <c r="ES21" s="10">
        <f t="shared" si="41"/>
        <v>0.48491690318511438</v>
      </c>
      <c r="ET21" s="10">
        <f t="shared" si="41"/>
        <v>0.48747655839377657</v>
      </c>
      <c r="EU21" s="10"/>
      <c r="EV21" s="10"/>
      <c r="EW21" s="10"/>
      <c r="EX21" s="10"/>
      <c r="EY21" s="10"/>
      <c r="EZ21" s="10"/>
      <c r="FA21" s="10"/>
      <c r="FB21" s="10"/>
    </row>
    <row r="22" spans="1:158" x14ac:dyDescent="0.25">
      <c r="A22" s="57" t="s">
        <v>13</v>
      </c>
      <c r="B22" s="17">
        <f>+B17+1</f>
        <v>12</v>
      </c>
      <c r="F22" s="10"/>
    </row>
    <row r="23" spans="1:158" x14ac:dyDescent="0.25">
      <c r="A23" s="1" t="s">
        <v>14</v>
      </c>
      <c r="B23" s="17">
        <f t="shared" ref="B23:B37" si="42">+B22+1</f>
        <v>13</v>
      </c>
      <c r="C23" s="10">
        <f>5.6049-0.16</f>
        <v>5.4448999999999996</v>
      </c>
      <c r="D23" s="10">
        <f>0.0319-0.0088</f>
        <v>2.3099999999999996E-2</v>
      </c>
      <c r="E23" s="7">
        <v>2.2800000000000001E-2</v>
      </c>
      <c r="F23" s="10">
        <f>F$5/(1-$E23)+$D$23-F$5</f>
        <v>5.8097953336062158E-2</v>
      </c>
      <c r="G23" s="10">
        <f>G$5/(1-$E23)+$D$23-G$5</f>
        <v>5.9264551780597641E-2</v>
      </c>
      <c r="H23" s="10">
        <f t="shared" ref="H23:W23" si="43">H$5/(1-$E23)+$D$23-H$5</f>
        <v>6.0431150225132901E-2</v>
      </c>
      <c r="I23" s="10">
        <f t="shared" si="43"/>
        <v>6.1597748669668384E-2</v>
      </c>
      <c r="J23" s="10">
        <f t="shared" si="43"/>
        <v>6.2764347114203867E-2</v>
      </c>
      <c r="K23" s="10">
        <f t="shared" si="43"/>
        <v>6.3930945558739127E-2</v>
      </c>
      <c r="L23" s="10">
        <f t="shared" si="43"/>
        <v>6.509754400327461E-2</v>
      </c>
      <c r="M23" s="10">
        <f t="shared" si="43"/>
        <v>6.6264142447810093E-2</v>
      </c>
      <c r="N23" s="10">
        <f t="shared" si="43"/>
        <v>6.7430740892345575E-2</v>
      </c>
      <c r="O23" s="10">
        <f t="shared" si="43"/>
        <v>6.8597339336881058E-2</v>
      </c>
      <c r="P23" s="10">
        <f t="shared" si="43"/>
        <v>8.1429922226770479E-2</v>
      </c>
      <c r="Q23" s="10">
        <f t="shared" si="43"/>
        <v>8.259652067130574E-2</v>
      </c>
      <c r="R23" s="10">
        <f t="shared" si="43"/>
        <v>8.3763119115841E-2</v>
      </c>
      <c r="S23" s="10">
        <f t="shared" si="43"/>
        <v>8.4929717560376705E-2</v>
      </c>
      <c r="T23" s="10">
        <f t="shared" si="43"/>
        <v>8.6096316004911966E-2</v>
      </c>
      <c r="U23" s="10">
        <f t="shared" si="43"/>
        <v>8.7262914449447226E-2</v>
      </c>
      <c r="V23" s="10">
        <f t="shared" si="43"/>
        <v>8.8429512893982931E-2</v>
      </c>
      <c r="W23" s="10">
        <f t="shared" si="43"/>
        <v>8.9596111338518192E-2</v>
      </c>
      <c r="X23" s="10">
        <f t="shared" ref="X23:CI23" si="44">X$5/(1-$E23)+$D$23-X$5</f>
        <v>9.0762709783053452E-2</v>
      </c>
      <c r="Y23" s="10">
        <f t="shared" si="44"/>
        <v>9.1929308227589157E-2</v>
      </c>
      <c r="Z23" s="10">
        <f t="shared" si="44"/>
        <v>9.3095906672124418E-2</v>
      </c>
      <c r="AA23" s="10">
        <f t="shared" si="44"/>
        <v>9.4262505116659678E-2</v>
      </c>
      <c r="AB23" s="10">
        <f t="shared" si="44"/>
        <v>9.5429103561195383E-2</v>
      </c>
      <c r="AC23" s="10">
        <f t="shared" si="44"/>
        <v>9.6595702005730644E-2</v>
      </c>
      <c r="AD23" s="10">
        <f t="shared" si="44"/>
        <v>9.7762300450265904E-2</v>
      </c>
      <c r="AE23" s="10">
        <f t="shared" si="44"/>
        <v>9.8928898894801609E-2</v>
      </c>
      <c r="AF23" s="10">
        <f t="shared" si="44"/>
        <v>0.10009549733933687</v>
      </c>
      <c r="AG23" s="10">
        <f t="shared" si="44"/>
        <v>0.10126209578387213</v>
      </c>
      <c r="AH23" s="10">
        <f t="shared" si="44"/>
        <v>0.10242869422840783</v>
      </c>
      <c r="AI23" s="10">
        <f t="shared" si="44"/>
        <v>0.1035952926729431</v>
      </c>
      <c r="AJ23" s="10">
        <f t="shared" si="44"/>
        <v>0.10476189111747836</v>
      </c>
      <c r="AK23" s="10">
        <f t="shared" si="44"/>
        <v>0.10592848956201406</v>
      </c>
      <c r="AL23" s="10">
        <f t="shared" si="44"/>
        <v>0.10709508800654932</v>
      </c>
      <c r="AM23" s="10">
        <f t="shared" si="44"/>
        <v>0.10826168645108458</v>
      </c>
      <c r="AN23" s="10">
        <f t="shared" si="44"/>
        <v>0.10942828489562029</v>
      </c>
      <c r="AO23" s="10">
        <f t="shared" si="44"/>
        <v>0.11059488334015555</v>
      </c>
      <c r="AP23" s="10">
        <f t="shared" si="44"/>
        <v>0.11176148178469081</v>
      </c>
      <c r="AQ23" s="10">
        <f t="shared" si="44"/>
        <v>0.11292808022922651</v>
      </c>
      <c r="AR23" s="10">
        <f t="shared" si="44"/>
        <v>0.11409467867376222</v>
      </c>
      <c r="AS23" s="10">
        <f t="shared" si="44"/>
        <v>0.11526127711829748</v>
      </c>
      <c r="AT23" s="10">
        <f t="shared" si="44"/>
        <v>0.11642787556283274</v>
      </c>
      <c r="AU23" s="10">
        <f t="shared" si="44"/>
        <v>0.117594474007368</v>
      </c>
      <c r="AV23" s="10">
        <f t="shared" si="44"/>
        <v>0.11876107245190415</v>
      </c>
      <c r="AW23" s="10">
        <f t="shared" si="44"/>
        <v>0.11992767089643941</v>
      </c>
      <c r="AX23" s="10">
        <f t="shared" si="44"/>
        <v>0.12109426934097467</v>
      </c>
      <c r="AY23" s="10">
        <f t="shared" si="44"/>
        <v>0.12226086778550993</v>
      </c>
      <c r="AZ23" s="10">
        <f t="shared" si="44"/>
        <v>0.12342746623004519</v>
      </c>
      <c r="BA23" s="10">
        <f t="shared" si="44"/>
        <v>0.12459406467458045</v>
      </c>
      <c r="BB23" s="10">
        <f t="shared" si="44"/>
        <v>0.1257606631191166</v>
      </c>
      <c r="BC23" s="10">
        <f t="shared" si="44"/>
        <v>0.12692726156365186</v>
      </c>
      <c r="BD23" s="10">
        <f t="shared" si="44"/>
        <v>0.12809386000818712</v>
      </c>
      <c r="BE23" s="10">
        <f t="shared" si="44"/>
        <v>0.12926045845272238</v>
      </c>
      <c r="BF23" s="10">
        <f t="shared" si="44"/>
        <v>0.13042705689725764</v>
      </c>
      <c r="BG23" s="10">
        <f t="shared" si="44"/>
        <v>0.1315936553417929</v>
      </c>
      <c r="BH23" s="10">
        <f t="shared" si="44"/>
        <v>0.13276025378632905</v>
      </c>
      <c r="BI23" s="10">
        <f t="shared" si="44"/>
        <v>0.13392685223086431</v>
      </c>
      <c r="BJ23" s="10">
        <f t="shared" si="44"/>
        <v>0.13509345067539957</v>
      </c>
      <c r="BK23" s="10">
        <f t="shared" si="44"/>
        <v>0.13626004911993483</v>
      </c>
      <c r="BL23" s="10">
        <f t="shared" si="44"/>
        <v>0.13742664756447009</v>
      </c>
      <c r="BM23" s="10">
        <f t="shared" si="44"/>
        <v>0.13859324600900536</v>
      </c>
      <c r="BN23" s="10">
        <f t="shared" si="44"/>
        <v>0.1397598444535415</v>
      </c>
      <c r="BO23" s="10">
        <f t="shared" si="44"/>
        <v>0.14092644289807676</v>
      </c>
      <c r="BP23" s="10">
        <f t="shared" si="44"/>
        <v>0.14209304134261203</v>
      </c>
      <c r="BQ23" s="10">
        <f t="shared" si="44"/>
        <v>0.14325963978714729</v>
      </c>
      <c r="BR23" s="10">
        <f t="shared" si="44"/>
        <v>0.14442623823168255</v>
      </c>
      <c r="BS23" s="10">
        <f t="shared" si="44"/>
        <v>0.14559283667621781</v>
      </c>
      <c r="BT23" s="10">
        <f t="shared" si="44"/>
        <v>0.14675943512075396</v>
      </c>
      <c r="BU23" s="10">
        <f t="shared" si="44"/>
        <v>0.14792603356528922</v>
      </c>
      <c r="BV23" s="10">
        <f t="shared" si="44"/>
        <v>0.14909263200982448</v>
      </c>
      <c r="BW23" s="10">
        <f t="shared" si="44"/>
        <v>0.15025923045435974</v>
      </c>
      <c r="BX23" s="10">
        <f t="shared" si="44"/>
        <v>0.151425828898895</v>
      </c>
      <c r="BY23" s="10">
        <f t="shared" si="44"/>
        <v>0.15259242734343026</v>
      </c>
      <c r="BZ23" s="10">
        <f t="shared" si="44"/>
        <v>0.15375902578796552</v>
      </c>
      <c r="CA23" s="10">
        <f t="shared" si="44"/>
        <v>0.15492562423250167</v>
      </c>
      <c r="CB23" s="10">
        <f t="shared" si="44"/>
        <v>0.15609222267703693</v>
      </c>
      <c r="CC23" s="10">
        <f t="shared" si="44"/>
        <v>0.15725882112157219</v>
      </c>
      <c r="CD23" s="10">
        <f t="shared" si="44"/>
        <v>0.15842541956610745</v>
      </c>
      <c r="CE23" s="10">
        <f t="shared" si="44"/>
        <v>0.15959201801064271</v>
      </c>
      <c r="CF23" s="10">
        <f t="shared" si="44"/>
        <v>0.16075861645517797</v>
      </c>
      <c r="CG23" s="10">
        <f t="shared" si="44"/>
        <v>0.16192521489971412</v>
      </c>
      <c r="CH23" s="10">
        <f t="shared" si="44"/>
        <v>0.16309181334424938</v>
      </c>
      <c r="CI23" s="10">
        <f t="shared" si="44"/>
        <v>0.16425841178878464</v>
      </c>
      <c r="CJ23" s="10">
        <f t="shared" ref="CJ23:ET23" si="45">CJ$5/(1-$E23)+$D$23-CJ$5</f>
        <v>0.1654250102333199</v>
      </c>
      <c r="CK23" s="10">
        <f t="shared" si="45"/>
        <v>0.16659160867785516</v>
      </c>
      <c r="CL23" s="10">
        <f t="shared" si="45"/>
        <v>0.16775820712239042</v>
      </c>
      <c r="CM23" s="10">
        <f t="shared" si="45"/>
        <v>0.16892480556692657</v>
      </c>
      <c r="CN23" s="10">
        <f t="shared" si="45"/>
        <v>0.17009140401146183</v>
      </c>
      <c r="CO23" s="10">
        <f t="shared" si="45"/>
        <v>0.17125800245599709</v>
      </c>
      <c r="CP23" s="10">
        <f t="shared" si="45"/>
        <v>0.17242460090053235</v>
      </c>
      <c r="CQ23" s="10">
        <f t="shared" si="45"/>
        <v>0.17359119934506761</v>
      </c>
      <c r="CR23" s="10">
        <f t="shared" si="45"/>
        <v>0.17475779778960288</v>
      </c>
      <c r="CS23" s="10">
        <f t="shared" si="45"/>
        <v>0.17592439623413902</v>
      </c>
      <c r="CT23" s="10">
        <f t="shared" si="45"/>
        <v>0.17709099467867429</v>
      </c>
      <c r="CU23" s="10">
        <f t="shared" si="45"/>
        <v>0.17825759312320955</v>
      </c>
      <c r="CV23" s="10">
        <f t="shared" si="45"/>
        <v>0.17942419156774481</v>
      </c>
      <c r="CW23" s="10">
        <f t="shared" si="45"/>
        <v>0.18059079001228007</v>
      </c>
      <c r="CX23" s="10">
        <f t="shared" si="45"/>
        <v>0.18175738845681533</v>
      </c>
      <c r="CY23" s="10">
        <f t="shared" si="45"/>
        <v>0.18292398690135148</v>
      </c>
      <c r="CZ23" s="10">
        <f t="shared" si="45"/>
        <v>0.18409058534588674</v>
      </c>
      <c r="DA23" s="10">
        <f t="shared" si="45"/>
        <v>0.185257183790422</v>
      </c>
      <c r="DB23" s="10">
        <f t="shared" si="45"/>
        <v>0.18642378223495726</v>
      </c>
      <c r="DC23" s="10">
        <f t="shared" si="45"/>
        <v>0.18759038067949252</v>
      </c>
      <c r="DD23" s="10">
        <f t="shared" si="45"/>
        <v>0.18875697912402778</v>
      </c>
      <c r="DE23" s="10">
        <f t="shared" si="45"/>
        <v>0.18992357756856393</v>
      </c>
      <c r="DF23" s="10">
        <f t="shared" si="45"/>
        <v>0.19109017601309919</v>
      </c>
      <c r="DG23" s="10">
        <f t="shared" si="45"/>
        <v>0.19225677445763445</v>
      </c>
      <c r="DH23" s="10">
        <f t="shared" si="45"/>
        <v>0.19342337290216971</v>
      </c>
      <c r="DI23" s="10">
        <f t="shared" si="45"/>
        <v>0.19458997134670497</v>
      </c>
      <c r="DJ23" s="10">
        <f t="shared" si="45"/>
        <v>0.19575656979124023</v>
      </c>
      <c r="DK23" s="10">
        <f t="shared" si="45"/>
        <v>0.19692316823577638</v>
      </c>
      <c r="DL23" s="10">
        <f t="shared" si="45"/>
        <v>0.19808976668031164</v>
      </c>
      <c r="DM23" s="10">
        <f t="shared" si="45"/>
        <v>0.1992563651248469</v>
      </c>
      <c r="DN23" s="10">
        <f t="shared" si="45"/>
        <v>0.20042296356938216</v>
      </c>
      <c r="DO23" s="10">
        <f t="shared" si="45"/>
        <v>0.20158956201391742</v>
      </c>
      <c r="DP23" s="10">
        <f t="shared" si="45"/>
        <v>0.20275616045845268</v>
      </c>
      <c r="DQ23" s="10">
        <f t="shared" si="45"/>
        <v>0.20392275890298794</v>
      </c>
      <c r="DR23" s="10">
        <f t="shared" si="45"/>
        <v>0.2050893573475232</v>
      </c>
      <c r="DS23" s="10">
        <f t="shared" si="45"/>
        <v>0.20625595579205847</v>
      </c>
      <c r="DT23" s="10">
        <f t="shared" si="45"/>
        <v>0.20742255423659373</v>
      </c>
      <c r="DU23" s="10">
        <f t="shared" si="45"/>
        <v>0.20858915268112899</v>
      </c>
      <c r="DV23" s="10">
        <f t="shared" si="45"/>
        <v>0.20975575112566425</v>
      </c>
      <c r="DW23" s="10">
        <f t="shared" si="45"/>
        <v>0.2109223495702004</v>
      </c>
      <c r="DX23" s="10">
        <f t="shared" si="45"/>
        <v>0.21208894801473477</v>
      </c>
      <c r="DY23" s="10">
        <f t="shared" si="45"/>
        <v>0.21325554645927092</v>
      </c>
      <c r="DZ23" s="10">
        <f t="shared" si="45"/>
        <v>0.21442214490380707</v>
      </c>
      <c r="EA23" s="10">
        <f t="shared" si="45"/>
        <v>0.21558874334834144</v>
      </c>
      <c r="EB23" s="10">
        <f t="shared" si="45"/>
        <v>0.21675534179287759</v>
      </c>
      <c r="EC23" s="10">
        <f t="shared" si="45"/>
        <v>0.21792194023741196</v>
      </c>
      <c r="ED23" s="10">
        <f t="shared" si="45"/>
        <v>0.21908853868194811</v>
      </c>
      <c r="EE23" s="10">
        <f t="shared" si="45"/>
        <v>0.22025513712648248</v>
      </c>
      <c r="EF23" s="10">
        <f t="shared" si="45"/>
        <v>0.22142173557101863</v>
      </c>
      <c r="EG23" s="10">
        <f t="shared" si="45"/>
        <v>0.22258833401555478</v>
      </c>
      <c r="EH23" s="10">
        <f t="shared" si="45"/>
        <v>0.22375493246008915</v>
      </c>
      <c r="EI23" s="10">
        <f t="shared" si="45"/>
        <v>0.2249215309046253</v>
      </c>
      <c r="EJ23" s="10">
        <f t="shared" si="45"/>
        <v>0.22608812934915967</v>
      </c>
      <c r="EK23" s="10">
        <f t="shared" si="45"/>
        <v>0.22725472779369582</v>
      </c>
      <c r="EL23" s="10">
        <f t="shared" si="45"/>
        <v>0.22842132623823197</v>
      </c>
      <c r="EM23" s="10">
        <f t="shared" si="45"/>
        <v>0.22958792468276634</v>
      </c>
      <c r="EN23" s="10">
        <f t="shared" si="45"/>
        <v>0.23075452312730249</v>
      </c>
      <c r="EO23" s="10">
        <f t="shared" si="45"/>
        <v>0.23192112157183686</v>
      </c>
      <c r="EP23" s="10">
        <f t="shared" si="45"/>
        <v>0.23308772001637301</v>
      </c>
      <c r="EQ23" s="10">
        <f t="shared" si="45"/>
        <v>0.23425431846090916</v>
      </c>
      <c r="ER23" s="10">
        <f t="shared" si="45"/>
        <v>0.23542091690544353</v>
      </c>
      <c r="ES23" s="10">
        <f t="shared" si="45"/>
        <v>0.23658751534997968</v>
      </c>
      <c r="ET23" s="10">
        <f t="shared" si="45"/>
        <v>0.23775411379451405</v>
      </c>
      <c r="EU23" s="10"/>
      <c r="EV23" s="10"/>
      <c r="EW23" s="10"/>
      <c r="EX23" s="10"/>
      <c r="EY23" s="10"/>
      <c r="EZ23" s="10"/>
      <c r="FA23" s="10"/>
      <c r="FB23" s="10"/>
    </row>
    <row r="24" spans="1:158" x14ac:dyDescent="0.25">
      <c r="A24" s="1" t="s">
        <v>15</v>
      </c>
      <c r="B24" s="17">
        <f t="shared" si="42"/>
        <v>14</v>
      </c>
      <c r="C24" s="10">
        <f>5.6049</f>
        <v>5.6048999999999998</v>
      </c>
      <c r="D24" s="10">
        <f>0.0319</f>
        <v>3.1899999999999998E-2</v>
      </c>
      <c r="E24" s="7">
        <v>2.2800000000000001E-2</v>
      </c>
      <c r="F24" s="10">
        <f>F$5/(1-$E24)+$D$24-F$5</f>
        <v>6.6897953336062299E-2</v>
      </c>
      <c r="G24" s="10">
        <f>G$5/(1-$E24)+$D$24-G$5</f>
        <v>6.8064551780597782E-2</v>
      </c>
      <c r="H24" s="10">
        <f t="shared" ref="H24:W24" si="46">H$5/(1-$E24)+$D$24-H$5</f>
        <v>6.9231150225133042E-2</v>
      </c>
      <c r="I24" s="10">
        <f t="shared" si="46"/>
        <v>7.0397748669668525E-2</v>
      </c>
      <c r="J24" s="10">
        <f t="shared" si="46"/>
        <v>7.1564347114204008E-2</v>
      </c>
      <c r="K24" s="10">
        <f t="shared" si="46"/>
        <v>7.2730945558739268E-2</v>
      </c>
      <c r="L24" s="10">
        <f t="shared" si="46"/>
        <v>7.3897544003274751E-2</v>
      </c>
      <c r="M24" s="10">
        <f t="shared" si="46"/>
        <v>7.5064142447810234E-2</v>
      </c>
      <c r="N24" s="10">
        <f t="shared" si="46"/>
        <v>7.6230740892345716E-2</v>
      </c>
      <c r="O24" s="10">
        <f t="shared" si="46"/>
        <v>7.7397339336880977E-2</v>
      </c>
      <c r="P24" s="10">
        <f t="shared" si="46"/>
        <v>9.0229922226770398E-2</v>
      </c>
      <c r="Q24" s="10">
        <f t="shared" si="46"/>
        <v>9.1396520671305659E-2</v>
      </c>
      <c r="R24" s="10">
        <f t="shared" si="46"/>
        <v>9.2563119115840919E-2</v>
      </c>
      <c r="S24" s="10">
        <f t="shared" si="46"/>
        <v>9.3729717560376624E-2</v>
      </c>
      <c r="T24" s="10">
        <f t="shared" si="46"/>
        <v>9.4896316004911885E-2</v>
      </c>
      <c r="U24" s="10">
        <f t="shared" si="46"/>
        <v>9.6062914449447145E-2</v>
      </c>
      <c r="V24" s="10">
        <f t="shared" si="46"/>
        <v>9.722951289398285E-2</v>
      </c>
      <c r="W24" s="10">
        <f t="shared" si="46"/>
        <v>9.8396111338518111E-2</v>
      </c>
      <c r="X24" s="10">
        <f t="shared" ref="X24:CI24" si="47">X$5/(1-$E24)+$D$24-X$5</f>
        <v>9.9562709783053371E-2</v>
      </c>
      <c r="Y24" s="10">
        <f t="shared" si="47"/>
        <v>0.10072930822758908</v>
      </c>
      <c r="Z24" s="10">
        <f t="shared" si="47"/>
        <v>0.10189590667212434</v>
      </c>
      <c r="AA24" s="10">
        <f t="shared" si="47"/>
        <v>0.1030625051166596</v>
      </c>
      <c r="AB24" s="10">
        <f t="shared" si="47"/>
        <v>0.1042291035611953</v>
      </c>
      <c r="AC24" s="10">
        <f t="shared" si="47"/>
        <v>0.10539570200573056</v>
      </c>
      <c r="AD24" s="10">
        <f t="shared" si="47"/>
        <v>0.10656230045026582</v>
      </c>
      <c r="AE24" s="10">
        <f t="shared" si="47"/>
        <v>0.10772889889480153</v>
      </c>
      <c r="AF24" s="10">
        <f t="shared" si="47"/>
        <v>0.10889549733933679</v>
      </c>
      <c r="AG24" s="10">
        <f t="shared" si="47"/>
        <v>0.11006209578387205</v>
      </c>
      <c r="AH24" s="10">
        <f t="shared" si="47"/>
        <v>0.11122869422840775</v>
      </c>
      <c r="AI24" s="10">
        <f t="shared" si="47"/>
        <v>0.11239529267294301</v>
      </c>
      <c r="AJ24" s="10">
        <f t="shared" si="47"/>
        <v>0.11356189111747828</v>
      </c>
      <c r="AK24" s="10">
        <f t="shared" si="47"/>
        <v>0.11472848956201398</v>
      </c>
      <c r="AL24" s="10">
        <f t="shared" si="47"/>
        <v>0.11589508800654924</v>
      </c>
      <c r="AM24" s="10">
        <f t="shared" si="47"/>
        <v>0.1170616864510845</v>
      </c>
      <c r="AN24" s="10">
        <f t="shared" si="47"/>
        <v>0.11822828489562021</v>
      </c>
      <c r="AO24" s="10">
        <f t="shared" si="47"/>
        <v>0.11939488334015547</v>
      </c>
      <c r="AP24" s="10">
        <f t="shared" si="47"/>
        <v>0.12056148178469073</v>
      </c>
      <c r="AQ24" s="10">
        <f t="shared" si="47"/>
        <v>0.12172808022922643</v>
      </c>
      <c r="AR24" s="10">
        <f t="shared" si="47"/>
        <v>0.12289467867376214</v>
      </c>
      <c r="AS24" s="10">
        <f t="shared" si="47"/>
        <v>0.1240612771182974</v>
      </c>
      <c r="AT24" s="10">
        <f t="shared" si="47"/>
        <v>0.12522787556283266</v>
      </c>
      <c r="AU24" s="10">
        <f t="shared" si="47"/>
        <v>0.12639447400736792</v>
      </c>
      <c r="AV24" s="10">
        <f t="shared" si="47"/>
        <v>0.12756107245190407</v>
      </c>
      <c r="AW24" s="10">
        <f t="shared" si="47"/>
        <v>0.12872767089643933</v>
      </c>
      <c r="AX24" s="10">
        <f t="shared" si="47"/>
        <v>0.12989426934097459</v>
      </c>
      <c r="AY24" s="10">
        <f t="shared" si="47"/>
        <v>0.13106086778550985</v>
      </c>
      <c r="AZ24" s="10">
        <f t="shared" si="47"/>
        <v>0.13222746623004511</v>
      </c>
      <c r="BA24" s="10">
        <f t="shared" si="47"/>
        <v>0.13339406467458037</v>
      </c>
      <c r="BB24" s="10">
        <f t="shared" si="47"/>
        <v>0.13456066311911652</v>
      </c>
      <c r="BC24" s="10">
        <f t="shared" si="47"/>
        <v>0.13572726156365178</v>
      </c>
      <c r="BD24" s="10">
        <f t="shared" si="47"/>
        <v>0.13689386000818704</v>
      </c>
      <c r="BE24" s="10">
        <f t="shared" si="47"/>
        <v>0.1380604584527223</v>
      </c>
      <c r="BF24" s="10">
        <f t="shared" si="47"/>
        <v>0.13922705689725756</v>
      </c>
      <c r="BG24" s="10">
        <f t="shared" si="47"/>
        <v>0.14039365534179282</v>
      </c>
      <c r="BH24" s="10">
        <f t="shared" si="47"/>
        <v>0.14156025378632897</v>
      </c>
      <c r="BI24" s="10">
        <f t="shared" si="47"/>
        <v>0.14272685223086423</v>
      </c>
      <c r="BJ24" s="10">
        <f t="shared" si="47"/>
        <v>0.14389345067539949</v>
      </c>
      <c r="BK24" s="10">
        <f t="shared" si="47"/>
        <v>0.14506004911993475</v>
      </c>
      <c r="BL24" s="10">
        <f t="shared" si="47"/>
        <v>0.14622664756447001</v>
      </c>
      <c r="BM24" s="10">
        <f t="shared" si="47"/>
        <v>0.14739324600900527</v>
      </c>
      <c r="BN24" s="10">
        <f t="shared" si="47"/>
        <v>0.14855984445354142</v>
      </c>
      <c r="BO24" s="10">
        <f t="shared" si="47"/>
        <v>0.14972644289807668</v>
      </c>
      <c r="BP24" s="10">
        <f t="shared" si="47"/>
        <v>0.15089304134261194</v>
      </c>
      <c r="BQ24" s="10">
        <f t="shared" si="47"/>
        <v>0.1520596397871472</v>
      </c>
      <c r="BR24" s="10">
        <f t="shared" si="47"/>
        <v>0.15322623823168247</v>
      </c>
      <c r="BS24" s="10">
        <f t="shared" si="47"/>
        <v>0.15439283667621773</v>
      </c>
      <c r="BT24" s="10">
        <f t="shared" si="47"/>
        <v>0.15555943512075388</v>
      </c>
      <c r="BU24" s="10">
        <f t="shared" si="47"/>
        <v>0.15672603356528914</v>
      </c>
      <c r="BV24" s="10">
        <f t="shared" si="47"/>
        <v>0.1578926320098244</v>
      </c>
      <c r="BW24" s="10">
        <f t="shared" si="47"/>
        <v>0.15905923045435966</v>
      </c>
      <c r="BX24" s="10">
        <f t="shared" si="47"/>
        <v>0.16022582889889492</v>
      </c>
      <c r="BY24" s="10">
        <f t="shared" si="47"/>
        <v>0.16139242734343018</v>
      </c>
      <c r="BZ24" s="10">
        <f t="shared" si="47"/>
        <v>0.16255902578796544</v>
      </c>
      <c r="CA24" s="10">
        <f t="shared" si="47"/>
        <v>0.16372562423250159</v>
      </c>
      <c r="CB24" s="10">
        <f t="shared" si="47"/>
        <v>0.16489222267703685</v>
      </c>
      <c r="CC24" s="10">
        <f t="shared" si="47"/>
        <v>0.16605882112157211</v>
      </c>
      <c r="CD24" s="10">
        <f t="shared" si="47"/>
        <v>0.16722541956610737</v>
      </c>
      <c r="CE24" s="10">
        <f t="shared" si="47"/>
        <v>0.16839201801064263</v>
      </c>
      <c r="CF24" s="10">
        <f t="shared" si="47"/>
        <v>0.16955861645517789</v>
      </c>
      <c r="CG24" s="10">
        <f t="shared" si="47"/>
        <v>0.17072521489971404</v>
      </c>
      <c r="CH24" s="10">
        <f t="shared" si="47"/>
        <v>0.1718918133442493</v>
      </c>
      <c r="CI24" s="10">
        <f t="shared" si="47"/>
        <v>0.17305841178878456</v>
      </c>
      <c r="CJ24" s="10">
        <f t="shared" ref="CJ24:ET24" si="48">CJ$5/(1-$E24)+$D$24-CJ$5</f>
        <v>0.17422501023331982</v>
      </c>
      <c r="CK24" s="10">
        <f t="shared" si="48"/>
        <v>0.17539160867785508</v>
      </c>
      <c r="CL24" s="10">
        <f t="shared" si="48"/>
        <v>0.17655820712239034</v>
      </c>
      <c r="CM24" s="10">
        <f t="shared" si="48"/>
        <v>0.17772480556692649</v>
      </c>
      <c r="CN24" s="10">
        <f t="shared" si="48"/>
        <v>0.17889140401146175</v>
      </c>
      <c r="CO24" s="10">
        <f t="shared" si="48"/>
        <v>0.18005800245599701</v>
      </c>
      <c r="CP24" s="10">
        <f t="shared" si="48"/>
        <v>0.18122460090053227</v>
      </c>
      <c r="CQ24" s="10">
        <f t="shared" si="48"/>
        <v>0.18239119934506753</v>
      </c>
      <c r="CR24" s="10">
        <f t="shared" si="48"/>
        <v>0.18355779778960279</v>
      </c>
      <c r="CS24" s="10">
        <f t="shared" si="48"/>
        <v>0.18472439623413894</v>
      </c>
      <c r="CT24" s="10">
        <f t="shared" si="48"/>
        <v>0.1858909946786742</v>
      </c>
      <c r="CU24" s="10">
        <f t="shared" si="48"/>
        <v>0.18705759312320946</v>
      </c>
      <c r="CV24" s="10">
        <f t="shared" si="48"/>
        <v>0.18822419156774473</v>
      </c>
      <c r="CW24" s="10">
        <f t="shared" si="48"/>
        <v>0.18939079001227999</v>
      </c>
      <c r="CX24" s="10">
        <f t="shared" si="48"/>
        <v>0.19055738845681525</v>
      </c>
      <c r="CY24" s="10">
        <f t="shared" si="48"/>
        <v>0.1917239869013514</v>
      </c>
      <c r="CZ24" s="10">
        <f t="shared" si="48"/>
        <v>0.19289058534588666</v>
      </c>
      <c r="DA24" s="10">
        <f t="shared" si="48"/>
        <v>0.19405718379042192</v>
      </c>
      <c r="DB24" s="10">
        <f t="shared" si="48"/>
        <v>0.19522378223495718</v>
      </c>
      <c r="DC24" s="10">
        <f t="shared" si="48"/>
        <v>0.19639038067949244</v>
      </c>
      <c r="DD24" s="10">
        <f t="shared" si="48"/>
        <v>0.1975569791240277</v>
      </c>
      <c r="DE24" s="10">
        <f t="shared" si="48"/>
        <v>0.19872357756856385</v>
      </c>
      <c r="DF24" s="10">
        <f t="shared" si="48"/>
        <v>0.19989017601309911</v>
      </c>
      <c r="DG24" s="10">
        <f t="shared" si="48"/>
        <v>0.20105677445763437</v>
      </c>
      <c r="DH24" s="10">
        <f t="shared" si="48"/>
        <v>0.20222337290216963</v>
      </c>
      <c r="DI24" s="10">
        <f t="shared" si="48"/>
        <v>0.20338997134670489</v>
      </c>
      <c r="DJ24" s="10">
        <f t="shared" si="48"/>
        <v>0.20455656979124015</v>
      </c>
      <c r="DK24" s="10">
        <f t="shared" si="48"/>
        <v>0.2057231682357763</v>
      </c>
      <c r="DL24" s="10">
        <f t="shared" si="48"/>
        <v>0.20688976668031156</v>
      </c>
      <c r="DM24" s="10">
        <f t="shared" si="48"/>
        <v>0.20805636512484682</v>
      </c>
      <c r="DN24" s="10">
        <f t="shared" si="48"/>
        <v>0.20922296356938208</v>
      </c>
      <c r="DO24" s="10">
        <f t="shared" si="48"/>
        <v>0.21038956201391734</v>
      </c>
      <c r="DP24" s="10">
        <f t="shared" si="48"/>
        <v>0.2115561604584526</v>
      </c>
      <c r="DQ24" s="10">
        <f t="shared" si="48"/>
        <v>0.21272275890298786</v>
      </c>
      <c r="DR24" s="10">
        <f t="shared" si="48"/>
        <v>0.21388935734752401</v>
      </c>
      <c r="DS24" s="10">
        <f t="shared" si="48"/>
        <v>0.21505595579205927</v>
      </c>
      <c r="DT24" s="10">
        <f t="shared" si="48"/>
        <v>0.21622255423659453</v>
      </c>
      <c r="DU24" s="10">
        <f t="shared" si="48"/>
        <v>0.21738915268112979</v>
      </c>
      <c r="DV24" s="10">
        <f t="shared" si="48"/>
        <v>0.21855575112566505</v>
      </c>
      <c r="DW24" s="10">
        <f t="shared" si="48"/>
        <v>0.2197223495702012</v>
      </c>
      <c r="DX24" s="10">
        <f t="shared" si="48"/>
        <v>0.22088894801473558</v>
      </c>
      <c r="DY24" s="10">
        <f t="shared" si="48"/>
        <v>0.22205554645927172</v>
      </c>
      <c r="DZ24" s="10">
        <f t="shared" si="48"/>
        <v>0.22322214490380787</v>
      </c>
      <c r="EA24" s="10">
        <f t="shared" si="48"/>
        <v>0.22438874334834225</v>
      </c>
      <c r="EB24" s="10">
        <f t="shared" si="48"/>
        <v>0.22555534179287839</v>
      </c>
      <c r="EC24" s="10">
        <f t="shared" si="48"/>
        <v>0.22672194023741277</v>
      </c>
      <c r="ED24" s="10">
        <f t="shared" si="48"/>
        <v>0.22788853868194892</v>
      </c>
      <c r="EE24" s="10">
        <f t="shared" si="48"/>
        <v>0.22905513712648329</v>
      </c>
      <c r="EF24" s="10">
        <f t="shared" si="48"/>
        <v>0.23022173557101944</v>
      </c>
      <c r="EG24" s="10">
        <f t="shared" si="48"/>
        <v>0.23138833401555559</v>
      </c>
      <c r="EH24" s="10">
        <f t="shared" si="48"/>
        <v>0.23255493246008996</v>
      </c>
      <c r="EI24" s="10">
        <f t="shared" si="48"/>
        <v>0.23372153090462611</v>
      </c>
      <c r="EJ24" s="10">
        <f t="shared" si="48"/>
        <v>0.23488812934916048</v>
      </c>
      <c r="EK24" s="10">
        <f t="shared" si="48"/>
        <v>0.23605472779369663</v>
      </c>
      <c r="EL24" s="10">
        <f t="shared" si="48"/>
        <v>0.23722132623823278</v>
      </c>
      <c r="EM24" s="10">
        <f t="shared" si="48"/>
        <v>0.23838792468276715</v>
      </c>
      <c r="EN24" s="10">
        <f t="shared" si="48"/>
        <v>0.2395545231273033</v>
      </c>
      <c r="EO24" s="10">
        <f t="shared" si="48"/>
        <v>0.24072112157183767</v>
      </c>
      <c r="EP24" s="10">
        <f t="shared" si="48"/>
        <v>0.24188772001637382</v>
      </c>
      <c r="EQ24" s="10">
        <f t="shared" si="48"/>
        <v>0.24305431846090997</v>
      </c>
      <c r="ER24" s="10">
        <f t="shared" si="48"/>
        <v>0.24422091690544434</v>
      </c>
      <c r="ES24" s="10">
        <f t="shared" si="48"/>
        <v>0.24538751534998049</v>
      </c>
      <c r="ET24" s="10">
        <f t="shared" si="48"/>
        <v>0.24655411379451486</v>
      </c>
      <c r="EU24" s="10"/>
      <c r="EV24" s="10"/>
      <c r="EW24" s="10"/>
      <c r="EX24" s="10"/>
      <c r="EY24" s="10"/>
      <c r="EZ24" s="10"/>
      <c r="FA24" s="10"/>
      <c r="FB24" s="10"/>
    </row>
    <row r="25" spans="1:158" x14ac:dyDescent="0.25">
      <c r="A25" s="57"/>
      <c r="B25" s="17">
        <f t="shared" si="42"/>
        <v>15</v>
      </c>
    </row>
    <row r="26" spans="1:158" x14ac:dyDescent="0.25">
      <c r="A26" s="1" t="s">
        <v>16</v>
      </c>
      <c r="B26" s="17">
        <f t="shared" si="42"/>
        <v>16</v>
      </c>
      <c r="C26" s="10">
        <f>6.917-0.26</f>
        <v>6.657</v>
      </c>
      <c r="D26" s="10">
        <f>0.0243-0.0088</f>
        <v>1.5499999999999998E-2</v>
      </c>
      <c r="E26" s="7">
        <v>2.1409999999999998E-2</v>
      </c>
      <c r="F26" s="10">
        <f>F$5/(1-$E26)+$D$26-F$5</f>
        <v>4.8317625358935024E-2</v>
      </c>
      <c r="G26" s="10">
        <f t="shared" ref="G26:V26" si="49">G$5/(1-$E26)+$D$26-G$5</f>
        <v>4.9411546204232826E-2</v>
      </c>
      <c r="H26" s="10">
        <f t="shared" si="49"/>
        <v>5.0505467049530628E-2</v>
      </c>
      <c r="I26" s="10">
        <f t="shared" si="49"/>
        <v>5.159938789482843E-2</v>
      </c>
      <c r="J26" s="10">
        <f t="shared" si="49"/>
        <v>5.2693308740126232E-2</v>
      </c>
      <c r="K26" s="10">
        <f t="shared" si="49"/>
        <v>5.3787229585424035E-2</v>
      </c>
      <c r="L26" s="10">
        <f t="shared" si="49"/>
        <v>5.4881150430721837E-2</v>
      </c>
      <c r="M26" s="10">
        <f t="shared" si="49"/>
        <v>5.5975071276019639E-2</v>
      </c>
      <c r="N26" s="10">
        <f t="shared" si="49"/>
        <v>5.7068992121317663E-2</v>
      </c>
      <c r="O26" s="10">
        <f t="shared" si="49"/>
        <v>5.8162912966615243E-2</v>
      </c>
      <c r="P26" s="10">
        <f t="shared" si="49"/>
        <v>7.019604226489129E-2</v>
      </c>
      <c r="Q26" s="10">
        <f t="shared" si="49"/>
        <v>7.1289963110189092E-2</v>
      </c>
      <c r="R26" s="10">
        <f t="shared" si="49"/>
        <v>7.2383883955486894E-2</v>
      </c>
      <c r="S26" s="10">
        <f t="shared" si="49"/>
        <v>7.3477804800784696E-2</v>
      </c>
      <c r="T26" s="10">
        <f t="shared" si="49"/>
        <v>7.4571725646082498E-2</v>
      </c>
      <c r="U26" s="10">
        <f t="shared" si="49"/>
        <v>7.5665646491380301E-2</v>
      </c>
      <c r="V26" s="10">
        <f t="shared" si="49"/>
        <v>7.6759567336678103E-2</v>
      </c>
      <c r="W26" s="10">
        <f t="shared" ref="W26:CH26" si="50">W$5/(1-$E26)+$D$26-W$5</f>
        <v>7.7853488181975905E-2</v>
      </c>
      <c r="X26" s="10">
        <f t="shared" si="50"/>
        <v>7.8947409027273707E-2</v>
      </c>
      <c r="Y26" s="10">
        <f t="shared" si="50"/>
        <v>8.0041329872571509E-2</v>
      </c>
      <c r="Z26" s="10">
        <f t="shared" si="50"/>
        <v>8.1135250717869312E-2</v>
      </c>
      <c r="AA26" s="10">
        <f t="shared" si="50"/>
        <v>8.2229171563167558E-2</v>
      </c>
      <c r="AB26" s="10">
        <f t="shared" si="50"/>
        <v>8.332309240846536E-2</v>
      </c>
      <c r="AC26" s="10">
        <f t="shared" si="50"/>
        <v>8.4417013253763162E-2</v>
      </c>
      <c r="AD26" s="10">
        <f t="shared" si="50"/>
        <v>8.5510934099060965E-2</v>
      </c>
      <c r="AE26" s="10">
        <f t="shared" si="50"/>
        <v>8.6604854944358767E-2</v>
      </c>
      <c r="AF26" s="10">
        <f t="shared" si="50"/>
        <v>8.7698775789656569E-2</v>
      </c>
      <c r="AG26" s="10">
        <f t="shared" si="50"/>
        <v>8.8792696634954371E-2</v>
      </c>
      <c r="AH26" s="10">
        <f t="shared" si="50"/>
        <v>8.9886617480252173E-2</v>
      </c>
      <c r="AI26" s="10">
        <f t="shared" si="50"/>
        <v>9.0980538325549976E-2</v>
      </c>
      <c r="AJ26" s="10">
        <f t="shared" si="50"/>
        <v>9.2074459170847778E-2</v>
      </c>
      <c r="AK26" s="10">
        <f t="shared" si="50"/>
        <v>9.316838001614558E-2</v>
      </c>
      <c r="AL26" s="10">
        <f t="shared" si="50"/>
        <v>9.4262300861443382E-2</v>
      </c>
      <c r="AM26" s="10">
        <f t="shared" si="50"/>
        <v>9.5356221706741184E-2</v>
      </c>
      <c r="AN26" s="10">
        <f t="shared" si="50"/>
        <v>9.6450142552038987E-2</v>
      </c>
      <c r="AO26" s="10">
        <f t="shared" si="50"/>
        <v>9.7544063397336789E-2</v>
      </c>
      <c r="AP26" s="10">
        <f t="shared" si="50"/>
        <v>9.8637984242634591E-2</v>
      </c>
      <c r="AQ26" s="10">
        <f t="shared" si="50"/>
        <v>9.9731905087932393E-2</v>
      </c>
      <c r="AR26" s="10">
        <f t="shared" si="50"/>
        <v>0.10082582593323064</v>
      </c>
      <c r="AS26" s="10">
        <f t="shared" si="50"/>
        <v>0.10191974677852844</v>
      </c>
      <c r="AT26" s="10">
        <f t="shared" si="50"/>
        <v>0.10301366762382624</v>
      </c>
      <c r="AU26" s="10">
        <f t="shared" si="50"/>
        <v>0.10410758846912405</v>
      </c>
      <c r="AV26" s="10">
        <f t="shared" si="50"/>
        <v>0.10520150931442185</v>
      </c>
      <c r="AW26" s="10">
        <f t="shared" si="50"/>
        <v>0.10629543015971965</v>
      </c>
      <c r="AX26" s="10">
        <f t="shared" si="50"/>
        <v>0.10738935100501745</v>
      </c>
      <c r="AY26" s="10">
        <f t="shared" si="50"/>
        <v>0.10848327185031525</v>
      </c>
      <c r="AZ26" s="10">
        <f t="shared" si="50"/>
        <v>0.10957719269561306</v>
      </c>
      <c r="BA26" s="10">
        <f t="shared" si="50"/>
        <v>0.11067111354091086</v>
      </c>
      <c r="BB26" s="10">
        <f t="shared" si="50"/>
        <v>0.11176503438620866</v>
      </c>
      <c r="BC26" s="10">
        <f t="shared" si="50"/>
        <v>0.11285895523150646</v>
      </c>
      <c r="BD26" s="10">
        <f t="shared" si="50"/>
        <v>0.11395287607680427</v>
      </c>
      <c r="BE26" s="10">
        <f t="shared" si="50"/>
        <v>0.11504679692210296</v>
      </c>
      <c r="BF26" s="10">
        <f t="shared" si="50"/>
        <v>0.11614071776740076</v>
      </c>
      <c r="BG26" s="10">
        <f t="shared" si="50"/>
        <v>0.11723463861269856</v>
      </c>
      <c r="BH26" s="10">
        <f t="shared" si="50"/>
        <v>0.11832855945799636</v>
      </c>
      <c r="BI26" s="10">
        <f t="shared" si="50"/>
        <v>0.11942248030329417</v>
      </c>
      <c r="BJ26" s="10">
        <f t="shared" si="50"/>
        <v>0.12051640114859197</v>
      </c>
      <c r="BK26" s="10">
        <f t="shared" si="50"/>
        <v>0.12161032199388977</v>
      </c>
      <c r="BL26" s="10">
        <f t="shared" si="50"/>
        <v>0.12270424283918757</v>
      </c>
      <c r="BM26" s="10">
        <f t="shared" si="50"/>
        <v>0.12379816368448537</v>
      </c>
      <c r="BN26" s="10">
        <f t="shared" si="50"/>
        <v>0.12489208452978318</v>
      </c>
      <c r="BO26" s="10">
        <f t="shared" si="50"/>
        <v>0.12598600537508098</v>
      </c>
      <c r="BP26" s="10">
        <f t="shared" si="50"/>
        <v>0.12707992622037878</v>
      </c>
      <c r="BQ26" s="10">
        <f t="shared" si="50"/>
        <v>0.12817384706567658</v>
      </c>
      <c r="BR26" s="10">
        <f t="shared" si="50"/>
        <v>0.12926776791097438</v>
      </c>
      <c r="BS26" s="10">
        <f t="shared" si="50"/>
        <v>0.13036168875627219</v>
      </c>
      <c r="BT26" s="10">
        <f t="shared" si="50"/>
        <v>0.13145560960156999</v>
      </c>
      <c r="BU26" s="10">
        <f t="shared" si="50"/>
        <v>0.13254953044686779</v>
      </c>
      <c r="BV26" s="10">
        <f t="shared" si="50"/>
        <v>0.13364345129216559</v>
      </c>
      <c r="BW26" s="10">
        <f t="shared" si="50"/>
        <v>0.1347373721374634</v>
      </c>
      <c r="BX26" s="10">
        <f t="shared" si="50"/>
        <v>0.1358312929827612</v>
      </c>
      <c r="BY26" s="10">
        <f t="shared" si="50"/>
        <v>0.136925213828059</v>
      </c>
      <c r="BZ26" s="10">
        <f t="shared" si="50"/>
        <v>0.1380191346733568</v>
      </c>
      <c r="CA26" s="10">
        <f t="shared" si="50"/>
        <v>0.1391130555186546</v>
      </c>
      <c r="CB26" s="10">
        <f t="shared" si="50"/>
        <v>0.14020697636395241</v>
      </c>
      <c r="CC26" s="10">
        <f t="shared" si="50"/>
        <v>0.14130089720925021</v>
      </c>
      <c r="CD26" s="10">
        <f t="shared" si="50"/>
        <v>0.14239481805454801</v>
      </c>
      <c r="CE26" s="10">
        <f t="shared" si="50"/>
        <v>0.14348873889984581</v>
      </c>
      <c r="CF26" s="10">
        <f t="shared" si="50"/>
        <v>0.14458265974514362</v>
      </c>
      <c r="CG26" s="10">
        <f t="shared" si="50"/>
        <v>0.14567658059044142</v>
      </c>
      <c r="CH26" s="10">
        <f t="shared" si="50"/>
        <v>0.14677050143573922</v>
      </c>
      <c r="CI26" s="10">
        <f t="shared" ref="CI26:ET26" si="51">CI$5/(1-$E26)+$D$26-CI$5</f>
        <v>0.14786442228103702</v>
      </c>
      <c r="CJ26" s="10">
        <f t="shared" si="51"/>
        <v>0.14895834312633482</v>
      </c>
      <c r="CK26" s="10">
        <f t="shared" si="51"/>
        <v>0.15005226397163263</v>
      </c>
      <c r="CL26" s="10">
        <f t="shared" si="51"/>
        <v>0.15114618481693043</v>
      </c>
      <c r="CM26" s="10">
        <f t="shared" si="51"/>
        <v>0.15224010566222823</v>
      </c>
      <c r="CN26" s="10">
        <f t="shared" si="51"/>
        <v>0.15333402650752603</v>
      </c>
      <c r="CO26" s="10">
        <f t="shared" si="51"/>
        <v>0.15442794735282384</v>
      </c>
      <c r="CP26" s="10">
        <f t="shared" si="51"/>
        <v>0.15552186819812164</v>
      </c>
      <c r="CQ26" s="10">
        <f t="shared" si="51"/>
        <v>0.15661578904341944</v>
      </c>
      <c r="CR26" s="10">
        <f t="shared" si="51"/>
        <v>0.15770970988871813</v>
      </c>
      <c r="CS26" s="10">
        <f t="shared" si="51"/>
        <v>0.15880363073401593</v>
      </c>
      <c r="CT26" s="10">
        <f t="shared" si="51"/>
        <v>0.15989755157931373</v>
      </c>
      <c r="CU26" s="10">
        <f t="shared" si="51"/>
        <v>0.16099147242461154</v>
      </c>
      <c r="CV26" s="10">
        <f t="shared" si="51"/>
        <v>0.16208539326990934</v>
      </c>
      <c r="CW26" s="10">
        <f t="shared" si="51"/>
        <v>0.16317931411520714</v>
      </c>
      <c r="CX26" s="10">
        <f t="shared" si="51"/>
        <v>0.16427323496050494</v>
      </c>
      <c r="CY26" s="10">
        <f t="shared" si="51"/>
        <v>0.16536715580580275</v>
      </c>
      <c r="CZ26" s="10">
        <f t="shared" si="51"/>
        <v>0.16646107665110055</v>
      </c>
      <c r="DA26" s="10">
        <f t="shared" si="51"/>
        <v>0.16755499749639835</v>
      </c>
      <c r="DB26" s="10">
        <f t="shared" si="51"/>
        <v>0.16864891834169615</v>
      </c>
      <c r="DC26" s="10">
        <f t="shared" si="51"/>
        <v>0.16974283918699395</v>
      </c>
      <c r="DD26" s="10">
        <f t="shared" si="51"/>
        <v>0.17083676003229176</v>
      </c>
      <c r="DE26" s="10">
        <f t="shared" si="51"/>
        <v>0.17193068087758956</v>
      </c>
      <c r="DF26" s="10">
        <f t="shared" si="51"/>
        <v>0.17302460172288736</v>
      </c>
      <c r="DG26" s="10">
        <f t="shared" si="51"/>
        <v>0.17411852256818516</v>
      </c>
      <c r="DH26" s="10">
        <f t="shared" si="51"/>
        <v>0.17521244341348297</v>
      </c>
      <c r="DI26" s="10">
        <f t="shared" si="51"/>
        <v>0.17630636425878077</v>
      </c>
      <c r="DJ26" s="10">
        <f t="shared" si="51"/>
        <v>0.17740028510407857</v>
      </c>
      <c r="DK26" s="10">
        <f t="shared" si="51"/>
        <v>0.17849420594937637</v>
      </c>
      <c r="DL26" s="10">
        <f t="shared" si="51"/>
        <v>0.17958812679467417</v>
      </c>
      <c r="DM26" s="10">
        <f t="shared" si="51"/>
        <v>0.18068204763997198</v>
      </c>
      <c r="DN26" s="10">
        <f t="shared" si="51"/>
        <v>0.18177596848526978</v>
      </c>
      <c r="DO26" s="10">
        <f t="shared" si="51"/>
        <v>0.18286988933056758</v>
      </c>
      <c r="DP26" s="10">
        <f t="shared" si="51"/>
        <v>0.18396381017586538</v>
      </c>
      <c r="DQ26" s="10">
        <f t="shared" si="51"/>
        <v>0.18505773102116319</v>
      </c>
      <c r="DR26" s="10">
        <f t="shared" si="51"/>
        <v>0.18615165186646099</v>
      </c>
      <c r="DS26" s="10">
        <f t="shared" si="51"/>
        <v>0.18724557271175879</v>
      </c>
      <c r="DT26" s="10">
        <f t="shared" si="51"/>
        <v>0.1883394935570557</v>
      </c>
      <c r="DU26" s="10">
        <f t="shared" si="51"/>
        <v>0.18943341440235439</v>
      </c>
      <c r="DV26" s="10">
        <f t="shared" si="51"/>
        <v>0.19052733524765131</v>
      </c>
      <c r="DW26" s="10">
        <f t="shared" si="51"/>
        <v>0.19162125609294911</v>
      </c>
      <c r="DX26" s="10">
        <f t="shared" si="51"/>
        <v>0.19271517693824691</v>
      </c>
      <c r="DY26" s="10">
        <f t="shared" si="51"/>
        <v>0.19380909778354471</v>
      </c>
      <c r="DZ26" s="10">
        <f t="shared" si="51"/>
        <v>0.19490301862884252</v>
      </c>
      <c r="EA26" s="10">
        <f t="shared" si="51"/>
        <v>0.19599693947414032</v>
      </c>
      <c r="EB26" s="10">
        <f t="shared" si="51"/>
        <v>0.19709086031943812</v>
      </c>
      <c r="EC26" s="10">
        <f t="shared" si="51"/>
        <v>0.19818478116473592</v>
      </c>
      <c r="ED26" s="10">
        <f t="shared" si="51"/>
        <v>0.19927870201003373</v>
      </c>
      <c r="EE26" s="10">
        <f t="shared" si="51"/>
        <v>0.20037262285533153</v>
      </c>
      <c r="EF26" s="10">
        <f t="shared" si="51"/>
        <v>0.20146654370062933</v>
      </c>
      <c r="EG26" s="10">
        <f t="shared" si="51"/>
        <v>0.20256046454592713</v>
      </c>
      <c r="EH26" s="10">
        <f t="shared" si="51"/>
        <v>0.20365438539122493</v>
      </c>
      <c r="EI26" s="10">
        <f t="shared" si="51"/>
        <v>0.20474830623652274</v>
      </c>
      <c r="EJ26" s="10">
        <f t="shared" si="51"/>
        <v>0.20584222708182054</v>
      </c>
      <c r="EK26" s="10">
        <f t="shared" si="51"/>
        <v>0.20693614792711834</v>
      </c>
      <c r="EL26" s="10">
        <f t="shared" si="51"/>
        <v>0.20803006877241792</v>
      </c>
      <c r="EM26" s="10">
        <f t="shared" si="51"/>
        <v>0.20912398961771572</v>
      </c>
      <c r="EN26" s="10">
        <f t="shared" si="51"/>
        <v>0.21021791046301352</v>
      </c>
      <c r="EO26" s="10">
        <f t="shared" si="51"/>
        <v>0.21131183130831133</v>
      </c>
      <c r="EP26" s="10">
        <f t="shared" si="51"/>
        <v>0.21240575215360913</v>
      </c>
      <c r="EQ26" s="10">
        <f t="shared" si="51"/>
        <v>0.21349967299890693</v>
      </c>
      <c r="ER26" s="10">
        <f t="shared" si="51"/>
        <v>0.21459359384420473</v>
      </c>
      <c r="ES26" s="10">
        <f t="shared" si="51"/>
        <v>0.21568751468950254</v>
      </c>
      <c r="ET26" s="10">
        <f t="shared" si="51"/>
        <v>0.21678143553480034</v>
      </c>
      <c r="EU26" s="10"/>
      <c r="EV26" s="10"/>
      <c r="EW26" s="10"/>
      <c r="EX26" s="10"/>
      <c r="EY26" s="10"/>
      <c r="EZ26" s="10"/>
      <c r="FA26" s="10"/>
      <c r="FB26" s="10"/>
    </row>
    <row r="27" spans="1:158" x14ac:dyDescent="0.25">
      <c r="A27" s="1" t="s">
        <v>17</v>
      </c>
      <c r="B27" s="17">
        <f t="shared" si="42"/>
        <v>17</v>
      </c>
      <c r="C27" s="10">
        <f>6.917</f>
        <v>6.9169999999999998</v>
      </c>
      <c r="D27" s="10">
        <f>0.0243</f>
        <v>2.4299999999999999E-2</v>
      </c>
      <c r="E27" s="7">
        <v>2.1409999999999998E-2</v>
      </c>
      <c r="F27" s="10">
        <f>F$5/(1-$E27)+$D$27-F$5</f>
        <v>5.7117625358934943E-2</v>
      </c>
      <c r="G27" s="10">
        <f t="shared" ref="G27:V27" si="52">G$5/(1-$E27)+$D$27-G$5</f>
        <v>5.8211546204232745E-2</v>
      </c>
      <c r="H27" s="10">
        <f t="shared" si="52"/>
        <v>5.9305467049530547E-2</v>
      </c>
      <c r="I27" s="10">
        <f t="shared" si="52"/>
        <v>6.0399387894828349E-2</v>
      </c>
      <c r="J27" s="10">
        <f t="shared" si="52"/>
        <v>6.1493308740126151E-2</v>
      </c>
      <c r="K27" s="10">
        <f t="shared" si="52"/>
        <v>6.2587229585423954E-2</v>
      </c>
      <c r="L27" s="10">
        <f t="shared" si="52"/>
        <v>6.3681150430721756E-2</v>
      </c>
      <c r="M27" s="10">
        <f t="shared" si="52"/>
        <v>6.4775071276019558E-2</v>
      </c>
      <c r="N27" s="10">
        <f t="shared" si="52"/>
        <v>6.5868992121317582E-2</v>
      </c>
      <c r="O27" s="10">
        <f t="shared" si="52"/>
        <v>6.6962912966615606E-2</v>
      </c>
      <c r="P27" s="10">
        <f t="shared" si="52"/>
        <v>7.8996042264891653E-2</v>
      </c>
      <c r="Q27" s="10">
        <f t="shared" si="52"/>
        <v>8.0089963110189455E-2</v>
      </c>
      <c r="R27" s="10">
        <f t="shared" si="52"/>
        <v>8.1183883955487257E-2</v>
      </c>
      <c r="S27" s="10">
        <f t="shared" si="52"/>
        <v>8.2277804800785059E-2</v>
      </c>
      <c r="T27" s="10">
        <f t="shared" si="52"/>
        <v>8.3371725646082862E-2</v>
      </c>
      <c r="U27" s="10">
        <f t="shared" si="52"/>
        <v>8.4465646491380664E-2</v>
      </c>
      <c r="V27" s="10">
        <f t="shared" si="52"/>
        <v>8.5559567336678466E-2</v>
      </c>
      <c r="W27" s="10">
        <f t="shared" ref="W27:CH27" si="53">W$5/(1-$E27)+$D$27-W$5</f>
        <v>8.6653488181976268E-2</v>
      </c>
      <c r="X27" s="10">
        <f t="shared" si="53"/>
        <v>8.774740902727407E-2</v>
      </c>
      <c r="Y27" s="10">
        <f t="shared" si="53"/>
        <v>8.8841329872571873E-2</v>
      </c>
      <c r="Z27" s="10">
        <f t="shared" si="53"/>
        <v>8.9935250717869675E-2</v>
      </c>
      <c r="AA27" s="10">
        <f t="shared" si="53"/>
        <v>9.1029171563167921E-2</v>
      </c>
      <c r="AB27" s="10">
        <f t="shared" si="53"/>
        <v>9.2123092408465723E-2</v>
      </c>
      <c r="AC27" s="10">
        <f t="shared" si="53"/>
        <v>9.3217013253763525E-2</v>
      </c>
      <c r="AD27" s="10">
        <f t="shared" si="53"/>
        <v>9.4310934099061328E-2</v>
      </c>
      <c r="AE27" s="10">
        <f t="shared" si="53"/>
        <v>9.540485494435913E-2</v>
      </c>
      <c r="AF27" s="10">
        <f t="shared" si="53"/>
        <v>9.6498775789656932E-2</v>
      </c>
      <c r="AG27" s="10">
        <f t="shared" si="53"/>
        <v>9.7592696634954734E-2</v>
      </c>
      <c r="AH27" s="10">
        <f t="shared" si="53"/>
        <v>9.8686617480252536E-2</v>
      </c>
      <c r="AI27" s="10">
        <f t="shared" si="53"/>
        <v>9.9780538325550339E-2</v>
      </c>
      <c r="AJ27" s="10">
        <f t="shared" si="53"/>
        <v>0.10087445917084814</v>
      </c>
      <c r="AK27" s="10">
        <f t="shared" si="53"/>
        <v>0.10196838001614594</v>
      </c>
      <c r="AL27" s="10">
        <f t="shared" si="53"/>
        <v>0.10306230086144375</v>
      </c>
      <c r="AM27" s="10">
        <f t="shared" si="53"/>
        <v>0.10415622170674155</v>
      </c>
      <c r="AN27" s="10">
        <f t="shared" si="53"/>
        <v>0.10525014255203935</v>
      </c>
      <c r="AO27" s="10">
        <f t="shared" si="53"/>
        <v>0.10634406339733715</v>
      </c>
      <c r="AP27" s="10">
        <f t="shared" si="53"/>
        <v>0.10743798424263495</v>
      </c>
      <c r="AQ27" s="10">
        <f t="shared" si="53"/>
        <v>0.10853190508793276</v>
      </c>
      <c r="AR27" s="10">
        <f t="shared" si="53"/>
        <v>0.10962582593323056</v>
      </c>
      <c r="AS27" s="10">
        <f t="shared" si="53"/>
        <v>0.11071974677852836</v>
      </c>
      <c r="AT27" s="10">
        <f t="shared" si="53"/>
        <v>0.11181366762382616</v>
      </c>
      <c r="AU27" s="10">
        <f t="shared" si="53"/>
        <v>0.11290758846912397</v>
      </c>
      <c r="AV27" s="10">
        <f t="shared" si="53"/>
        <v>0.11400150931442177</v>
      </c>
      <c r="AW27" s="10">
        <f t="shared" si="53"/>
        <v>0.11509543015971957</v>
      </c>
      <c r="AX27" s="10">
        <f t="shared" si="53"/>
        <v>0.11618935100501737</v>
      </c>
      <c r="AY27" s="10">
        <f t="shared" si="53"/>
        <v>0.11728327185031517</v>
      </c>
      <c r="AZ27" s="10">
        <f t="shared" si="53"/>
        <v>0.11837719269561298</v>
      </c>
      <c r="BA27" s="10">
        <f t="shared" si="53"/>
        <v>0.11947111354091078</v>
      </c>
      <c r="BB27" s="10">
        <f t="shared" si="53"/>
        <v>0.12056503438620858</v>
      </c>
      <c r="BC27" s="10">
        <f t="shared" si="53"/>
        <v>0.12165895523150638</v>
      </c>
      <c r="BD27" s="10">
        <f t="shared" si="53"/>
        <v>0.12275287607680418</v>
      </c>
      <c r="BE27" s="10">
        <f t="shared" si="53"/>
        <v>0.12384679692210288</v>
      </c>
      <c r="BF27" s="10">
        <f t="shared" si="53"/>
        <v>0.12494071776740068</v>
      </c>
      <c r="BG27" s="10">
        <f t="shared" si="53"/>
        <v>0.12603463861269848</v>
      </c>
      <c r="BH27" s="10">
        <f t="shared" si="53"/>
        <v>0.12712855945799628</v>
      </c>
      <c r="BI27" s="10">
        <f t="shared" si="53"/>
        <v>0.12822248030329408</v>
      </c>
      <c r="BJ27" s="10">
        <f t="shared" si="53"/>
        <v>0.12931640114859189</v>
      </c>
      <c r="BK27" s="10">
        <f t="shared" si="53"/>
        <v>0.13041032199388969</v>
      </c>
      <c r="BL27" s="10">
        <f t="shared" si="53"/>
        <v>0.13150424283918749</v>
      </c>
      <c r="BM27" s="10">
        <f t="shared" si="53"/>
        <v>0.13259816368448529</v>
      </c>
      <c r="BN27" s="10">
        <f t="shared" si="53"/>
        <v>0.1336920845297831</v>
      </c>
      <c r="BO27" s="10">
        <f t="shared" si="53"/>
        <v>0.1347860053750809</v>
      </c>
      <c r="BP27" s="10">
        <f t="shared" si="53"/>
        <v>0.1358799262203787</v>
      </c>
      <c r="BQ27" s="10">
        <f t="shared" si="53"/>
        <v>0.1369738470656765</v>
      </c>
      <c r="BR27" s="10">
        <f t="shared" si="53"/>
        <v>0.1380677679109743</v>
      </c>
      <c r="BS27" s="10">
        <f t="shared" si="53"/>
        <v>0.13916168875627211</v>
      </c>
      <c r="BT27" s="10">
        <f t="shared" si="53"/>
        <v>0.14025560960156991</v>
      </c>
      <c r="BU27" s="10">
        <f t="shared" si="53"/>
        <v>0.14134953044686771</v>
      </c>
      <c r="BV27" s="10">
        <f t="shared" si="53"/>
        <v>0.14244345129216551</v>
      </c>
      <c r="BW27" s="10">
        <f t="shared" si="53"/>
        <v>0.14353737213746331</v>
      </c>
      <c r="BX27" s="10">
        <f t="shared" si="53"/>
        <v>0.14463129298276112</v>
      </c>
      <c r="BY27" s="10">
        <f t="shared" si="53"/>
        <v>0.14572521382805892</v>
      </c>
      <c r="BZ27" s="10">
        <f t="shared" si="53"/>
        <v>0.14681913467335672</v>
      </c>
      <c r="CA27" s="10">
        <f t="shared" si="53"/>
        <v>0.14791305551865452</v>
      </c>
      <c r="CB27" s="10">
        <f t="shared" si="53"/>
        <v>0.14900697636395233</v>
      </c>
      <c r="CC27" s="10">
        <f t="shared" si="53"/>
        <v>0.15010089720925013</v>
      </c>
      <c r="CD27" s="10">
        <f t="shared" si="53"/>
        <v>0.15119481805454793</v>
      </c>
      <c r="CE27" s="10">
        <f t="shared" si="53"/>
        <v>0.15228873889984573</v>
      </c>
      <c r="CF27" s="10">
        <f t="shared" si="53"/>
        <v>0.15338265974514353</v>
      </c>
      <c r="CG27" s="10">
        <f t="shared" si="53"/>
        <v>0.15447658059044134</v>
      </c>
      <c r="CH27" s="10">
        <f t="shared" si="53"/>
        <v>0.15557050143573914</v>
      </c>
      <c r="CI27" s="10">
        <f t="shared" ref="CI27:ET27" si="54">CI$5/(1-$E27)+$D$27-CI$5</f>
        <v>0.15666442228103694</v>
      </c>
      <c r="CJ27" s="10">
        <f t="shared" si="54"/>
        <v>0.15775834312633474</v>
      </c>
      <c r="CK27" s="10">
        <f t="shared" si="54"/>
        <v>0.15885226397163255</v>
      </c>
      <c r="CL27" s="10">
        <f t="shared" si="54"/>
        <v>0.15994618481693035</v>
      </c>
      <c r="CM27" s="10">
        <f t="shared" si="54"/>
        <v>0.16104010566222815</v>
      </c>
      <c r="CN27" s="10">
        <f t="shared" si="54"/>
        <v>0.16213402650752595</v>
      </c>
      <c r="CO27" s="10">
        <f t="shared" si="54"/>
        <v>0.16322794735282375</v>
      </c>
      <c r="CP27" s="10">
        <f t="shared" si="54"/>
        <v>0.16432186819812156</v>
      </c>
      <c r="CQ27" s="10">
        <f t="shared" si="54"/>
        <v>0.16541578904341936</v>
      </c>
      <c r="CR27" s="10">
        <f t="shared" si="54"/>
        <v>0.16650970988871805</v>
      </c>
      <c r="CS27" s="10">
        <f t="shared" si="54"/>
        <v>0.16760363073401585</v>
      </c>
      <c r="CT27" s="10">
        <f t="shared" si="54"/>
        <v>0.16869755157931365</v>
      </c>
      <c r="CU27" s="10">
        <f t="shared" si="54"/>
        <v>0.16979147242461146</v>
      </c>
      <c r="CV27" s="10">
        <f t="shared" si="54"/>
        <v>0.17088539326990926</v>
      </c>
      <c r="CW27" s="10">
        <f t="shared" si="54"/>
        <v>0.17197931411520706</v>
      </c>
      <c r="CX27" s="10">
        <f t="shared" si="54"/>
        <v>0.17307323496050486</v>
      </c>
      <c r="CY27" s="10">
        <f t="shared" si="54"/>
        <v>0.17416715580580266</v>
      </c>
      <c r="CZ27" s="10">
        <f t="shared" si="54"/>
        <v>0.17526107665110047</v>
      </c>
      <c r="DA27" s="10">
        <f t="shared" si="54"/>
        <v>0.17635499749639827</v>
      </c>
      <c r="DB27" s="10">
        <f t="shared" si="54"/>
        <v>0.17744891834169607</v>
      </c>
      <c r="DC27" s="10">
        <f t="shared" si="54"/>
        <v>0.17854283918699387</v>
      </c>
      <c r="DD27" s="10">
        <f t="shared" si="54"/>
        <v>0.17963676003229168</v>
      </c>
      <c r="DE27" s="10">
        <f t="shared" si="54"/>
        <v>0.18073068087758948</v>
      </c>
      <c r="DF27" s="10">
        <f t="shared" si="54"/>
        <v>0.18182460172288728</v>
      </c>
      <c r="DG27" s="10">
        <f t="shared" si="54"/>
        <v>0.18291852256818508</v>
      </c>
      <c r="DH27" s="10">
        <f t="shared" si="54"/>
        <v>0.18401244341348288</v>
      </c>
      <c r="DI27" s="10">
        <f t="shared" si="54"/>
        <v>0.18510636425878069</v>
      </c>
      <c r="DJ27" s="10">
        <f t="shared" si="54"/>
        <v>0.18620028510407849</v>
      </c>
      <c r="DK27" s="10">
        <f t="shared" si="54"/>
        <v>0.18729420594937629</v>
      </c>
      <c r="DL27" s="10">
        <f t="shared" si="54"/>
        <v>0.18838812679467409</v>
      </c>
      <c r="DM27" s="10">
        <f t="shared" si="54"/>
        <v>0.1894820476399719</v>
      </c>
      <c r="DN27" s="10">
        <f t="shared" si="54"/>
        <v>0.1905759684852697</v>
      </c>
      <c r="DO27" s="10">
        <f t="shared" si="54"/>
        <v>0.1916698893305675</v>
      </c>
      <c r="DP27" s="10">
        <f t="shared" si="54"/>
        <v>0.1927638101758653</v>
      </c>
      <c r="DQ27" s="10">
        <f t="shared" si="54"/>
        <v>0.1938577310211631</v>
      </c>
      <c r="DR27" s="10">
        <f t="shared" si="54"/>
        <v>0.19495165186646091</v>
      </c>
      <c r="DS27" s="10">
        <f t="shared" si="54"/>
        <v>0.1960455727117596</v>
      </c>
      <c r="DT27" s="10">
        <f t="shared" si="54"/>
        <v>0.19713949355705651</v>
      </c>
      <c r="DU27" s="10">
        <f t="shared" si="54"/>
        <v>0.1982334144023552</v>
      </c>
      <c r="DV27" s="10">
        <f t="shared" si="54"/>
        <v>0.19932733524765212</v>
      </c>
      <c r="DW27" s="10">
        <f t="shared" si="54"/>
        <v>0.20042125609294992</v>
      </c>
      <c r="DX27" s="10">
        <f t="shared" si="54"/>
        <v>0.20151517693824772</v>
      </c>
      <c r="DY27" s="10">
        <f t="shared" si="54"/>
        <v>0.20260909778354552</v>
      </c>
      <c r="DZ27" s="10">
        <f t="shared" si="54"/>
        <v>0.20370301862884332</v>
      </c>
      <c r="EA27" s="10">
        <f t="shared" si="54"/>
        <v>0.20479693947414113</v>
      </c>
      <c r="EB27" s="10">
        <f t="shared" si="54"/>
        <v>0.20589086031943893</v>
      </c>
      <c r="EC27" s="10">
        <f t="shared" si="54"/>
        <v>0.20698478116473673</v>
      </c>
      <c r="ED27" s="10">
        <f t="shared" si="54"/>
        <v>0.20807870201003453</v>
      </c>
      <c r="EE27" s="10">
        <f t="shared" si="54"/>
        <v>0.20917262285533234</v>
      </c>
      <c r="EF27" s="10">
        <f t="shared" si="54"/>
        <v>0.21026654370063014</v>
      </c>
      <c r="EG27" s="10">
        <f t="shared" si="54"/>
        <v>0.21136046454592794</v>
      </c>
      <c r="EH27" s="10">
        <f t="shared" si="54"/>
        <v>0.21245438539122574</v>
      </c>
      <c r="EI27" s="10">
        <f t="shared" si="54"/>
        <v>0.21354830623652354</v>
      </c>
      <c r="EJ27" s="10">
        <f t="shared" si="54"/>
        <v>0.21464222708182135</v>
      </c>
      <c r="EK27" s="10">
        <f t="shared" si="54"/>
        <v>0.21573614792711915</v>
      </c>
      <c r="EL27" s="10">
        <f t="shared" si="54"/>
        <v>0.21683006877241873</v>
      </c>
      <c r="EM27" s="10">
        <f t="shared" si="54"/>
        <v>0.21792398961771653</v>
      </c>
      <c r="EN27" s="10">
        <f t="shared" si="54"/>
        <v>0.21901791046301433</v>
      </c>
      <c r="EO27" s="10">
        <f t="shared" si="54"/>
        <v>0.22011183130831213</v>
      </c>
      <c r="EP27" s="10">
        <f t="shared" si="54"/>
        <v>0.22120575215360994</v>
      </c>
      <c r="EQ27" s="10">
        <f t="shared" si="54"/>
        <v>0.22229967299890774</v>
      </c>
      <c r="ER27" s="10">
        <f t="shared" si="54"/>
        <v>0.22339359384420554</v>
      </c>
      <c r="ES27" s="10">
        <f t="shared" si="54"/>
        <v>0.22448751468950334</v>
      </c>
      <c r="ET27" s="10">
        <f t="shared" si="54"/>
        <v>0.22558143553480114</v>
      </c>
      <c r="EU27" s="10"/>
      <c r="EV27" s="10"/>
      <c r="EW27" s="10"/>
      <c r="EX27" s="10"/>
      <c r="EY27" s="10"/>
      <c r="EZ27" s="10"/>
      <c r="FA27" s="10"/>
      <c r="FB27" s="10"/>
    </row>
    <row r="28" spans="1:158" x14ac:dyDescent="0.25">
      <c r="A28" s="57"/>
      <c r="B28" s="17">
        <f t="shared" si="42"/>
        <v>18</v>
      </c>
    </row>
    <row r="29" spans="1:158" x14ac:dyDescent="0.25">
      <c r="A29" s="1" t="s">
        <v>18</v>
      </c>
      <c r="B29" s="17">
        <f t="shared" si="42"/>
        <v>19</v>
      </c>
    </row>
    <row r="30" spans="1:158" x14ac:dyDescent="0.25">
      <c r="A30" s="57" t="s">
        <v>19</v>
      </c>
      <c r="B30" s="17">
        <f t="shared" si="42"/>
        <v>20</v>
      </c>
      <c r="C30" s="10">
        <f>3.4894</f>
        <v>3.4893999999999998</v>
      </c>
      <c r="D30" s="10">
        <f>0.0171+0.002</f>
        <v>1.9099999999999999E-2</v>
      </c>
      <c r="E30" s="7">
        <v>3.9669999999999997E-2</v>
      </c>
      <c r="F30" s="10">
        <f>F$5/(1-$E30)+$D$30-F$5</f>
        <v>8.1063075192902234E-2</v>
      </c>
      <c r="G30" s="10">
        <f t="shared" ref="G30:V30" si="55">G$5/(1-$E30)+$D$30-G$5</f>
        <v>8.3128511032665831E-2</v>
      </c>
      <c r="H30" s="10">
        <f t="shared" si="55"/>
        <v>8.5193946872429205E-2</v>
      </c>
      <c r="I30" s="10">
        <f t="shared" si="55"/>
        <v>8.7259382712192579E-2</v>
      </c>
      <c r="J30" s="10">
        <f t="shared" si="55"/>
        <v>8.9324818551955953E-2</v>
      </c>
      <c r="K30" s="10">
        <f t="shared" si="55"/>
        <v>9.1390254391719328E-2</v>
      </c>
      <c r="L30" s="10">
        <f t="shared" si="55"/>
        <v>9.3455690231482702E-2</v>
      </c>
      <c r="M30" s="10">
        <f t="shared" si="55"/>
        <v>9.5521126071246298E-2</v>
      </c>
      <c r="N30" s="10">
        <f t="shared" si="55"/>
        <v>9.7586561911009673E-2</v>
      </c>
      <c r="O30" s="10">
        <f t="shared" si="55"/>
        <v>9.9651997750773047E-2</v>
      </c>
      <c r="P30" s="10">
        <f t="shared" si="55"/>
        <v>0.12237179198817039</v>
      </c>
      <c r="Q30" s="10">
        <f t="shared" si="55"/>
        <v>0.1244372278279342</v>
      </c>
      <c r="R30" s="10">
        <f t="shared" si="55"/>
        <v>0.12650266366769758</v>
      </c>
      <c r="S30" s="10">
        <f t="shared" si="55"/>
        <v>0.12856809950746095</v>
      </c>
      <c r="T30" s="10">
        <f t="shared" si="55"/>
        <v>0.13063353534722433</v>
      </c>
      <c r="U30" s="10">
        <f t="shared" si="55"/>
        <v>0.1326989711869877</v>
      </c>
      <c r="V30" s="10">
        <f t="shared" si="55"/>
        <v>0.13476440702675108</v>
      </c>
      <c r="W30" s="10">
        <f t="shared" ref="W30:CH30" si="56">W$5/(1-$E30)+$D$30-W$5</f>
        <v>0.13682984286651445</v>
      </c>
      <c r="X30" s="10">
        <f t="shared" si="56"/>
        <v>0.13889527870627782</v>
      </c>
      <c r="Y30" s="10">
        <f t="shared" si="56"/>
        <v>0.1409607145460412</v>
      </c>
      <c r="Z30" s="10">
        <f t="shared" si="56"/>
        <v>0.14302615038580457</v>
      </c>
      <c r="AA30" s="10">
        <f t="shared" si="56"/>
        <v>0.14509158622556795</v>
      </c>
      <c r="AB30" s="10">
        <f t="shared" si="56"/>
        <v>0.14715702206533132</v>
      </c>
      <c r="AC30" s="10">
        <f t="shared" si="56"/>
        <v>0.1492224579050947</v>
      </c>
      <c r="AD30" s="10">
        <f t="shared" si="56"/>
        <v>0.15128789374485807</v>
      </c>
      <c r="AE30" s="10">
        <f t="shared" si="56"/>
        <v>0.15335332958462189</v>
      </c>
      <c r="AF30" s="10">
        <f t="shared" si="56"/>
        <v>0.15541876542438526</v>
      </c>
      <c r="AG30" s="10">
        <f t="shared" si="56"/>
        <v>0.15748420126414864</v>
      </c>
      <c r="AH30" s="10">
        <f t="shared" si="56"/>
        <v>0.15954963710391201</v>
      </c>
      <c r="AI30" s="10">
        <f t="shared" si="56"/>
        <v>0.16161507294367539</v>
      </c>
      <c r="AJ30" s="10">
        <f t="shared" si="56"/>
        <v>0.16368050878343876</v>
      </c>
      <c r="AK30" s="10">
        <f t="shared" si="56"/>
        <v>0.16574594462320213</v>
      </c>
      <c r="AL30" s="10">
        <f t="shared" si="56"/>
        <v>0.16781138046296551</v>
      </c>
      <c r="AM30" s="10">
        <f t="shared" si="56"/>
        <v>0.16987681630272888</v>
      </c>
      <c r="AN30" s="10">
        <f t="shared" si="56"/>
        <v>0.17194225214249226</v>
      </c>
      <c r="AO30" s="10">
        <f t="shared" si="56"/>
        <v>0.17400768798225563</v>
      </c>
      <c r="AP30" s="10">
        <f t="shared" si="56"/>
        <v>0.17607312382201901</v>
      </c>
      <c r="AQ30" s="10">
        <f t="shared" si="56"/>
        <v>0.17813855966178238</v>
      </c>
      <c r="AR30" s="10">
        <f t="shared" si="56"/>
        <v>0.18020399550154576</v>
      </c>
      <c r="AS30" s="10">
        <f t="shared" si="56"/>
        <v>0.18226943134130913</v>
      </c>
      <c r="AT30" s="10">
        <f t="shared" si="56"/>
        <v>0.1843348671810725</v>
      </c>
      <c r="AU30" s="10">
        <f t="shared" si="56"/>
        <v>0.18640030302083588</v>
      </c>
      <c r="AV30" s="10">
        <f t="shared" si="56"/>
        <v>0.18846573886059925</v>
      </c>
      <c r="AW30" s="10">
        <f t="shared" si="56"/>
        <v>0.19053117470036263</v>
      </c>
      <c r="AX30" s="10">
        <f t="shared" si="56"/>
        <v>0.192596610540126</v>
      </c>
      <c r="AY30" s="10">
        <f t="shared" si="56"/>
        <v>0.19466204637988938</v>
      </c>
      <c r="AZ30" s="10">
        <f t="shared" si="56"/>
        <v>0.19672748221965364</v>
      </c>
      <c r="BA30" s="10">
        <f t="shared" si="56"/>
        <v>0.19879291805941701</v>
      </c>
      <c r="BB30" s="10">
        <f t="shared" si="56"/>
        <v>0.20085835389918039</v>
      </c>
      <c r="BC30" s="10">
        <f t="shared" si="56"/>
        <v>0.20292378973894376</v>
      </c>
      <c r="BD30" s="10">
        <f t="shared" si="56"/>
        <v>0.20498922557870713</v>
      </c>
      <c r="BE30" s="10">
        <f t="shared" si="56"/>
        <v>0.20705466141847051</v>
      </c>
      <c r="BF30" s="10">
        <f t="shared" si="56"/>
        <v>0.20912009725823388</v>
      </c>
      <c r="BG30" s="10">
        <f t="shared" si="56"/>
        <v>0.21118553309799726</v>
      </c>
      <c r="BH30" s="10">
        <f t="shared" si="56"/>
        <v>0.21325096893776063</v>
      </c>
      <c r="BI30" s="10">
        <f t="shared" si="56"/>
        <v>0.21531640477752401</v>
      </c>
      <c r="BJ30" s="10">
        <f t="shared" si="56"/>
        <v>0.21738184061728738</v>
      </c>
      <c r="BK30" s="10">
        <f t="shared" si="56"/>
        <v>0.21944727645705076</v>
      </c>
      <c r="BL30" s="10">
        <f t="shared" si="56"/>
        <v>0.22151271229681413</v>
      </c>
      <c r="BM30" s="10">
        <f t="shared" si="56"/>
        <v>0.2235781481365775</v>
      </c>
      <c r="BN30" s="10">
        <f t="shared" si="56"/>
        <v>0.22564358397634088</v>
      </c>
      <c r="BO30" s="10">
        <f t="shared" si="56"/>
        <v>0.22770901981610425</v>
      </c>
      <c r="BP30" s="10">
        <f t="shared" si="56"/>
        <v>0.22977445565586763</v>
      </c>
      <c r="BQ30" s="10">
        <f t="shared" si="56"/>
        <v>0.231839891495631</v>
      </c>
      <c r="BR30" s="10">
        <f t="shared" si="56"/>
        <v>0.23390532733539438</v>
      </c>
      <c r="BS30" s="10">
        <f t="shared" si="56"/>
        <v>0.23597076317515775</v>
      </c>
      <c r="BT30" s="10">
        <f t="shared" si="56"/>
        <v>0.23803619901492112</v>
      </c>
      <c r="BU30" s="10">
        <f t="shared" si="56"/>
        <v>0.2401016348546845</v>
      </c>
      <c r="BV30" s="10">
        <f t="shared" si="56"/>
        <v>0.24216707069444787</v>
      </c>
      <c r="BW30" s="10">
        <f t="shared" si="56"/>
        <v>0.24423250653421125</v>
      </c>
      <c r="BX30" s="10">
        <f t="shared" si="56"/>
        <v>0.24629794237397462</v>
      </c>
      <c r="BY30" s="10">
        <f t="shared" si="56"/>
        <v>0.248363378213738</v>
      </c>
      <c r="BZ30" s="10">
        <f t="shared" si="56"/>
        <v>0.25042881405350137</v>
      </c>
      <c r="CA30" s="10">
        <f t="shared" si="56"/>
        <v>0.25249424989326474</v>
      </c>
      <c r="CB30" s="10">
        <f t="shared" si="56"/>
        <v>0.25455968573302901</v>
      </c>
      <c r="CC30" s="10">
        <f t="shared" si="56"/>
        <v>0.25662512157279238</v>
      </c>
      <c r="CD30" s="10">
        <f t="shared" si="56"/>
        <v>0.25869055741255575</v>
      </c>
      <c r="CE30" s="10">
        <f t="shared" si="56"/>
        <v>0.26075599325231913</v>
      </c>
      <c r="CF30" s="10">
        <f t="shared" si="56"/>
        <v>0.2628214290920825</v>
      </c>
      <c r="CG30" s="10">
        <f t="shared" si="56"/>
        <v>0.26488686493184588</v>
      </c>
      <c r="CH30" s="10">
        <f t="shared" si="56"/>
        <v>0.26695230077160925</v>
      </c>
      <c r="CI30" s="10">
        <f t="shared" ref="CI30:ET30" si="57">CI$5/(1-$E30)+$D$30-CI$5</f>
        <v>0.26901773661137263</v>
      </c>
      <c r="CJ30" s="10">
        <f t="shared" si="57"/>
        <v>0.271083172451136</v>
      </c>
      <c r="CK30" s="10">
        <f t="shared" si="57"/>
        <v>0.27314860829089938</v>
      </c>
      <c r="CL30" s="10">
        <f t="shared" si="57"/>
        <v>0.27521404413066275</v>
      </c>
      <c r="CM30" s="10">
        <f t="shared" si="57"/>
        <v>0.27727947997042612</v>
      </c>
      <c r="CN30" s="10">
        <f t="shared" si="57"/>
        <v>0.2793449158101895</v>
      </c>
      <c r="CO30" s="10">
        <f t="shared" si="57"/>
        <v>0.28141035164995287</v>
      </c>
      <c r="CP30" s="10">
        <f t="shared" si="57"/>
        <v>0.28347578748971625</v>
      </c>
      <c r="CQ30" s="10">
        <f t="shared" si="57"/>
        <v>0.28554122332947962</v>
      </c>
      <c r="CR30" s="10">
        <f t="shared" si="57"/>
        <v>0.287606659169243</v>
      </c>
      <c r="CS30" s="10">
        <f t="shared" si="57"/>
        <v>0.28967209500900637</v>
      </c>
      <c r="CT30" s="10">
        <f t="shared" si="57"/>
        <v>0.29173753084876974</v>
      </c>
      <c r="CU30" s="10">
        <f t="shared" si="57"/>
        <v>0.29380296668853312</v>
      </c>
      <c r="CV30" s="10">
        <f t="shared" si="57"/>
        <v>0.29586840252829649</v>
      </c>
      <c r="CW30" s="10">
        <f t="shared" si="57"/>
        <v>0.29793383836805987</v>
      </c>
      <c r="CX30" s="10">
        <f t="shared" si="57"/>
        <v>0.29999927420782324</v>
      </c>
      <c r="CY30" s="10">
        <f t="shared" si="57"/>
        <v>0.30206471004758662</v>
      </c>
      <c r="CZ30" s="10">
        <f t="shared" si="57"/>
        <v>0.30413014588734999</v>
      </c>
      <c r="DA30" s="10">
        <f t="shared" si="57"/>
        <v>0.30619558172711336</v>
      </c>
      <c r="DB30" s="10">
        <f t="shared" si="57"/>
        <v>0.30826101756687674</v>
      </c>
      <c r="DC30" s="10">
        <f t="shared" si="57"/>
        <v>0.310326453406641</v>
      </c>
      <c r="DD30" s="10">
        <f t="shared" si="57"/>
        <v>0.31239188924640438</v>
      </c>
      <c r="DE30" s="10">
        <f t="shared" si="57"/>
        <v>0.31445732508616775</v>
      </c>
      <c r="DF30" s="10">
        <f t="shared" si="57"/>
        <v>0.31652276092593112</v>
      </c>
      <c r="DG30" s="10">
        <f t="shared" si="57"/>
        <v>0.3185881967656945</v>
      </c>
      <c r="DH30" s="10">
        <f t="shared" si="57"/>
        <v>0.32065363260545787</v>
      </c>
      <c r="DI30" s="10">
        <f t="shared" si="57"/>
        <v>0.32271906844522125</v>
      </c>
      <c r="DJ30" s="10">
        <f t="shared" si="57"/>
        <v>0.32478450428498462</v>
      </c>
      <c r="DK30" s="10">
        <f t="shared" si="57"/>
        <v>0.326849940124748</v>
      </c>
      <c r="DL30" s="10">
        <f t="shared" si="57"/>
        <v>0.32891537596451137</v>
      </c>
      <c r="DM30" s="10">
        <f t="shared" si="57"/>
        <v>0.33098081180427474</v>
      </c>
      <c r="DN30" s="10">
        <f t="shared" si="57"/>
        <v>0.33304624764403812</v>
      </c>
      <c r="DO30" s="10">
        <f t="shared" si="57"/>
        <v>0.33511168348380149</v>
      </c>
      <c r="DP30" s="10">
        <f t="shared" si="57"/>
        <v>0.33717711932356487</v>
      </c>
      <c r="DQ30" s="10">
        <f t="shared" si="57"/>
        <v>0.33924255516332824</v>
      </c>
      <c r="DR30" s="10">
        <f t="shared" si="57"/>
        <v>0.34130799100309162</v>
      </c>
      <c r="DS30" s="10">
        <f t="shared" si="57"/>
        <v>0.34337342684285499</v>
      </c>
      <c r="DT30" s="10">
        <f t="shared" si="57"/>
        <v>0.34543886268261836</v>
      </c>
      <c r="DU30" s="10">
        <f t="shared" si="57"/>
        <v>0.34750429852238174</v>
      </c>
      <c r="DV30" s="10">
        <f t="shared" si="57"/>
        <v>0.34956973436214511</v>
      </c>
      <c r="DW30" s="10">
        <f t="shared" si="57"/>
        <v>0.35163517020190938</v>
      </c>
      <c r="DX30" s="10">
        <f t="shared" si="57"/>
        <v>0.35370060604167186</v>
      </c>
      <c r="DY30" s="10">
        <f t="shared" si="57"/>
        <v>0.35576604188143612</v>
      </c>
      <c r="DZ30" s="10">
        <f t="shared" si="57"/>
        <v>0.35783147772119861</v>
      </c>
      <c r="EA30" s="10">
        <f t="shared" si="57"/>
        <v>0.35989691356096287</v>
      </c>
      <c r="EB30" s="10">
        <f t="shared" si="57"/>
        <v>0.36196234940072536</v>
      </c>
      <c r="EC30" s="10">
        <f t="shared" si="57"/>
        <v>0.36402778524048962</v>
      </c>
      <c r="ED30" s="10">
        <f t="shared" si="57"/>
        <v>0.36609322108025211</v>
      </c>
      <c r="EE30" s="10">
        <f t="shared" si="57"/>
        <v>0.36815865692001637</v>
      </c>
      <c r="EF30" s="10">
        <f t="shared" si="57"/>
        <v>0.37022409275977886</v>
      </c>
      <c r="EG30" s="10">
        <f t="shared" si="57"/>
        <v>0.37228952859954312</v>
      </c>
      <c r="EH30" s="10">
        <f t="shared" si="57"/>
        <v>0.37435496443930738</v>
      </c>
      <c r="EI30" s="10">
        <f t="shared" si="57"/>
        <v>0.37642040027906987</v>
      </c>
      <c r="EJ30" s="10">
        <f t="shared" si="57"/>
        <v>0.37848583611883413</v>
      </c>
      <c r="EK30" s="10">
        <f t="shared" si="57"/>
        <v>0.38055127195859662</v>
      </c>
      <c r="EL30" s="10">
        <f t="shared" si="57"/>
        <v>0.38261670779836088</v>
      </c>
      <c r="EM30" s="10">
        <f t="shared" si="57"/>
        <v>0.38468214363812336</v>
      </c>
      <c r="EN30" s="10">
        <f t="shared" si="57"/>
        <v>0.38674757947788763</v>
      </c>
      <c r="EO30" s="10">
        <f t="shared" si="57"/>
        <v>0.38881301531765011</v>
      </c>
      <c r="EP30" s="10">
        <f t="shared" si="57"/>
        <v>0.39087845115741437</v>
      </c>
      <c r="EQ30" s="10">
        <f t="shared" si="57"/>
        <v>0.39294388699717686</v>
      </c>
      <c r="ER30" s="10">
        <f t="shared" si="57"/>
        <v>0.39500932283694112</v>
      </c>
      <c r="ES30" s="10">
        <f t="shared" si="57"/>
        <v>0.39707475867670361</v>
      </c>
      <c r="ET30" s="10">
        <f t="shared" si="57"/>
        <v>0.39914019451646787</v>
      </c>
      <c r="EU30" s="10"/>
      <c r="EV30" s="10"/>
      <c r="EW30" s="10"/>
      <c r="EX30" s="10"/>
      <c r="EY30" s="10"/>
      <c r="EZ30" s="10"/>
      <c r="FA30" s="10"/>
      <c r="FB30" s="10"/>
    </row>
    <row r="31" spans="1:158" x14ac:dyDescent="0.25">
      <c r="A31" s="57" t="s">
        <v>20</v>
      </c>
      <c r="B31" s="17">
        <f t="shared" si="42"/>
        <v>21</v>
      </c>
      <c r="C31" s="10">
        <v>2.8435000000000001</v>
      </c>
      <c r="D31" s="10">
        <f>0.0002+0.002</f>
        <v>2.2000000000000001E-3</v>
      </c>
      <c r="E31" s="7">
        <v>6.4000000000000003E-3</v>
      </c>
      <c r="F31" s="10">
        <f>F$5/(1-$E31)+$D$31-F$5</f>
        <v>1.1861835748792293E-2</v>
      </c>
      <c r="G31" s="10">
        <f t="shared" ref="G31:V31" si="58">G$5/(1-$E31)+$D$31-G$5</f>
        <v>1.2183896940418659E-2</v>
      </c>
      <c r="H31" s="10">
        <f t="shared" si="58"/>
        <v>1.2505958132045025E-2</v>
      </c>
      <c r="I31" s="10">
        <f t="shared" si="58"/>
        <v>1.2828019323671391E-2</v>
      </c>
      <c r="J31" s="10">
        <f t="shared" si="58"/>
        <v>1.3150080515297757E-2</v>
      </c>
      <c r="K31" s="10">
        <f t="shared" si="58"/>
        <v>1.3472141706924123E-2</v>
      </c>
      <c r="L31" s="10">
        <f t="shared" si="58"/>
        <v>1.3794202898550711E-2</v>
      </c>
      <c r="M31" s="10">
        <f t="shared" si="58"/>
        <v>1.4116264090177078E-2</v>
      </c>
      <c r="N31" s="10">
        <f t="shared" si="58"/>
        <v>1.4438325281803444E-2</v>
      </c>
      <c r="O31" s="10">
        <f t="shared" si="58"/>
        <v>1.476038647342981E-2</v>
      </c>
      <c r="P31" s="10">
        <f t="shared" si="58"/>
        <v>1.8303059581320724E-2</v>
      </c>
      <c r="Q31" s="10">
        <f t="shared" si="58"/>
        <v>1.8625120772946868E-2</v>
      </c>
      <c r="R31" s="10">
        <f t="shared" si="58"/>
        <v>1.8947181964573456E-2</v>
      </c>
      <c r="S31" s="10">
        <f t="shared" si="58"/>
        <v>1.92692431561996E-2</v>
      </c>
      <c r="T31" s="10">
        <f t="shared" si="58"/>
        <v>1.9591304347826188E-2</v>
      </c>
      <c r="U31" s="10">
        <f t="shared" si="58"/>
        <v>1.9913365539452776E-2</v>
      </c>
      <c r="V31" s="10">
        <f t="shared" si="58"/>
        <v>2.023542673107892E-2</v>
      </c>
      <c r="W31" s="10">
        <f t="shared" ref="W31:CH31" si="59">W$5/(1-$E31)+$D$31-W$5</f>
        <v>2.0557487922705509E-2</v>
      </c>
      <c r="X31" s="10">
        <f t="shared" si="59"/>
        <v>2.0879549114331653E-2</v>
      </c>
      <c r="Y31" s="10">
        <f t="shared" si="59"/>
        <v>2.1201610305958241E-2</v>
      </c>
      <c r="Z31" s="10">
        <f t="shared" si="59"/>
        <v>2.1523671497584829E-2</v>
      </c>
      <c r="AA31" s="10">
        <f t="shared" si="59"/>
        <v>2.1845732689210973E-2</v>
      </c>
      <c r="AB31" s="10">
        <f t="shared" si="59"/>
        <v>2.2167793880837561E-2</v>
      </c>
      <c r="AC31" s="10">
        <f t="shared" si="59"/>
        <v>2.2489855072463705E-2</v>
      </c>
      <c r="AD31" s="10">
        <f t="shared" si="59"/>
        <v>2.2811916264090293E-2</v>
      </c>
      <c r="AE31" s="10">
        <f t="shared" si="59"/>
        <v>2.3133977455716437E-2</v>
      </c>
      <c r="AF31" s="10">
        <f t="shared" si="59"/>
        <v>2.3456038647343025E-2</v>
      </c>
      <c r="AG31" s="10">
        <f t="shared" si="59"/>
        <v>2.3778099838969613E-2</v>
      </c>
      <c r="AH31" s="10">
        <f t="shared" si="59"/>
        <v>2.4100161030595757E-2</v>
      </c>
      <c r="AI31" s="10">
        <f t="shared" si="59"/>
        <v>2.4422222222222345E-2</v>
      </c>
      <c r="AJ31" s="10">
        <f t="shared" si="59"/>
        <v>2.4744283413848489E-2</v>
      </c>
      <c r="AK31" s="10">
        <f t="shared" si="59"/>
        <v>2.5066344605475077E-2</v>
      </c>
      <c r="AL31" s="10">
        <f t="shared" si="59"/>
        <v>2.5388405797101665E-2</v>
      </c>
      <c r="AM31" s="10">
        <f t="shared" si="59"/>
        <v>2.5710466988727809E-2</v>
      </c>
      <c r="AN31" s="10">
        <f t="shared" si="59"/>
        <v>2.6032528180354397E-2</v>
      </c>
      <c r="AO31" s="10">
        <f t="shared" si="59"/>
        <v>2.6354589371980541E-2</v>
      </c>
      <c r="AP31" s="10">
        <f t="shared" si="59"/>
        <v>2.6676650563607129E-2</v>
      </c>
      <c r="AQ31" s="10">
        <f t="shared" si="59"/>
        <v>2.6998711755233717E-2</v>
      </c>
      <c r="AR31" s="10">
        <f t="shared" si="59"/>
        <v>2.7320772946859861E-2</v>
      </c>
      <c r="AS31" s="10">
        <f t="shared" si="59"/>
        <v>2.764283413848645E-2</v>
      </c>
      <c r="AT31" s="10">
        <f t="shared" si="59"/>
        <v>2.7964895330113038E-2</v>
      </c>
      <c r="AU31" s="10">
        <f t="shared" si="59"/>
        <v>2.8286956521738738E-2</v>
      </c>
      <c r="AV31" s="10">
        <f t="shared" si="59"/>
        <v>2.8609017713365326E-2</v>
      </c>
      <c r="AW31" s="10">
        <f t="shared" si="59"/>
        <v>2.8931078904991914E-2</v>
      </c>
      <c r="AX31" s="10">
        <f t="shared" si="59"/>
        <v>2.9253140096618502E-2</v>
      </c>
      <c r="AY31" s="10">
        <f t="shared" si="59"/>
        <v>2.957520128824509E-2</v>
      </c>
      <c r="AZ31" s="10">
        <f t="shared" si="59"/>
        <v>2.989726247987079E-2</v>
      </c>
      <c r="BA31" s="10">
        <f t="shared" si="59"/>
        <v>3.0219323671497378E-2</v>
      </c>
      <c r="BB31" s="10">
        <f t="shared" si="59"/>
        <v>3.0541384863123966E-2</v>
      </c>
      <c r="BC31" s="10">
        <f t="shared" si="59"/>
        <v>3.0863446054750554E-2</v>
      </c>
      <c r="BD31" s="10">
        <f t="shared" si="59"/>
        <v>3.1185507246377142E-2</v>
      </c>
      <c r="BE31" s="10">
        <f t="shared" si="59"/>
        <v>3.1507568438002842E-2</v>
      </c>
      <c r="BF31" s="10">
        <f t="shared" si="59"/>
        <v>3.182962962962943E-2</v>
      </c>
      <c r="BG31" s="10">
        <f t="shared" si="59"/>
        <v>3.2151690821256018E-2</v>
      </c>
      <c r="BH31" s="10">
        <f t="shared" si="59"/>
        <v>3.2473752012882606E-2</v>
      </c>
      <c r="BI31" s="10">
        <f t="shared" si="59"/>
        <v>3.2795813204509194E-2</v>
      </c>
      <c r="BJ31" s="10">
        <f t="shared" si="59"/>
        <v>3.3117874396134894E-2</v>
      </c>
      <c r="BK31" s="10">
        <f t="shared" si="59"/>
        <v>3.3439935587761482E-2</v>
      </c>
      <c r="BL31" s="10">
        <f t="shared" si="59"/>
        <v>3.376199677938807E-2</v>
      </c>
      <c r="BM31" s="10">
        <f t="shared" si="59"/>
        <v>3.4084057971014659E-2</v>
      </c>
      <c r="BN31" s="10">
        <f t="shared" si="59"/>
        <v>3.4406119162641247E-2</v>
      </c>
      <c r="BO31" s="10">
        <f t="shared" si="59"/>
        <v>3.4728180354266946E-2</v>
      </c>
      <c r="BP31" s="10">
        <f t="shared" si="59"/>
        <v>3.5050241545893535E-2</v>
      </c>
      <c r="BQ31" s="10">
        <f t="shared" si="59"/>
        <v>3.5372302737520123E-2</v>
      </c>
      <c r="BR31" s="10">
        <f t="shared" si="59"/>
        <v>3.5694363929146711E-2</v>
      </c>
      <c r="BS31" s="10">
        <f t="shared" si="59"/>
        <v>3.6016425120773299E-2</v>
      </c>
      <c r="BT31" s="10">
        <f t="shared" si="59"/>
        <v>3.6338486312398999E-2</v>
      </c>
      <c r="BU31" s="10">
        <f t="shared" si="59"/>
        <v>3.6660547504025587E-2</v>
      </c>
      <c r="BV31" s="10">
        <f t="shared" si="59"/>
        <v>3.6982608695652175E-2</v>
      </c>
      <c r="BW31" s="10">
        <f t="shared" si="59"/>
        <v>3.7304669887278763E-2</v>
      </c>
      <c r="BX31" s="10">
        <f t="shared" si="59"/>
        <v>3.7626731078905351E-2</v>
      </c>
      <c r="BY31" s="10">
        <f t="shared" si="59"/>
        <v>3.7948792270531051E-2</v>
      </c>
      <c r="BZ31" s="10">
        <f t="shared" si="59"/>
        <v>3.8270853462157639E-2</v>
      </c>
      <c r="CA31" s="10">
        <f t="shared" si="59"/>
        <v>3.8592914653784227E-2</v>
      </c>
      <c r="CB31" s="10">
        <f t="shared" si="59"/>
        <v>3.8914975845410815E-2</v>
      </c>
      <c r="CC31" s="10">
        <f t="shared" si="59"/>
        <v>3.9237037037036515E-2</v>
      </c>
      <c r="CD31" s="10">
        <f t="shared" si="59"/>
        <v>3.9559098228663103E-2</v>
      </c>
      <c r="CE31" s="10">
        <f t="shared" si="59"/>
        <v>3.9881159420289691E-2</v>
      </c>
      <c r="CF31" s="10">
        <f t="shared" si="59"/>
        <v>4.0203220611916279E-2</v>
      </c>
      <c r="CG31" s="10">
        <f t="shared" si="59"/>
        <v>4.0525281803542867E-2</v>
      </c>
      <c r="CH31" s="10">
        <f t="shared" si="59"/>
        <v>4.0847342995168567E-2</v>
      </c>
      <c r="CI31" s="10">
        <f t="shared" ref="CI31:ET31" si="60">CI$5/(1-$E31)+$D$31-CI$5</f>
        <v>4.1169404186795155E-2</v>
      </c>
      <c r="CJ31" s="10">
        <f t="shared" si="60"/>
        <v>4.1491465378421744E-2</v>
      </c>
      <c r="CK31" s="10">
        <f t="shared" si="60"/>
        <v>4.1813526570048332E-2</v>
      </c>
      <c r="CL31" s="10">
        <f t="shared" si="60"/>
        <v>4.213558776167492E-2</v>
      </c>
      <c r="CM31" s="10">
        <f t="shared" si="60"/>
        <v>4.245764895330062E-2</v>
      </c>
      <c r="CN31" s="10">
        <f t="shared" si="60"/>
        <v>4.2779710144927208E-2</v>
      </c>
      <c r="CO31" s="10">
        <f t="shared" si="60"/>
        <v>4.3101771336553796E-2</v>
      </c>
      <c r="CP31" s="10">
        <f t="shared" si="60"/>
        <v>4.3423832528180384E-2</v>
      </c>
      <c r="CQ31" s="10">
        <f t="shared" si="60"/>
        <v>4.3745893719806972E-2</v>
      </c>
      <c r="CR31" s="10">
        <f t="shared" si="60"/>
        <v>4.4067954911432672E-2</v>
      </c>
      <c r="CS31" s="10">
        <f t="shared" si="60"/>
        <v>4.439001610305926E-2</v>
      </c>
      <c r="CT31" s="10">
        <f t="shared" si="60"/>
        <v>4.4712077294685848E-2</v>
      </c>
      <c r="CU31" s="10">
        <f t="shared" si="60"/>
        <v>4.5034138486312436E-2</v>
      </c>
      <c r="CV31" s="10">
        <f t="shared" si="60"/>
        <v>4.5356199677939024E-2</v>
      </c>
      <c r="CW31" s="10">
        <f t="shared" si="60"/>
        <v>4.5678260869564724E-2</v>
      </c>
      <c r="CX31" s="10">
        <f t="shared" si="60"/>
        <v>4.6000322061191312E-2</v>
      </c>
      <c r="CY31" s="10">
        <f t="shared" si="60"/>
        <v>4.63223832528179E-2</v>
      </c>
      <c r="CZ31" s="10">
        <f t="shared" si="60"/>
        <v>4.6644444444444488E-2</v>
      </c>
      <c r="DA31" s="10">
        <f t="shared" si="60"/>
        <v>4.6966505636071076E-2</v>
      </c>
      <c r="DB31" s="10">
        <f t="shared" si="60"/>
        <v>4.7288566827696776E-2</v>
      </c>
      <c r="DC31" s="10">
        <f t="shared" si="60"/>
        <v>4.7610628019323364E-2</v>
      </c>
      <c r="DD31" s="10">
        <f t="shared" si="60"/>
        <v>4.7932689210949952E-2</v>
      </c>
      <c r="DE31" s="10">
        <f t="shared" si="60"/>
        <v>4.8254750402576541E-2</v>
      </c>
      <c r="DF31" s="10">
        <f t="shared" si="60"/>
        <v>4.8576811594203129E-2</v>
      </c>
      <c r="DG31" s="10">
        <f t="shared" si="60"/>
        <v>4.8898872785828829E-2</v>
      </c>
      <c r="DH31" s="10">
        <f t="shared" si="60"/>
        <v>4.9220933977455417E-2</v>
      </c>
      <c r="DI31" s="10">
        <f t="shared" si="60"/>
        <v>4.9542995169082005E-2</v>
      </c>
      <c r="DJ31" s="10">
        <f t="shared" si="60"/>
        <v>4.9865056360708593E-2</v>
      </c>
      <c r="DK31" s="10">
        <f t="shared" si="60"/>
        <v>5.0187117552335181E-2</v>
      </c>
      <c r="DL31" s="10">
        <f t="shared" si="60"/>
        <v>5.0509178743960881E-2</v>
      </c>
      <c r="DM31" s="10">
        <f t="shared" si="60"/>
        <v>5.0831239935587469E-2</v>
      </c>
      <c r="DN31" s="10">
        <f t="shared" si="60"/>
        <v>5.1153301127214057E-2</v>
      </c>
      <c r="DO31" s="10">
        <f t="shared" si="60"/>
        <v>5.1475362318840645E-2</v>
      </c>
      <c r="DP31" s="10">
        <f t="shared" si="60"/>
        <v>5.1797423510466345E-2</v>
      </c>
      <c r="DQ31" s="10">
        <f t="shared" si="60"/>
        <v>5.2119484702092933E-2</v>
      </c>
      <c r="DR31" s="10">
        <f t="shared" si="60"/>
        <v>5.2441545893719521E-2</v>
      </c>
      <c r="DS31" s="10">
        <f t="shared" si="60"/>
        <v>5.2763607085346109E-2</v>
      </c>
      <c r="DT31" s="10">
        <f t="shared" si="60"/>
        <v>5.3085668276972697E-2</v>
      </c>
      <c r="DU31" s="10">
        <f t="shared" si="60"/>
        <v>5.3407729468598397E-2</v>
      </c>
      <c r="DV31" s="10">
        <f t="shared" si="60"/>
        <v>5.3729790660225873E-2</v>
      </c>
      <c r="DW31" s="10">
        <f t="shared" si="60"/>
        <v>5.4051851851852462E-2</v>
      </c>
      <c r="DX31" s="10">
        <f t="shared" si="60"/>
        <v>5.4373913043477273E-2</v>
      </c>
      <c r="DY31" s="10">
        <f t="shared" si="60"/>
        <v>5.4695974235103861E-2</v>
      </c>
      <c r="DZ31" s="10">
        <f t="shared" si="60"/>
        <v>5.5018035426730449E-2</v>
      </c>
      <c r="EA31" s="10">
        <f t="shared" si="60"/>
        <v>5.5340096618357038E-2</v>
      </c>
      <c r="EB31" s="10">
        <f t="shared" si="60"/>
        <v>5.5662157809983626E-2</v>
      </c>
      <c r="EC31" s="10">
        <f t="shared" si="60"/>
        <v>5.5984219001610214E-2</v>
      </c>
      <c r="ED31" s="10">
        <f t="shared" si="60"/>
        <v>5.6306280193236802E-2</v>
      </c>
      <c r="EE31" s="10">
        <f t="shared" si="60"/>
        <v>5.662834138486339E-2</v>
      </c>
      <c r="EF31" s="10">
        <f t="shared" si="60"/>
        <v>5.6950402576489978E-2</v>
      </c>
      <c r="EG31" s="10">
        <f t="shared" si="60"/>
        <v>5.7272463768116566E-2</v>
      </c>
      <c r="EH31" s="10">
        <f t="shared" si="60"/>
        <v>5.7594524959741378E-2</v>
      </c>
      <c r="EI31" s="10">
        <f t="shared" si="60"/>
        <v>5.7916586151367966E-2</v>
      </c>
      <c r="EJ31" s="10">
        <f t="shared" si="60"/>
        <v>5.8238647342994554E-2</v>
      </c>
      <c r="EK31" s="10">
        <f t="shared" si="60"/>
        <v>5.8560708534621142E-2</v>
      </c>
      <c r="EL31" s="10">
        <f t="shared" si="60"/>
        <v>5.888276972624773E-2</v>
      </c>
      <c r="EM31" s="10">
        <f t="shared" si="60"/>
        <v>5.9204830917874318E-2</v>
      </c>
      <c r="EN31" s="10">
        <f t="shared" si="60"/>
        <v>5.9526892109500906E-2</v>
      </c>
      <c r="EO31" s="10">
        <f t="shared" si="60"/>
        <v>5.9848953301127494E-2</v>
      </c>
      <c r="EP31" s="10">
        <f t="shared" si="60"/>
        <v>6.0171014492754082E-2</v>
      </c>
      <c r="EQ31" s="10">
        <f t="shared" si="60"/>
        <v>6.0493075684380671E-2</v>
      </c>
      <c r="ER31" s="10">
        <f t="shared" si="60"/>
        <v>6.0815136876005482E-2</v>
      </c>
      <c r="ES31" s="10">
        <f t="shared" si="60"/>
        <v>6.113719806763207E-2</v>
      </c>
      <c r="ET31" s="10">
        <f t="shared" si="60"/>
        <v>6.1459259259258658E-2</v>
      </c>
      <c r="EU31" s="10"/>
      <c r="EV31" s="10"/>
      <c r="EW31" s="10"/>
      <c r="EX31" s="10"/>
      <c r="EY31" s="10"/>
      <c r="EZ31" s="10"/>
      <c r="FA31" s="10"/>
      <c r="FB31" s="10"/>
    </row>
    <row r="32" spans="1:158" x14ac:dyDescent="0.25">
      <c r="A32" s="57" t="s">
        <v>21</v>
      </c>
      <c r="B32" s="17">
        <f t="shared" si="42"/>
        <v>22</v>
      </c>
      <c r="C32" s="10">
        <f>1.2408</f>
        <v>1.2407999999999999</v>
      </c>
      <c r="D32" s="10">
        <f>0+0.002</f>
        <v>2E-3</v>
      </c>
      <c r="E32" s="7">
        <v>4.4000000000000003E-3</v>
      </c>
      <c r="F32" s="10">
        <f>F$5/(1-$E32)+$D$32-F$5</f>
        <v>8.6291683406989339E-3</v>
      </c>
      <c r="G32" s="10">
        <f t="shared" ref="G32:V32" si="61">G$5/(1-$E32)+$D$32-G$5</f>
        <v>8.8501406187222464E-3</v>
      </c>
      <c r="H32" s="10">
        <f t="shared" si="61"/>
        <v>9.071112896745559E-3</v>
      </c>
      <c r="I32" s="10">
        <f t="shared" si="61"/>
        <v>9.2920851747688715E-3</v>
      </c>
      <c r="J32" s="10">
        <f t="shared" si="61"/>
        <v>9.5130574527921841E-3</v>
      </c>
      <c r="K32" s="10">
        <f t="shared" si="61"/>
        <v>9.7340297308154966E-3</v>
      </c>
      <c r="L32" s="10">
        <f t="shared" si="61"/>
        <v>9.9550020088388091E-3</v>
      </c>
      <c r="M32" s="10">
        <f t="shared" si="61"/>
        <v>1.0175974286862122E-2</v>
      </c>
      <c r="N32" s="10">
        <f t="shared" si="61"/>
        <v>1.0396946564885434E-2</v>
      </c>
      <c r="O32" s="10">
        <f t="shared" si="61"/>
        <v>1.0617918842908747E-2</v>
      </c>
      <c r="P32" s="10">
        <f t="shared" si="61"/>
        <v>1.3048613901164963E-2</v>
      </c>
      <c r="Q32" s="10">
        <f t="shared" si="61"/>
        <v>1.3269586179188053E-2</v>
      </c>
      <c r="R32" s="10">
        <f t="shared" si="61"/>
        <v>1.3490558457211588E-2</v>
      </c>
      <c r="S32" s="10">
        <f t="shared" si="61"/>
        <v>1.3711530735234678E-2</v>
      </c>
      <c r="T32" s="10">
        <f t="shared" si="61"/>
        <v>1.3932503013258213E-2</v>
      </c>
      <c r="U32" s="10">
        <f t="shared" si="61"/>
        <v>1.4153475291281303E-2</v>
      </c>
      <c r="V32" s="10">
        <f t="shared" si="61"/>
        <v>1.4374447569304394E-2</v>
      </c>
      <c r="W32" s="10">
        <f t="shared" ref="W32:CH32" si="62">W$5/(1-$E32)+$D$32-W$5</f>
        <v>1.4595419847327928E-2</v>
      </c>
      <c r="X32" s="10">
        <f t="shared" si="62"/>
        <v>1.4816392125351019E-2</v>
      </c>
      <c r="Y32" s="10">
        <f t="shared" si="62"/>
        <v>1.5037364403374553E-2</v>
      </c>
      <c r="Z32" s="10">
        <f t="shared" si="62"/>
        <v>1.5258336681397644E-2</v>
      </c>
      <c r="AA32" s="10">
        <f t="shared" si="62"/>
        <v>1.5479308959421179E-2</v>
      </c>
      <c r="AB32" s="10">
        <f t="shared" si="62"/>
        <v>1.5700281237444269E-2</v>
      </c>
      <c r="AC32" s="10">
        <f t="shared" si="62"/>
        <v>1.5921253515467804E-2</v>
      </c>
      <c r="AD32" s="10">
        <f t="shared" si="62"/>
        <v>1.6142225793490894E-2</v>
      </c>
      <c r="AE32" s="10">
        <f t="shared" si="62"/>
        <v>1.6363198071514429E-2</v>
      </c>
      <c r="AF32" s="10">
        <f t="shared" si="62"/>
        <v>1.6584170349537519E-2</v>
      </c>
      <c r="AG32" s="10">
        <f t="shared" si="62"/>
        <v>1.6805142627561054E-2</v>
      </c>
      <c r="AH32" s="10">
        <f t="shared" si="62"/>
        <v>1.7026114905584144E-2</v>
      </c>
      <c r="AI32" s="10">
        <f t="shared" si="62"/>
        <v>1.7247087183607679E-2</v>
      </c>
      <c r="AJ32" s="10">
        <f t="shared" si="62"/>
        <v>1.7468059461630769E-2</v>
      </c>
      <c r="AK32" s="10">
        <f t="shared" si="62"/>
        <v>1.7689031739654304E-2</v>
      </c>
      <c r="AL32" s="10">
        <f t="shared" si="62"/>
        <v>1.7910004017677394E-2</v>
      </c>
      <c r="AM32" s="10">
        <f t="shared" si="62"/>
        <v>1.8130976295700485E-2</v>
      </c>
      <c r="AN32" s="10">
        <f t="shared" si="62"/>
        <v>1.835194857372402E-2</v>
      </c>
      <c r="AO32" s="10">
        <f t="shared" si="62"/>
        <v>1.857292085174711E-2</v>
      </c>
      <c r="AP32" s="10">
        <f t="shared" si="62"/>
        <v>1.8793893129770645E-2</v>
      </c>
      <c r="AQ32" s="10">
        <f t="shared" si="62"/>
        <v>1.9014865407793735E-2</v>
      </c>
      <c r="AR32" s="10">
        <f t="shared" si="62"/>
        <v>1.923583768581727E-2</v>
      </c>
      <c r="AS32" s="10">
        <f t="shared" si="62"/>
        <v>1.945680996384036E-2</v>
      </c>
      <c r="AT32" s="10">
        <f t="shared" si="62"/>
        <v>1.9677782241863895E-2</v>
      </c>
      <c r="AU32" s="10">
        <f t="shared" si="62"/>
        <v>1.9898754519886985E-2</v>
      </c>
      <c r="AV32" s="10">
        <f t="shared" si="62"/>
        <v>2.0119726797910076E-2</v>
      </c>
      <c r="AW32" s="10">
        <f t="shared" si="62"/>
        <v>2.0340699075934054E-2</v>
      </c>
      <c r="AX32" s="10">
        <f t="shared" si="62"/>
        <v>2.0561671353957145E-2</v>
      </c>
      <c r="AY32" s="10">
        <f t="shared" si="62"/>
        <v>2.0782643631980235E-2</v>
      </c>
      <c r="AZ32" s="10">
        <f t="shared" si="62"/>
        <v>2.1003615910003326E-2</v>
      </c>
      <c r="BA32" s="10">
        <f t="shared" si="62"/>
        <v>2.1224588188027305E-2</v>
      </c>
      <c r="BB32" s="10">
        <f t="shared" si="62"/>
        <v>2.1445560466050395E-2</v>
      </c>
      <c r="BC32" s="10">
        <f t="shared" si="62"/>
        <v>2.1666532744073486E-2</v>
      </c>
      <c r="BD32" s="10">
        <f t="shared" si="62"/>
        <v>2.1887505022096576E-2</v>
      </c>
      <c r="BE32" s="10">
        <f t="shared" si="62"/>
        <v>2.2108477300119667E-2</v>
      </c>
      <c r="BF32" s="10">
        <f t="shared" si="62"/>
        <v>2.2329449578143645E-2</v>
      </c>
      <c r="BG32" s="10">
        <f t="shared" si="62"/>
        <v>2.2550421856166736E-2</v>
      </c>
      <c r="BH32" s="10">
        <f t="shared" si="62"/>
        <v>2.2771394134189826E-2</v>
      </c>
      <c r="BI32" s="10">
        <f t="shared" si="62"/>
        <v>2.2992366412212917E-2</v>
      </c>
      <c r="BJ32" s="10">
        <f t="shared" si="62"/>
        <v>2.3213338690236895E-2</v>
      </c>
      <c r="BK32" s="10">
        <f t="shared" si="62"/>
        <v>2.3434310968259986E-2</v>
      </c>
      <c r="BL32" s="10">
        <f t="shared" si="62"/>
        <v>2.3655283246283076E-2</v>
      </c>
      <c r="BM32" s="10">
        <f t="shared" si="62"/>
        <v>2.3876255524306167E-2</v>
      </c>
      <c r="BN32" s="10">
        <f t="shared" si="62"/>
        <v>2.4097227802330146E-2</v>
      </c>
      <c r="BO32" s="10">
        <f t="shared" si="62"/>
        <v>2.4318200080353236E-2</v>
      </c>
      <c r="BP32" s="10">
        <f t="shared" si="62"/>
        <v>2.4539172358376327E-2</v>
      </c>
      <c r="BQ32" s="10">
        <f t="shared" si="62"/>
        <v>2.4760144636399417E-2</v>
      </c>
      <c r="BR32" s="10">
        <f t="shared" si="62"/>
        <v>2.4981116914423396E-2</v>
      </c>
      <c r="BS32" s="10">
        <f t="shared" si="62"/>
        <v>2.5202089192446486E-2</v>
      </c>
      <c r="BT32" s="10">
        <f t="shared" si="62"/>
        <v>2.5423061470469577E-2</v>
      </c>
      <c r="BU32" s="10">
        <f t="shared" si="62"/>
        <v>2.5644033748492667E-2</v>
      </c>
      <c r="BV32" s="10">
        <f t="shared" si="62"/>
        <v>2.5865006026515758E-2</v>
      </c>
      <c r="BW32" s="10">
        <f t="shared" si="62"/>
        <v>2.6085978304539736E-2</v>
      </c>
      <c r="BX32" s="10">
        <f t="shared" si="62"/>
        <v>2.6306950582562827E-2</v>
      </c>
      <c r="BY32" s="10">
        <f t="shared" si="62"/>
        <v>2.6527922860585917E-2</v>
      </c>
      <c r="BZ32" s="10">
        <f t="shared" si="62"/>
        <v>2.6748895138609008E-2</v>
      </c>
      <c r="CA32" s="10">
        <f t="shared" si="62"/>
        <v>2.6969867416632987E-2</v>
      </c>
      <c r="CB32" s="10">
        <f t="shared" si="62"/>
        <v>2.7190839694656077E-2</v>
      </c>
      <c r="CC32" s="10">
        <f t="shared" si="62"/>
        <v>2.7411811972679168E-2</v>
      </c>
      <c r="CD32" s="10">
        <f t="shared" si="62"/>
        <v>2.7632784250702258E-2</v>
      </c>
      <c r="CE32" s="10">
        <f t="shared" si="62"/>
        <v>2.7853756528726237E-2</v>
      </c>
      <c r="CF32" s="10">
        <f t="shared" si="62"/>
        <v>2.8074728806749327E-2</v>
      </c>
      <c r="CG32" s="10">
        <f t="shared" si="62"/>
        <v>2.8295701084772418E-2</v>
      </c>
      <c r="CH32" s="10">
        <f t="shared" si="62"/>
        <v>2.8516673362795508E-2</v>
      </c>
      <c r="CI32" s="10">
        <f t="shared" ref="CI32:ET32" si="63">CI$5/(1-$E32)+$D$32-CI$5</f>
        <v>2.8737645640819487E-2</v>
      </c>
      <c r="CJ32" s="10">
        <f t="shared" si="63"/>
        <v>2.8958617918842577E-2</v>
      </c>
      <c r="CK32" s="10">
        <f t="shared" si="63"/>
        <v>2.9179590196865668E-2</v>
      </c>
      <c r="CL32" s="10">
        <f t="shared" si="63"/>
        <v>2.9400562474888758E-2</v>
      </c>
      <c r="CM32" s="10">
        <f t="shared" si="63"/>
        <v>2.9621534752911849E-2</v>
      </c>
      <c r="CN32" s="10">
        <f t="shared" si="63"/>
        <v>2.9842507030935828E-2</v>
      </c>
      <c r="CO32" s="10">
        <f t="shared" si="63"/>
        <v>3.0063479308958918E-2</v>
      </c>
      <c r="CP32" s="10">
        <f t="shared" si="63"/>
        <v>3.0284451586982009E-2</v>
      </c>
      <c r="CQ32" s="10">
        <f t="shared" si="63"/>
        <v>3.0505423865005099E-2</v>
      </c>
      <c r="CR32" s="10">
        <f t="shared" si="63"/>
        <v>3.0726396143029078E-2</v>
      </c>
      <c r="CS32" s="10">
        <f t="shared" si="63"/>
        <v>3.0947368421052168E-2</v>
      </c>
      <c r="CT32" s="10">
        <f t="shared" si="63"/>
        <v>3.1168340699075259E-2</v>
      </c>
      <c r="CU32" s="10">
        <f t="shared" si="63"/>
        <v>3.1389312977098349E-2</v>
      </c>
      <c r="CV32" s="10">
        <f t="shared" si="63"/>
        <v>3.1610285255122328E-2</v>
      </c>
      <c r="CW32" s="10">
        <f t="shared" si="63"/>
        <v>3.1831257533145418E-2</v>
      </c>
      <c r="CX32" s="10">
        <f t="shared" si="63"/>
        <v>3.2052229811168509E-2</v>
      </c>
      <c r="CY32" s="10">
        <f t="shared" si="63"/>
        <v>3.2273202089191599E-2</v>
      </c>
      <c r="CZ32" s="10">
        <f t="shared" si="63"/>
        <v>3.2494174367215578E-2</v>
      </c>
      <c r="DA32" s="10">
        <f t="shared" si="63"/>
        <v>3.2715146645238669E-2</v>
      </c>
      <c r="DB32" s="10">
        <f t="shared" si="63"/>
        <v>3.2936118923261759E-2</v>
      </c>
      <c r="DC32" s="10">
        <f t="shared" si="63"/>
        <v>3.315709120128485E-2</v>
      </c>
      <c r="DD32" s="10">
        <f t="shared" si="63"/>
        <v>3.337806347930794E-2</v>
      </c>
      <c r="DE32" s="10">
        <f t="shared" si="63"/>
        <v>3.3599035757331919E-2</v>
      </c>
      <c r="DF32" s="10">
        <f t="shared" si="63"/>
        <v>3.3820008035355009E-2</v>
      </c>
      <c r="DG32" s="10">
        <f t="shared" si="63"/>
        <v>3.40409803133781E-2</v>
      </c>
      <c r="DH32" s="10">
        <f t="shared" si="63"/>
        <v>3.426195259140119E-2</v>
      </c>
      <c r="DI32" s="10">
        <f t="shared" si="63"/>
        <v>3.4482924869425169E-2</v>
      </c>
      <c r="DJ32" s="10">
        <f t="shared" si="63"/>
        <v>3.4703897147448259E-2</v>
      </c>
      <c r="DK32" s="10">
        <f t="shared" si="63"/>
        <v>3.492486942547135E-2</v>
      </c>
      <c r="DL32" s="10">
        <f t="shared" si="63"/>
        <v>3.514584170349444E-2</v>
      </c>
      <c r="DM32" s="10">
        <f t="shared" si="63"/>
        <v>3.5366813981518419E-2</v>
      </c>
      <c r="DN32" s="10">
        <f t="shared" si="63"/>
        <v>3.558778625954151E-2</v>
      </c>
      <c r="DO32" s="10">
        <f t="shared" si="63"/>
        <v>3.58087585375646E-2</v>
      </c>
      <c r="DP32" s="10">
        <f t="shared" si="63"/>
        <v>3.6029730815587691E-2</v>
      </c>
      <c r="DQ32" s="10">
        <f t="shared" si="63"/>
        <v>3.6250703093611669E-2</v>
      </c>
      <c r="DR32" s="10">
        <f t="shared" si="63"/>
        <v>3.647167537163476E-2</v>
      </c>
      <c r="DS32" s="10">
        <f t="shared" si="63"/>
        <v>3.669264764965785E-2</v>
      </c>
      <c r="DT32" s="10">
        <f t="shared" si="63"/>
        <v>3.6913619927680941E-2</v>
      </c>
      <c r="DU32" s="10">
        <f t="shared" si="63"/>
        <v>3.7134592205704031E-2</v>
      </c>
      <c r="DV32" s="10">
        <f t="shared" si="63"/>
        <v>3.7355564483728898E-2</v>
      </c>
      <c r="DW32" s="10">
        <f t="shared" si="63"/>
        <v>3.75765367617511E-2</v>
      </c>
      <c r="DX32" s="10">
        <f t="shared" si="63"/>
        <v>3.7797509039775079E-2</v>
      </c>
      <c r="DY32" s="10">
        <f t="shared" si="63"/>
        <v>3.8018481317799058E-2</v>
      </c>
      <c r="DZ32" s="10">
        <f t="shared" si="63"/>
        <v>3.823945359582126E-2</v>
      </c>
      <c r="EA32" s="10">
        <f t="shared" si="63"/>
        <v>3.8460425873845239E-2</v>
      </c>
      <c r="EB32" s="10">
        <f t="shared" si="63"/>
        <v>3.8681398151869217E-2</v>
      </c>
      <c r="EC32" s="10">
        <f t="shared" si="63"/>
        <v>3.890237042989142E-2</v>
      </c>
      <c r="ED32" s="10">
        <f t="shared" si="63"/>
        <v>3.9123342707915398E-2</v>
      </c>
      <c r="EE32" s="10">
        <f t="shared" si="63"/>
        <v>3.9344314985937601E-2</v>
      </c>
      <c r="EF32" s="10">
        <f t="shared" si="63"/>
        <v>3.9565287263961579E-2</v>
      </c>
      <c r="EG32" s="10">
        <f t="shared" si="63"/>
        <v>3.9786259541985558E-2</v>
      </c>
      <c r="EH32" s="10">
        <f t="shared" si="63"/>
        <v>4.000723182000776E-2</v>
      </c>
      <c r="EI32" s="10">
        <f t="shared" si="63"/>
        <v>4.0228204098031739E-2</v>
      </c>
      <c r="EJ32" s="10">
        <f t="shared" si="63"/>
        <v>4.0449176376055718E-2</v>
      </c>
      <c r="EK32" s="10">
        <f t="shared" si="63"/>
        <v>4.067014865407792E-2</v>
      </c>
      <c r="EL32" s="10">
        <f t="shared" si="63"/>
        <v>4.0891120932101899E-2</v>
      </c>
      <c r="EM32" s="10">
        <f t="shared" si="63"/>
        <v>4.1112093210124101E-2</v>
      </c>
      <c r="EN32" s="10">
        <f t="shared" si="63"/>
        <v>4.133306548814808E-2</v>
      </c>
      <c r="EO32" s="10">
        <f t="shared" si="63"/>
        <v>4.1554037766172058E-2</v>
      </c>
      <c r="EP32" s="10">
        <f t="shared" si="63"/>
        <v>4.1775010044194261E-2</v>
      </c>
      <c r="EQ32" s="10">
        <f t="shared" si="63"/>
        <v>4.1995982322218239E-2</v>
      </c>
      <c r="ER32" s="10">
        <f t="shared" si="63"/>
        <v>4.2216954600242218E-2</v>
      </c>
      <c r="ES32" s="10">
        <f t="shared" si="63"/>
        <v>4.243792687826442E-2</v>
      </c>
      <c r="ET32" s="10">
        <f t="shared" si="63"/>
        <v>4.2658899156288399E-2</v>
      </c>
      <c r="EU32" s="10"/>
      <c r="EV32" s="10"/>
      <c r="EW32" s="10"/>
      <c r="EX32" s="10"/>
      <c r="EY32" s="10"/>
      <c r="EZ32" s="10"/>
      <c r="FA32" s="10"/>
      <c r="FB32" s="10"/>
    </row>
    <row r="33" spans="1:158" x14ac:dyDescent="0.25">
      <c r="A33" s="57" t="s">
        <v>22</v>
      </c>
      <c r="B33" s="17">
        <f t="shared" si="42"/>
        <v>23</v>
      </c>
      <c r="C33" s="10">
        <f>1.2408</f>
        <v>1.2407999999999999</v>
      </c>
      <c r="D33" s="10">
        <f>0+0.002+0.0088</f>
        <v>1.0800000000000001E-2</v>
      </c>
      <c r="E33" s="7">
        <v>4.4000000000000003E-3</v>
      </c>
      <c r="F33" s="10">
        <f>F$5/(1-$E33)+$D$33-F$5</f>
        <v>1.7429168340698853E-2</v>
      </c>
      <c r="G33" s="10">
        <f t="shared" ref="G33:V33" si="64">G$5/(1-$E33)+$D$33-G$5</f>
        <v>1.7650140618722165E-2</v>
      </c>
      <c r="H33" s="10">
        <f t="shared" si="64"/>
        <v>1.7871112896745478E-2</v>
      </c>
      <c r="I33" s="10">
        <f t="shared" si="64"/>
        <v>1.8092085174768791E-2</v>
      </c>
      <c r="J33" s="10">
        <f t="shared" si="64"/>
        <v>1.8313057452792103E-2</v>
      </c>
      <c r="K33" s="10">
        <f t="shared" si="64"/>
        <v>1.8534029730815416E-2</v>
      </c>
      <c r="L33" s="10">
        <f t="shared" si="64"/>
        <v>1.8755002008838728E-2</v>
      </c>
      <c r="M33" s="10">
        <f t="shared" si="64"/>
        <v>1.8975974286862041E-2</v>
      </c>
      <c r="N33" s="10">
        <f t="shared" si="64"/>
        <v>1.9196946564885353E-2</v>
      </c>
      <c r="O33" s="10">
        <f t="shared" si="64"/>
        <v>1.9417918842908666E-2</v>
      </c>
      <c r="P33" s="10">
        <f t="shared" si="64"/>
        <v>2.1848613901165326E-2</v>
      </c>
      <c r="Q33" s="10">
        <f t="shared" si="64"/>
        <v>2.2069586179188416E-2</v>
      </c>
      <c r="R33" s="10">
        <f t="shared" si="64"/>
        <v>2.2290558457211951E-2</v>
      </c>
      <c r="S33" s="10">
        <f t="shared" si="64"/>
        <v>2.2511530735235041E-2</v>
      </c>
      <c r="T33" s="10">
        <f t="shared" si="64"/>
        <v>2.2732503013258576E-2</v>
      </c>
      <c r="U33" s="10">
        <f t="shared" si="64"/>
        <v>2.2953475291281666E-2</v>
      </c>
      <c r="V33" s="10">
        <f t="shared" si="64"/>
        <v>2.3174447569304757E-2</v>
      </c>
      <c r="W33" s="10">
        <f t="shared" ref="W33:CH33" si="65">W$5/(1-$E33)+$D$33-W$5</f>
        <v>2.3395419847328291E-2</v>
      </c>
      <c r="X33" s="10">
        <f t="shared" si="65"/>
        <v>2.3616392125351382E-2</v>
      </c>
      <c r="Y33" s="10">
        <f t="shared" si="65"/>
        <v>2.3837364403374917E-2</v>
      </c>
      <c r="Z33" s="10">
        <f t="shared" si="65"/>
        <v>2.4058336681398007E-2</v>
      </c>
      <c r="AA33" s="10">
        <f t="shared" si="65"/>
        <v>2.4279308959421542E-2</v>
      </c>
      <c r="AB33" s="10">
        <f t="shared" si="65"/>
        <v>2.4500281237444632E-2</v>
      </c>
      <c r="AC33" s="10">
        <f t="shared" si="65"/>
        <v>2.4721253515468167E-2</v>
      </c>
      <c r="AD33" s="10">
        <f t="shared" si="65"/>
        <v>2.4942225793491257E-2</v>
      </c>
      <c r="AE33" s="10">
        <f t="shared" si="65"/>
        <v>2.5163198071514792E-2</v>
      </c>
      <c r="AF33" s="10">
        <f t="shared" si="65"/>
        <v>2.5384170349537882E-2</v>
      </c>
      <c r="AG33" s="10">
        <f t="shared" si="65"/>
        <v>2.5605142627561417E-2</v>
      </c>
      <c r="AH33" s="10">
        <f t="shared" si="65"/>
        <v>2.5826114905584507E-2</v>
      </c>
      <c r="AI33" s="10">
        <f t="shared" si="65"/>
        <v>2.6047087183608042E-2</v>
      </c>
      <c r="AJ33" s="10">
        <f t="shared" si="65"/>
        <v>2.6268059461631132E-2</v>
      </c>
      <c r="AK33" s="10">
        <f t="shared" si="65"/>
        <v>2.6489031739654667E-2</v>
      </c>
      <c r="AL33" s="10">
        <f t="shared" si="65"/>
        <v>2.6710004017677758E-2</v>
      </c>
      <c r="AM33" s="10">
        <f t="shared" si="65"/>
        <v>2.6930976295700848E-2</v>
      </c>
      <c r="AN33" s="10">
        <f t="shared" si="65"/>
        <v>2.7151948573724383E-2</v>
      </c>
      <c r="AO33" s="10">
        <f t="shared" si="65"/>
        <v>2.7372920851747473E-2</v>
      </c>
      <c r="AP33" s="10">
        <f t="shared" si="65"/>
        <v>2.7593893129771008E-2</v>
      </c>
      <c r="AQ33" s="10">
        <f t="shared" si="65"/>
        <v>2.7814865407794098E-2</v>
      </c>
      <c r="AR33" s="10">
        <f t="shared" si="65"/>
        <v>2.8035837685817633E-2</v>
      </c>
      <c r="AS33" s="10">
        <f t="shared" si="65"/>
        <v>2.8256809963840723E-2</v>
      </c>
      <c r="AT33" s="10">
        <f t="shared" si="65"/>
        <v>2.8477782241863814E-2</v>
      </c>
      <c r="AU33" s="10">
        <f t="shared" si="65"/>
        <v>2.8698754519886904E-2</v>
      </c>
      <c r="AV33" s="10">
        <f t="shared" si="65"/>
        <v>2.8919726797909995E-2</v>
      </c>
      <c r="AW33" s="10">
        <f t="shared" si="65"/>
        <v>2.9140699075933973E-2</v>
      </c>
      <c r="AX33" s="10">
        <f t="shared" si="65"/>
        <v>2.9361671353957064E-2</v>
      </c>
      <c r="AY33" s="10">
        <f t="shared" si="65"/>
        <v>2.9582643631980154E-2</v>
      </c>
      <c r="AZ33" s="10">
        <f t="shared" si="65"/>
        <v>2.9803615910003245E-2</v>
      </c>
      <c r="BA33" s="10">
        <f t="shared" si="65"/>
        <v>3.0024588188027224E-2</v>
      </c>
      <c r="BB33" s="10">
        <f t="shared" si="65"/>
        <v>3.0245560466050314E-2</v>
      </c>
      <c r="BC33" s="10">
        <f t="shared" si="65"/>
        <v>3.0466532744073405E-2</v>
      </c>
      <c r="BD33" s="10">
        <f t="shared" si="65"/>
        <v>3.0687505022096495E-2</v>
      </c>
      <c r="BE33" s="10">
        <f t="shared" si="65"/>
        <v>3.0908477300119586E-2</v>
      </c>
      <c r="BF33" s="10">
        <f t="shared" si="65"/>
        <v>3.1129449578143564E-2</v>
      </c>
      <c r="BG33" s="10">
        <f t="shared" si="65"/>
        <v>3.1350421856166655E-2</v>
      </c>
      <c r="BH33" s="10">
        <f t="shared" si="65"/>
        <v>3.1571394134189745E-2</v>
      </c>
      <c r="BI33" s="10">
        <f t="shared" si="65"/>
        <v>3.1792366412212836E-2</v>
      </c>
      <c r="BJ33" s="10">
        <f t="shared" si="65"/>
        <v>3.2013338690236814E-2</v>
      </c>
      <c r="BK33" s="10">
        <f t="shared" si="65"/>
        <v>3.2234310968259905E-2</v>
      </c>
      <c r="BL33" s="10">
        <f t="shared" si="65"/>
        <v>3.2455283246282995E-2</v>
      </c>
      <c r="BM33" s="10">
        <f t="shared" si="65"/>
        <v>3.2676255524306086E-2</v>
      </c>
      <c r="BN33" s="10">
        <f t="shared" si="65"/>
        <v>3.2897227802330065E-2</v>
      </c>
      <c r="BO33" s="10">
        <f t="shared" si="65"/>
        <v>3.3118200080353155E-2</v>
      </c>
      <c r="BP33" s="10">
        <f t="shared" si="65"/>
        <v>3.3339172358376246E-2</v>
      </c>
      <c r="BQ33" s="10">
        <f t="shared" si="65"/>
        <v>3.3560144636399336E-2</v>
      </c>
      <c r="BR33" s="10">
        <f t="shared" si="65"/>
        <v>3.3781116914423315E-2</v>
      </c>
      <c r="BS33" s="10">
        <f t="shared" si="65"/>
        <v>3.4002089192446405E-2</v>
      </c>
      <c r="BT33" s="10">
        <f t="shared" si="65"/>
        <v>3.4223061470469496E-2</v>
      </c>
      <c r="BU33" s="10">
        <f t="shared" si="65"/>
        <v>3.4444033748492586E-2</v>
      </c>
      <c r="BV33" s="10">
        <f t="shared" si="65"/>
        <v>3.4665006026515677E-2</v>
      </c>
      <c r="BW33" s="10">
        <f t="shared" si="65"/>
        <v>3.4885978304539655E-2</v>
      </c>
      <c r="BX33" s="10">
        <f t="shared" si="65"/>
        <v>3.5106950582562746E-2</v>
      </c>
      <c r="BY33" s="10">
        <f t="shared" si="65"/>
        <v>3.5327922860585836E-2</v>
      </c>
      <c r="BZ33" s="10">
        <f t="shared" si="65"/>
        <v>3.5548895138608927E-2</v>
      </c>
      <c r="CA33" s="10">
        <f t="shared" si="65"/>
        <v>3.5769867416632906E-2</v>
      </c>
      <c r="CB33" s="10">
        <f t="shared" si="65"/>
        <v>3.5990839694655996E-2</v>
      </c>
      <c r="CC33" s="10">
        <f t="shared" si="65"/>
        <v>3.6211811972679087E-2</v>
      </c>
      <c r="CD33" s="10">
        <f t="shared" si="65"/>
        <v>3.6432784250702177E-2</v>
      </c>
      <c r="CE33" s="10">
        <f t="shared" si="65"/>
        <v>3.6653756528726156E-2</v>
      </c>
      <c r="CF33" s="10">
        <f t="shared" si="65"/>
        <v>3.6874728806749246E-2</v>
      </c>
      <c r="CG33" s="10">
        <f t="shared" si="65"/>
        <v>3.7095701084772337E-2</v>
      </c>
      <c r="CH33" s="10">
        <f t="shared" si="65"/>
        <v>3.7316673362795427E-2</v>
      </c>
      <c r="CI33" s="10">
        <f t="shared" ref="CI33:ET33" si="66">CI$5/(1-$E33)+$D$33-CI$5</f>
        <v>3.7537645640819406E-2</v>
      </c>
      <c r="CJ33" s="10">
        <f t="shared" si="66"/>
        <v>3.7758617918842496E-2</v>
      </c>
      <c r="CK33" s="10">
        <f t="shared" si="66"/>
        <v>3.7979590196865587E-2</v>
      </c>
      <c r="CL33" s="10">
        <f t="shared" si="66"/>
        <v>3.8200562474888677E-2</v>
      </c>
      <c r="CM33" s="10">
        <f t="shared" si="66"/>
        <v>3.8421534752911768E-2</v>
      </c>
      <c r="CN33" s="10">
        <f t="shared" si="66"/>
        <v>3.8642507030935747E-2</v>
      </c>
      <c r="CO33" s="10">
        <f t="shared" si="66"/>
        <v>3.8863479308958837E-2</v>
      </c>
      <c r="CP33" s="10">
        <f t="shared" si="66"/>
        <v>3.9084451586981928E-2</v>
      </c>
      <c r="CQ33" s="10">
        <f t="shared" si="66"/>
        <v>3.9305423865005018E-2</v>
      </c>
      <c r="CR33" s="10">
        <f t="shared" si="66"/>
        <v>3.9526396143028997E-2</v>
      </c>
      <c r="CS33" s="10">
        <f t="shared" si="66"/>
        <v>3.9747368421052087E-2</v>
      </c>
      <c r="CT33" s="10">
        <f t="shared" si="66"/>
        <v>3.9968340699075178E-2</v>
      </c>
      <c r="CU33" s="10">
        <f t="shared" si="66"/>
        <v>4.0189312977098268E-2</v>
      </c>
      <c r="CV33" s="10">
        <f t="shared" si="66"/>
        <v>4.0410285255122247E-2</v>
      </c>
      <c r="CW33" s="10">
        <f t="shared" si="66"/>
        <v>4.0631257533145337E-2</v>
      </c>
      <c r="CX33" s="10">
        <f t="shared" si="66"/>
        <v>4.0852229811168428E-2</v>
      </c>
      <c r="CY33" s="10">
        <f t="shared" si="66"/>
        <v>4.1073202089191518E-2</v>
      </c>
      <c r="CZ33" s="10">
        <f t="shared" si="66"/>
        <v>4.1294174367215497E-2</v>
      </c>
      <c r="DA33" s="10">
        <f t="shared" si="66"/>
        <v>4.1515146645238588E-2</v>
      </c>
      <c r="DB33" s="10">
        <f t="shared" si="66"/>
        <v>4.1736118923261678E-2</v>
      </c>
      <c r="DC33" s="10">
        <f t="shared" si="66"/>
        <v>4.1957091201284769E-2</v>
      </c>
      <c r="DD33" s="10">
        <f t="shared" si="66"/>
        <v>4.2178063479307859E-2</v>
      </c>
      <c r="DE33" s="10">
        <f t="shared" si="66"/>
        <v>4.2399035757331838E-2</v>
      </c>
      <c r="DF33" s="10">
        <f t="shared" si="66"/>
        <v>4.2620008035354928E-2</v>
      </c>
      <c r="DG33" s="10">
        <f t="shared" si="66"/>
        <v>4.2840980313378019E-2</v>
      </c>
      <c r="DH33" s="10">
        <f t="shared" si="66"/>
        <v>4.3061952591401109E-2</v>
      </c>
      <c r="DI33" s="10">
        <f t="shared" si="66"/>
        <v>4.3282924869425088E-2</v>
      </c>
      <c r="DJ33" s="10">
        <f t="shared" si="66"/>
        <v>4.3503897147448178E-2</v>
      </c>
      <c r="DK33" s="10">
        <f t="shared" si="66"/>
        <v>4.3724869425471269E-2</v>
      </c>
      <c r="DL33" s="10">
        <f t="shared" si="66"/>
        <v>4.3945841703494359E-2</v>
      </c>
      <c r="DM33" s="10">
        <f t="shared" si="66"/>
        <v>4.4166813981518338E-2</v>
      </c>
      <c r="DN33" s="10">
        <f t="shared" si="66"/>
        <v>4.4387786259541429E-2</v>
      </c>
      <c r="DO33" s="10">
        <f t="shared" si="66"/>
        <v>4.4608758537564519E-2</v>
      </c>
      <c r="DP33" s="10">
        <f t="shared" si="66"/>
        <v>4.482973081558761E-2</v>
      </c>
      <c r="DQ33" s="10">
        <f t="shared" si="66"/>
        <v>4.5050703093611588E-2</v>
      </c>
      <c r="DR33" s="10">
        <f t="shared" si="66"/>
        <v>4.5271675371634679E-2</v>
      </c>
      <c r="DS33" s="10">
        <f t="shared" si="66"/>
        <v>4.5492647649657769E-2</v>
      </c>
      <c r="DT33" s="10">
        <f t="shared" si="66"/>
        <v>4.571361992768086E-2</v>
      </c>
      <c r="DU33" s="10">
        <f t="shared" si="66"/>
        <v>4.593459220570395E-2</v>
      </c>
      <c r="DV33" s="10">
        <f t="shared" si="66"/>
        <v>4.6155564483727929E-2</v>
      </c>
      <c r="DW33" s="10">
        <f t="shared" si="66"/>
        <v>4.6376536761750131E-2</v>
      </c>
      <c r="DX33" s="10">
        <f t="shared" si="66"/>
        <v>4.659750903977411E-2</v>
      </c>
      <c r="DY33" s="10">
        <f t="shared" si="66"/>
        <v>4.6818481317798089E-2</v>
      </c>
      <c r="DZ33" s="10">
        <f t="shared" si="66"/>
        <v>4.7039453595820291E-2</v>
      </c>
      <c r="EA33" s="10">
        <f t="shared" si="66"/>
        <v>4.726042587384427E-2</v>
      </c>
      <c r="EB33" s="10">
        <f t="shared" si="66"/>
        <v>4.7481398151868248E-2</v>
      </c>
      <c r="EC33" s="10">
        <f t="shared" si="66"/>
        <v>4.7702370429890451E-2</v>
      </c>
      <c r="ED33" s="10">
        <f t="shared" si="66"/>
        <v>4.7923342707914429E-2</v>
      </c>
      <c r="EE33" s="10">
        <f t="shared" si="66"/>
        <v>4.8144314985936632E-2</v>
      </c>
      <c r="EF33" s="10">
        <f t="shared" si="66"/>
        <v>4.836528726396061E-2</v>
      </c>
      <c r="EG33" s="10">
        <f t="shared" si="66"/>
        <v>4.8586259541984589E-2</v>
      </c>
      <c r="EH33" s="10">
        <f t="shared" si="66"/>
        <v>4.8807231820006791E-2</v>
      </c>
      <c r="EI33" s="10">
        <f t="shared" si="66"/>
        <v>4.902820409803077E-2</v>
      </c>
      <c r="EJ33" s="10">
        <f t="shared" si="66"/>
        <v>4.9249176376054749E-2</v>
      </c>
      <c r="EK33" s="10">
        <f t="shared" si="66"/>
        <v>4.9470148654076951E-2</v>
      </c>
      <c r="EL33" s="10">
        <f t="shared" si="66"/>
        <v>4.969112093210093E-2</v>
      </c>
      <c r="EM33" s="10">
        <f t="shared" si="66"/>
        <v>4.9912093210123132E-2</v>
      </c>
      <c r="EN33" s="10">
        <f t="shared" si="66"/>
        <v>5.013306548814711E-2</v>
      </c>
      <c r="EO33" s="10">
        <f t="shared" si="66"/>
        <v>5.0354037766171089E-2</v>
      </c>
      <c r="EP33" s="10">
        <f t="shared" si="66"/>
        <v>5.0575010044193291E-2</v>
      </c>
      <c r="EQ33" s="10">
        <f t="shared" si="66"/>
        <v>5.079598232221727E-2</v>
      </c>
      <c r="ER33" s="10">
        <f t="shared" si="66"/>
        <v>5.1016954600241249E-2</v>
      </c>
      <c r="ES33" s="10">
        <f t="shared" si="66"/>
        <v>5.1237926878263451E-2</v>
      </c>
      <c r="ET33" s="10">
        <f t="shared" si="66"/>
        <v>5.145889915628743E-2</v>
      </c>
      <c r="EU33" s="10"/>
      <c r="EV33" s="10"/>
      <c r="EW33" s="10"/>
      <c r="EX33" s="10"/>
      <c r="EY33" s="10"/>
      <c r="EZ33" s="10"/>
      <c r="FA33" s="10"/>
      <c r="FB33" s="10"/>
    </row>
    <row r="34" spans="1:158" x14ac:dyDescent="0.25">
      <c r="A34" s="57"/>
      <c r="B34" s="17">
        <f t="shared" si="42"/>
        <v>24</v>
      </c>
    </row>
    <row r="35" spans="1:158" x14ac:dyDescent="0.25">
      <c r="A35" s="1" t="s">
        <v>23</v>
      </c>
      <c r="B35" s="17">
        <f t="shared" si="42"/>
        <v>25</v>
      </c>
      <c r="C35" s="10">
        <f>11.97</f>
        <v>11.97</v>
      </c>
      <c r="D35" s="10">
        <f>0.0014+0.0088+0.0019</f>
        <v>1.2100000000000001E-2</v>
      </c>
      <c r="E35" s="7">
        <f>0.0158</f>
        <v>1.5800000000000002E-2</v>
      </c>
      <c r="F35" s="10">
        <f>F$5/(1-$E35)+$D$35-F$5</f>
        <v>3.6180471448892471E-2</v>
      </c>
      <c r="G35" s="10">
        <f t="shared" ref="G35:V35" si="67">G$5/(1-$E35)+$D$35-G$5</f>
        <v>3.6983153830522308E-2</v>
      </c>
      <c r="H35" s="10">
        <f t="shared" si="67"/>
        <v>3.7785836212152146E-2</v>
      </c>
      <c r="I35" s="10">
        <f t="shared" si="67"/>
        <v>3.8588518593781762E-2</v>
      </c>
      <c r="J35" s="10">
        <f t="shared" si="67"/>
        <v>3.93912009754116E-2</v>
      </c>
      <c r="K35" s="10">
        <f t="shared" si="67"/>
        <v>4.0193883357041216E-2</v>
      </c>
      <c r="L35" s="10">
        <f t="shared" si="67"/>
        <v>4.0996565738671054E-2</v>
      </c>
      <c r="M35" s="10">
        <f t="shared" si="67"/>
        <v>4.1799248120300891E-2</v>
      </c>
      <c r="N35" s="10">
        <f t="shared" si="67"/>
        <v>4.2601930501930507E-2</v>
      </c>
      <c r="O35" s="10">
        <f t="shared" si="67"/>
        <v>4.3404612883560345E-2</v>
      </c>
      <c r="P35" s="10">
        <f t="shared" si="67"/>
        <v>5.2234119081487673E-2</v>
      </c>
      <c r="Q35" s="10">
        <f t="shared" si="67"/>
        <v>5.3036801463117733E-2</v>
      </c>
      <c r="R35" s="10">
        <f t="shared" si="67"/>
        <v>5.3839483844747349E-2</v>
      </c>
      <c r="S35" s="10">
        <f t="shared" si="67"/>
        <v>5.4642166226376965E-2</v>
      </c>
      <c r="T35" s="10">
        <f t="shared" si="67"/>
        <v>5.5444848608007025E-2</v>
      </c>
      <c r="U35" s="10">
        <f t="shared" si="67"/>
        <v>5.624753098963664E-2</v>
      </c>
      <c r="V35" s="10">
        <f t="shared" si="67"/>
        <v>5.7050213371266256E-2</v>
      </c>
      <c r="W35" s="10">
        <f t="shared" ref="W35:CH35" si="68">W$5/(1-$E35)+$D$35-W$5</f>
        <v>5.7852895752895872E-2</v>
      </c>
      <c r="X35" s="10">
        <f t="shared" si="68"/>
        <v>5.8655578134525932E-2</v>
      </c>
      <c r="Y35" s="10">
        <f t="shared" si="68"/>
        <v>5.9458260516155548E-2</v>
      </c>
      <c r="Z35" s="10">
        <f t="shared" si="68"/>
        <v>6.0260942897785164E-2</v>
      </c>
      <c r="AA35" s="10">
        <f t="shared" si="68"/>
        <v>6.1063625279415223E-2</v>
      </c>
      <c r="AB35" s="10">
        <f t="shared" si="68"/>
        <v>6.1866307661044839E-2</v>
      </c>
      <c r="AC35" s="10">
        <f t="shared" si="68"/>
        <v>6.2668990042674455E-2</v>
      </c>
      <c r="AD35" s="10">
        <f t="shared" si="68"/>
        <v>6.3471672424304515E-2</v>
      </c>
      <c r="AE35" s="10">
        <f t="shared" si="68"/>
        <v>6.4274354805934131E-2</v>
      </c>
      <c r="AF35" s="10">
        <f t="shared" si="68"/>
        <v>6.5077037187563747E-2</v>
      </c>
      <c r="AG35" s="10">
        <f t="shared" si="68"/>
        <v>6.5879719569193362E-2</v>
      </c>
      <c r="AH35" s="10">
        <f t="shared" si="68"/>
        <v>6.6682401950823422E-2</v>
      </c>
      <c r="AI35" s="10">
        <f t="shared" si="68"/>
        <v>6.7485084332453038E-2</v>
      </c>
      <c r="AJ35" s="10">
        <f t="shared" si="68"/>
        <v>6.8287766714082654E-2</v>
      </c>
      <c r="AK35" s="10">
        <f t="shared" si="68"/>
        <v>6.9090449095712714E-2</v>
      </c>
      <c r="AL35" s="10">
        <f t="shared" si="68"/>
        <v>6.989313147734233E-2</v>
      </c>
      <c r="AM35" s="10">
        <f t="shared" si="68"/>
        <v>7.0695813858971945E-2</v>
      </c>
      <c r="AN35" s="10">
        <f t="shared" si="68"/>
        <v>7.1498496240602005E-2</v>
      </c>
      <c r="AO35" s="10">
        <f t="shared" si="68"/>
        <v>7.2301178622231621E-2</v>
      </c>
      <c r="AP35" s="10">
        <f t="shared" si="68"/>
        <v>7.3103861003861237E-2</v>
      </c>
      <c r="AQ35" s="10">
        <f t="shared" si="68"/>
        <v>7.3906543385490853E-2</v>
      </c>
      <c r="AR35" s="10">
        <f t="shared" si="68"/>
        <v>7.4709225767120913E-2</v>
      </c>
      <c r="AS35" s="10">
        <f t="shared" si="68"/>
        <v>7.5511908148750528E-2</v>
      </c>
      <c r="AT35" s="10">
        <f t="shared" si="68"/>
        <v>7.6314590530380144E-2</v>
      </c>
      <c r="AU35" s="10">
        <f t="shared" si="68"/>
        <v>7.711727291200976E-2</v>
      </c>
      <c r="AV35" s="10">
        <f t="shared" si="68"/>
        <v>7.7919955293639376E-2</v>
      </c>
      <c r="AW35" s="10">
        <f t="shared" si="68"/>
        <v>7.872263767526988E-2</v>
      </c>
      <c r="AX35" s="10">
        <f t="shared" si="68"/>
        <v>7.9525320056899496E-2</v>
      </c>
      <c r="AY35" s="10">
        <f t="shared" si="68"/>
        <v>8.0328002438529111E-2</v>
      </c>
      <c r="AZ35" s="10">
        <f t="shared" si="68"/>
        <v>8.1130684820158727E-2</v>
      </c>
      <c r="BA35" s="10">
        <f t="shared" si="68"/>
        <v>8.1933367201788343E-2</v>
      </c>
      <c r="BB35" s="10">
        <f t="shared" si="68"/>
        <v>8.2736049583417959E-2</v>
      </c>
      <c r="BC35" s="10">
        <f t="shared" si="68"/>
        <v>8.3538731965048463E-2</v>
      </c>
      <c r="BD35" s="10">
        <f t="shared" si="68"/>
        <v>8.4341414346678079E-2</v>
      </c>
      <c r="BE35" s="10">
        <f t="shared" si="68"/>
        <v>8.5144096728307694E-2</v>
      </c>
      <c r="BF35" s="10">
        <f t="shared" si="68"/>
        <v>8.594677910993731E-2</v>
      </c>
      <c r="BG35" s="10">
        <f t="shared" si="68"/>
        <v>8.6749461491566926E-2</v>
      </c>
      <c r="BH35" s="10">
        <f t="shared" si="68"/>
        <v>8.7552143873196542E-2</v>
      </c>
      <c r="BI35" s="10">
        <f t="shared" si="68"/>
        <v>8.8354826254826158E-2</v>
      </c>
      <c r="BJ35" s="10">
        <f t="shared" si="68"/>
        <v>8.9157508636456662E-2</v>
      </c>
      <c r="BK35" s="10">
        <f t="shared" si="68"/>
        <v>8.9960191018086277E-2</v>
      </c>
      <c r="BL35" s="10">
        <f t="shared" si="68"/>
        <v>9.0762873399715893E-2</v>
      </c>
      <c r="BM35" s="10">
        <f t="shared" si="68"/>
        <v>9.1565555781345509E-2</v>
      </c>
      <c r="BN35" s="10">
        <f t="shared" si="68"/>
        <v>9.2368238162975125E-2</v>
      </c>
      <c r="BO35" s="10">
        <f t="shared" si="68"/>
        <v>9.3170920544604741E-2</v>
      </c>
      <c r="BP35" s="10">
        <f t="shared" si="68"/>
        <v>9.3973602926234356E-2</v>
      </c>
      <c r="BQ35" s="10">
        <f t="shared" si="68"/>
        <v>9.477628530786486E-2</v>
      </c>
      <c r="BR35" s="10">
        <f t="shared" si="68"/>
        <v>9.5578967689494476E-2</v>
      </c>
      <c r="BS35" s="10">
        <f t="shared" si="68"/>
        <v>9.6381650071124092E-2</v>
      </c>
      <c r="BT35" s="10">
        <f t="shared" si="68"/>
        <v>9.7184332452753708E-2</v>
      </c>
      <c r="BU35" s="10">
        <f t="shared" si="68"/>
        <v>9.7987014834383324E-2</v>
      </c>
      <c r="BV35" s="10">
        <f t="shared" si="68"/>
        <v>9.8789697216012939E-2</v>
      </c>
      <c r="BW35" s="10">
        <f t="shared" si="68"/>
        <v>9.9592379597643443E-2</v>
      </c>
      <c r="BX35" s="10">
        <f t="shared" si="68"/>
        <v>0.10039506197927306</v>
      </c>
      <c r="BY35" s="10">
        <f t="shared" si="68"/>
        <v>0.10119774436090267</v>
      </c>
      <c r="BZ35" s="10">
        <f t="shared" si="68"/>
        <v>0.10200042674253229</v>
      </c>
      <c r="CA35" s="10">
        <f t="shared" si="68"/>
        <v>0.10280310912416191</v>
      </c>
      <c r="CB35" s="10">
        <f t="shared" si="68"/>
        <v>0.10360579150579152</v>
      </c>
      <c r="CC35" s="10">
        <f t="shared" si="68"/>
        <v>0.10440847388742114</v>
      </c>
      <c r="CD35" s="10">
        <f t="shared" si="68"/>
        <v>0.10521115626905164</v>
      </c>
      <c r="CE35" s="10">
        <f t="shared" si="68"/>
        <v>0.10601383865068126</v>
      </c>
      <c r="CF35" s="10">
        <f t="shared" si="68"/>
        <v>0.10681652103231087</v>
      </c>
      <c r="CG35" s="10">
        <f t="shared" si="68"/>
        <v>0.10761920341394049</v>
      </c>
      <c r="CH35" s="10">
        <f t="shared" si="68"/>
        <v>0.10842188579557011</v>
      </c>
      <c r="CI35" s="10">
        <f t="shared" ref="CI35:ET35" si="69">CI$5/(1-$E35)+$D$35-CI$5</f>
        <v>0.10922456817719972</v>
      </c>
      <c r="CJ35" s="10">
        <f t="shared" si="69"/>
        <v>0.11002725055882934</v>
      </c>
      <c r="CK35" s="10">
        <f t="shared" si="69"/>
        <v>0.11082993294045984</v>
      </c>
      <c r="CL35" s="10">
        <f t="shared" si="69"/>
        <v>0.11163261532208946</v>
      </c>
      <c r="CM35" s="10">
        <f t="shared" si="69"/>
        <v>0.11243529770371907</v>
      </c>
      <c r="CN35" s="10">
        <f t="shared" si="69"/>
        <v>0.11323798008534869</v>
      </c>
      <c r="CO35" s="10">
        <f t="shared" si="69"/>
        <v>0.1140406624669783</v>
      </c>
      <c r="CP35" s="10">
        <f t="shared" si="69"/>
        <v>0.11484334484860792</v>
      </c>
      <c r="CQ35" s="10">
        <f t="shared" si="69"/>
        <v>0.11564602723023842</v>
      </c>
      <c r="CR35" s="10">
        <f t="shared" si="69"/>
        <v>0.11644870961186804</v>
      </c>
      <c r="CS35" s="10">
        <f t="shared" si="69"/>
        <v>0.11725139199349766</v>
      </c>
      <c r="CT35" s="10">
        <f t="shared" si="69"/>
        <v>0.11805407437512727</v>
      </c>
      <c r="CU35" s="10">
        <f t="shared" si="69"/>
        <v>0.11885675675675689</v>
      </c>
      <c r="CV35" s="10">
        <f t="shared" si="69"/>
        <v>0.1196594391383865</v>
      </c>
      <c r="CW35" s="10">
        <f t="shared" si="69"/>
        <v>0.12046212152001612</v>
      </c>
      <c r="CX35" s="10">
        <f t="shared" si="69"/>
        <v>0.12126480390164662</v>
      </c>
      <c r="CY35" s="10">
        <f t="shared" si="69"/>
        <v>0.12206748628327624</v>
      </c>
      <c r="CZ35" s="10">
        <f t="shared" si="69"/>
        <v>0.12287016866490585</v>
      </c>
      <c r="DA35" s="10">
        <f t="shared" si="69"/>
        <v>0.12367285104653547</v>
      </c>
      <c r="DB35" s="10">
        <f t="shared" si="69"/>
        <v>0.12447553342816509</v>
      </c>
      <c r="DC35" s="10">
        <f t="shared" si="69"/>
        <v>0.1252782158097947</v>
      </c>
      <c r="DD35" s="10">
        <f t="shared" si="69"/>
        <v>0.12608089819142432</v>
      </c>
      <c r="DE35" s="10">
        <f t="shared" si="69"/>
        <v>0.12688358057305482</v>
      </c>
      <c r="DF35" s="10">
        <f t="shared" si="69"/>
        <v>0.12768626295468444</v>
      </c>
      <c r="DG35" s="10">
        <f t="shared" si="69"/>
        <v>0.12848894533631405</v>
      </c>
      <c r="DH35" s="10">
        <f t="shared" si="69"/>
        <v>0.12929162771794367</v>
      </c>
      <c r="DI35" s="10">
        <f t="shared" si="69"/>
        <v>0.13009431009957328</v>
      </c>
      <c r="DJ35" s="10">
        <f t="shared" si="69"/>
        <v>0.1308969924812029</v>
      </c>
      <c r="DK35" s="10">
        <f t="shared" si="69"/>
        <v>0.1316996748628334</v>
      </c>
      <c r="DL35" s="10">
        <f t="shared" si="69"/>
        <v>0.13250235724446302</v>
      </c>
      <c r="DM35" s="10">
        <f t="shared" si="69"/>
        <v>0.13330503962609264</v>
      </c>
      <c r="DN35" s="10">
        <f t="shared" si="69"/>
        <v>0.13410772200772225</v>
      </c>
      <c r="DO35" s="10">
        <f t="shared" si="69"/>
        <v>0.13491040438935187</v>
      </c>
      <c r="DP35" s="10">
        <f t="shared" si="69"/>
        <v>0.13571308677098148</v>
      </c>
      <c r="DQ35" s="10">
        <f t="shared" si="69"/>
        <v>0.1365157691526111</v>
      </c>
      <c r="DR35" s="10">
        <f t="shared" si="69"/>
        <v>0.1373184515342416</v>
      </c>
      <c r="DS35" s="10">
        <f t="shared" si="69"/>
        <v>0.13812113391587122</v>
      </c>
      <c r="DT35" s="10">
        <f t="shared" si="69"/>
        <v>0.13892381629750084</v>
      </c>
      <c r="DU35" s="10">
        <f t="shared" si="69"/>
        <v>0.13972649867913045</v>
      </c>
      <c r="DV35" s="10">
        <f t="shared" si="69"/>
        <v>0.14052918106076007</v>
      </c>
      <c r="DW35" s="10">
        <f t="shared" si="69"/>
        <v>0.14133186344239057</v>
      </c>
      <c r="DX35" s="10">
        <f t="shared" si="69"/>
        <v>0.1421345458240193</v>
      </c>
      <c r="DY35" s="10">
        <f t="shared" si="69"/>
        <v>0.1429372282056498</v>
      </c>
      <c r="DZ35" s="10">
        <f t="shared" si="69"/>
        <v>0.14373991058727853</v>
      </c>
      <c r="EA35" s="10">
        <f t="shared" si="69"/>
        <v>0.14454259296890903</v>
      </c>
      <c r="EB35" s="10">
        <f t="shared" si="69"/>
        <v>0.14534527535053954</v>
      </c>
      <c r="EC35" s="10">
        <f t="shared" si="69"/>
        <v>0.14614795773216827</v>
      </c>
      <c r="ED35" s="10">
        <f t="shared" si="69"/>
        <v>0.14695064011379877</v>
      </c>
      <c r="EE35" s="10">
        <f t="shared" si="69"/>
        <v>0.1477533224954275</v>
      </c>
      <c r="EF35" s="10">
        <f t="shared" si="69"/>
        <v>0.148556004877058</v>
      </c>
      <c r="EG35" s="10">
        <f t="shared" si="69"/>
        <v>0.14935868725868673</v>
      </c>
      <c r="EH35" s="10">
        <f t="shared" si="69"/>
        <v>0.15016136964031723</v>
      </c>
      <c r="EI35" s="10">
        <f t="shared" si="69"/>
        <v>0.15096405202194774</v>
      </c>
      <c r="EJ35" s="10">
        <f t="shared" si="69"/>
        <v>0.15176673440357646</v>
      </c>
      <c r="EK35" s="10">
        <f t="shared" si="69"/>
        <v>0.15256941678520697</v>
      </c>
      <c r="EL35" s="10">
        <f t="shared" si="69"/>
        <v>0.1533720991668357</v>
      </c>
      <c r="EM35" s="10">
        <f t="shared" si="69"/>
        <v>0.1541747815484662</v>
      </c>
      <c r="EN35" s="10">
        <f t="shared" si="69"/>
        <v>0.1549774639300967</v>
      </c>
      <c r="EO35" s="10">
        <f t="shared" si="69"/>
        <v>0.15578014631172543</v>
      </c>
      <c r="EP35" s="10">
        <f t="shared" si="69"/>
        <v>0.15658282869335594</v>
      </c>
      <c r="EQ35" s="10">
        <f t="shared" si="69"/>
        <v>0.15738551107498466</v>
      </c>
      <c r="ER35" s="10">
        <f t="shared" si="69"/>
        <v>0.15818819345661517</v>
      </c>
      <c r="ES35" s="10">
        <f t="shared" si="69"/>
        <v>0.15899087583824389</v>
      </c>
      <c r="ET35" s="10">
        <f t="shared" si="69"/>
        <v>0.1597935582198744</v>
      </c>
      <c r="EU35" s="10"/>
      <c r="EV35" s="10"/>
      <c r="EW35" s="10"/>
      <c r="EX35" s="10"/>
      <c r="EY35" s="10"/>
      <c r="EZ35" s="10"/>
      <c r="FA35" s="10"/>
      <c r="FB35" s="10"/>
    </row>
    <row r="36" spans="1:158" x14ac:dyDescent="0.25">
      <c r="A36" s="57"/>
      <c r="B36" s="17">
        <f t="shared" si="42"/>
        <v>26</v>
      </c>
    </row>
    <row r="37" spans="1:158" x14ac:dyDescent="0.25">
      <c r="A37" s="1" t="s">
        <v>24</v>
      </c>
      <c r="B37" s="17">
        <f t="shared" si="42"/>
        <v>27</v>
      </c>
      <c r="C37" s="10">
        <f>6.0743+0.26</f>
        <v>6.3342999999999998</v>
      </c>
      <c r="D37" s="10">
        <f>0.0043+0.0019+0.0088</f>
        <v>1.4999999999999999E-2</v>
      </c>
      <c r="E37" s="7">
        <v>3.6600000000000001E-2</v>
      </c>
      <c r="F37" s="10">
        <f>F$5/(1-$E37)+$D$37-F$5</f>
        <v>7.1985675731783161E-2</v>
      </c>
      <c r="G37" s="10">
        <f t="shared" ref="G37:V37" si="70">G$5/(1-$E37)+$D$37-G$5</f>
        <v>7.3885198256175899E-2</v>
      </c>
      <c r="H37" s="10">
        <f t="shared" si="70"/>
        <v>7.5784720780568637E-2</v>
      </c>
      <c r="I37" s="10">
        <f t="shared" si="70"/>
        <v>7.7684243304961376E-2</v>
      </c>
      <c r="J37" s="10">
        <f t="shared" si="70"/>
        <v>7.9583765829354114E-2</v>
      </c>
      <c r="K37" s="10">
        <f t="shared" si="70"/>
        <v>8.1483288353747074E-2</v>
      </c>
      <c r="L37" s="10">
        <f t="shared" si="70"/>
        <v>8.3382810878139813E-2</v>
      </c>
      <c r="M37" s="10">
        <f t="shared" si="70"/>
        <v>8.5282333402532551E-2</v>
      </c>
      <c r="N37" s="10">
        <f t="shared" si="70"/>
        <v>8.7181855926925289E-2</v>
      </c>
      <c r="O37" s="10">
        <f t="shared" si="70"/>
        <v>8.9081378451318249E-2</v>
      </c>
      <c r="P37" s="10">
        <f t="shared" si="70"/>
        <v>0.10997612621963881</v>
      </c>
      <c r="Q37" s="10">
        <f t="shared" si="70"/>
        <v>0.11187564874403177</v>
      </c>
      <c r="R37" s="10">
        <f t="shared" si="70"/>
        <v>0.11377517126842429</v>
      </c>
      <c r="S37" s="10">
        <f t="shared" si="70"/>
        <v>0.11567469379281725</v>
      </c>
      <c r="T37" s="10">
        <f t="shared" si="70"/>
        <v>0.11757421631720977</v>
      </c>
      <c r="U37" s="10">
        <f t="shared" si="70"/>
        <v>0.11947373884160273</v>
      </c>
      <c r="V37" s="10">
        <f t="shared" si="70"/>
        <v>0.12137326136599524</v>
      </c>
      <c r="W37" s="10">
        <f t="shared" ref="W37:CH37" si="71">W$5/(1-$E37)+$D$37-W$5</f>
        <v>0.1232727838903882</v>
      </c>
      <c r="X37" s="10">
        <f t="shared" si="71"/>
        <v>0.12517230641478116</v>
      </c>
      <c r="Y37" s="10">
        <f t="shared" si="71"/>
        <v>0.12707182893917368</v>
      </c>
      <c r="Z37" s="10">
        <f t="shared" si="71"/>
        <v>0.12897135146356664</v>
      </c>
      <c r="AA37" s="10">
        <f t="shared" si="71"/>
        <v>0.13087087398795916</v>
      </c>
      <c r="AB37" s="10">
        <f t="shared" si="71"/>
        <v>0.13277039651235212</v>
      </c>
      <c r="AC37" s="10">
        <f t="shared" si="71"/>
        <v>0.13466991903674463</v>
      </c>
      <c r="AD37" s="10">
        <f t="shared" si="71"/>
        <v>0.13656944156113759</v>
      </c>
      <c r="AE37" s="10">
        <f t="shared" si="71"/>
        <v>0.13846896408553011</v>
      </c>
      <c r="AF37" s="10">
        <f t="shared" si="71"/>
        <v>0.14036848660992307</v>
      </c>
      <c r="AG37" s="10">
        <f t="shared" si="71"/>
        <v>0.14226800913431603</v>
      </c>
      <c r="AH37" s="10">
        <f t="shared" si="71"/>
        <v>0.14416753165870855</v>
      </c>
      <c r="AI37" s="10">
        <f t="shared" si="71"/>
        <v>0.14606705418310151</v>
      </c>
      <c r="AJ37" s="10">
        <f t="shared" si="71"/>
        <v>0.14796657670749402</v>
      </c>
      <c r="AK37" s="10">
        <f t="shared" si="71"/>
        <v>0.14986609923188698</v>
      </c>
      <c r="AL37" s="10">
        <f t="shared" si="71"/>
        <v>0.1517656217562795</v>
      </c>
      <c r="AM37" s="10">
        <f t="shared" si="71"/>
        <v>0.15366514428067246</v>
      </c>
      <c r="AN37" s="10">
        <f t="shared" si="71"/>
        <v>0.15556466680506542</v>
      </c>
      <c r="AO37" s="10">
        <f t="shared" si="71"/>
        <v>0.15746418932945794</v>
      </c>
      <c r="AP37" s="10">
        <f t="shared" si="71"/>
        <v>0.1593637118538509</v>
      </c>
      <c r="AQ37" s="10">
        <f t="shared" si="71"/>
        <v>0.16126323437824297</v>
      </c>
      <c r="AR37" s="10">
        <f t="shared" si="71"/>
        <v>0.16316275690263549</v>
      </c>
      <c r="AS37" s="10">
        <f t="shared" si="71"/>
        <v>0.16506227942702889</v>
      </c>
      <c r="AT37" s="10">
        <f t="shared" si="71"/>
        <v>0.16696180195142141</v>
      </c>
      <c r="AU37" s="10">
        <f t="shared" si="71"/>
        <v>0.16886132447581392</v>
      </c>
      <c r="AV37" s="10">
        <f t="shared" si="71"/>
        <v>0.17076084700020733</v>
      </c>
      <c r="AW37" s="10">
        <f t="shared" si="71"/>
        <v>0.17266036952459984</v>
      </c>
      <c r="AX37" s="10">
        <f t="shared" si="71"/>
        <v>0.17455989204899236</v>
      </c>
      <c r="AY37" s="10">
        <f t="shared" si="71"/>
        <v>0.17645941457338488</v>
      </c>
      <c r="AZ37" s="10">
        <f t="shared" si="71"/>
        <v>0.17835893709777828</v>
      </c>
      <c r="BA37" s="10">
        <f t="shared" si="71"/>
        <v>0.1802584596221708</v>
      </c>
      <c r="BB37" s="10">
        <f t="shared" si="71"/>
        <v>0.18215798214656331</v>
      </c>
      <c r="BC37" s="10">
        <f t="shared" si="71"/>
        <v>0.18405750467095672</v>
      </c>
      <c r="BD37" s="10">
        <f t="shared" si="71"/>
        <v>0.18595702719534923</v>
      </c>
      <c r="BE37" s="10">
        <f t="shared" si="71"/>
        <v>0.18785654971974175</v>
      </c>
      <c r="BF37" s="10">
        <f t="shared" si="71"/>
        <v>0.18975607224413427</v>
      </c>
      <c r="BG37" s="10">
        <f t="shared" si="71"/>
        <v>0.19165559476852767</v>
      </c>
      <c r="BH37" s="10">
        <f t="shared" si="71"/>
        <v>0.19355511729292019</v>
      </c>
      <c r="BI37" s="10">
        <f t="shared" si="71"/>
        <v>0.1954546398173127</v>
      </c>
      <c r="BJ37" s="10">
        <f t="shared" si="71"/>
        <v>0.19735416234170522</v>
      </c>
      <c r="BK37" s="10">
        <f t="shared" si="71"/>
        <v>0.19925368486609862</v>
      </c>
      <c r="BL37" s="10">
        <f t="shared" si="71"/>
        <v>0.20115320739049114</v>
      </c>
      <c r="BM37" s="10">
        <f t="shared" si="71"/>
        <v>0.20305272991488366</v>
      </c>
      <c r="BN37" s="10">
        <f t="shared" si="71"/>
        <v>0.20495225243927706</v>
      </c>
      <c r="BO37" s="10">
        <f t="shared" si="71"/>
        <v>0.20685177496366958</v>
      </c>
      <c r="BP37" s="10">
        <f t="shared" si="71"/>
        <v>0.20875129748806209</v>
      </c>
      <c r="BQ37" s="10">
        <f t="shared" si="71"/>
        <v>0.21065082001245461</v>
      </c>
      <c r="BR37" s="10">
        <f t="shared" si="71"/>
        <v>0.21255034253684801</v>
      </c>
      <c r="BS37" s="10">
        <f t="shared" si="71"/>
        <v>0.21444986506124053</v>
      </c>
      <c r="BT37" s="10">
        <f t="shared" si="71"/>
        <v>0.21634938758563305</v>
      </c>
      <c r="BU37" s="10">
        <f t="shared" si="71"/>
        <v>0.21824891011002645</v>
      </c>
      <c r="BV37" s="10">
        <f t="shared" si="71"/>
        <v>0.22014843263441897</v>
      </c>
      <c r="BW37" s="10">
        <f t="shared" si="71"/>
        <v>0.22204795515881148</v>
      </c>
      <c r="BX37" s="10">
        <f t="shared" si="71"/>
        <v>0.223947477683204</v>
      </c>
      <c r="BY37" s="10">
        <f t="shared" si="71"/>
        <v>0.2258470002075974</v>
      </c>
      <c r="BZ37" s="10">
        <f t="shared" si="71"/>
        <v>0.22774652273198992</v>
      </c>
      <c r="CA37" s="10">
        <f t="shared" si="71"/>
        <v>0.22964604525638244</v>
      </c>
      <c r="CB37" s="10">
        <f t="shared" si="71"/>
        <v>0.23154556778077584</v>
      </c>
      <c r="CC37" s="10">
        <f t="shared" si="71"/>
        <v>0.23344509030516836</v>
      </c>
      <c r="CD37" s="10">
        <f t="shared" si="71"/>
        <v>0.23534461282956087</v>
      </c>
      <c r="CE37" s="10">
        <f t="shared" si="71"/>
        <v>0.23724413535395339</v>
      </c>
      <c r="CF37" s="10">
        <f t="shared" si="71"/>
        <v>0.23914365787834679</v>
      </c>
      <c r="CG37" s="10">
        <f t="shared" si="71"/>
        <v>0.24104318040273931</v>
      </c>
      <c r="CH37" s="10">
        <f t="shared" si="71"/>
        <v>0.24294270292713183</v>
      </c>
      <c r="CI37" s="10">
        <f t="shared" ref="CI37:ET37" si="72">CI$5/(1-$E37)+$D$37-CI$5</f>
        <v>0.24484222545152523</v>
      </c>
      <c r="CJ37" s="10">
        <f t="shared" si="72"/>
        <v>0.24674174797591775</v>
      </c>
      <c r="CK37" s="10">
        <f t="shared" si="72"/>
        <v>0.24864127050031026</v>
      </c>
      <c r="CL37" s="10">
        <f t="shared" si="72"/>
        <v>0.25054079302470278</v>
      </c>
      <c r="CM37" s="10">
        <f t="shared" si="72"/>
        <v>0.25244031554909618</v>
      </c>
      <c r="CN37" s="10">
        <f t="shared" si="72"/>
        <v>0.2543398380734887</v>
      </c>
      <c r="CO37" s="10">
        <f t="shared" si="72"/>
        <v>0.25623936059788122</v>
      </c>
      <c r="CP37" s="10">
        <f t="shared" si="72"/>
        <v>0.25813888312227462</v>
      </c>
      <c r="CQ37" s="10">
        <f t="shared" si="72"/>
        <v>0.26003840564666714</v>
      </c>
      <c r="CR37" s="10">
        <f t="shared" si="72"/>
        <v>0.26193792817105965</v>
      </c>
      <c r="CS37" s="10">
        <f t="shared" si="72"/>
        <v>0.26383745069545217</v>
      </c>
      <c r="CT37" s="10">
        <f t="shared" si="72"/>
        <v>0.26573697321984557</v>
      </c>
      <c r="CU37" s="10">
        <f t="shared" si="72"/>
        <v>0.26763649574423809</v>
      </c>
      <c r="CV37" s="10">
        <f t="shared" si="72"/>
        <v>0.26953601826863061</v>
      </c>
      <c r="CW37" s="10">
        <f t="shared" si="72"/>
        <v>0.27143554079302312</v>
      </c>
      <c r="CX37" s="10">
        <f t="shared" si="72"/>
        <v>0.27333506331741653</v>
      </c>
      <c r="CY37" s="10">
        <f t="shared" si="72"/>
        <v>0.27523458584180904</v>
      </c>
      <c r="CZ37" s="10">
        <f t="shared" si="72"/>
        <v>0.27713410836620156</v>
      </c>
      <c r="DA37" s="10">
        <f t="shared" si="72"/>
        <v>0.27903363089059496</v>
      </c>
      <c r="DB37" s="10">
        <f t="shared" si="72"/>
        <v>0.28093315341498748</v>
      </c>
      <c r="DC37" s="10">
        <f t="shared" si="72"/>
        <v>0.28283267593938</v>
      </c>
      <c r="DD37" s="10">
        <f t="shared" si="72"/>
        <v>0.28473219846377251</v>
      </c>
      <c r="DE37" s="10">
        <f t="shared" si="72"/>
        <v>0.28663172098816592</v>
      </c>
      <c r="DF37" s="10">
        <f t="shared" si="72"/>
        <v>0.28853124351255843</v>
      </c>
      <c r="DG37" s="10">
        <f t="shared" si="72"/>
        <v>0.29043076603695095</v>
      </c>
      <c r="DH37" s="10">
        <f t="shared" si="72"/>
        <v>0.29233028856134435</v>
      </c>
      <c r="DI37" s="10">
        <f t="shared" si="72"/>
        <v>0.29422981108573687</v>
      </c>
      <c r="DJ37" s="10">
        <f t="shared" si="72"/>
        <v>0.29612933361012939</v>
      </c>
      <c r="DK37" s="10">
        <f t="shared" si="72"/>
        <v>0.2980288561345219</v>
      </c>
      <c r="DL37" s="10">
        <f t="shared" si="72"/>
        <v>0.29992837865891531</v>
      </c>
      <c r="DM37" s="10">
        <f t="shared" si="72"/>
        <v>0.30182790118330782</v>
      </c>
      <c r="DN37" s="10">
        <f t="shared" si="72"/>
        <v>0.30372742370770034</v>
      </c>
      <c r="DO37" s="10">
        <f t="shared" si="72"/>
        <v>0.30562694623209374</v>
      </c>
      <c r="DP37" s="10">
        <f t="shared" si="72"/>
        <v>0.30752646875648715</v>
      </c>
      <c r="DQ37" s="10">
        <f t="shared" si="72"/>
        <v>0.30942599128087966</v>
      </c>
      <c r="DR37" s="10">
        <f t="shared" si="72"/>
        <v>0.31132551380527218</v>
      </c>
      <c r="DS37" s="10">
        <f t="shared" si="72"/>
        <v>0.3132250363296647</v>
      </c>
      <c r="DT37" s="10">
        <f t="shared" si="72"/>
        <v>0.31512455885405721</v>
      </c>
      <c r="DU37" s="10">
        <f t="shared" si="72"/>
        <v>0.31702408137845151</v>
      </c>
      <c r="DV37" s="10">
        <f t="shared" si="72"/>
        <v>0.31892360390284402</v>
      </c>
      <c r="DW37" s="10">
        <f t="shared" si="72"/>
        <v>0.32082312642723565</v>
      </c>
      <c r="DX37" s="10">
        <f t="shared" si="72"/>
        <v>0.32272264895162905</v>
      </c>
      <c r="DY37" s="10">
        <f t="shared" si="72"/>
        <v>0.32462217147602246</v>
      </c>
      <c r="DZ37" s="10">
        <f t="shared" si="72"/>
        <v>0.32652169400041409</v>
      </c>
      <c r="EA37" s="10">
        <f t="shared" si="72"/>
        <v>0.32842121652480749</v>
      </c>
      <c r="EB37" s="10">
        <f t="shared" si="72"/>
        <v>0.3303207390492009</v>
      </c>
      <c r="EC37" s="10">
        <f t="shared" si="72"/>
        <v>0.33222026157359252</v>
      </c>
      <c r="ED37" s="10">
        <f t="shared" si="72"/>
        <v>0.33411978409798593</v>
      </c>
      <c r="EE37" s="10">
        <f t="shared" si="72"/>
        <v>0.33601930662237933</v>
      </c>
      <c r="EF37" s="10">
        <f t="shared" si="72"/>
        <v>0.33791882914677096</v>
      </c>
      <c r="EG37" s="10">
        <f t="shared" si="72"/>
        <v>0.33981835167116436</v>
      </c>
      <c r="EH37" s="10">
        <f t="shared" si="72"/>
        <v>0.34171787419555777</v>
      </c>
      <c r="EI37" s="10">
        <f t="shared" si="72"/>
        <v>0.3436173967199494</v>
      </c>
      <c r="EJ37" s="10">
        <f t="shared" si="72"/>
        <v>0.3455169192443428</v>
      </c>
      <c r="EK37" s="10">
        <f t="shared" si="72"/>
        <v>0.34741644176873621</v>
      </c>
      <c r="EL37" s="10">
        <f t="shared" si="72"/>
        <v>0.34931596429312783</v>
      </c>
      <c r="EM37" s="10">
        <f t="shared" si="72"/>
        <v>0.35121548681752124</v>
      </c>
      <c r="EN37" s="10">
        <f t="shared" si="72"/>
        <v>0.35311500934191464</v>
      </c>
      <c r="EO37" s="10">
        <f t="shared" si="72"/>
        <v>0.35501453186630627</v>
      </c>
      <c r="EP37" s="10">
        <f t="shared" si="72"/>
        <v>0.35691405439069968</v>
      </c>
      <c r="EQ37" s="10">
        <f t="shared" si="72"/>
        <v>0.35881357691509308</v>
      </c>
      <c r="ER37" s="10">
        <f t="shared" si="72"/>
        <v>0.36071309943948471</v>
      </c>
      <c r="ES37" s="10">
        <f t="shared" si="72"/>
        <v>0.36261262196387811</v>
      </c>
      <c r="ET37" s="10">
        <f t="shared" si="72"/>
        <v>0.36451214448827152</v>
      </c>
      <c r="EU37" s="10"/>
      <c r="EV37" s="10"/>
      <c r="EW37" s="10"/>
      <c r="EX37" s="10"/>
      <c r="EY37" s="10"/>
      <c r="EZ37" s="10"/>
      <c r="FA37" s="10"/>
      <c r="FB37" s="10"/>
    </row>
    <row r="38" spans="1:158" x14ac:dyDescent="0.25">
      <c r="A38" s="57"/>
      <c r="B38" s="17">
        <f>+B37+1</f>
        <v>28</v>
      </c>
    </row>
    <row r="39" spans="1:158" x14ac:dyDescent="0.25">
      <c r="A39" s="1" t="s">
        <v>25</v>
      </c>
      <c r="B39" s="17"/>
      <c r="C39" s="10">
        <v>0.57399999999999995</v>
      </c>
      <c r="D39" s="10">
        <f>0.0085</f>
        <v>8.5000000000000006E-3</v>
      </c>
      <c r="E39" s="7">
        <v>4.5999999999999999E-3</v>
      </c>
      <c r="K39" s="10">
        <f>K$5/(1-$E39)+$D$39-K$5</f>
        <v>1.6587201125175755E-2</v>
      </c>
      <c r="L39" s="10">
        <f t="shared" ref="L39:AA39" si="73">L$5/(1-$E39)+$D$39-L$5</f>
        <v>1.6818264014466511E-2</v>
      </c>
      <c r="M39" s="10">
        <f t="shared" si="73"/>
        <v>1.7049326903757267E-2</v>
      </c>
      <c r="N39" s="10">
        <f t="shared" si="73"/>
        <v>1.7280389793048023E-2</v>
      </c>
      <c r="O39" s="10">
        <f t="shared" si="73"/>
        <v>1.7511452682338779E-2</v>
      </c>
      <c r="P39" s="10">
        <f t="shared" si="73"/>
        <v>2.0053144464537098E-2</v>
      </c>
      <c r="Q39" s="10">
        <f t="shared" si="73"/>
        <v>2.0284207353828076E-2</v>
      </c>
      <c r="R39" s="10">
        <f t="shared" si="73"/>
        <v>2.0515270243118611E-2</v>
      </c>
      <c r="S39" s="10">
        <f t="shared" si="73"/>
        <v>2.0746333132409589E-2</v>
      </c>
      <c r="T39" s="10">
        <f t="shared" si="73"/>
        <v>2.0977396021700123E-2</v>
      </c>
      <c r="U39" s="10">
        <f t="shared" si="73"/>
        <v>2.1208458910990657E-2</v>
      </c>
      <c r="V39" s="10">
        <f t="shared" si="73"/>
        <v>2.1439521800281636E-2</v>
      </c>
      <c r="W39" s="10">
        <f t="shared" si="73"/>
        <v>2.167058468957217E-2</v>
      </c>
      <c r="X39" s="10">
        <f t="shared" si="73"/>
        <v>2.1901647578863148E-2</v>
      </c>
      <c r="Y39" s="10">
        <f t="shared" si="73"/>
        <v>2.2132710468153682E-2</v>
      </c>
      <c r="Z39" s="10">
        <f t="shared" si="73"/>
        <v>2.2363773357444661E-2</v>
      </c>
      <c r="AA39" s="10">
        <f t="shared" si="73"/>
        <v>2.2594836246735195E-2</v>
      </c>
      <c r="AB39" s="10">
        <f t="shared" ref="AB39:CM39" si="74">AB$5/(1-$E39)+$D$39-AB$5</f>
        <v>2.2825899136026173E-2</v>
      </c>
      <c r="AC39" s="10">
        <f t="shared" si="74"/>
        <v>2.3056962025316707E-2</v>
      </c>
      <c r="AD39" s="10">
        <f t="shared" si="74"/>
        <v>2.3288024914607686E-2</v>
      </c>
      <c r="AE39" s="10">
        <f t="shared" si="74"/>
        <v>2.351908780389822E-2</v>
      </c>
      <c r="AF39" s="10">
        <f t="shared" si="74"/>
        <v>2.3750150693189198E-2</v>
      </c>
      <c r="AG39" s="10">
        <f t="shared" si="74"/>
        <v>2.3981213582479732E-2</v>
      </c>
      <c r="AH39" s="10">
        <f t="shared" si="74"/>
        <v>2.4212276471770267E-2</v>
      </c>
      <c r="AI39" s="10">
        <f t="shared" si="74"/>
        <v>2.4443339361061245E-2</v>
      </c>
      <c r="AJ39" s="10">
        <f t="shared" si="74"/>
        <v>2.4674402250351779E-2</v>
      </c>
      <c r="AK39" s="10">
        <f t="shared" si="74"/>
        <v>2.4905465139642757E-2</v>
      </c>
      <c r="AL39" s="10">
        <f t="shared" si="74"/>
        <v>2.5136528028933292E-2</v>
      </c>
      <c r="AM39" s="10">
        <f t="shared" si="74"/>
        <v>2.536759091822427E-2</v>
      </c>
      <c r="AN39" s="10">
        <f t="shared" si="74"/>
        <v>2.5598653807514804E-2</v>
      </c>
      <c r="AO39" s="10">
        <f t="shared" si="74"/>
        <v>2.5829716696805782E-2</v>
      </c>
      <c r="AP39" s="10">
        <f t="shared" si="74"/>
        <v>2.6060779586096317E-2</v>
      </c>
      <c r="AQ39" s="10">
        <f t="shared" si="74"/>
        <v>2.6291842475387295E-2</v>
      </c>
      <c r="AR39" s="10">
        <f t="shared" si="74"/>
        <v>2.6522905364677829E-2</v>
      </c>
      <c r="AS39" s="10">
        <f t="shared" si="74"/>
        <v>2.6753968253968807E-2</v>
      </c>
      <c r="AT39" s="10">
        <f t="shared" si="74"/>
        <v>2.6985031143258453E-2</v>
      </c>
      <c r="AU39" s="10">
        <f t="shared" si="74"/>
        <v>2.7216094032549876E-2</v>
      </c>
      <c r="AV39" s="10">
        <f t="shared" si="74"/>
        <v>2.744715692184041E-2</v>
      </c>
      <c r="AW39" s="10">
        <f t="shared" si="74"/>
        <v>2.7678219811130944E-2</v>
      </c>
      <c r="AX39" s="10">
        <f t="shared" si="74"/>
        <v>2.7909282700421478E-2</v>
      </c>
      <c r="AY39" s="10">
        <f t="shared" si="74"/>
        <v>2.8140345589712901E-2</v>
      </c>
      <c r="AZ39" s="10">
        <f t="shared" si="74"/>
        <v>2.8371408479003435E-2</v>
      </c>
      <c r="BA39" s="10">
        <f t="shared" si="74"/>
        <v>2.8602471368293969E-2</v>
      </c>
      <c r="BB39" s="10">
        <f t="shared" si="74"/>
        <v>2.8833534257584503E-2</v>
      </c>
      <c r="BC39" s="10">
        <f t="shared" si="74"/>
        <v>2.9064597146875926E-2</v>
      </c>
      <c r="BD39" s="10">
        <f t="shared" si="74"/>
        <v>2.929566003616646E-2</v>
      </c>
      <c r="BE39" s="10">
        <f t="shared" si="74"/>
        <v>2.9526722925456994E-2</v>
      </c>
      <c r="BF39" s="10">
        <f t="shared" si="74"/>
        <v>2.9757785814747528E-2</v>
      </c>
      <c r="BG39" s="10">
        <f t="shared" si="74"/>
        <v>2.9988848704038062E-2</v>
      </c>
      <c r="BH39" s="10">
        <f t="shared" si="74"/>
        <v>3.0219911593329485E-2</v>
      </c>
      <c r="BI39" s="10">
        <f t="shared" si="74"/>
        <v>3.0450974482620019E-2</v>
      </c>
      <c r="BJ39" s="10">
        <f t="shared" si="74"/>
        <v>3.0682037371910553E-2</v>
      </c>
      <c r="BK39" s="10">
        <f t="shared" si="74"/>
        <v>3.0913100261201087E-2</v>
      </c>
      <c r="BL39" s="10">
        <f t="shared" si="74"/>
        <v>3.114416315049251E-2</v>
      </c>
      <c r="BM39" s="10">
        <f t="shared" si="74"/>
        <v>3.1375226039783044E-2</v>
      </c>
      <c r="BN39" s="10">
        <f t="shared" si="74"/>
        <v>3.1606288929073578E-2</v>
      </c>
      <c r="BO39" s="10">
        <f t="shared" si="74"/>
        <v>3.1837351818364112E-2</v>
      </c>
      <c r="BP39" s="10">
        <f t="shared" si="74"/>
        <v>3.2068414707655535E-2</v>
      </c>
      <c r="BQ39" s="10">
        <f t="shared" si="74"/>
        <v>3.2299477596946069E-2</v>
      </c>
      <c r="BR39" s="10">
        <f t="shared" si="74"/>
        <v>3.2530540486236603E-2</v>
      </c>
      <c r="BS39" s="10">
        <f t="shared" si="74"/>
        <v>3.2761603375527137E-2</v>
      </c>
      <c r="BT39" s="10">
        <f t="shared" si="74"/>
        <v>3.2992666264817672E-2</v>
      </c>
      <c r="BU39" s="10">
        <f t="shared" si="74"/>
        <v>3.3223729154109094E-2</v>
      </c>
      <c r="BV39" s="10">
        <f t="shared" si="74"/>
        <v>3.3454792043399628E-2</v>
      </c>
      <c r="BW39" s="10">
        <f t="shared" si="74"/>
        <v>3.3685854932690162E-2</v>
      </c>
      <c r="BX39" s="10">
        <f t="shared" si="74"/>
        <v>3.3916917821980697E-2</v>
      </c>
      <c r="BY39" s="10">
        <f t="shared" si="74"/>
        <v>3.4147980711272119E-2</v>
      </c>
      <c r="BZ39" s="10">
        <f t="shared" si="74"/>
        <v>3.4379043600562653E-2</v>
      </c>
      <c r="CA39" s="10">
        <f t="shared" si="74"/>
        <v>3.4610106489853187E-2</v>
      </c>
      <c r="CB39" s="10">
        <f t="shared" si="74"/>
        <v>3.4841169379143722E-2</v>
      </c>
      <c r="CC39" s="10">
        <f t="shared" si="74"/>
        <v>3.5072232268435144E-2</v>
      </c>
      <c r="CD39" s="10">
        <f t="shared" si="74"/>
        <v>3.5303295157725678E-2</v>
      </c>
      <c r="CE39" s="10">
        <f t="shared" si="74"/>
        <v>3.5534358047016212E-2</v>
      </c>
      <c r="CF39" s="10">
        <f t="shared" si="74"/>
        <v>3.5765420936306747E-2</v>
      </c>
      <c r="CG39" s="10">
        <f t="shared" si="74"/>
        <v>3.5996483825597281E-2</v>
      </c>
      <c r="CH39" s="10">
        <f t="shared" si="74"/>
        <v>3.6227546714888703E-2</v>
      </c>
      <c r="CI39" s="10">
        <f t="shared" si="74"/>
        <v>3.6458609604179237E-2</v>
      </c>
      <c r="CJ39" s="10">
        <f t="shared" si="74"/>
        <v>3.6689672493469772E-2</v>
      </c>
      <c r="CK39" s="10">
        <f t="shared" si="74"/>
        <v>3.6920735382760306E-2</v>
      </c>
      <c r="CL39" s="10">
        <f t="shared" si="74"/>
        <v>3.7151798272051728E-2</v>
      </c>
      <c r="CM39" s="10">
        <f t="shared" si="74"/>
        <v>3.7382861161342262E-2</v>
      </c>
      <c r="CN39" s="10">
        <f t="shared" ref="CN39:ET39" si="75">CN$5/(1-$E39)+$D$39-CN$5</f>
        <v>3.7613924050632797E-2</v>
      </c>
      <c r="CO39" s="10">
        <f t="shared" si="75"/>
        <v>3.7844986939923331E-2</v>
      </c>
      <c r="CP39" s="10">
        <f t="shared" si="75"/>
        <v>3.8076049829214753E-2</v>
      </c>
      <c r="CQ39" s="10">
        <f t="shared" si="75"/>
        <v>3.8307112718505287E-2</v>
      </c>
      <c r="CR39" s="10">
        <f t="shared" si="75"/>
        <v>3.8538175607795822E-2</v>
      </c>
      <c r="CS39" s="10">
        <f t="shared" si="75"/>
        <v>3.8769238497086356E-2</v>
      </c>
      <c r="CT39" s="10">
        <f t="shared" si="75"/>
        <v>3.900030138637689E-2</v>
      </c>
      <c r="CU39" s="10">
        <f t="shared" si="75"/>
        <v>3.9231364275668312E-2</v>
      </c>
      <c r="CV39" s="10">
        <f t="shared" si="75"/>
        <v>3.9462427164958847E-2</v>
      </c>
      <c r="CW39" s="10">
        <f t="shared" si="75"/>
        <v>3.9693490054249381E-2</v>
      </c>
      <c r="CX39" s="10">
        <f t="shared" si="75"/>
        <v>3.9924552943539915E-2</v>
      </c>
      <c r="CY39" s="10">
        <f t="shared" si="75"/>
        <v>4.0155615832831337E-2</v>
      </c>
      <c r="CZ39" s="10">
        <f t="shared" si="75"/>
        <v>4.0386678722121871E-2</v>
      </c>
      <c r="DA39" s="10">
        <f t="shared" si="75"/>
        <v>4.0617741611412406E-2</v>
      </c>
      <c r="DB39" s="10">
        <f t="shared" si="75"/>
        <v>4.084880450070294E-2</v>
      </c>
      <c r="DC39" s="10">
        <f t="shared" si="75"/>
        <v>4.1079867389994362E-2</v>
      </c>
      <c r="DD39" s="10">
        <f t="shared" si="75"/>
        <v>4.1310930279284896E-2</v>
      </c>
      <c r="DE39" s="10">
        <f t="shared" si="75"/>
        <v>4.1541993168575431E-2</v>
      </c>
      <c r="DF39" s="10">
        <f t="shared" si="75"/>
        <v>4.1773056057865965E-2</v>
      </c>
      <c r="DG39" s="10">
        <f t="shared" si="75"/>
        <v>4.2004118947156499E-2</v>
      </c>
      <c r="DH39" s="10">
        <f t="shared" si="75"/>
        <v>4.2235181836447921E-2</v>
      </c>
      <c r="DI39" s="10">
        <f t="shared" si="75"/>
        <v>4.2466244725738456E-2</v>
      </c>
      <c r="DJ39" s="10">
        <f t="shared" si="75"/>
        <v>4.269730761502899E-2</v>
      </c>
      <c r="DK39" s="10">
        <f t="shared" si="75"/>
        <v>4.2928370504319524E-2</v>
      </c>
      <c r="DL39" s="10">
        <f t="shared" si="75"/>
        <v>4.3159433393610946E-2</v>
      </c>
      <c r="DM39" s="10">
        <f t="shared" si="75"/>
        <v>4.3390496282901481E-2</v>
      </c>
      <c r="DN39" s="10">
        <f t="shared" si="75"/>
        <v>4.3621559172192015E-2</v>
      </c>
      <c r="DO39" s="10">
        <f t="shared" si="75"/>
        <v>4.3852622061482549E-2</v>
      </c>
      <c r="DP39" s="10">
        <f t="shared" si="75"/>
        <v>4.4083684950773971E-2</v>
      </c>
      <c r="DQ39" s="10">
        <f t="shared" si="75"/>
        <v>4.4314747840064506E-2</v>
      </c>
      <c r="DR39" s="10">
        <f t="shared" si="75"/>
        <v>4.454581072935504E-2</v>
      </c>
      <c r="DS39" s="10">
        <f t="shared" si="75"/>
        <v>4.4776873618645574E-2</v>
      </c>
      <c r="DT39" s="10">
        <f t="shared" si="75"/>
        <v>4.5007936507936108E-2</v>
      </c>
      <c r="DU39" s="10">
        <f t="shared" si="75"/>
        <v>4.5238999397227531E-2</v>
      </c>
      <c r="DV39" s="10">
        <f t="shared" si="75"/>
        <v>4.5470062286517177E-2</v>
      </c>
      <c r="DW39" s="10">
        <f t="shared" si="75"/>
        <v>4.5701125175808599E-2</v>
      </c>
      <c r="DX39" s="10">
        <f t="shared" si="75"/>
        <v>4.5932188065100021E-2</v>
      </c>
      <c r="DY39" s="10">
        <f t="shared" si="75"/>
        <v>4.6163250954389667E-2</v>
      </c>
      <c r="DZ39" s="10">
        <f t="shared" si="75"/>
        <v>4.639431384368109E-2</v>
      </c>
      <c r="EA39" s="10">
        <f t="shared" si="75"/>
        <v>4.6625376732972512E-2</v>
      </c>
      <c r="EB39" s="10">
        <f t="shared" si="75"/>
        <v>4.6856439622262158E-2</v>
      </c>
      <c r="EC39" s="10">
        <f t="shared" si="75"/>
        <v>4.7087502511553581E-2</v>
      </c>
      <c r="ED39" s="10">
        <f t="shared" si="75"/>
        <v>4.7318565400843227E-2</v>
      </c>
      <c r="EE39" s="10">
        <f t="shared" si="75"/>
        <v>4.7549628290134649E-2</v>
      </c>
      <c r="EF39" s="10">
        <f t="shared" si="75"/>
        <v>4.7780691179426071E-2</v>
      </c>
      <c r="EG39" s="10">
        <f t="shared" si="75"/>
        <v>4.8011754068715717E-2</v>
      </c>
      <c r="EH39" s="10">
        <f t="shared" si="75"/>
        <v>4.824281695800714E-2</v>
      </c>
      <c r="EI39" s="10">
        <f t="shared" si="75"/>
        <v>4.8473879847298562E-2</v>
      </c>
      <c r="EJ39" s="10">
        <f t="shared" si="75"/>
        <v>4.8704942736588208E-2</v>
      </c>
      <c r="EK39" s="10">
        <f t="shared" si="75"/>
        <v>4.8936005625879631E-2</v>
      </c>
      <c r="EL39" s="10">
        <f t="shared" si="75"/>
        <v>4.9167068515169277E-2</v>
      </c>
      <c r="EM39" s="10">
        <f t="shared" si="75"/>
        <v>4.9398131404460699E-2</v>
      </c>
      <c r="EN39" s="10">
        <f t="shared" si="75"/>
        <v>4.9629194293752121E-2</v>
      </c>
      <c r="EO39" s="10">
        <f t="shared" si="75"/>
        <v>4.9860257183041767E-2</v>
      </c>
      <c r="EP39" s="10">
        <f t="shared" si="75"/>
        <v>5.009132007233319E-2</v>
      </c>
      <c r="EQ39" s="10">
        <f t="shared" si="75"/>
        <v>5.0322382961622836E-2</v>
      </c>
      <c r="ER39" s="10">
        <f t="shared" si="75"/>
        <v>5.0553445850914258E-2</v>
      </c>
      <c r="ES39" s="10">
        <f t="shared" si="75"/>
        <v>5.0784508740205681E-2</v>
      </c>
      <c r="ET39" s="10">
        <f t="shared" si="75"/>
        <v>5.1015571629495327E-2</v>
      </c>
      <c r="EU39" s="10"/>
      <c r="EV39" s="10"/>
      <c r="EW39" s="10"/>
      <c r="EX39" s="10"/>
      <c r="EY39" s="10"/>
      <c r="EZ39" s="10"/>
      <c r="FA39" s="10"/>
      <c r="FB39" s="10"/>
    </row>
    <row r="40" spans="1:158" x14ac:dyDescent="0.25">
      <c r="A40" s="57"/>
      <c r="B40" s="17"/>
    </row>
    <row r="41" spans="1:158" x14ac:dyDescent="0.25">
      <c r="A41" s="1" t="s">
        <v>26</v>
      </c>
      <c r="B41" s="17">
        <f>+B38+1</f>
        <v>29</v>
      </c>
      <c r="C41" s="10">
        <f>2.32</f>
        <v>2.3199999999999998</v>
      </c>
      <c r="D41" s="10">
        <f>0.0009+0.0088+0.0019</f>
        <v>1.1600000000000001E-2</v>
      </c>
      <c r="E41" s="7">
        <v>0.01</v>
      </c>
      <c r="F41" s="10">
        <f t="shared" ref="F41:V41" si="76">F$5/(1-$E41)+$D$41-F$5</f>
        <v>2.6751515151515193E-2</v>
      </c>
      <c r="G41" s="10">
        <f t="shared" si="76"/>
        <v>2.7256565656565757E-2</v>
      </c>
      <c r="H41" s="10">
        <f t="shared" si="76"/>
        <v>2.776161616161632E-2</v>
      </c>
      <c r="I41" s="10">
        <f t="shared" si="76"/>
        <v>2.8266666666666662E-2</v>
      </c>
      <c r="J41" s="10">
        <f t="shared" si="76"/>
        <v>2.8771717171717226E-2</v>
      </c>
      <c r="K41" s="10">
        <f t="shared" si="76"/>
        <v>2.927676767676779E-2</v>
      </c>
      <c r="L41" s="10">
        <f t="shared" si="76"/>
        <v>2.9781818181818354E-2</v>
      </c>
      <c r="M41" s="10">
        <f t="shared" si="76"/>
        <v>3.0286868686868695E-2</v>
      </c>
      <c r="N41" s="10">
        <f t="shared" si="76"/>
        <v>3.0791919191919259E-2</v>
      </c>
      <c r="O41" s="10">
        <f t="shared" si="76"/>
        <v>3.1296969696969823E-2</v>
      </c>
      <c r="P41" s="10">
        <f t="shared" si="76"/>
        <v>3.6852525252525137E-2</v>
      </c>
      <c r="Q41" s="10">
        <f t="shared" si="76"/>
        <v>3.7357575757575923E-2</v>
      </c>
      <c r="R41" s="10">
        <f t="shared" si="76"/>
        <v>3.7862626262626264E-2</v>
      </c>
      <c r="S41" s="10">
        <f t="shared" si="76"/>
        <v>3.836767676767705E-2</v>
      </c>
      <c r="T41" s="10">
        <f t="shared" si="76"/>
        <v>3.8872727272727392E-2</v>
      </c>
      <c r="U41" s="10">
        <f t="shared" si="76"/>
        <v>3.9377777777777734E-2</v>
      </c>
      <c r="V41" s="10">
        <f t="shared" si="76"/>
        <v>3.988282828282852E-2</v>
      </c>
      <c r="W41" s="10">
        <f t="shared" ref="W41:CH41" si="77">W$5/(1-$E41)+$D$41-W$5</f>
        <v>4.0387878787878861E-2</v>
      </c>
      <c r="X41" s="10">
        <f t="shared" si="77"/>
        <v>4.0892929292929203E-2</v>
      </c>
      <c r="Y41" s="10">
        <f t="shared" si="77"/>
        <v>4.1397979797979989E-2</v>
      </c>
      <c r="Z41" s="10">
        <f t="shared" si="77"/>
        <v>4.1903030303030331E-2</v>
      </c>
      <c r="AA41" s="10">
        <f t="shared" si="77"/>
        <v>4.2408080808080673E-2</v>
      </c>
      <c r="AB41" s="10">
        <f t="shared" si="77"/>
        <v>4.2913131313131458E-2</v>
      </c>
      <c r="AC41" s="10">
        <f t="shared" si="77"/>
        <v>4.34181818181818E-2</v>
      </c>
      <c r="AD41" s="10">
        <f t="shared" si="77"/>
        <v>4.3923232323232586E-2</v>
      </c>
      <c r="AE41" s="10">
        <f t="shared" si="77"/>
        <v>4.4428282828282928E-2</v>
      </c>
      <c r="AF41" s="10">
        <f t="shared" si="77"/>
        <v>4.493333333333327E-2</v>
      </c>
      <c r="AG41" s="10">
        <f t="shared" si="77"/>
        <v>4.5438383838384055E-2</v>
      </c>
      <c r="AH41" s="10">
        <f t="shared" si="77"/>
        <v>4.5943434343434397E-2</v>
      </c>
      <c r="AI41" s="10">
        <f t="shared" si="77"/>
        <v>4.6448484848484739E-2</v>
      </c>
      <c r="AJ41" s="10">
        <f t="shared" si="77"/>
        <v>4.6953535353535525E-2</v>
      </c>
      <c r="AK41" s="10">
        <f t="shared" si="77"/>
        <v>4.7458585858585867E-2</v>
      </c>
      <c r="AL41" s="10">
        <f t="shared" si="77"/>
        <v>4.7963636363636208E-2</v>
      </c>
      <c r="AM41" s="10">
        <f t="shared" si="77"/>
        <v>4.8468686868686994E-2</v>
      </c>
      <c r="AN41" s="10">
        <f t="shared" si="77"/>
        <v>4.8973737373737336E-2</v>
      </c>
      <c r="AO41" s="10">
        <f t="shared" si="77"/>
        <v>4.9478787878788122E-2</v>
      </c>
      <c r="AP41" s="10">
        <f t="shared" si="77"/>
        <v>4.9983838383838464E-2</v>
      </c>
      <c r="AQ41" s="10">
        <f t="shared" si="77"/>
        <v>5.0488888888888805E-2</v>
      </c>
      <c r="AR41" s="10">
        <f t="shared" si="77"/>
        <v>5.0993939393939591E-2</v>
      </c>
      <c r="AS41" s="10">
        <f t="shared" si="77"/>
        <v>5.1498989898989933E-2</v>
      </c>
      <c r="AT41" s="10">
        <f t="shared" si="77"/>
        <v>5.2004040404040275E-2</v>
      </c>
      <c r="AU41" s="10">
        <f t="shared" si="77"/>
        <v>5.2509090909090617E-2</v>
      </c>
      <c r="AV41" s="10">
        <f t="shared" si="77"/>
        <v>5.3014141414140958E-2</v>
      </c>
      <c r="AW41" s="10">
        <f t="shared" si="77"/>
        <v>5.35191919191913E-2</v>
      </c>
      <c r="AX41" s="10">
        <f t="shared" si="77"/>
        <v>5.4024242424241642E-2</v>
      </c>
      <c r="AY41" s="10">
        <f t="shared" si="77"/>
        <v>5.4529292929292872E-2</v>
      </c>
      <c r="AZ41" s="10">
        <f t="shared" si="77"/>
        <v>5.5034343434343214E-2</v>
      </c>
      <c r="BA41" s="10">
        <f t="shared" si="77"/>
        <v>5.5539393939393555E-2</v>
      </c>
      <c r="BB41" s="10">
        <f t="shared" si="77"/>
        <v>5.6044444444443897E-2</v>
      </c>
      <c r="BC41" s="10">
        <f t="shared" si="77"/>
        <v>5.6549494949494239E-2</v>
      </c>
      <c r="BD41" s="10">
        <f t="shared" si="77"/>
        <v>5.7054545454545469E-2</v>
      </c>
      <c r="BE41" s="10">
        <f t="shared" si="77"/>
        <v>5.7559595959595811E-2</v>
      </c>
      <c r="BF41" s="10">
        <f t="shared" si="77"/>
        <v>5.8064646464646152E-2</v>
      </c>
      <c r="BG41" s="10">
        <f t="shared" si="77"/>
        <v>5.8569696969696494E-2</v>
      </c>
      <c r="BH41" s="10">
        <f t="shared" si="77"/>
        <v>5.9074747474746836E-2</v>
      </c>
      <c r="BI41" s="10">
        <f t="shared" si="77"/>
        <v>5.9579797979797178E-2</v>
      </c>
      <c r="BJ41" s="10">
        <f t="shared" si="77"/>
        <v>6.0084848484848408E-2</v>
      </c>
      <c r="BK41" s="10">
        <f t="shared" si="77"/>
        <v>6.0589898989898749E-2</v>
      </c>
      <c r="BL41" s="10">
        <f t="shared" si="77"/>
        <v>6.1094949494949091E-2</v>
      </c>
      <c r="BM41" s="10">
        <f t="shared" si="77"/>
        <v>6.1599999999999433E-2</v>
      </c>
      <c r="BN41" s="10">
        <f t="shared" si="77"/>
        <v>6.2105050505049775E-2</v>
      </c>
      <c r="BO41" s="10">
        <f t="shared" si="77"/>
        <v>6.2610101010101005E-2</v>
      </c>
      <c r="BP41" s="10">
        <f t="shared" si="77"/>
        <v>6.3115151515151346E-2</v>
      </c>
      <c r="BQ41" s="10">
        <f t="shared" si="77"/>
        <v>6.3620202020201688E-2</v>
      </c>
      <c r="BR41" s="10">
        <f t="shared" si="77"/>
        <v>6.412525252525203E-2</v>
      </c>
      <c r="BS41" s="10">
        <f t="shared" si="77"/>
        <v>6.4630303030302372E-2</v>
      </c>
      <c r="BT41" s="10">
        <f t="shared" si="77"/>
        <v>6.5135353535352714E-2</v>
      </c>
      <c r="BU41" s="10">
        <f t="shared" si="77"/>
        <v>6.5640404040403943E-2</v>
      </c>
      <c r="BV41" s="10">
        <f t="shared" si="77"/>
        <v>6.6145454545454285E-2</v>
      </c>
      <c r="BW41" s="10">
        <f t="shared" si="77"/>
        <v>6.6650505050504627E-2</v>
      </c>
      <c r="BX41" s="10">
        <f t="shared" si="77"/>
        <v>6.7155555555554969E-2</v>
      </c>
      <c r="BY41" s="10">
        <f t="shared" si="77"/>
        <v>6.7660606060605311E-2</v>
      </c>
      <c r="BZ41" s="10">
        <f t="shared" si="77"/>
        <v>6.8165656565656541E-2</v>
      </c>
      <c r="CA41" s="10">
        <f t="shared" si="77"/>
        <v>6.8670707070706882E-2</v>
      </c>
      <c r="CB41" s="10">
        <f t="shared" si="77"/>
        <v>6.9175757575757224E-2</v>
      </c>
      <c r="CC41" s="10">
        <f t="shared" si="77"/>
        <v>6.9680808080807566E-2</v>
      </c>
      <c r="CD41" s="10">
        <f t="shared" si="77"/>
        <v>7.0185858585857908E-2</v>
      </c>
      <c r="CE41" s="10">
        <f t="shared" si="77"/>
        <v>7.0690909090908249E-2</v>
      </c>
      <c r="CF41" s="10">
        <f t="shared" si="77"/>
        <v>7.1195959595959479E-2</v>
      </c>
      <c r="CG41" s="10">
        <f t="shared" si="77"/>
        <v>7.1701010101009821E-2</v>
      </c>
      <c r="CH41" s="10">
        <f t="shared" si="77"/>
        <v>7.2206060606060163E-2</v>
      </c>
      <c r="CI41" s="10">
        <f t="shared" ref="CI41:ET41" si="78">CI$5/(1-$E41)+$D$41-CI$5</f>
        <v>7.2711111111110505E-2</v>
      </c>
      <c r="CJ41" s="10">
        <f t="shared" si="78"/>
        <v>7.3216161616160846E-2</v>
      </c>
      <c r="CK41" s="10">
        <f t="shared" si="78"/>
        <v>7.3721212121212076E-2</v>
      </c>
      <c r="CL41" s="10">
        <f t="shared" si="78"/>
        <v>7.4226262626262418E-2</v>
      </c>
      <c r="CM41" s="10">
        <f t="shared" si="78"/>
        <v>7.473131313131276E-2</v>
      </c>
      <c r="CN41" s="10">
        <f t="shared" si="78"/>
        <v>7.5236363636363102E-2</v>
      </c>
      <c r="CO41" s="10">
        <f t="shared" si="78"/>
        <v>7.5741414141413443E-2</v>
      </c>
      <c r="CP41" s="10">
        <f t="shared" si="78"/>
        <v>7.6246464646463785E-2</v>
      </c>
      <c r="CQ41" s="10">
        <f t="shared" si="78"/>
        <v>7.6751515151515015E-2</v>
      </c>
      <c r="CR41" s="10">
        <f t="shared" si="78"/>
        <v>7.7256565656565357E-2</v>
      </c>
      <c r="CS41" s="10">
        <f t="shared" si="78"/>
        <v>7.7761616161615699E-2</v>
      </c>
      <c r="CT41" s="10">
        <f t="shared" si="78"/>
        <v>7.826666666666604E-2</v>
      </c>
      <c r="CU41" s="10">
        <f t="shared" si="78"/>
        <v>7.8771717171716382E-2</v>
      </c>
      <c r="CV41" s="10">
        <f t="shared" si="78"/>
        <v>7.9276767676767612E-2</v>
      </c>
      <c r="CW41" s="10">
        <f t="shared" si="78"/>
        <v>7.9781818181817954E-2</v>
      </c>
      <c r="CX41" s="10">
        <f t="shared" si="78"/>
        <v>8.0286868686868296E-2</v>
      </c>
      <c r="CY41" s="10">
        <f t="shared" si="78"/>
        <v>8.0791919191918637E-2</v>
      </c>
      <c r="CZ41" s="10">
        <f t="shared" si="78"/>
        <v>8.1296969696968979E-2</v>
      </c>
      <c r="DA41" s="10">
        <f t="shared" si="78"/>
        <v>8.1802020202019321E-2</v>
      </c>
      <c r="DB41" s="10">
        <f t="shared" si="78"/>
        <v>8.2307070707070551E-2</v>
      </c>
      <c r="DC41" s="10">
        <f t="shared" si="78"/>
        <v>8.2812121212120893E-2</v>
      </c>
      <c r="DD41" s="10">
        <f t="shared" si="78"/>
        <v>8.3317171717171234E-2</v>
      </c>
      <c r="DE41" s="10">
        <f t="shared" si="78"/>
        <v>8.3822222222221576E-2</v>
      </c>
      <c r="DF41" s="10">
        <f t="shared" si="78"/>
        <v>8.4327272727271918E-2</v>
      </c>
      <c r="DG41" s="10">
        <f t="shared" si="78"/>
        <v>8.4832323232323148E-2</v>
      </c>
      <c r="DH41" s="10">
        <f t="shared" si="78"/>
        <v>8.533737373737349E-2</v>
      </c>
      <c r="DI41" s="10">
        <f t="shared" si="78"/>
        <v>8.5842424242423832E-2</v>
      </c>
      <c r="DJ41" s="10">
        <f t="shared" si="78"/>
        <v>8.6347474747474173E-2</v>
      </c>
      <c r="DK41" s="10">
        <f t="shared" si="78"/>
        <v>8.6852525252524515E-2</v>
      </c>
      <c r="DL41" s="10">
        <f t="shared" si="78"/>
        <v>8.7357575757574857E-2</v>
      </c>
      <c r="DM41" s="10">
        <f t="shared" si="78"/>
        <v>8.7862626262626087E-2</v>
      </c>
      <c r="DN41" s="10">
        <f t="shared" si="78"/>
        <v>8.8367676767676429E-2</v>
      </c>
      <c r="DO41" s="10">
        <f t="shared" si="78"/>
        <v>8.887272727272677E-2</v>
      </c>
      <c r="DP41" s="10">
        <f t="shared" si="78"/>
        <v>8.9377777777777112E-2</v>
      </c>
      <c r="DQ41" s="10">
        <f t="shared" si="78"/>
        <v>8.9882828282827454E-2</v>
      </c>
      <c r="DR41" s="10">
        <f t="shared" si="78"/>
        <v>9.0387878787878684E-2</v>
      </c>
      <c r="DS41" s="10">
        <f t="shared" si="78"/>
        <v>9.0892929292929026E-2</v>
      </c>
      <c r="DT41" s="10">
        <f t="shared" si="78"/>
        <v>9.1397979797979367E-2</v>
      </c>
      <c r="DU41" s="10">
        <f t="shared" si="78"/>
        <v>9.1903030303030597E-2</v>
      </c>
      <c r="DV41" s="10">
        <f t="shared" si="78"/>
        <v>9.2408080808080939E-2</v>
      </c>
      <c r="DW41" s="10">
        <f t="shared" si="78"/>
        <v>9.2913131313130393E-2</v>
      </c>
      <c r="DX41" s="10">
        <f t="shared" si="78"/>
        <v>9.3418181818181623E-2</v>
      </c>
      <c r="DY41" s="10">
        <f t="shared" si="78"/>
        <v>9.3923232323231076E-2</v>
      </c>
      <c r="DZ41" s="10">
        <f t="shared" si="78"/>
        <v>9.4428282828282306E-2</v>
      </c>
      <c r="EA41" s="10">
        <f t="shared" si="78"/>
        <v>9.4933333333333536E-2</v>
      </c>
      <c r="EB41" s="10">
        <f t="shared" si="78"/>
        <v>9.543838383838299E-2</v>
      </c>
      <c r="EC41" s="10">
        <f t="shared" si="78"/>
        <v>9.594343434343422E-2</v>
      </c>
      <c r="ED41" s="10">
        <f t="shared" si="78"/>
        <v>9.6448484848483673E-2</v>
      </c>
      <c r="EE41" s="10">
        <f t="shared" si="78"/>
        <v>9.6953535353534903E-2</v>
      </c>
      <c r="EF41" s="10">
        <f t="shared" si="78"/>
        <v>9.7458585858586133E-2</v>
      </c>
      <c r="EG41" s="10">
        <f t="shared" si="78"/>
        <v>9.7963636363635587E-2</v>
      </c>
      <c r="EH41" s="10">
        <f t="shared" si="78"/>
        <v>9.8468686868686817E-2</v>
      </c>
      <c r="EI41" s="10">
        <f t="shared" si="78"/>
        <v>9.897373737373627E-2</v>
      </c>
      <c r="EJ41" s="10">
        <f t="shared" si="78"/>
        <v>9.94787878787875E-2</v>
      </c>
      <c r="EK41" s="10">
        <f t="shared" si="78"/>
        <v>9.998383838383873E-2</v>
      </c>
      <c r="EL41" s="10">
        <f t="shared" si="78"/>
        <v>0.10048888888888818</v>
      </c>
      <c r="EM41" s="10">
        <f t="shared" si="78"/>
        <v>0.10099393939393941</v>
      </c>
      <c r="EN41" s="10">
        <f t="shared" si="78"/>
        <v>0.10149898989898887</v>
      </c>
      <c r="EO41" s="10">
        <f t="shared" si="78"/>
        <v>0.1020040404040401</v>
      </c>
      <c r="EP41" s="10">
        <f t="shared" si="78"/>
        <v>0.10250909090909133</v>
      </c>
      <c r="EQ41" s="10">
        <f t="shared" si="78"/>
        <v>0.10301414141414078</v>
      </c>
      <c r="ER41" s="10">
        <f t="shared" si="78"/>
        <v>0.10351919191919201</v>
      </c>
      <c r="ES41" s="10">
        <f t="shared" si="78"/>
        <v>0.10402424242424146</v>
      </c>
      <c r="ET41" s="10">
        <f t="shared" si="78"/>
        <v>0.10452929292929269</v>
      </c>
      <c r="EU41" s="10"/>
      <c r="EV41" s="10"/>
      <c r="EW41" s="10"/>
      <c r="EX41" s="10"/>
      <c r="EY41" s="10"/>
      <c r="EZ41" s="10"/>
      <c r="FA41" s="10"/>
      <c r="FB41" s="10"/>
    </row>
    <row r="42" spans="1:158" x14ac:dyDescent="0.25">
      <c r="A42" s="57"/>
      <c r="B42" s="17">
        <f t="shared" ref="B42:B58" si="79">+B41+1</f>
        <v>30</v>
      </c>
    </row>
    <row r="43" spans="1:158" x14ac:dyDescent="0.25">
      <c r="A43" s="1" t="s">
        <v>234</v>
      </c>
      <c r="B43" s="17"/>
    </row>
    <row r="44" spans="1:158" x14ac:dyDescent="0.25">
      <c r="A44" s="57" t="s">
        <v>235</v>
      </c>
      <c r="B44" s="17">
        <f>+B40+1</f>
        <v>1</v>
      </c>
      <c r="C44" s="10">
        <v>4.8689999999999998</v>
      </c>
      <c r="D44" s="10">
        <v>7.4999999999999997E-3</v>
      </c>
      <c r="E44" s="7">
        <v>2.2599999999999999E-2</v>
      </c>
      <c r="F44" s="10">
        <f>F$5/(1-$E44)+$D$44-F$5</f>
        <v>4.2183855125843994E-2</v>
      </c>
      <c r="G44" s="10">
        <f t="shared" ref="G44:T44" si="80">G$5/(1-$E44)+$D$44-G$5</f>
        <v>4.333998363003877E-2</v>
      </c>
      <c r="H44" s="10">
        <f t="shared" si="80"/>
        <v>4.4496112134233767E-2</v>
      </c>
      <c r="I44" s="10">
        <f t="shared" si="80"/>
        <v>4.5652240638428543E-2</v>
      </c>
      <c r="J44" s="10">
        <f t="shared" si="80"/>
        <v>4.6808369142623318E-2</v>
      </c>
      <c r="K44" s="10">
        <f t="shared" si="80"/>
        <v>4.7964497646818094E-2</v>
      </c>
      <c r="L44" s="10">
        <f t="shared" si="80"/>
        <v>4.9120626151012869E-2</v>
      </c>
      <c r="M44" s="10">
        <f t="shared" si="80"/>
        <v>5.0276754655207645E-2</v>
      </c>
      <c r="N44" s="10">
        <f t="shared" si="80"/>
        <v>5.1432883159402421E-2</v>
      </c>
      <c r="O44" s="10">
        <f t="shared" si="80"/>
        <v>5.2589011663597196E-2</v>
      </c>
      <c r="P44" s="10">
        <f t="shared" si="80"/>
        <v>6.5306425209739949E-2</v>
      </c>
      <c r="Q44" s="10">
        <f t="shared" si="80"/>
        <v>6.6462553713934724E-2</v>
      </c>
      <c r="R44" s="10">
        <f t="shared" si="80"/>
        <v>6.76186822181295E-2</v>
      </c>
      <c r="S44" s="10">
        <f t="shared" si="80"/>
        <v>6.8774810722324276E-2</v>
      </c>
      <c r="T44" s="10">
        <f t="shared" si="80"/>
        <v>6.9930939226519051E-2</v>
      </c>
      <c r="U44" s="10">
        <f t="shared" ref="U44:V46" si="81">U$5/(1-$E44)+$D$41-U$5</f>
        <v>7.5187067730714041E-2</v>
      </c>
      <c r="V44" s="10">
        <f t="shared" si="81"/>
        <v>7.6343196234908817E-2</v>
      </c>
      <c r="W44" s="10">
        <f t="shared" ref="W44:CH44" si="82">W$5/(1-$E44)+$D$41-W$5</f>
        <v>7.7499324739103592E-2</v>
      </c>
      <c r="X44" s="10">
        <f t="shared" si="82"/>
        <v>7.8655453243298368E-2</v>
      </c>
      <c r="Y44" s="10">
        <f t="shared" si="82"/>
        <v>7.9811581747493143E-2</v>
      </c>
      <c r="Z44" s="10">
        <f t="shared" si="82"/>
        <v>8.0967710251687919E-2</v>
      </c>
      <c r="AA44" s="10">
        <f t="shared" si="82"/>
        <v>8.2123838755882694E-2</v>
      </c>
      <c r="AB44" s="10">
        <f t="shared" si="82"/>
        <v>8.327996726007747E-2</v>
      </c>
      <c r="AC44" s="10">
        <f t="shared" si="82"/>
        <v>8.4436095764272245E-2</v>
      </c>
      <c r="AD44" s="10">
        <f t="shared" si="82"/>
        <v>8.5592224268467021E-2</v>
      </c>
      <c r="AE44" s="10">
        <f t="shared" si="82"/>
        <v>8.6748352772661796E-2</v>
      </c>
      <c r="AF44" s="10">
        <f t="shared" si="82"/>
        <v>8.7904481276857016E-2</v>
      </c>
      <c r="AG44" s="10">
        <f t="shared" si="82"/>
        <v>8.9060609781051792E-2</v>
      </c>
      <c r="AH44" s="10">
        <f t="shared" si="82"/>
        <v>9.0216738285246567E-2</v>
      </c>
      <c r="AI44" s="10">
        <f t="shared" si="82"/>
        <v>9.1372866789441343E-2</v>
      </c>
      <c r="AJ44" s="10">
        <f t="shared" si="82"/>
        <v>9.2528995293636118E-2</v>
      </c>
      <c r="AK44" s="10">
        <f t="shared" si="82"/>
        <v>9.3685123797830894E-2</v>
      </c>
      <c r="AL44" s="10">
        <f t="shared" si="82"/>
        <v>9.4841252302025669E-2</v>
      </c>
      <c r="AM44" s="10">
        <f t="shared" si="82"/>
        <v>9.5997380806220445E-2</v>
      </c>
      <c r="AN44" s="10">
        <f t="shared" si="82"/>
        <v>9.715350931041522E-2</v>
      </c>
      <c r="AO44" s="10">
        <f t="shared" si="82"/>
        <v>9.8309637814609996E-2</v>
      </c>
      <c r="AP44" s="10">
        <f t="shared" si="82"/>
        <v>9.9465766318804771E-2</v>
      </c>
      <c r="AQ44" s="10">
        <f t="shared" si="82"/>
        <v>0.10062189482299955</v>
      </c>
      <c r="AR44" s="10">
        <f t="shared" si="82"/>
        <v>0.10177802332719388</v>
      </c>
      <c r="AS44" s="10">
        <f t="shared" si="82"/>
        <v>0.10293415183138865</v>
      </c>
      <c r="AT44" s="10">
        <f t="shared" si="82"/>
        <v>0.10409028033558343</v>
      </c>
      <c r="AU44" s="10">
        <f t="shared" si="82"/>
        <v>0.1052464088397782</v>
      </c>
      <c r="AV44" s="10">
        <f t="shared" si="82"/>
        <v>0.10640253734397298</v>
      </c>
      <c r="AW44" s="10">
        <f t="shared" si="82"/>
        <v>0.10755866584816776</v>
      </c>
      <c r="AX44" s="10">
        <f t="shared" si="82"/>
        <v>0.10871479435236253</v>
      </c>
      <c r="AY44" s="10">
        <f t="shared" si="82"/>
        <v>0.10987092285655731</v>
      </c>
      <c r="AZ44" s="10">
        <f t="shared" si="82"/>
        <v>0.11102705136075208</v>
      </c>
      <c r="BA44" s="10">
        <f t="shared" si="82"/>
        <v>0.11218317986494686</v>
      </c>
      <c r="BB44" s="10">
        <f t="shared" si="82"/>
        <v>0.11333930836914163</v>
      </c>
      <c r="BC44" s="10">
        <f t="shared" si="82"/>
        <v>0.11449543687333641</v>
      </c>
      <c r="BD44" s="10">
        <f t="shared" si="82"/>
        <v>0.11565156537753118</v>
      </c>
      <c r="BE44" s="10">
        <f t="shared" si="82"/>
        <v>0.11680769388172596</v>
      </c>
      <c r="BF44" s="10">
        <f t="shared" si="82"/>
        <v>0.11796382238592074</v>
      </c>
      <c r="BG44" s="10">
        <f t="shared" si="82"/>
        <v>0.11911995089011551</v>
      </c>
      <c r="BH44" s="10">
        <f t="shared" si="82"/>
        <v>0.12027607939431029</v>
      </c>
      <c r="BI44" s="10">
        <f t="shared" si="82"/>
        <v>0.12143220789850506</v>
      </c>
      <c r="BJ44" s="10">
        <f t="shared" si="82"/>
        <v>0.12258833640269984</v>
      </c>
      <c r="BK44" s="10">
        <f t="shared" si="82"/>
        <v>0.12374446490689461</v>
      </c>
      <c r="BL44" s="10">
        <f t="shared" si="82"/>
        <v>0.12490059341108939</v>
      </c>
      <c r="BM44" s="10">
        <f t="shared" si="82"/>
        <v>0.12605672191528505</v>
      </c>
      <c r="BN44" s="10">
        <f t="shared" si="82"/>
        <v>0.12721285041947983</v>
      </c>
      <c r="BO44" s="10">
        <f t="shared" si="82"/>
        <v>0.1283689789236746</v>
      </c>
      <c r="BP44" s="10">
        <f t="shared" si="82"/>
        <v>0.12952510742786938</v>
      </c>
      <c r="BQ44" s="10">
        <f t="shared" si="82"/>
        <v>0.13068123593206415</v>
      </c>
      <c r="BR44" s="10">
        <f t="shared" si="82"/>
        <v>0.13183736443625893</v>
      </c>
      <c r="BS44" s="10">
        <f t="shared" si="82"/>
        <v>0.13299349294045371</v>
      </c>
      <c r="BT44" s="10">
        <f t="shared" si="82"/>
        <v>0.13414962144464848</v>
      </c>
      <c r="BU44" s="10">
        <f t="shared" si="82"/>
        <v>0.13530574994884326</v>
      </c>
      <c r="BV44" s="10">
        <f t="shared" si="82"/>
        <v>0.13646187845303803</v>
      </c>
      <c r="BW44" s="10">
        <f t="shared" si="82"/>
        <v>0.13761800695723281</v>
      </c>
      <c r="BX44" s="10">
        <f t="shared" si="82"/>
        <v>0.13877413546142758</v>
      </c>
      <c r="BY44" s="10">
        <f t="shared" si="82"/>
        <v>0.13993026396562236</v>
      </c>
      <c r="BZ44" s="10">
        <f t="shared" si="82"/>
        <v>0.14108639246981713</v>
      </c>
      <c r="CA44" s="10">
        <f t="shared" si="82"/>
        <v>0.14224252097401191</v>
      </c>
      <c r="CB44" s="10">
        <f t="shared" si="82"/>
        <v>0.14339864947820669</v>
      </c>
      <c r="CC44" s="10">
        <f t="shared" si="82"/>
        <v>0.14455477798240146</v>
      </c>
      <c r="CD44" s="10">
        <f t="shared" si="82"/>
        <v>0.14571090648659624</v>
      </c>
      <c r="CE44" s="10">
        <f t="shared" si="82"/>
        <v>0.14686703499079101</v>
      </c>
      <c r="CF44" s="10">
        <f t="shared" si="82"/>
        <v>0.14802316349498579</v>
      </c>
      <c r="CG44" s="10">
        <f t="shared" si="82"/>
        <v>0.14917929199918056</v>
      </c>
      <c r="CH44" s="10">
        <f t="shared" si="82"/>
        <v>0.15033542050337534</v>
      </c>
      <c r="CI44" s="10">
        <f t="shared" ref="CI44:ET44" si="83">CI$5/(1-$E44)+$D$41-CI$5</f>
        <v>0.15149154900757011</v>
      </c>
      <c r="CJ44" s="10">
        <f t="shared" si="83"/>
        <v>0.15264767751176489</v>
      </c>
      <c r="CK44" s="10">
        <f t="shared" si="83"/>
        <v>0.15380380601595967</v>
      </c>
      <c r="CL44" s="10">
        <f t="shared" si="83"/>
        <v>0.15495993452015444</v>
      </c>
      <c r="CM44" s="10">
        <f t="shared" si="83"/>
        <v>0.15611606302434922</v>
      </c>
      <c r="CN44" s="10">
        <f t="shared" si="83"/>
        <v>0.15727219152854399</v>
      </c>
      <c r="CO44" s="10">
        <f t="shared" si="83"/>
        <v>0.15842832003273877</v>
      </c>
      <c r="CP44" s="10">
        <f t="shared" si="83"/>
        <v>0.15958444853693354</v>
      </c>
      <c r="CQ44" s="10">
        <f t="shared" si="83"/>
        <v>0.16074057704112832</v>
      </c>
      <c r="CR44" s="10">
        <f t="shared" si="83"/>
        <v>0.16189670554532309</v>
      </c>
      <c r="CS44" s="10">
        <f t="shared" si="83"/>
        <v>0.16305283404951787</v>
      </c>
      <c r="CT44" s="10">
        <f t="shared" si="83"/>
        <v>0.16420896255371265</v>
      </c>
      <c r="CU44" s="10">
        <f t="shared" si="83"/>
        <v>0.16536509105790742</v>
      </c>
      <c r="CV44" s="10">
        <f t="shared" si="83"/>
        <v>0.1665212195621022</v>
      </c>
      <c r="CW44" s="10">
        <f t="shared" si="83"/>
        <v>0.16767734806629697</v>
      </c>
      <c r="CX44" s="10">
        <f t="shared" si="83"/>
        <v>0.16883347657049175</v>
      </c>
      <c r="CY44" s="10">
        <f t="shared" si="83"/>
        <v>0.16998960507468652</v>
      </c>
      <c r="CZ44" s="10">
        <f t="shared" si="83"/>
        <v>0.1711457335788813</v>
      </c>
      <c r="DA44" s="10">
        <f t="shared" si="83"/>
        <v>0.17230186208307607</v>
      </c>
      <c r="DB44" s="10">
        <f t="shared" si="83"/>
        <v>0.17345799058727085</v>
      </c>
      <c r="DC44" s="10">
        <f t="shared" si="83"/>
        <v>0.17461411909146562</v>
      </c>
      <c r="DD44" s="10">
        <f t="shared" si="83"/>
        <v>0.17577024759566129</v>
      </c>
      <c r="DE44" s="10">
        <f t="shared" si="83"/>
        <v>0.17692637609985606</v>
      </c>
      <c r="DF44" s="10">
        <f t="shared" si="83"/>
        <v>0.17808250460405084</v>
      </c>
      <c r="DG44" s="10">
        <f t="shared" si="83"/>
        <v>0.17923863310824562</v>
      </c>
      <c r="DH44" s="10">
        <f t="shared" si="83"/>
        <v>0.18039476161244039</v>
      </c>
      <c r="DI44" s="10">
        <f t="shared" si="83"/>
        <v>0.18155089011663517</v>
      </c>
      <c r="DJ44" s="10">
        <f t="shared" si="83"/>
        <v>0.18270701862082994</v>
      </c>
      <c r="DK44" s="10">
        <f t="shared" si="83"/>
        <v>0.18386314712502472</v>
      </c>
      <c r="DL44" s="10">
        <f t="shared" si="83"/>
        <v>0.18501927562921949</v>
      </c>
      <c r="DM44" s="10">
        <f t="shared" si="83"/>
        <v>0.18617540413341427</v>
      </c>
      <c r="DN44" s="10">
        <f t="shared" si="83"/>
        <v>0.18733153263760904</v>
      </c>
      <c r="DO44" s="10">
        <f t="shared" si="83"/>
        <v>0.18848766114180382</v>
      </c>
      <c r="DP44" s="10">
        <f t="shared" si="83"/>
        <v>0.1896437896459986</v>
      </c>
      <c r="DQ44" s="10">
        <f t="shared" si="83"/>
        <v>0.19079991815019337</v>
      </c>
      <c r="DR44" s="10">
        <f t="shared" si="83"/>
        <v>0.19195604665438815</v>
      </c>
      <c r="DS44" s="10">
        <f t="shared" si="83"/>
        <v>0.19311217515858292</v>
      </c>
      <c r="DT44" s="10">
        <f t="shared" si="83"/>
        <v>0.1942683036627777</v>
      </c>
      <c r="DU44" s="10">
        <f t="shared" si="83"/>
        <v>0.19542443216697247</v>
      </c>
      <c r="DV44" s="10">
        <f t="shared" si="83"/>
        <v>0.19658056067116725</v>
      </c>
      <c r="DW44" s="10">
        <f t="shared" si="83"/>
        <v>0.19773668917536114</v>
      </c>
      <c r="DX44" s="10">
        <f t="shared" si="83"/>
        <v>0.1988928176795568</v>
      </c>
      <c r="DY44" s="10">
        <f t="shared" si="83"/>
        <v>0.20004894618375246</v>
      </c>
      <c r="DZ44" s="10">
        <f t="shared" si="83"/>
        <v>0.20120507468794635</v>
      </c>
      <c r="EA44" s="10">
        <f t="shared" si="83"/>
        <v>0.20236120319214201</v>
      </c>
      <c r="EB44" s="10">
        <f t="shared" si="83"/>
        <v>0.2035173316963359</v>
      </c>
      <c r="EC44" s="10">
        <f t="shared" si="83"/>
        <v>0.20467346020053157</v>
      </c>
      <c r="ED44" s="10">
        <f t="shared" si="83"/>
        <v>0.20582958870472545</v>
      </c>
      <c r="EE44" s="10">
        <f t="shared" si="83"/>
        <v>0.20698571720892112</v>
      </c>
      <c r="EF44" s="10">
        <f t="shared" si="83"/>
        <v>0.208141845713115</v>
      </c>
      <c r="EG44" s="10">
        <f t="shared" si="83"/>
        <v>0.20929797421731067</v>
      </c>
      <c r="EH44" s="10">
        <f t="shared" si="83"/>
        <v>0.21045410272150455</v>
      </c>
      <c r="EI44" s="10">
        <f t="shared" si="83"/>
        <v>0.21161023122570022</v>
      </c>
      <c r="EJ44" s="10">
        <f t="shared" si="83"/>
        <v>0.21276635972989411</v>
      </c>
      <c r="EK44" s="10">
        <f t="shared" si="83"/>
        <v>0.21392248823408977</v>
      </c>
      <c r="EL44" s="10">
        <f t="shared" si="83"/>
        <v>0.21507861673828366</v>
      </c>
      <c r="EM44" s="10">
        <f t="shared" si="83"/>
        <v>0.21623474524247932</v>
      </c>
      <c r="EN44" s="10">
        <f t="shared" si="83"/>
        <v>0.21739087374667321</v>
      </c>
      <c r="EO44" s="10">
        <f t="shared" si="83"/>
        <v>0.21854700225086887</v>
      </c>
      <c r="EP44" s="10">
        <f t="shared" si="83"/>
        <v>0.21970313075506276</v>
      </c>
      <c r="EQ44" s="10">
        <f t="shared" si="83"/>
        <v>0.22085925925925842</v>
      </c>
      <c r="ER44" s="10">
        <f t="shared" si="83"/>
        <v>0.22201538776345231</v>
      </c>
      <c r="ES44" s="10">
        <f t="shared" si="83"/>
        <v>0.22317151626764797</v>
      </c>
      <c r="ET44" s="10">
        <f t="shared" si="83"/>
        <v>0.22432764477184364</v>
      </c>
      <c r="EU44" s="10"/>
      <c r="EV44" s="10"/>
      <c r="EW44" s="10"/>
      <c r="EX44" s="10"/>
      <c r="EY44" s="10"/>
      <c r="EZ44" s="10"/>
      <c r="FA44" s="10"/>
      <c r="FB44" s="10"/>
    </row>
    <row r="45" spans="1:158" x14ac:dyDescent="0.25">
      <c r="A45" s="57" t="s">
        <v>236</v>
      </c>
      <c r="B45" s="17"/>
      <c r="C45" s="10">
        <v>2.339</v>
      </c>
      <c r="D45" s="10">
        <v>3.8E-3</v>
      </c>
      <c r="E45" s="7">
        <v>6.7999999999999996E-3</v>
      </c>
      <c r="F45" s="10">
        <f>F$5/(1-$E45)+$D$45-F$5</f>
        <v>1.4069834877164844E-2</v>
      </c>
      <c r="G45" s="10">
        <f t="shared" ref="G45:T45" si="84">G$5/(1-$E45)+$D$45-G$5</f>
        <v>1.4412162706403553E-2</v>
      </c>
      <c r="H45" s="10">
        <f t="shared" si="84"/>
        <v>1.4754490535642484E-2</v>
      </c>
      <c r="I45" s="10">
        <f t="shared" si="84"/>
        <v>1.5096818364881193E-2</v>
      </c>
      <c r="J45" s="10">
        <f t="shared" si="84"/>
        <v>1.5439146194120124E-2</v>
      </c>
      <c r="K45" s="10">
        <f t="shared" si="84"/>
        <v>1.5781474023358832E-2</v>
      </c>
      <c r="L45" s="10">
        <f t="shared" si="84"/>
        <v>1.6123801852597763E-2</v>
      </c>
      <c r="M45" s="10">
        <f t="shared" si="84"/>
        <v>1.6466129681836472E-2</v>
      </c>
      <c r="N45" s="10">
        <f t="shared" si="84"/>
        <v>1.6808457511075403E-2</v>
      </c>
      <c r="O45" s="10">
        <f t="shared" si="84"/>
        <v>1.7150785340314112E-2</v>
      </c>
      <c r="P45" s="10">
        <f t="shared" si="84"/>
        <v>2.0916391461941242E-2</v>
      </c>
      <c r="Q45" s="10">
        <f t="shared" si="84"/>
        <v>2.1258719291179951E-2</v>
      </c>
      <c r="R45" s="10">
        <f t="shared" si="84"/>
        <v>2.1601047120419103E-2</v>
      </c>
      <c r="S45" s="10">
        <f t="shared" si="84"/>
        <v>2.1943374949657812E-2</v>
      </c>
      <c r="T45" s="10">
        <f t="shared" si="84"/>
        <v>2.2285702778896521E-2</v>
      </c>
      <c r="U45" s="10">
        <f t="shared" si="81"/>
        <v>3.0428030608135259E-2</v>
      </c>
      <c r="V45" s="10">
        <f t="shared" si="81"/>
        <v>3.0770358437374412E-2</v>
      </c>
      <c r="W45" s="10">
        <f t="shared" ref="W45:Z46" si="85">W$5/(1-$E45)+$D$41-W$5</f>
        <v>3.1112686266613121E-2</v>
      </c>
      <c r="X45" s="10">
        <f t="shared" si="85"/>
        <v>3.145501409585183E-2</v>
      </c>
      <c r="Y45" s="10">
        <f t="shared" si="85"/>
        <v>3.1797341925090539E-2</v>
      </c>
      <c r="Z45" s="10">
        <f t="shared" si="85"/>
        <v>3.2139669754329692E-2</v>
      </c>
    </row>
    <row r="46" spans="1:158" x14ac:dyDescent="0.25">
      <c r="A46" s="57" t="s">
        <v>237</v>
      </c>
      <c r="B46" s="17"/>
      <c r="C46" s="10">
        <v>2.79</v>
      </c>
      <c r="D46" s="10">
        <v>5.8999999999999999E-3</v>
      </c>
      <c r="E46" s="7">
        <v>1.6400000000000001E-2</v>
      </c>
      <c r="F46" s="10">
        <f>F$5/(1-$E46)+$D$46-F$5</f>
        <v>3.091016673444491E-2</v>
      </c>
      <c r="G46" s="10">
        <f t="shared" ref="G46:T46" si="86">G$5/(1-$E46)+$D$46-G$5</f>
        <v>3.1743838958926407E-2</v>
      </c>
      <c r="H46" s="10">
        <f t="shared" si="86"/>
        <v>3.2577511183407903E-2</v>
      </c>
      <c r="I46" s="10">
        <f t="shared" si="86"/>
        <v>3.34111834078894E-2</v>
      </c>
      <c r="J46" s="10">
        <f t="shared" si="86"/>
        <v>3.4244855632370896E-2</v>
      </c>
      <c r="K46" s="10">
        <f t="shared" si="86"/>
        <v>3.5078527856852393E-2</v>
      </c>
      <c r="L46" s="10">
        <f t="shared" si="86"/>
        <v>3.5912200081333889E-2</v>
      </c>
      <c r="M46" s="10">
        <f t="shared" si="86"/>
        <v>3.6745872305815386E-2</v>
      </c>
      <c r="N46" s="10">
        <f t="shared" si="86"/>
        <v>3.7579544530296882E-2</v>
      </c>
      <c r="O46" s="10">
        <f t="shared" si="86"/>
        <v>3.8413216754778379E-2</v>
      </c>
      <c r="P46" s="10">
        <f t="shared" si="86"/>
        <v>4.758361122407484E-2</v>
      </c>
      <c r="Q46" s="10">
        <f t="shared" si="86"/>
        <v>4.8417283448556336E-2</v>
      </c>
      <c r="R46" s="10">
        <f t="shared" si="86"/>
        <v>4.9250955673037833E-2</v>
      </c>
      <c r="S46" s="10">
        <f t="shared" si="86"/>
        <v>5.0084627897519329E-2</v>
      </c>
      <c r="T46" s="10">
        <f t="shared" si="86"/>
        <v>5.0918300122000826E-2</v>
      </c>
      <c r="U46" s="10">
        <f t="shared" si="81"/>
        <v>5.7451972346482361E-2</v>
      </c>
      <c r="V46" s="10">
        <f t="shared" si="81"/>
        <v>5.8285644570963857E-2</v>
      </c>
      <c r="W46" s="10">
        <f t="shared" si="85"/>
        <v>5.9119316795445354E-2</v>
      </c>
      <c r="X46" s="10">
        <f t="shared" si="85"/>
        <v>5.995298901992685E-2</v>
      </c>
      <c r="Y46" s="10">
        <f t="shared" si="85"/>
        <v>6.0786661244408347E-2</v>
      </c>
      <c r="Z46" s="10">
        <f t="shared" si="85"/>
        <v>6.1620333468889843E-2</v>
      </c>
    </row>
    <row r="47" spans="1:158" x14ac:dyDescent="0.25">
      <c r="A47" s="57"/>
      <c r="B47" s="17"/>
    </row>
    <row r="48" spans="1:158" x14ac:dyDescent="0.25">
      <c r="A48" s="1" t="s">
        <v>153</v>
      </c>
      <c r="B48" s="17">
        <f>+B42+1</f>
        <v>31</v>
      </c>
      <c r="C48" s="10" t="s">
        <v>254</v>
      </c>
      <c r="E48" s="7" t="s">
        <v>255</v>
      </c>
    </row>
    <row r="49" spans="1:158" x14ac:dyDescent="0.25">
      <c r="A49" s="57" t="s">
        <v>28</v>
      </c>
      <c r="B49" s="17">
        <f t="shared" si="79"/>
        <v>32</v>
      </c>
      <c r="C49" s="10">
        <v>4.29</v>
      </c>
      <c r="D49" s="10">
        <v>1.18E-2</v>
      </c>
      <c r="E49" s="7">
        <v>1.8100000000000002E-2</v>
      </c>
      <c r="F49" s="10">
        <f t="shared" ref="F49:BQ49" si="87">F$5/(1-$E49)+$D$49-F$5</f>
        <v>3.9450473571646771E-2</v>
      </c>
      <c r="G49" s="10">
        <f t="shared" si="87"/>
        <v>4.03721560240351E-2</v>
      </c>
      <c r="H49" s="10">
        <f t="shared" si="87"/>
        <v>4.1293838476423206E-2</v>
      </c>
      <c r="I49" s="10">
        <f t="shared" si="87"/>
        <v>4.2215520928811534E-2</v>
      </c>
      <c r="J49" s="10">
        <f t="shared" si="87"/>
        <v>4.3137203381199862E-2</v>
      </c>
      <c r="K49" s="10">
        <f t="shared" si="87"/>
        <v>4.4058885833587969E-2</v>
      </c>
      <c r="L49" s="10">
        <f t="shared" si="87"/>
        <v>4.4980568285976297E-2</v>
      </c>
      <c r="M49" s="10">
        <f t="shared" si="87"/>
        <v>4.5902250738364403E-2</v>
      </c>
      <c r="N49" s="10">
        <f t="shared" si="87"/>
        <v>4.6823933190752731E-2</v>
      </c>
      <c r="O49" s="10">
        <f t="shared" si="87"/>
        <v>4.7745615643140837E-2</v>
      </c>
      <c r="P49" s="10">
        <f t="shared" si="87"/>
        <v>5.788412261941156E-2</v>
      </c>
      <c r="Q49" s="10">
        <f t="shared" si="87"/>
        <v>5.8805805071799444E-2</v>
      </c>
      <c r="R49" s="10">
        <f t="shared" si="87"/>
        <v>5.9727487524187772E-2</v>
      </c>
      <c r="S49" s="10">
        <f t="shared" si="87"/>
        <v>6.0649169976576101E-2</v>
      </c>
      <c r="T49" s="10">
        <f t="shared" si="87"/>
        <v>6.1570852428964429E-2</v>
      </c>
      <c r="U49" s="10">
        <f t="shared" si="87"/>
        <v>6.2492534881352313E-2</v>
      </c>
      <c r="V49" s="10">
        <f t="shared" si="87"/>
        <v>6.3414217333740641E-2</v>
      </c>
      <c r="W49" s="10">
        <f t="shared" si="87"/>
        <v>6.4335899786128969E-2</v>
      </c>
      <c r="X49" s="10">
        <f t="shared" si="87"/>
        <v>6.5257582238517298E-2</v>
      </c>
      <c r="Y49" s="10">
        <f t="shared" si="87"/>
        <v>6.6179264690905626E-2</v>
      </c>
      <c r="Z49" s="10">
        <f t="shared" si="87"/>
        <v>6.710094714329351E-2</v>
      </c>
      <c r="AA49" s="10">
        <f t="shared" si="87"/>
        <v>6.8022629595681838E-2</v>
      </c>
      <c r="AB49" s="10">
        <f t="shared" si="87"/>
        <v>6.8944312048070167E-2</v>
      </c>
      <c r="AC49" s="10">
        <f t="shared" si="87"/>
        <v>6.9865994500458495E-2</v>
      </c>
      <c r="AD49" s="10">
        <f t="shared" si="87"/>
        <v>7.0787676952846379E-2</v>
      </c>
      <c r="AE49" s="10">
        <f t="shared" si="87"/>
        <v>7.1709359405234707E-2</v>
      </c>
      <c r="AF49" s="10">
        <f t="shared" si="87"/>
        <v>7.2631041857623035E-2</v>
      </c>
      <c r="AG49" s="10">
        <f t="shared" si="87"/>
        <v>7.3552724310011364E-2</v>
      </c>
      <c r="AH49" s="10">
        <f t="shared" si="87"/>
        <v>7.4474406762399248E-2</v>
      </c>
      <c r="AI49" s="10">
        <f t="shared" si="87"/>
        <v>7.5396089214787576E-2</v>
      </c>
      <c r="AJ49" s="10">
        <f t="shared" si="87"/>
        <v>7.6317771667175904E-2</v>
      </c>
      <c r="AK49" s="10">
        <f t="shared" si="87"/>
        <v>7.7239454119564233E-2</v>
      </c>
      <c r="AL49" s="10">
        <f t="shared" si="87"/>
        <v>7.8161136571952117E-2</v>
      </c>
      <c r="AM49" s="10">
        <f t="shared" si="87"/>
        <v>7.9082819024340445E-2</v>
      </c>
      <c r="AN49" s="10">
        <f t="shared" si="87"/>
        <v>8.0004501476728773E-2</v>
      </c>
      <c r="AO49" s="10">
        <f t="shared" si="87"/>
        <v>8.0926183929117101E-2</v>
      </c>
      <c r="AP49" s="10">
        <f t="shared" si="87"/>
        <v>8.184786638150543E-2</v>
      </c>
      <c r="AQ49" s="10">
        <f t="shared" si="87"/>
        <v>8.2769548833893314E-2</v>
      </c>
      <c r="AR49" s="10">
        <f t="shared" si="87"/>
        <v>8.3691231286281642E-2</v>
      </c>
      <c r="AS49" s="10">
        <f t="shared" si="87"/>
        <v>8.4612913738669526E-2</v>
      </c>
      <c r="AT49" s="10">
        <f t="shared" si="87"/>
        <v>8.5534596191058299E-2</v>
      </c>
      <c r="AU49" s="10">
        <f t="shared" si="87"/>
        <v>8.6456278643446183E-2</v>
      </c>
      <c r="AV49" s="10">
        <f t="shared" si="87"/>
        <v>8.7377961095834955E-2</v>
      </c>
      <c r="AW49" s="10">
        <f t="shared" si="87"/>
        <v>8.8299643548222839E-2</v>
      </c>
      <c r="AX49" s="10">
        <f t="shared" si="87"/>
        <v>8.9221326000610723E-2</v>
      </c>
      <c r="AY49" s="10">
        <f t="shared" si="87"/>
        <v>9.0143008452999496E-2</v>
      </c>
      <c r="AZ49" s="10">
        <f t="shared" si="87"/>
        <v>9.106469090538738E-2</v>
      </c>
      <c r="BA49" s="10">
        <f t="shared" si="87"/>
        <v>9.1986373357775264E-2</v>
      </c>
      <c r="BB49" s="10">
        <f t="shared" si="87"/>
        <v>9.2908055810164036E-2</v>
      </c>
      <c r="BC49" s="10">
        <f t="shared" si="87"/>
        <v>9.3829738262551921E-2</v>
      </c>
      <c r="BD49" s="10">
        <f t="shared" si="87"/>
        <v>9.4751420714940693E-2</v>
      </c>
      <c r="BE49" s="10">
        <f t="shared" si="87"/>
        <v>9.5673103167328577E-2</v>
      </c>
      <c r="BF49" s="10">
        <f t="shared" si="87"/>
        <v>9.6594785619716461E-2</v>
      </c>
      <c r="BG49" s="10">
        <f t="shared" si="87"/>
        <v>9.7516468072105233E-2</v>
      </c>
      <c r="BH49" s="10">
        <f t="shared" si="87"/>
        <v>9.8438150524493118E-2</v>
      </c>
      <c r="BI49" s="10">
        <f t="shared" si="87"/>
        <v>9.935983297688189E-2</v>
      </c>
      <c r="BJ49" s="10">
        <f t="shared" si="87"/>
        <v>0.10028151542926977</v>
      </c>
      <c r="BK49" s="10">
        <f t="shared" si="87"/>
        <v>0.10120319788165766</v>
      </c>
      <c r="BL49" s="10">
        <f t="shared" si="87"/>
        <v>0.10212488033404643</v>
      </c>
      <c r="BM49" s="10">
        <f t="shared" si="87"/>
        <v>0.10304656278643431</v>
      </c>
      <c r="BN49" s="10">
        <f t="shared" si="87"/>
        <v>0.1039682452388222</v>
      </c>
      <c r="BO49" s="10">
        <f t="shared" si="87"/>
        <v>0.10488992769121097</v>
      </c>
      <c r="BP49" s="10">
        <f t="shared" si="87"/>
        <v>0.10581161014359886</v>
      </c>
      <c r="BQ49" s="10">
        <f t="shared" si="87"/>
        <v>0.10673329259598763</v>
      </c>
      <c r="BR49" s="10">
        <f t="shared" ref="BR49:EC49" si="88">BR$5/(1-$E49)+$D$49-BR$5</f>
        <v>0.10765497504837551</v>
      </c>
      <c r="BS49" s="10">
        <f t="shared" si="88"/>
        <v>0.1085766575007634</v>
      </c>
      <c r="BT49" s="10">
        <f t="shared" si="88"/>
        <v>0.10949833995315217</v>
      </c>
      <c r="BU49" s="10">
        <f t="shared" si="88"/>
        <v>0.11042002240554005</v>
      </c>
      <c r="BV49" s="10">
        <f t="shared" si="88"/>
        <v>0.11134170485792794</v>
      </c>
      <c r="BW49" s="10">
        <f t="shared" si="88"/>
        <v>0.11226338731031671</v>
      </c>
      <c r="BX49" s="10">
        <f t="shared" si="88"/>
        <v>0.11318506976270459</v>
      </c>
      <c r="BY49" s="10">
        <f t="shared" si="88"/>
        <v>0.11410675221509337</v>
      </c>
      <c r="BZ49" s="10">
        <f t="shared" si="88"/>
        <v>0.11502843466748125</v>
      </c>
      <c r="CA49" s="10">
        <f t="shared" si="88"/>
        <v>0.11595011711986913</v>
      </c>
      <c r="CB49" s="10">
        <f t="shared" si="88"/>
        <v>0.11687179957225791</v>
      </c>
      <c r="CC49" s="10">
        <f t="shared" si="88"/>
        <v>0.11779348202464579</v>
      </c>
      <c r="CD49" s="10">
        <f t="shared" si="88"/>
        <v>0.11871516447703456</v>
      </c>
      <c r="CE49" s="10">
        <f t="shared" si="88"/>
        <v>0.11963684692942245</v>
      </c>
      <c r="CF49" s="10">
        <f t="shared" si="88"/>
        <v>0.12055852938181033</v>
      </c>
      <c r="CG49" s="10">
        <f t="shared" si="88"/>
        <v>0.1214802118341991</v>
      </c>
      <c r="CH49" s="10">
        <f t="shared" si="88"/>
        <v>0.12240189428658699</v>
      </c>
      <c r="CI49" s="10">
        <f t="shared" si="88"/>
        <v>0.12332357673897487</v>
      </c>
      <c r="CJ49" s="10">
        <f t="shared" si="88"/>
        <v>0.12424525919136364</v>
      </c>
      <c r="CK49" s="10">
        <f t="shared" si="88"/>
        <v>0.12516694164375153</v>
      </c>
      <c r="CL49" s="10">
        <f t="shared" si="88"/>
        <v>0.1260886240961403</v>
      </c>
      <c r="CM49" s="10">
        <f t="shared" si="88"/>
        <v>0.12701030654852818</v>
      </c>
      <c r="CN49" s="10">
        <f t="shared" si="88"/>
        <v>0.12793198900091607</v>
      </c>
      <c r="CO49" s="10">
        <f t="shared" si="88"/>
        <v>0.12885367145330484</v>
      </c>
      <c r="CP49" s="10">
        <f t="shared" si="88"/>
        <v>0.12977535390569273</v>
      </c>
      <c r="CQ49" s="10">
        <f t="shared" si="88"/>
        <v>0.1306970363580815</v>
      </c>
      <c r="CR49" s="10">
        <f t="shared" si="88"/>
        <v>0.13161871881046938</v>
      </c>
      <c r="CS49" s="10">
        <f t="shared" si="88"/>
        <v>0.13254040126285727</v>
      </c>
      <c r="CT49" s="10">
        <f t="shared" si="88"/>
        <v>0.13346208371524604</v>
      </c>
      <c r="CU49" s="10">
        <f t="shared" si="88"/>
        <v>0.13438376616763392</v>
      </c>
      <c r="CV49" s="10">
        <f t="shared" si="88"/>
        <v>0.13530544862002181</v>
      </c>
      <c r="CW49" s="10">
        <f t="shared" si="88"/>
        <v>0.13622713107241058</v>
      </c>
      <c r="CX49" s="10">
        <f t="shared" si="88"/>
        <v>0.13714881352479846</v>
      </c>
      <c r="CY49" s="10">
        <f t="shared" si="88"/>
        <v>0.13807049597718724</v>
      </c>
      <c r="CZ49" s="10">
        <f t="shared" si="88"/>
        <v>0.13899217842957512</v>
      </c>
      <c r="DA49" s="10">
        <f t="shared" si="88"/>
        <v>0.139913860881963</v>
      </c>
      <c r="DB49" s="10">
        <f t="shared" si="88"/>
        <v>0.14083554333435178</v>
      </c>
      <c r="DC49" s="10">
        <f t="shared" si="88"/>
        <v>0.14175722578673966</v>
      </c>
      <c r="DD49" s="10">
        <f t="shared" si="88"/>
        <v>0.14267890823912843</v>
      </c>
      <c r="DE49" s="10">
        <f t="shared" si="88"/>
        <v>0.14360059069151632</v>
      </c>
      <c r="DF49" s="10">
        <f t="shared" si="88"/>
        <v>0.1445222731439042</v>
      </c>
      <c r="DG49" s="10">
        <f t="shared" si="88"/>
        <v>0.14544395559629297</v>
      </c>
      <c r="DH49" s="10">
        <f t="shared" si="88"/>
        <v>0.14636563804868086</v>
      </c>
      <c r="DI49" s="10">
        <f t="shared" si="88"/>
        <v>0.14728732050106874</v>
      </c>
      <c r="DJ49" s="10">
        <f t="shared" si="88"/>
        <v>0.14820900295345751</v>
      </c>
      <c r="DK49" s="10">
        <f t="shared" si="88"/>
        <v>0.1491306854058454</v>
      </c>
      <c r="DL49" s="10">
        <f t="shared" si="88"/>
        <v>0.15005236785823417</v>
      </c>
      <c r="DM49" s="10">
        <f t="shared" si="88"/>
        <v>0.15097405031062205</v>
      </c>
      <c r="DN49" s="10">
        <f t="shared" si="88"/>
        <v>0.15189573276300994</v>
      </c>
      <c r="DO49" s="10">
        <f t="shared" si="88"/>
        <v>0.15281741521539871</v>
      </c>
      <c r="DP49" s="10">
        <f t="shared" si="88"/>
        <v>0.1537390976677866</v>
      </c>
      <c r="DQ49" s="10">
        <f t="shared" si="88"/>
        <v>0.15466078012017448</v>
      </c>
      <c r="DR49" s="10">
        <f t="shared" si="88"/>
        <v>0.15558246257256325</v>
      </c>
      <c r="DS49" s="10">
        <f t="shared" si="88"/>
        <v>0.15650414502495114</v>
      </c>
      <c r="DT49" s="10">
        <f t="shared" si="88"/>
        <v>0.15742582747733813</v>
      </c>
      <c r="DU49" s="10">
        <f t="shared" si="88"/>
        <v>0.1583475099297269</v>
      </c>
      <c r="DV49" s="10">
        <f t="shared" si="88"/>
        <v>0.15926919238211568</v>
      </c>
      <c r="DW49" s="10">
        <f t="shared" si="88"/>
        <v>0.16019087483450356</v>
      </c>
      <c r="DX49" s="10">
        <f t="shared" si="88"/>
        <v>0.16111255728689144</v>
      </c>
      <c r="DY49" s="10">
        <f t="shared" si="88"/>
        <v>0.16203423973927933</v>
      </c>
      <c r="DZ49" s="10">
        <f t="shared" si="88"/>
        <v>0.16295592219166721</v>
      </c>
      <c r="EA49" s="10">
        <f t="shared" si="88"/>
        <v>0.16387760464405687</v>
      </c>
      <c r="EB49" s="10">
        <f t="shared" si="88"/>
        <v>0.16479928709644476</v>
      </c>
      <c r="EC49" s="10">
        <f t="shared" si="88"/>
        <v>0.16572096954883264</v>
      </c>
      <c r="ED49" s="10">
        <f t="shared" ref="ED49:ET49" si="89">ED$5/(1-$E49)+$D$49-ED$5</f>
        <v>0.16664265200122053</v>
      </c>
      <c r="EE49" s="10">
        <f t="shared" si="89"/>
        <v>0.16756433445360841</v>
      </c>
      <c r="EF49" s="10">
        <f t="shared" si="89"/>
        <v>0.16848601690599807</v>
      </c>
      <c r="EG49" s="10">
        <f t="shared" si="89"/>
        <v>0.16940769935838595</v>
      </c>
      <c r="EH49" s="10">
        <f t="shared" si="89"/>
        <v>0.17032938181077384</v>
      </c>
      <c r="EI49" s="10">
        <f t="shared" si="89"/>
        <v>0.17125106426316172</v>
      </c>
      <c r="EJ49" s="10">
        <f t="shared" si="89"/>
        <v>0.17217274671554961</v>
      </c>
      <c r="EK49" s="10">
        <f t="shared" si="89"/>
        <v>0.17309442916793927</v>
      </c>
      <c r="EL49" s="10">
        <f t="shared" si="89"/>
        <v>0.17401611162032715</v>
      </c>
      <c r="EM49" s="10">
        <f t="shared" si="89"/>
        <v>0.17493779407271504</v>
      </c>
      <c r="EN49" s="10">
        <f t="shared" si="89"/>
        <v>0.17585947652510292</v>
      </c>
      <c r="EO49" s="10">
        <f t="shared" si="89"/>
        <v>0.17678115897749258</v>
      </c>
      <c r="EP49" s="10">
        <f t="shared" si="89"/>
        <v>0.17770284142988046</v>
      </c>
      <c r="EQ49" s="10">
        <f t="shared" si="89"/>
        <v>0.17862452388226835</v>
      </c>
      <c r="ER49" s="10">
        <f t="shared" si="89"/>
        <v>0.17954620633465623</v>
      </c>
      <c r="ES49" s="10">
        <f t="shared" si="89"/>
        <v>0.18046788878704412</v>
      </c>
      <c r="ET49" s="10">
        <f t="shared" si="89"/>
        <v>0.18138957123943378</v>
      </c>
      <c r="EU49" s="10"/>
      <c r="EV49" s="10"/>
      <c r="EW49" s="10"/>
      <c r="EX49" s="10"/>
      <c r="EY49" s="10"/>
      <c r="EZ49" s="10"/>
      <c r="FA49" s="10"/>
      <c r="FB49" s="10"/>
    </row>
    <row r="50" spans="1:158" x14ac:dyDescent="0.25">
      <c r="A50" s="57" t="s">
        <v>29</v>
      </c>
      <c r="B50" s="17">
        <f t="shared" si="79"/>
        <v>33</v>
      </c>
      <c r="C50" s="73">
        <v>6.6</v>
      </c>
      <c r="D50" s="73">
        <v>1.7299999999999999E-2</v>
      </c>
      <c r="E50" s="74">
        <v>3.1899999999999998E-2</v>
      </c>
      <c r="F50" s="10">
        <f t="shared" ref="F50:BQ50" si="90">F$5/(1-$E50)+$D$50-F$5</f>
        <v>6.6726712116517151E-2</v>
      </c>
      <c r="G50" s="10">
        <f t="shared" si="90"/>
        <v>6.8374269187067682E-2</v>
      </c>
      <c r="H50" s="10">
        <f t="shared" si="90"/>
        <v>7.0021826257618214E-2</v>
      </c>
      <c r="I50" s="10">
        <f t="shared" si="90"/>
        <v>7.1669383328168745E-2</v>
      </c>
      <c r="J50" s="10">
        <f t="shared" si="90"/>
        <v>7.3316940398719277E-2</v>
      </c>
      <c r="K50" s="10">
        <f t="shared" si="90"/>
        <v>7.4964497469269809E-2</v>
      </c>
      <c r="L50" s="10">
        <f t="shared" si="90"/>
        <v>7.661205453982034E-2</v>
      </c>
      <c r="M50" s="10">
        <f t="shared" si="90"/>
        <v>7.8259611610371094E-2</v>
      </c>
      <c r="N50" s="10">
        <f t="shared" si="90"/>
        <v>7.9907168680921625E-2</v>
      </c>
      <c r="O50" s="10">
        <f t="shared" si="90"/>
        <v>8.1554725751472157E-2</v>
      </c>
      <c r="P50" s="10">
        <f t="shared" si="90"/>
        <v>9.9677853527528448E-2</v>
      </c>
      <c r="Q50" s="10">
        <f t="shared" si="90"/>
        <v>0.10132541059807876</v>
      </c>
      <c r="R50" s="10">
        <f t="shared" si="90"/>
        <v>0.10297296766862951</v>
      </c>
      <c r="S50" s="10">
        <f t="shared" si="90"/>
        <v>0.10462052473917982</v>
      </c>
      <c r="T50" s="10">
        <f t="shared" si="90"/>
        <v>0.10626808180973057</v>
      </c>
      <c r="U50" s="10">
        <f t="shared" si="90"/>
        <v>0.10791563888028133</v>
      </c>
      <c r="V50" s="10">
        <f t="shared" si="90"/>
        <v>0.10956319595083164</v>
      </c>
      <c r="W50" s="10">
        <f t="shared" si="90"/>
        <v>0.11121075302138239</v>
      </c>
      <c r="X50" s="10">
        <f t="shared" si="90"/>
        <v>0.1128583100919327</v>
      </c>
      <c r="Y50" s="10">
        <f t="shared" si="90"/>
        <v>0.11450586716248345</v>
      </c>
      <c r="Z50" s="10">
        <f t="shared" si="90"/>
        <v>0.11615342423303376</v>
      </c>
      <c r="AA50" s="10">
        <f t="shared" si="90"/>
        <v>0.11780098130358452</v>
      </c>
      <c r="AB50" s="10">
        <f t="shared" si="90"/>
        <v>0.11944853837413527</v>
      </c>
      <c r="AC50" s="10">
        <f t="shared" si="90"/>
        <v>0.12109609544468558</v>
      </c>
      <c r="AD50" s="10">
        <f t="shared" si="90"/>
        <v>0.12274365251523633</v>
      </c>
      <c r="AE50" s="10">
        <f t="shared" si="90"/>
        <v>0.12439120958578664</v>
      </c>
      <c r="AF50" s="10">
        <f t="shared" si="90"/>
        <v>0.1260387666563374</v>
      </c>
      <c r="AG50" s="10">
        <f t="shared" si="90"/>
        <v>0.12768632372688771</v>
      </c>
      <c r="AH50" s="10">
        <f t="shared" si="90"/>
        <v>0.12933388079743846</v>
      </c>
      <c r="AI50" s="10">
        <f t="shared" si="90"/>
        <v>0.13098143786798877</v>
      </c>
      <c r="AJ50" s="10">
        <f t="shared" si="90"/>
        <v>0.13262899493853952</v>
      </c>
      <c r="AK50" s="10">
        <f t="shared" si="90"/>
        <v>0.13427655200909028</v>
      </c>
      <c r="AL50" s="10">
        <f t="shared" si="90"/>
        <v>0.13592410907964059</v>
      </c>
      <c r="AM50" s="10">
        <f t="shared" si="90"/>
        <v>0.13757166615019134</v>
      </c>
      <c r="AN50" s="10">
        <f t="shared" si="90"/>
        <v>0.13921922322074165</v>
      </c>
      <c r="AO50" s="10">
        <f t="shared" si="90"/>
        <v>0.1408667802912924</v>
      </c>
      <c r="AP50" s="10">
        <f t="shared" si="90"/>
        <v>0.14251433736184271</v>
      </c>
      <c r="AQ50" s="10">
        <f t="shared" si="90"/>
        <v>0.14416189443239347</v>
      </c>
      <c r="AR50" s="10">
        <f t="shared" si="90"/>
        <v>0.14580945150294333</v>
      </c>
      <c r="AS50" s="10">
        <f t="shared" si="90"/>
        <v>0.14745700857349409</v>
      </c>
      <c r="AT50" s="10">
        <f t="shared" si="90"/>
        <v>0.14910456564404484</v>
      </c>
      <c r="AU50" s="10">
        <f t="shared" si="90"/>
        <v>0.15075212271459559</v>
      </c>
      <c r="AV50" s="10">
        <f t="shared" si="90"/>
        <v>0.15239967978514546</v>
      </c>
      <c r="AW50" s="10">
        <f t="shared" si="90"/>
        <v>0.15404723685569621</v>
      </c>
      <c r="AX50" s="10">
        <f t="shared" si="90"/>
        <v>0.15569479392624697</v>
      </c>
      <c r="AY50" s="10">
        <f t="shared" si="90"/>
        <v>0.15734235099679772</v>
      </c>
      <c r="AZ50" s="10">
        <f t="shared" si="90"/>
        <v>0.15898990806734847</v>
      </c>
      <c r="BA50" s="10">
        <f t="shared" si="90"/>
        <v>0.16063746513789834</v>
      </c>
      <c r="BB50" s="10">
        <f t="shared" si="90"/>
        <v>0.16228502220844909</v>
      </c>
      <c r="BC50" s="10">
        <f t="shared" si="90"/>
        <v>0.16393257927899985</v>
      </c>
      <c r="BD50" s="10">
        <f t="shared" si="90"/>
        <v>0.1655801363495506</v>
      </c>
      <c r="BE50" s="10">
        <f t="shared" si="90"/>
        <v>0.16722769342010047</v>
      </c>
      <c r="BF50" s="10">
        <f t="shared" si="90"/>
        <v>0.16887525049065122</v>
      </c>
      <c r="BG50" s="10">
        <f t="shared" si="90"/>
        <v>0.17052280756120197</v>
      </c>
      <c r="BH50" s="10">
        <f t="shared" si="90"/>
        <v>0.17217036463175273</v>
      </c>
      <c r="BI50" s="10">
        <f t="shared" si="90"/>
        <v>0.17381792170230348</v>
      </c>
      <c r="BJ50" s="10">
        <f t="shared" si="90"/>
        <v>0.17546547877285334</v>
      </c>
      <c r="BK50" s="10">
        <f t="shared" si="90"/>
        <v>0.1771130358434041</v>
      </c>
      <c r="BL50" s="10">
        <f t="shared" si="90"/>
        <v>0.17876059291395485</v>
      </c>
      <c r="BM50" s="10">
        <f t="shared" si="90"/>
        <v>0.18040814998450561</v>
      </c>
      <c r="BN50" s="10">
        <f t="shared" si="90"/>
        <v>0.18205570705505547</v>
      </c>
      <c r="BO50" s="10">
        <f t="shared" si="90"/>
        <v>0.18370326412560622</v>
      </c>
      <c r="BP50" s="10">
        <f t="shared" si="90"/>
        <v>0.18535082119615698</v>
      </c>
      <c r="BQ50" s="10">
        <f t="shared" si="90"/>
        <v>0.18699837826670773</v>
      </c>
      <c r="BR50" s="10">
        <f t="shared" ref="BR50:EC50" si="91">BR$5/(1-$E50)+$D$50-BR$5</f>
        <v>0.18864593533725849</v>
      </c>
      <c r="BS50" s="10">
        <f t="shared" si="91"/>
        <v>0.19029349240780835</v>
      </c>
      <c r="BT50" s="10">
        <f t="shared" si="91"/>
        <v>0.1919410494783591</v>
      </c>
      <c r="BU50" s="10">
        <f t="shared" si="91"/>
        <v>0.19358860654890986</v>
      </c>
      <c r="BV50" s="10">
        <f t="shared" si="91"/>
        <v>0.19523616361946061</v>
      </c>
      <c r="BW50" s="10">
        <f t="shared" si="91"/>
        <v>0.19688372069001048</v>
      </c>
      <c r="BX50" s="10">
        <f t="shared" si="91"/>
        <v>0.19853127776056123</v>
      </c>
      <c r="BY50" s="10">
        <f t="shared" si="91"/>
        <v>0.20017883483111198</v>
      </c>
      <c r="BZ50" s="10">
        <f t="shared" si="91"/>
        <v>0.20182639190166274</v>
      </c>
      <c r="CA50" s="10">
        <f t="shared" si="91"/>
        <v>0.20347394897221349</v>
      </c>
      <c r="CB50" s="10">
        <f t="shared" si="91"/>
        <v>0.20512150604276336</v>
      </c>
      <c r="CC50" s="10">
        <f t="shared" si="91"/>
        <v>0.20676906311331411</v>
      </c>
      <c r="CD50" s="10">
        <f t="shared" si="91"/>
        <v>0.20841662018386486</v>
      </c>
      <c r="CE50" s="10">
        <f t="shared" si="91"/>
        <v>0.21006417725441562</v>
      </c>
      <c r="CF50" s="10">
        <f t="shared" si="91"/>
        <v>0.21171173432496637</v>
      </c>
      <c r="CG50" s="10">
        <f t="shared" si="91"/>
        <v>0.21335929139551624</v>
      </c>
      <c r="CH50" s="10">
        <f t="shared" si="91"/>
        <v>0.21500684846606699</v>
      </c>
      <c r="CI50" s="10">
        <f t="shared" si="91"/>
        <v>0.21665440553661774</v>
      </c>
      <c r="CJ50" s="10">
        <f t="shared" si="91"/>
        <v>0.2183019626071685</v>
      </c>
      <c r="CK50" s="10">
        <f t="shared" si="91"/>
        <v>0.21994951967771836</v>
      </c>
      <c r="CL50" s="10">
        <f t="shared" si="91"/>
        <v>0.22159707674826912</v>
      </c>
      <c r="CM50" s="10">
        <f t="shared" si="91"/>
        <v>0.22324463381881987</v>
      </c>
      <c r="CN50" s="10">
        <f t="shared" si="91"/>
        <v>0.22489219088937062</v>
      </c>
      <c r="CO50" s="10">
        <f t="shared" si="91"/>
        <v>0.22653974795992138</v>
      </c>
      <c r="CP50" s="10">
        <f t="shared" si="91"/>
        <v>0.22818730503047124</v>
      </c>
      <c r="CQ50" s="10">
        <f t="shared" si="91"/>
        <v>0.229834862101022</v>
      </c>
      <c r="CR50" s="10">
        <f t="shared" si="91"/>
        <v>0.23148241917157275</v>
      </c>
      <c r="CS50" s="10">
        <f t="shared" si="91"/>
        <v>0.2331299762421235</v>
      </c>
      <c r="CT50" s="10">
        <f t="shared" si="91"/>
        <v>0.23477753331267337</v>
      </c>
      <c r="CU50" s="10">
        <f t="shared" si="91"/>
        <v>0.23642509038322412</v>
      </c>
      <c r="CV50" s="10">
        <f t="shared" si="91"/>
        <v>0.23807264745377488</v>
      </c>
      <c r="CW50" s="10">
        <f t="shared" si="91"/>
        <v>0.23972020452432563</v>
      </c>
      <c r="CX50" s="10">
        <f t="shared" si="91"/>
        <v>0.24136776159487638</v>
      </c>
      <c r="CY50" s="10">
        <f t="shared" si="91"/>
        <v>0.24301531866542625</v>
      </c>
      <c r="CZ50" s="10">
        <f t="shared" si="91"/>
        <v>0.244662875735977</v>
      </c>
      <c r="DA50" s="10">
        <f t="shared" si="91"/>
        <v>0.24631043280652776</v>
      </c>
      <c r="DB50" s="10">
        <f t="shared" si="91"/>
        <v>0.24795798987707851</v>
      </c>
      <c r="DC50" s="10">
        <f t="shared" si="91"/>
        <v>0.24960554694762838</v>
      </c>
      <c r="DD50" s="10">
        <f t="shared" si="91"/>
        <v>0.25125310401817913</v>
      </c>
      <c r="DE50" s="10">
        <f t="shared" si="91"/>
        <v>0.25290066108872988</v>
      </c>
      <c r="DF50" s="10">
        <f t="shared" si="91"/>
        <v>0.25454821815928064</v>
      </c>
      <c r="DG50" s="10">
        <f t="shared" si="91"/>
        <v>0.25619577522983139</v>
      </c>
      <c r="DH50" s="10">
        <f t="shared" si="91"/>
        <v>0.25784333230038126</v>
      </c>
      <c r="DI50" s="10">
        <f t="shared" si="91"/>
        <v>0.25949088937093201</v>
      </c>
      <c r="DJ50" s="10">
        <f t="shared" si="91"/>
        <v>0.26113844644148276</v>
      </c>
      <c r="DK50" s="10">
        <f t="shared" si="91"/>
        <v>0.26278600351203352</v>
      </c>
      <c r="DL50" s="10">
        <f t="shared" si="91"/>
        <v>0.26443356058258338</v>
      </c>
      <c r="DM50" s="10">
        <f t="shared" si="91"/>
        <v>0.26608111765313414</v>
      </c>
      <c r="DN50" s="10">
        <f t="shared" si="91"/>
        <v>0.26772867472368489</v>
      </c>
      <c r="DO50" s="10">
        <f t="shared" si="91"/>
        <v>0.26937623179423564</v>
      </c>
      <c r="DP50" s="10">
        <f t="shared" si="91"/>
        <v>0.2710237888647864</v>
      </c>
      <c r="DQ50" s="10">
        <f t="shared" si="91"/>
        <v>0.27267134593533715</v>
      </c>
      <c r="DR50" s="10">
        <f t="shared" si="91"/>
        <v>0.2743189030058879</v>
      </c>
      <c r="DS50" s="10">
        <f t="shared" si="91"/>
        <v>0.27596646007643866</v>
      </c>
      <c r="DT50" s="10">
        <f t="shared" si="91"/>
        <v>0.27761401714698941</v>
      </c>
      <c r="DU50" s="10">
        <f t="shared" si="91"/>
        <v>0.27926157421754016</v>
      </c>
      <c r="DV50" s="10">
        <f t="shared" si="91"/>
        <v>0.28090913128809092</v>
      </c>
      <c r="DW50" s="10">
        <f t="shared" si="91"/>
        <v>0.28255668835864078</v>
      </c>
      <c r="DX50" s="10">
        <f t="shared" si="91"/>
        <v>0.28420424542919065</v>
      </c>
      <c r="DY50" s="10">
        <f t="shared" si="91"/>
        <v>0.28585180249974229</v>
      </c>
      <c r="DZ50" s="10">
        <f t="shared" si="91"/>
        <v>0.28749935957029216</v>
      </c>
      <c r="EA50" s="10">
        <f t="shared" si="91"/>
        <v>0.2891469166408438</v>
      </c>
      <c r="EB50" s="10">
        <f t="shared" si="91"/>
        <v>0.29079447371139366</v>
      </c>
      <c r="EC50" s="10">
        <f t="shared" si="91"/>
        <v>0.29244203078194531</v>
      </c>
      <c r="ED50" s="10">
        <f t="shared" ref="ED50:ET50" si="92">ED$5/(1-$E50)+$D$50-ED$5</f>
        <v>0.29408958785249517</v>
      </c>
      <c r="EE50" s="10">
        <f t="shared" si="92"/>
        <v>0.29573714492304504</v>
      </c>
      <c r="EF50" s="10">
        <f t="shared" si="92"/>
        <v>0.29738470199359668</v>
      </c>
      <c r="EG50" s="10">
        <f t="shared" si="92"/>
        <v>0.29903225906414654</v>
      </c>
      <c r="EH50" s="10">
        <f t="shared" si="92"/>
        <v>0.30067981613469819</v>
      </c>
      <c r="EI50" s="10">
        <f t="shared" si="92"/>
        <v>0.30232737320524805</v>
      </c>
      <c r="EJ50" s="10">
        <f t="shared" si="92"/>
        <v>0.30397493027579792</v>
      </c>
      <c r="EK50" s="10">
        <f t="shared" si="92"/>
        <v>0.30562248734634956</v>
      </c>
      <c r="EL50" s="10">
        <f t="shared" si="92"/>
        <v>0.30727004441689942</v>
      </c>
      <c r="EM50" s="10">
        <f t="shared" si="92"/>
        <v>0.30891760148745107</v>
      </c>
      <c r="EN50" s="10">
        <f t="shared" si="92"/>
        <v>0.31056515855800093</v>
      </c>
      <c r="EO50" s="10">
        <f t="shared" si="92"/>
        <v>0.3122127156285508</v>
      </c>
      <c r="EP50" s="10">
        <f t="shared" si="92"/>
        <v>0.31386027269910244</v>
      </c>
      <c r="EQ50" s="10">
        <f t="shared" si="92"/>
        <v>0.3155078297696523</v>
      </c>
      <c r="ER50" s="10">
        <f t="shared" si="92"/>
        <v>0.31715538684020395</v>
      </c>
      <c r="ES50" s="10">
        <f t="shared" si="92"/>
        <v>0.31880294391075381</v>
      </c>
      <c r="ET50" s="10">
        <f t="shared" si="92"/>
        <v>0.32045050098130368</v>
      </c>
      <c r="EU50" s="10"/>
      <c r="EV50" s="10"/>
      <c r="EW50" s="10"/>
      <c r="EX50" s="10"/>
      <c r="EY50" s="10"/>
      <c r="EZ50" s="10"/>
      <c r="FA50" s="10"/>
      <c r="FB50" s="10"/>
    </row>
    <row r="51" spans="1:158" x14ac:dyDescent="0.25">
      <c r="A51" s="57" t="s">
        <v>30</v>
      </c>
      <c r="B51" s="17">
        <f t="shared" si="79"/>
        <v>34</v>
      </c>
      <c r="C51" s="73">
        <v>6.79</v>
      </c>
      <c r="D51" s="73">
        <v>1.89E-2</v>
      </c>
      <c r="E51" s="74">
        <v>3.0300000000000001E-2</v>
      </c>
      <c r="F51" s="10">
        <f t="shared" ref="F51:BQ51" si="93">F$5/(1-$E51)+$D$51-F$5</f>
        <v>6.5770166030731048E-2</v>
      </c>
      <c r="G51" s="10">
        <f t="shared" si="93"/>
        <v>6.733250489842213E-2</v>
      </c>
      <c r="H51" s="10">
        <f t="shared" si="93"/>
        <v>6.8894843766113212E-2</v>
      </c>
      <c r="I51" s="10">
        <f t="shared" si="93"/>
        <v>7.0457182633804072E-2</v>
      </c>
      <c r="J51" s="10">
        <f t="shared" si="93"/>
        <v>7.2019521501495154E-2</v>
      </c>
      <c r="K51" s="10">
        <f t="shared" si="93"/>
        <v>7.3581860369186236E-2</v>
      </c>
      <c r="L51" s="10">
        <f t="shared" si="93"/>
        <v>7.5144199236877318E-2</v>
      </c>
      <c r="M51" s="10">
        <f t="shared" si="93"/>
        <v>7.67065381045684E-2</v>
      </c>
      <c r="N51" s="10">
        <f t="shared" si="93"/>
        <v>7.8268876972259482E-2</v>
      </c>
      <c r="O51" s="10">
        <f t="shared" si="93"/>
        <v>7.9831215839950564E-2</v>
      </c>
      <c r="P51" s="10">
        <f t="shared" si="93"/>
        <v>9.7016943384551801E-2</v>
      </c>
      <c r="Q51" s="10">
        <f t="shared" si="93"/>
        <v>9.8579282252242884E-2</v>
      </c>
      <c r="R51" s="10">
        <f t="shared" si="93"/>
        <v>0.10014162111993397</v>
      </c>
      <c r="S51" s="10">
        <f t="shared" si="93"/>
        <v>0.10170395998762505</v>
      </c>
      <c r="T51" s="10">
        <f t="shared" si="93"/>
        <v>0.10326629885531613</v>
      </c>
      <c r="U51" s="10">
        <f t="shared" si="93"/>
        <v>0.10482863772300677</v>
      </c>
      <c r="V51" s="10">
        <f t="shared" si="93"/>
        <v>0.10639097659069785</v>
      </c>
      <c r="W51" s="10">
        <f t="shared" si="93"/>
        <v>0.10795331545838893</v>
      </c>
      <c r="X51" s="10">
        <f t="shared" si="93"/>
        <v>0.10951565432608001</v>
      </c>
      <c r="Y51" s="10">
        <f t="shared" si="93"/>
        <v>0.1110779931937711</v>
      </c>
      <c r="Z51" s="10">
        <f t="shared" si="93"/>
        <v>0.11264033206146218</v>
      </c>
      <c r="AA51" s="10">
        <f t="shared" si="93"/>
        <v>0.11420267092915326</v>
      </c>
      <c r="AB51" s="10">
        <f t="shared" si="93"/>
        <v>0.11576500979684434</v>
      </c>
      <c r="AC51" s="10">
        <f t="shared" si="93"/>
        <v>0.11732734866453542</v>
      </c>
      <c r="AD51" s="10">
        <f t="shared" si="93"/>
        <v>0.11888968753222606</v>
      </c>
      <c r="AE51" s="10">
        <f t="shared" si="93"/>
        <v>0.12045202639991714</v>
      </c>
      <c r="AF51" s="10">
        <f t="shared" si="93"/>
        <v>0.12201436526760823</v>
      </c>
      <c r="AG51" s="10">
        <f t="shared" si="93"/>
        <v>0.12357670413529931</v>
      </c>
      <c r="AH51" s="10">
        <f t="shared" si="93"/>
        <v>0.12513904300299039</v>
      </c>
      <c r="AI51" s="10">
        <f t="shared" si="93"/>
        <v>0.12670138187068147</v>
      </c>
      <c r="AJ51" s="10">
        <f t="shared" si="93"/>
        <v>0.12826372073837256</v>
      </c>
      <c r="AK51" s="10">
        <f t="shared" si="93"/>
        <v>0.12982605960606364</v>
      </c>
      <c r="AL51" s="10">
        <f t="shared" si="93"/>
        <v>0.13138839847375472</v>
      </c>
      <c r="AM51" s="10">
        <f t="shared" si="93"/>
        <v>0.13295073734144536</v>
      </c>
      <c r="AN51" s="10">
        <f t="shared" si="93"/>
        <v>0.13451307620913644</v>
      </c>
      <c r="AO51" s="10">
        <f t="shared" si="93"/>
        <v>0.13607541507682752</v>
      </c>
      <c r="AP51" s="10">
        <f t="shared" si="93"/>
        <v>0.1376377539445186</v>
      </c>
      <c r="AQ51" s="10">
        <f t="shared" si="93"/>
        <v>0.13920009281220969</v>
      </c>
      <c r="AR51" s="10">
        <f t="shared" si="93"/>
        <v>0.14076243167990121</v>
      </c>
      <c r="AS51" s="10">
        <f t="shared" si="93"/>
        <v>0.14232477054759229</v>
      </c>
      <c r="AT51" s="10">
        <f t="shared" si="93"/>
        <v>0.14388710941528338</v>
      </c>
      <c r="AU51" s="10">
        <f t="shared" si="93"/>
        <v>0.14544944828297446</v>
      </c>
      <c r="AV51" s="10">
        <f t="shared" si="93"/>
        <v>0.14701178715066554</v>
      </c>
      <c r="AW51" s="10">
        <f t="shared" si="93"/>
        <v>0.14857412601835662</v>
      </c>
      <c r="AX51" s="10">
        <f t="shared" si="93"/>
        <v>0.1501364648860477</v>
      </c>
      <c r="AY51" s="10">
        <f t="shared" si="93"/>
        <v>0.15169880375373879</v>
      </c>
      <c r="AZ51" s="10">
        <f t="shared" si="93"/>
        <v>0.15326114262142987</v>
      </c>
      <c r="BA51" s="10">
        <f t="shared" si="93"/>
        <v>0.15482348148912006</v>
      </c>
      <c r="BB51" s="10">
        <f t="shared" si="93"/>
        <v>0.15638582035681114</v>
      </c>
      <c r="BC51" s="10">
        <f t="shared" si="93"/>
        <v>0.15794815922450223</v>
      </c>
      <c r="BD51" s="10">
        <f t="shared" si="93"/>
        <v>0.15951049809219331</v>
      </c>
      <c r="BE51" s="10">
        <f t="shared" si="93"/>
        <v>0.16107283695988439</v>
      </c>
      <c r="BF51" s="10">
        <f t="shared" si="93"/>
        <v>0.16263517582757547</v>
      </c>
      <c r="BG51" s="10">
        <f t="shared" si="93"/>
        <v>0.16419751469526656</v>
      </c>
      <c r="BH51" s="10">
        <f t="shared" si="93"/>
        <v>0.16575985356295764</v>
      </c>
      <c r="BI51" s="10">
        <f t="shared" si="93"/>
        <v>0.16732219243064872</v>
      </c>
      <c r="BJ51" s="10">
        <f t="shared" si="93"/>
        <v>0.1688845312983398</v>
      </c>
      <c r="BK51" s="10">
        <f t="shared" si="93"/>
        <v>0.17044687016603088</v>
      </c>
      <c r="BL51" s="10">
        <f t="shared" si="93"/>
        <v>0.17200920903372197</v>
      </c>
      <c r="BM51" s="10">
        <f t="shared" si="93"/>
        <v>0.17357154790141305</v>
      </c>
      <c r="BN51" s="10">
        <f t="shared" si="93"/>
        <v>0.17513388676910413</v>
      </c>
      <c r="BO51" s="10">
        <f t="shared" si="93"/>
        <v>0.17669622563679521</v>
      </c>
      <c r="BP51" s="10">
        <f t="shared" si="93"/>
        <v>0.17825856450448629</v>
      </c>
      <c r="BQ51" s="10">
        <f t="shared" si="93"/>
        <v>0.17982090337217738</v>
      </c>
      <c r="BR51" s="10">
        <f t="shared" ref="BR51:EC51" si="94">BR$5/(1-$E51)+$D$51-BR$5</f>
        <v>0.18138324223986846</v>
      </c>
      <c r="BS51" s="10">
        <f t="shared" si="94"/>
        <v>0.18294558110755865</v>
      </c>
      <c r="BT51" s="10">
        <f t="shared" si="94"/>
        <v>0.18450791997524973</v>
      </c>
      <c r="BU51" s="10">
        <f t="shared" si="94"/>
        <v>0.18607025884294082</v>
      </c>
      <c r="BV51" s="10">
        <f t="shared" si="94"/>
        <v>0.1876325977106319</v>
      </c>
      <c r="BW51" s="10">
        <f t="shared" si="94"/>
        <v>0.18919493657832298</v>
      </c>
      <c r="BX51" s="10">
        <f t="shared" si="94"/>
        <v>0.19075727544601406</v>
      </c>
      <c r="BY51" s="10">
        <f t="shared" si="94"/>
        <v>0.19231961431370515</v>
      </c>
      <c r="BZ51" s="10">
        <f t="shared" si="94"/>
        <v>0.19388195318139623</v>
      </c>
      <c r="CA51" s="10">
        <f t="shared" si="94"/>
        <v>0.19544429204908731</v>
      </c>
      <c r="CB51" s="10">
        <f t="shared" si="94"/>
        <v>0.19700663091677839</v>
      </c>
      <c r="CC51" s="10">
        <f t="shared" si="94"/>
        <v>0.19856896978446947</v>
      </c>
      <c r="CD51" s="10">
        <f t="shared" si="94"/>
        <v>0.20013130865216056</v>
      </c>
      <c r="CE51" s="10">
        <f t="shared" si="94"/>
        <v>0.20169364751985164</v>
      </c>
      <c r="CF51" s="10">
        <f t="shared" si="94"/>
        <v>0.20325598638754272</v>
      </c>
      <c r="CG51" s="10">
        <f t="shared" si="94"/>
        <v>0.2048183252552338</v>
      </c>
      <c r="CH51" s="10">
        <f t="shared" si="94"/>
        <v>0.20638066412292488</v>
      </c>
      <c r="CI51" s="10">
        <f t="shared" si="94"/>
        <v>0.20794300299061597</v>
      </c>
      <c r="CJ51" s="10">
        <f t="shared" si="94"/>
        <v>0.20950534185830705</v>
      </c>
      <c r="CK51" s="10">
        <f t="shared" si="94"/>
        <v>0.21106768072599724</v>
      </c>
      <c r="CL51" s="10">
        <f t="shared" si="94"/>
        <v>0.21263001959368832</v>
      </c>
      <c r="CM51" s="10">
        <f t="shared" si="94"/>
        <v>0.21419235846137941</v>
      </c>
      <c r="CN51" s="10">
        <f t="shared" si="94"/>
        <v>0.21575469732907049</v>
      </c>
      <c r="CO51" s="10">
        <f t="shared" si="94"/>
        <v>0.21731703619676157</v>
      </c>
      <c r="CP51" s="10">
        <f t="shared" si="94"/>
        <v>0.21887937506445265</v>
      </c>
      <c r="CQ51" s="10">
        <f t="shared" si="94"/>
        <v>0.22044171393214373</v>
      </c>
      <c r="CR51" s="10">
        <f t="shared" si="94"/>
        <v>0.22200405279983482</v>
      </c>
      <c r="CS51" s="10">
        <f t="shared" si="94"/>
        <v>0.2235663916675259</v>
      </c>
      <c r="CT51" s="10">
        <f t="shared" si="94"/>
        <v>0.22512873053521698</v>
      </c>
      <c r="CU51" s="10">
        <f t="shared" si="94"/>
        <v>0.22669106940290806</v>
      </c>
      <c r="CV51" s="10">
        <f t="shared" si="94"/>
        <v>0.22825340827059915</v>
      </c>
      <c r="CW51" s="10">
        <f t="shared" si="94"/>
        <v>0.22981574713829023</v>
      </c>
      <c r="CX51" s="10">
        <f t="shared" si="94"/>
        <v>0.23137808600598131</v>
      </c>
      <c r="CY51" s="10">
        <f t="shared" si="94"/>
        <v>0.23294042487367239</v>
      </c>
      <c r="CZ51" s="10">
        <f t="shared" si="94"/>
        <v>0.23450276374136347</v>
      </c>
      <c r="DA51" s="10">
        <f t="shared" si="94"/>
        <v>0.23606510260905456</v>
      </c>
      <c r="DB51" s="10">
        <f t="shared" si="94"/>
        <v>0.23762744147674564</v>
      </c>
      <c r="DC51" s="10">
        <f t="shared" si="94"/>
        <v>0.23918978034443583</v>
      </c>
      <c r="DD51" s="10">
        <f t="shared" si="94"/>
        <v>0.24075211921212691</v>
      </c>
      <c r="DE51" s="10">
        <f t="shared" si="94"/>
        <v>0.242314458079818</v>
      </c>
      <c r="DF51" s="10">
        <f t="shared" si="94"/>
        <v>0.24387679694750908</v>
      </c>
      <c r="DG51" s="10">
        <f t="shared" si="94"/>
        <v>0.24543913581520016</v>
      </c>
      <c r="DH51" s="10">
        <f t="shared" si="94"/>
        <v>0.24700147468289124</v>
      </c>
      <c r="DI51" s="10">
        <f t="shared" si="94"/>
        <v>0.24856381355058232</v>
      </c>
      <c r="DJ51" s="10">
        <f t="shared" si="94"/>
        <v>0.25012615241827341</v>
      </c>
      <c r="DK51" s="10">
        <f t="shared" si="94"/>
        <v>0.25168849128596449</v>
      </c>
      <c r="DL51" s="10">
        <f t="shared" si="94"/>
        <v>0.25325083015365557</v>
      </c>
      <c r="DM51" s="10">
        <f t="shared" si="94"/>
        <v>0.25481316902134665</v>
      </c>
      <c r="DN51" s="10">
        <f t="shared" si="94"/>
        <v>0.25637550788903773</v>
      </c>
      <c r="DO51" s="10">
        <f t="shared" si="94"/>
        <v>0.25793784675672882</v>
      </c>
      <c r="DP51" s="10">
        <f t="shared" si="94"/>
        <v>0.2595001856244199</v>
      </c>
      <c r="DQ51" s="10">
        <f t="shared" si="94"/>
        <v>0.26106252449211009</v>
      </c>
      <c r="DR51" s="10">
        <f t="shared" si="94"/>
        <v>0.26262486335980206</v>
      </c>
      <c r="DS51" s="10">
        <f t="shared" si="94"/>
        <v>0.26418720222749226</v>
      </c>
      <c r="DT51" s="10">
        <f t="shared" si="94"/>
        <v>0.26574954109518423</v>
      </c>
      <c r="DU51" s="10">
        <f t="shared" si="94"/>
        <v>0.26731187996287442</v>
      </c>
      <c r="DV51" s="10">
        <f t="shared" si="94"/>
        <v>0.26887421883056639</v>
      </c>
      <c r="DW51" s="10">
        <f t="shared" si="94"/>
        <v>0.27043655769825747</v>
      </c>
      <c r="DX51" s="10">
        <f t="shared" si="94"/>
        <v>0.27199889656594856</v>
      </c>
      <c r="DY51" s="10">
        <f t="shared" si="94"/>
        <v>0.27356123543363964</v>
      </c>
      <c r="DZ51" s="10">
        <f t="shared" si="94"/>
        <v>0.27512357430133072</v>
      </c>
      <c r="EA51" s="10">
        <f t="shared" si="94"/>
        <v>0.2766859131690218</v>
      </c>
      <c r="EB51" s="10">
        <f t="shared" si="94"/>
        <v>0.27824825203671288</v>
      </c>
      <c r="EC51" s="10">
        <f t="shared" si="94"/>
        <v>0.27981059090440397</v>
      </c>
      <c r="ED51" s="10">
        <f t="shared" ref="ED51:ET51" si="95">ED$5/(1-$E51)+$D$51-ED$5</f>
        <v>0.28137292977209505</v>
      </c>
      <c r="EE51" s="10">
        <f t="shared" si="95"/>
        <v>0.28293526863978613</v>
      </c>
      <c r="EF51" s="10">
        <f t="shared" si="95"/>
        <v>0.28449760750747721</v>
      </c>
      <c r="EG51" s="10">
        <f t="shared" si="95"/>
        <v>0.28605994637516829</v>
      </c>
      <c r="EH51" s="10">
        <f t="shared" si="95"/>
        <v>0.28762228524285938</v>
      </c>
      <c r="EI51" s="10">
        <f t="shared" si="95"/>
        <v>0.28918462411055046</v>
      </c>
      <c r="EJ51" s="10">
        <f t="shared" si="95"/>
        <v>0.29074696297824154</v>
      </c>
      <c r="EK51" s="10">
        <f t="shared" si="95"/>
        <v>0.29230930184593262</v>
      </c>
      <c r="EL51" s="10">
        <f t="shared" si="95"/>
        <v>0.29387164071362193</v>
      </c>
      <c r="EM51" s="10">
        <f t="shared" si="95"/>
        <v>0.29543397958131301</v>
      </c>
      <c r="EN51" s="10">
        <f t="shared" si="95"/>
        <v>0.29699631844900409</v>
      </c>
      <c r="EO51" s="10">
        <f t="shared" si="95"/>
        <v>0.29855865731669518</v>
      </c>
      <c r="EP51" s="10">
        <f t="shared" si="95"/>
        <v>0.30012099618438626</v>
      </c>
      <c r="EQ51" s="10">
        <f t="shared" si="95"/>
        <v>0.30168333505207734</v>
      </c>
      <c r="ER51" s="10">
        <f t="shared" si="95"/>
        <v>0.30324567391976842</v>
      </c>
      <c r="ES51" s="10">
        <f t="shared" si="95"/>
        <v>0.3048080127874595</v>
      </c>
      <c r="ET51" s="10">
        <f t="shared" si="95"/>
        <v>0.30637035165515059</v>
      </c>
      <c r="EU51" s="10"/>
      <c r="EV51" s="10"/>
      <c r="EW51" s="10"/>
      <c r="EX51" s="10"/>
      <c r="EY51" s="10"/>
      <c r="EZ51" s="10"/>
      <c r="FA51" s="10"/>
      <c r="FB51" s="10"/>
    </row>
    <row r="52" spans="1:158" x14ac:dyDescent="0.25">
      <c r="A52" s="57" t="s">
        <v>31</v>
      </c>
      <c r="B52" s="17">
        <f t="shared" si="79"/>
        <v>35</v>
      </c>
      <c r="C52" s="73">
        <v>9.98</v>
      </c>
      <c r="D52" s="73">
        <v>2.4299999999999999E-2</v>
      </c>
      <c r="E52" s="74">
        <v>4.5199999999999997E-2</v>
      </c>
      <c r="F52" s="10">
        <f t="shared" ref="F52:BQ52" si="96">F$5/(1-$E52)+$D$52-F$5</f>
        <v>9.5309635525764547E-2</v>
      </c>
      <c r="G52" s="10">
        <f t="shared" si="96"/>
        <v>9.7676623376623306E-2</v>
      </c>
      <c r="H52" s="10">
        <f t="shared" si="96"/>
        <v>0.10004361122748229</v>
      </c>
      <c r="I52" s="10">
        <f t="shared" si="96"/>
        <v>0.10241059907834105</v>
      </c>
      <c r="J52" s="10">
        <f t="shared" si="96"/>
        <v>0.10477758692919981</v>
      </c>
      <c r="K52" s="10">
        <f t="shared" si="96"/>
        <v>0.10714457478005879</v>
      </c>
      <c r="L52" s="10">
        <f t="shared" si="96"/>
        <v>0.10951156263091755</v>
      </c>
      <c r="M52" s="10">
        <f t="shared" si="96"/>
        <v>0.11187855048177631</v>
      </c>
      <c r="N52" s="10">
        <f t="shared" si="96"/>
        <v>0.11424553833263529</v>
      </c>
      <c r="O52" s="10">
        <f t="shared" si="96"/>
        <v>0.11661252618349427</v>
      </c>
      <c r="P52" s="10">
        <f t="shared" si="96"/>
        <v>0.14264939254294129</v>
      </c>
      <c r="Q52" s="10">
        <f t="shared" si="96"/>
        <v>0.14501638039380005</v>
      </c>
      <c r="R52" s="10">
        <f t="shared" si="96"/>
        <v>0.14738336824465881</v>
      </c>
      <c r="S52" s="10">
        <f t="shared" si="96"/>
        <v>0.14975035609551757</v>
      </c>
      <c r="T52" s="10">
        <f t="shared" si="96"/>
        <v>0.15211734394637633</v>
      </c>
      <c r="U52" s="10">
        <f t="shared" si="96"/>
        <v>0.15448433179723509</v>
      </c>
      <c r="V52" s="10">
        <f t="shared" si="96"/>
        <v>0.15685131964809385</v>
      </c>
      <c r="W52" s="10">
        <f t="shared" si="96"/>
        <v>0.15921830749895305</v>
      </c>
      <c r="X52" s="10">
        <f t="shared" si="96"/>
        <v>0.16158529534981181</v>
      </c>
      <c r="Y52" s="10">
        <f t="shared" si="96"/>
        <v>0.16395228320067057</v>
      </c>
      <c r="Z52" s="10">
        <f t="shared" si="96"/>
        <v>0.16631927105152933</v>
      </c>
      <c r="AA52" s="10">
        <f t="shared" si="96"/>
        <v>0.16868625890238809</v>
      </c>
      <c r="AB52" s="10">
        <f t="shared" si="96"/>
        <v>0.17105324675324685</v>
      </c>
      <c r="AC52" s="10">
        <f t="shared" si="96"/>
        <v>0.17342023460410561</v>
      </c>
      <c r="AD52" s="10">
        <f t="shared" si="96"/>
        <v>0.17578722245496436</v>
      </c>
      <c r="AE52" s="10">
        <f t="shared" si="96"/>
        <v>0.17815421030582357</v>
      </c>
      <c r="AF52" s="10">
        <f t="shared" si="96"/>
        <v>0.18052119815668233</v>
      </c>
      <c r="AG52" s="10">
        <f t="shared" si="96"/>
        <v>0.18288818600754109</v>
      </c>
      <c r="AH52" s="10">
        <f t="shared" si="96"/>
        <v>0.18525517385839985</v>
      </c>
      <c r="AI52" s="10">
        <f t="shared" si="96"/>
        <v>0.18762216170925861</v>
      </c>
      <c r="AJ52" s="10">
        <f t="shared" si="96"/>
        <v>0.18998914956011737</v>
      </c>
      <c r="AK52" s="10">
        <f t="shared" si="96"/>
        <v>0.19235613741097612</v>
      </c>
      <c r="AL52" s="10">
        <f t="shared" si="96"/>
        <v>0.19472312526183488</v>
      </c>
      <c r="AM52" s="10">
        <f t="shared" si="96"/>
        <v>0.19709011311269364</v>
      </c>
      <c r="AN52" s="10">
        <f t="shared" si="96"/>
        <v>0.19945710096355285</v>
      </c>
      <c r="AO52" s="10">
        <f t="shared" si="96"/>
        <v>0.20182408881441161</v>
      </c>
      <c r="AP52" s="10">
        <f t="shared" si="96"/>
        <v>0.20419107666527037</v>
      </c>
      <c r="AQ52" s="10">
        <f t="shared" si="96"/>
        <v>0.20655806451612868</v>
      </c>
      <c r="AR52" s="10">
        <f t="shared" si="96"/>
        <v>0.20892505236698788</v>
      </c>
      <c r="AS52" s="10">
        <f t="shared" si="96"/>
        <v>0.21129204021784709</v>
      </c>
      <c r="AT52" s="10">
        <f t="shared" si="96"/>
        <v>0.2136590280687054</v>
      </c>
      <c r="AU52" s="10">
        <f t="shared" si="96"/>
        <v>0.21602601591956461</v>
      </c>
      <c r="AV52" s="10">
        <f t="shared" si="96"/>
        <v>0.21839300377042292</v>
      </c>
      <c r="AW52" s="10">
        <f t="shared" si="96"/>
        <v>0.22075999162128213</v>
      </c>
      <c r="AX52" s="10">
        <f t="shared" si="96"/>
        <v>0.22312697947214044</v>
      </c>
      <c r="AY52" s="10">
        <f t="shared" si="96"/>
        <v>0.22549396732299964</v>
      </c>
      <c r="AZ52" s="10">
        <f t="shared" si="96"/>
        <v>0.22786095517385796</v>
      </c>
      <c r="BA52" s="10">
        <f t="shared" si="96"/>
        <v>0.23022794302471716</v>
      </c>
      <c r="BB52" s="10">
        <f t="shared" si="96"/>
        <v>0.23259493087557637</v>
      </c>
      <c r="BC52" s="10">
        <f t="shared" si="96"/>
        <v>0.23496191872643468</v>
      </c>
      <c r="BD52" s="10">
        <f t="shared" si="96"/>
        <v>0.23732890657729389</v>
      </c>
      <c r="BE52" s="10">
        <f t="shared" si="96"/>
        <v>0.2396958944281522</v>
      </c>
      <c r="BF52" s="10">
        <f t="shared" si="96"/>
        <v>0.2420628822790114</v>
      </c>
      <c r="BG52" s="10">
        <f t="shared" si="96"/>
        <v>0.24442987012986972</v>
      </c>
      <c r="BH52" s="10">
        <f t="shared" si="96"/>
        <v>0.24679685798072892</v>
      </c>
      <c r="BI52" s="10">
        <f t="shared" si="96"/>
        <v>0.24916384583158813</v>
      </c>
      <c r="BJ52" s="10">
        <f t="shared" si="96"/>
        <v>0.25153083368244644</v>
      </c>
      <c r="BK52" s="10">
        <f t="shared" si="96"/>
        <v>0.25389782153330565</v>
      </c>
      <c r="BL52" s="10">
        <f t="shared" si="96"/>
        <v>0.25626480938416396</v>
      </c>
      <c r="BM52" s="10">
        <f t="shared" si="96"/>
        <v>0.25863179723502316</v>
      </c>
      <c r="BN52" s="10">
        <f t="shared" si="96"/>
        <v>0.26099878508588148</v>
      </c>
      <c r="BO52" s="10">
        <f t="shared" si="96"/>
        <v>0.26336577293674068</v>
      </c>
      <c r="BP52" s="10">
        <f t="shared" si="96"/>
        <v>0.265732760787599</v>
      </c>
      <c r="BQ52" s="10">
        <f t="shared" si="96"/>
        <v>0.2680997486384582</v>
      </c>
      <c r="BR52" s="10">
        <f t="shared" ref="BR52:EC52" si="97">BR$5/(1-$E52)+$D$52-BR$5</f>
        <v>0.27046673648931741</v>
      </c>
      <c r="BS52" s="10">
        <f t="shared" si="97"/>
        <v>0.27283372434017572</v>
      </c>
      <c r="BT52" s="10">
        <f t="shared" si="97"/>
        <v>0.27520071219103492</v>
      </c>
      <c r="BU52" s="10">
        <f t="shared" si="97"/>
        <v>0.27756770004189324</v>
      </c>
      <c r="BV52" s="10">
        <f t="shared" si="97"/>
        <v>0.27993468789275244</v>
      </c>
      <c r="BW52" s="10">
        <f t="shared" si="97"/>
        <v>0.28230167574361076</v>
      </c>
      <c r="BX52" s="10">
        <f t="shared" si="97"/>
        <v>0.28466866359446996</v>
      </c>
      <c r="BY52" s="10">
        <f t="shared" si="97"/>
        <v>0.28703565144532828</v>
      </c>
      <c r="BZ52" s="10">
        <f t="shared" si="97"/>
        <v>0.28940263929618748</v>
      </c>
      <c r="CA52" s="10">
        <f t="shared" si="97"/>
        <v>0.29176962714704668</v>
      </c>
      <c r="CB52" s="10">
        <f t="shared" si="97"/>
        <v>0.294136614997905</v>
      </c>
      <c r="CC52" s="10">
        <f t="shared" si="97"/>
        <v>0.2965036028487642</v>
      </c>
      <c r="CD52" s="10">
        <f t="shared" si="97"/>
        <v>0.29887059069962252</v>
      </c>
      <c r="CE52" s="10">
        <f t="shared" si="97"/>
        <v>0.30123757855048172</v>
      </c>
      <c r="CF52" s="10">
        <f t="shared" si="97"/>
        <v>0.30360456640134004</v>
      </c>
      <c r="CG52" s="10">
        <f t="shared" si="97"/>
        <v>0.30597155425219924</v>
      </c>
      <c r="CH52" s="10">
        <f t="shared" si="97"/>
        <v>0.30833854210305756</v>
      </c>
      <c r="CI52" s="10">
        <f t="shared" si="97"/>
        <v>0.31070552995391676</v>
      </c>
      <c r="CJ52" s="10">
        <f t="shared" si="97"/>
        <v>0.31307251780477596</v>
      </c>
      <c r="CK52" s="10">
        <f t="shared" si="97"/>
        <v>0.31543950565563428</v>
      </c>
      <c r="CL52" s="10">
        <f t="shared" si="97"/>
        <v>0.31780649350649348</v>
      </c>
      <c r="CM52" s="10">
        <f t="shared" si="97"/>
        <v>0.3201734813573518</v>
      </c>
      <c r="CN52" s="10">
        <f t="shared" si="97"/>
        <v>0.322540469208211</v>
      </c>
      <c r="CO52" s="10">
        <f t="shared" si="97"/>
        <v>0.32490745705906932</v>
      </c>
      <c r="CP52" s="10">
        <f t="shared" si="97"/>
        <v>0.32727444490992852</v>
      </c>
      <c r="CQ52" s="10">
        <f t="shared" si="97"/>
        <v>0.32964143276078683</v>
      </c>
      <c r="CR52" s="10">
        <f t="shared" si="97"/>
        <v>0.33200842061164604</v>
      </c>
      <c r="CS52" s="10">
        <f t="shared" si="97"/>
        <v>0.33437540846250524</v>
      </c>
      <c r="CT52" s="10">
        <f t="shared" si="97"/>
        <v>0.33674239631336356</v>
      </c>
      <c r="CU52" s="10">
        <f t="shared" si="97"/>
        <v>0.33910938416422276</v>
      </c>
      <c r="CV52" s="10">
        <f t="shared" si="97"/>
        <v>0.34147637201508108</v>
      </c>
      <c r="CW52" s="10">
        <f t="shared" si="97"/>
        <v>0.34384335986594028</v>
      </c>
      <c r="CX52" s="10">
        <f t="shared" si="97"/>
        <v>0.34621034771679859</v>
      </c>
      <c r="CY52" s="10">
        <f t="shared" si="97"/>
        <v>0.3485773355676578</v>
      </c>
      <c r="CZ52" s="10">
        <f t="shared" si="97"/>
        <v>0.350944323418517</v>
      </c>
      <c r="DA52" s="10">
        <f t="shared" si="97"/>
        <v>0.35331131126937532</v>
      </c>
      <c r="DB52" s="10">
        <f t="shared" si="97"/>
        <v>0.35567829912023452</v>
      </c>
      <c r="DC52" s="10">
        <f t="shared" si="97"/>
        <v>0.35804528697109284</v>
      </c>
      <c r="DD52" s="10">
        <f t="shared" si="97"/>
        <v>0.36041227482195204</v>
      </c>
      <c r="DE52" s="10">
        <f t="shared" si="97"/>
        <v>0.36277926267281035</v>
      </c>
      <c r="DF52" s="10">
        <f t="shared" si="97"/>
        <v>0.36514625052366956</v>
      </c>
      <c r="DG52" s="10">
        <f t="shared" si="97"/>
        <v>0.36751323837452787</v>
      </c>
      <c r="DH52" s="10">
        <f t="shared" si="97"/>
        <v>0.36988022622538708</v>
      </c>
      <c r="DI52" s="10">
        <f t="shared" si="97"/>
        <v>0.37224721407624628</v>
      </c>
      <c r="DJ52" s="10">
        <f t="shared" si="97"/>
        <v>0.3746142019271046</v>
      </c>
      <c r="DK52" s="10">
        <f t="shared" si="97"/>
        <v>0.3769811897779638</v>
      </c>
      <c r="DL52" s="10">
        <f t="shared" si="97"/>
        <v>0.37934817762882211</v>
      </c>
      <c r="DM52" s="10">
        <f t="shared" si="97"/>
        <v>0.38171516547968132</v>
      </c>
      <c r="DN52" s="10">
        <f t="shared" si="97"/>
        <v>0.38408215333053963</v>
      </c>
      <c r="DO52" s="10">
        <f t="shared" si="97"/>
        <v>0.38644914118139884</v>
      </c>
      <c r="DP52" s="10">
        <f t="shared" si="97"/>
        <v>0.38881612903225715</v>
      </c>
      <c r="DQ52" s="10">
        <f t="shared" si="97"/>
        <v>0.39118311688311724</v>
      </c>
      <c r="DR52" s="10">
        <f t="shared" si="97"/>
        <v>0.39355010473397556</v>
      </c>
      <c r="DS52" s="10">
        <f t="shared" si="97"/>
        <v>0.39591709258483387</v>
      </c>
      <c r="DT52" s="10">
        <f t="shared" si="97"/>
        <v>0.39828408043569219</v>
      </c>
      <c r="DU52" s="10">
        <f t="shared" si="97"/>
        <v>0.40065106828655228</v>
      </c>
      <c r="DV52" s="10">
        <f t="shared" si="97"/>
        <v>0.4030180561374106</v>
      </c>
      <c r="DW52" s="10">
        <f t="shared" si="97"/>
        <v>0.4053850439882698</v>
      </c>
      <c r="DX52" s="10">
        <f t="shared" si="97"/>
        <v>0.407752031839129</v>
      </c>
      <c r="DY52" s="10">
        <f t="shared" si="97"/>
        <v>0.41011901968998643</v>
      </c>
      <c r="DZ52" s="10">
        <f t="shared" si="97"/>
        <v>0.41248600754084563</v>
      </c>
      <c r="EA52" s="10">
        <f t="shared" si="97"/>
        <v>0.41485299539170484</v>
      </c>
      <c r="EB52" s="10">
        <f t="shared" si="97"/>
        <v>0.41721998324256404</v>
      </c>
      <c r="EC52" s="10">
        <f t="shared" si="97"/>
        <v>0.41958697109342324</v>
      </c>
      <c r="ED52" s="10">
        <f t="shared" ref="ED52:ET52" si="98">ED$5/(1-$E52)+$D$52-ED$5</f>
        <v>0.42195395894428067</v>
      </c>
      <c r="EE52" s="10">
        <f t="shared" si="98"/>
        <v>0.42432094679513988</v>
      </c>
      <c r="EF52" s="10">
        <f t="shared" si="98"/>
        <v>0.42668793464599908</v>
      </c>
      <c r="EG52" s="10">
        <f t="shared" si="98"/>
        <v>0.42905492249685828</v>
      </c>
      <c r="EH52" s="10">
        <f t="shared" si="98"/>
        <v>0.43142191034771749</v>
      </c>
      <c r="EI52" s="10">
        <f t="shared" si="98"/>
        <v>0.43378889819857491</v>
      </c>
      <c r="EJ52" s="10">
        <f t="shared" si="98"/>
        <v>0.43615588604943412</v>
      </c>
      <c r="EK52" s="10">
        <f t="shared" si="98"/>
        <v>0.43852287390029332</v>
      </c>
      <c r="EL52" s="10">
        <f t="shared" si="98"/>
        <v>0.44088986175115252</v>
      </c>
      <c r="EM52" s="10">
        <f t="shared" si="98"/>
        <v>0.44325684960201173</v>
      </c>
      <c r="EN52" s="10">
        <f t="shared" si="98"/>
        <v>0.44562383745286915</v>
      </c>
      <c r="EO52" s="10">
        <f t="shared" si="98"/>
        <v>0.44799082530372836</v>
      </c>
      <c r="EP52" s="10">
        <f t="shared" si="98"/>
        <v>0.45035781315458756</v>
      </c>
      <c r="EQ52" s="10">
        <f t="shared" si="98"/>
        <v>0.45272480100544676</v>
      </c>
      <c r="ER52" s="10">
        <f t="shared" si="98"/>
        <v>0.45509178885630597</v>
      </c>
      <c r="ES52" s="10">
        <f t="shared" si="98"/>
        <v>0.45745877670716339</v>
      </c>
      <c r="ET52" s="10">
        <f t="shared" si="98"/>
        <v>0.4598257645580226</v>
      </c>
      <c r="EU52" s="10"/>
      <c r="EV52" s="10"/>
      <c r="EW52" s="10"/>
      <c r="EX52" s="10"/>
      <c r="EY52" s="10"/>
      <c r="EZ52" s="10"/>
      <c r="FA52" s="10"/>
      <c r="FB52" s="10"/>
    </row>
    <row r="53" spans="1:158" x14ac:dyDescent="0.25">
      <c r="A53" s="57" t="s">
        <v>32</v>
      </c>
      <c r="B53" s="17">
        <f t="shared" si="79"/>
        <v>36</v>
      </c>
      <c r="C53" s="73">
        <v>10.72</v>
      </c>
      <c r="D53" s="73">
        <v>2.5600000000000001E-2</v>
      </c>
      <c r="E53" s="74">
        <v>3.7999999999999999E-2</v>
      </c>
      <c r="F53" s="10">
        <f t="shared" ref="F53:BQ53" si="99">F$5/(1-$E53)+$D$53-F$5</f>
        <v>8.4851559251559294E-2</v>
      </c>
      <c r="G53" s="10">
        <f t="shared" si="99"/>
        <v>8.6826611226611394E-2</v>
      </c>
      <c r="H53" s="10">
        <f t="shared" si="99"/>
        <v>8.8801663201663272E-2</v>
      </c>
      <c r="I53" s="10">
        <f t="shared" si="99"/>
        <v>9.0776715176715372E-2</v>
      </c>
      <c r="J53" s="10">
        <f t="shared" si="99"/>
        <v>9.275176715176725E-2</v>
      </c>
      <c r="K53" s="10">
        <f t="shared" si="99"/>
        <v>9.472681912681935E-2</v>
      </c>
      <c r="L53" s="10">
        <f t="shared" si="99"/>
        <v>9.6701871101871228E-2</v>
      </c>
      <c r="M53" s="10">
        <f t="shared" si="99"/>
        <v>9.8676923076923329E-2</v>
      </c>
      <c r="N53" s="10">
        <f t="shared" si="99"/>
        <v>0.10065197505197521</v>
      </c>
      <c r="O53" s="10">
        <f t="shared" si="99"/>
        <v>0.10262702702702708</v>
      </c>
      <c r="P53" s="10">
        <f t="shared" si="99"/>
        <v>0.12435259875259863</v>
      </c>
      <c r="Q53" s="10">
        <f t="shared" si="99"/>
        <v>0.12632765072765073</v>
      </c>
      <c r="R53" s="10">
        <f t="shared" si="99"/>
        <v>0.12830270270270283</v>
      </c>
      <c r="S53" s="10">
        <f t="shared" si="99"/>
        <v>0.13027775467775449</v>
      </c>
      <c r="T53" s="10">
        <f t="shared" si="99"/>
        <v>0.13225280665280659</v>
      </c>
      <c r="U53" s="10">
        <f t="shared" si="99"/>
        <v>0.13422785862785869</v>
      </c>
      <c r="V53" s="10">
        <f t="shared" si="99"/>
        <v>0.13620291060291034</v>
      </c>
      <c r="W53" s="10">
        <f t="shared" si="99"/>
        <v>0.13817796257796244</v>
      </c>
      <c r="X53" s="10">
        <f t="shared" si="99"/>
        <v>0.14015301455301454</v>
      </c>
      <c r="Y53" s="10">
        <f t="shared" si="99"/>
        <v>0.1421280665280662</v>
      </c>
      <c r="Z53" s="10">
        <f t="shared" si="99"/>
        <v>0.1441031185031183</v>
      </c>
      <c r="AA53" s="10">
        <f t="shared" si="99"/>
        <v>0.1460781704781704</v>
      </c>
      <c r="AB53" s="10">
        <f t="shared" si="99"/>
        <v>0.1480532224532225</v>
      </c>
      <c r="AC53" s="10">
        <f t="shared" si="99"/>
        <v>0.15002827442827416</v>
      </c>
      <c r="AD53" s="10">
        <f t="shared" si="99"/>
        <v>0.15200332640332626</v>
      </c>
      <c r="AE53" s="10">
        <f t="shared" si="99"/>
        <v>0.15397837837837836</v>
      </c>
      <c r="AF53" s="10">
        <f t="shared" si="99"/>
        <v>0.15595343035343001</v>
      </c>
      <c r="AG53" s="10">
        <f t="shared" si="99"/>
        <v>0.15792848232848211</v>
      </c>
      <c r="AH53" s="10">
        <f t="shared" si="99"/>
        <v>0.15990353430353421</v>
      </c>
      <c r="AI53" s="10">
        <f t="shared" si="99"/>
        <v>0.16187858627858631</v>
      </c>
      <c r="AJ53" s="10">
        <f t="shared" si="99"/>
        <v>0.16385363825363797</v>
      </c>
      <c r="AK53" s="10">
        <f t="shared" si="99"/>
        <v>0.16582869022869007</v>
      </c>
      <c r="AL53" s="10">
        <f t="shared" si="99"/>
        <v>0.16780374220374217</v>
      </c>
      <c r="AM53" s="10">
        <f t="shared" si="99"/>
        <v>0.16977879417879382</v>
      </c>
      <c r="AN53" s="10">
        <f t="shared" si="99"/>
        <v>0.17175384615384592</v>
      </c>
      <c r="AO53" s="10">
        <f t="shared" si="99"/>
        <v>0.17372889812889802</v>
      </c>
      <c r="AP53" s="10">
        <f t="shared" si="99"/>
        <v>0.17570395010395012</v>
      </c>
      <c r="AQ53" s="10">
        <f t="shared" si="99"/>
        <v>0.17767900207900222</v>
      </c>
      <c r="AR53" s="10">
        <f t="shared" si="99"/>
        <v>0.17965405405405388</v>
      </c>
      <c r="AS53" s="10">
        <f t="shared" si="99"/>
        <v>0.18162910602910554</v>
      </c>
      <c r="AT53" s="10">
        <f t="shared" si="99"/>
        <v>0.18360415800415808</v>
      </c>
      <c r="AU53" s="10">
        <f t="shared" si="99"/>
        <v>0.18557920997920974</v>
      </c>
      <c r="AV53" s="10">
        <f t="shared" si="99"/>
        <v>0.18755426195426139</v>
      </c>
      <c r="AW53" s="10">
        <f t="shared" si="99"/>
        <v>0.18952931392931394</v>
      </c>
      <c r="AX53" s="10">
        <f t="shared" si="99"/>
        <v>0.19150436590436559</v>
      </c>
      <c r="AY53" s="10">
        <f t="shared" si="99"/>
        <v>0.19347941787941725</v>
      </c>
      <c r="AZ53" s="10">
        <f t="shared" si="99"/>
        <v>0.19545446985446979</v>
      </c>
      <c r="BA53" s="10">
        <f t="shared" si="99"/>
        <v>0.19742952182952145</v>
      </c>
      <c r="BB53" s="10">
        <f t="shared" si="99"/>
        <v>0.1994045738045731</v>
      </c>
      <c r="BC53" s="10">
        <f t="shared" si="99"/>
        <v>0.20137962577962565</v>
      </c>
      <c r="BD53" s="10">
        <f t="shared" si="99"/>
        <v>0.2033546777546773</v>
      </c>
      <c r="BE53" s="10">
        <f t="shared" si="99"/>
        <v>0.20532972972972985</v>
      </c>
      <c r="BF53" s="10">
        <f t="shared" si="99"/>
        <v>0.2073047817047815</v>
      </c>
      <c r="BG53" s="10">
        <f t="shared" si="99"/>
        <v>0.20927983367983316</v>
      </c>
      <c r="BH53" s="10">
        <f t="shared" si="99"/>
        <v>0.2112548856548857</v>
      </c>
      <c r="BI53" s="10">
        <f t="shared" si="99"/>
        <v>0.21322993762993736</v>
      </c>
      <c r="BJ53" s="10">
        <f t="shared" si="99"/>
        <v>0.21520498960498902</v>
      </c>
      <c r="BK53" s="10">
        <f t="shared" si="99"/>
        <v>0.21718004158004156</v>
      </c>
      <c r="BL53" s="10">
        <f t="shared" si="99"/>
        <v>0.21915509355509322</v>
      </c>
      <c r="BM53" s="10">
        <f t="shared" si="99"/>
        <v>0.22113014553014487</v>
      </c>
      <c r="BN53" s="10">
        <f t="shared" si="99"/>
        <v>0.22310519750519742</v>
      </c>
      <c r="BO53" s="10">
        <f t="shared" si="99"/>
        <v>0.22508024948024907</v>
      </c>
      <c r="BP53" s="10">
        <f t="shared" si="99"/>
        <v>0.22705530145530073</v>
      </c>
      <c r="BQ53" s="10">
        <f t="shared" si="99"/>
        <v>0.22903035343035327</v>
      </c>
      <c r="BR53" s="10">
        <f t="shared" ref="BR53:EC53" si="100">BR$5/(1-$E53)+$D$53-BR$5</f>
        <v>0.23100540540540493</v>
      </c>
      <c r="BS53" s="10">
        <f t="shared" si="100"/>
        <v>0.23298045738045747</v>
      </c>
      <c r="BT53" s="10">
        <f t="shared" si="100"/>
        <v>0.23495550935550913</v>
      </c>
      <c r="BU53" s="10">
        <f t="shared" si="100"/>
        <v>0.23693056133056078</v>
      </c>
      <c r="BV53" s="10">
        <f t="shared" si="100"/>
        <v>0.23890561330561333</v>
      </c>
      <c r="BW53" s="10">
        <f t="shared" si="100"/>
        <v>0.24088066528066499</v>
      </c>
      <c r="BX53" s="10">
        <f t="shared" si="100"/>
        <v>0.24285571725571664</v>
      </c>
      <c r="BY53" s="10">
        <f t="shared" si="100"/>
        <v>0.24483076923076919</v>
      </c>
      <c r="BZ53" s="10">
        <f t="shared" si="100"/>
        <v>0.24680582120582084</v>
      </c>
      <c r="CA53" s="10">
        <f t="shared" si="100"/>
        <v>0.2487808731808725</v>
      </c>
      <c r="CB53" s="10">
        <f t="shared" si="100"/>
        <v>0.25075592515592504</v>
      </c>
      <c r="CC53" s="10">
        <f t="shared" si="100"/>
        <v>0.2527309771309767</v>
      </c>
      <c r="CD53" s="10">
        <f t="shared" si="100"/>
        <v>0.25470602910602835</v>
      </c>
      <c r="CE53" s="10">
        <f t="shared" si="100"/>
        <v>0.2566810810810809</v>
      </c>
      <c r="CF53" s="10">
        <f t="shared" si="100"/>
        <v>0.25865613305613255</v>
      </c>
      <c r="CG53" s="10">
        <f t="shared" si="100"/>
        <v>0.26063118503118421</v>
      </c>
      <c r="CH53" s="10">
        <f t="shared" si="100"/>
        <v>0.26260623700623675</v>
      </c>
      <c r="CI53" s="10">
        <f t="shared" si="100"/>
        <v>0.26458128898128841</v>
      </c>
      <c r="CJ53" s="10">
        <f t="shared" si="100"/>
        <v>0.26655634095634095</v>
      </c>
      <c r="CK53" s="10">
        <f t="shared" si="100"/>
        <v>0.26853139293139261</v>
      </c>
      <c r="CL53" s="10">
        <f t="shared" si="100"/>
        <v>0.27050644490644427</v>
      </c>
      <c r="CM53" s="10">
        <f t="shared" si="100"/>
        <v>0.27248149688149681</v>
      </c>
      <c r="CN53" s="10">
        <f t="shared" si="100"/>
        <v>0.27445654885654847</v>
      </c>
      <c r="CO53" s="10">
        <f t="shared" si="100"/>
        <v>0.27643160083160012</v>
      </c>
      <c r="CP53" s="10">
        <f t="shared" si="100"/>
        <v>0.27840665280665267</v>
      </c>
      <c r="CQ53" s="10">
        <f t="shared" si="100"/>
        <v>0.28038170478170432</v>
      </c>
      <c r="CR53" s="10">
        <f t="shared" si="100"/>
        <v>0.28235675675675598</v>
      </c>
      <c r="CS53" s="10">
        <f t="shared" si="100"/>
        <v>0.28433180873180852</v>
      </c>
      <c r="CT53" s="10">
        <f t="shared" si="100"/>
        <v>0.28630686070686018</v>
      </c>
      <c r="CU53" s="10">
        <f t="shared" si="100"/>
        <v>0.28828191268191183</v>
      </c>
      <c r="CV53" s="10">
        <f t="shared" si="100"/>
        <v>0.29025696465696438</v>
      </c>
      <c r="CW53" s="10">
        <f t="shared" si="100"/>
        <v>0.29223201663201603</v>
      </c>
      <c r="CX53" s="10">
        <f t="shared" si="100"/>
        <v>0.29420706860706769</v>
      </c>
      <c r="CY53" s="10">
        <f t="shared" si="100"/>
        <v>0.29618212058212023</v>
      </c>
      <c r="CZ53" s="10">
        <f t="shared" si="100"/>
        <v>0.29815717255717189</v>
      </c>
      <c r="DA53" s="10">
        <f t="shared" si="100"/>
        <v>0.30013222453222443</v>
      </c>
      <c r="DB53" s="10">
        <f t="shared" si="100"/>
        <v>0.30210727650727609</v>
      </c>
      <c r="DC53" s="10">
        <f t="shared" si="100"/>
        <v>0.30408232848232775</v>
      </c>
      <c r="DD53" s="10">
        <f t="shared" si="100"/>
        <v>0.30605738045738029</v>
      </c>
      <c r="DE53" s="10">
        <f t="shared" si="100"/>
        <v>0.30803243243243195</v>
      </c>
      <c r="DF53" s="10">
        <f t="shared" si="100"/>
        <v>0.3100074844074836</v>
      </c>
      <c r="DG53" s="10">
        <f t="shared" si="100"/>
        <v>0.31198253638253615</v>
      </c>
      <c r="DH53" s="10">
        <f t="shared" si="100"/>
        <v>0.3139575883575878</v>
      </c>
      <c r="DI53" s="10">
        <f t="shared" si="100"/>
        <v>0.31593264033263946</v>
      </c>
      <c r="DJ53" s="10">
        <f t="shared" si="100"/>
        <v>0.317907692307692</v>
      </c>
      <c r="DK53" s="10">
        <f t="shared" si="100"/>
        <v>0.31988274428274366</v>
      </c>
      <c r="DL53" s="10">
        <f t="shared" si="100"/>
        <v>0.32185779625779531</v>
      </c>
      <c r="DM53" s="10">
        <f t="shared" si="100"/>
        <v>0.32383284823284786</v>
      </c>
      <c r="DN53" s="10">
        <f t="shared" si="100"/>
        <v>0.32580790020789951</v>
      </c>
      <c r="DO53" s="10">
        <f t="shared" si="100"/>
        <v>0.32778295218295117</v>
      </c>
      <c r="DP53" s="10">
        <f t="shared" si="100"/>
        <v>0.32975800415800371</v>
      </c>
      <c r="DQ53" s="10">
        <f t="shared" si="100"/>
        <v>0.33173305613305626</v>
      </c>
      <c r="DR53" s="10">
        <f t="shared" si="100"/>
        <v>0.3337081081081088</v>
      </c>
      <c r="DS53" s="10">
        <f t="shared" si="100"/>
        <v>0.33568316008315957</v>
      </c>
      <c r="DT53" s="10">
        <f t="shared" si="100"/>
        <v>0.33765821205821211</v>
      </c>
      <c r="DU53" s="10">
        <f t="shared" si="100"/>
        <v>0.33963326403326466</v>
      </c>
      <c r="DV53" s="10">
        <f t="shared" si="100"/>
        <v>0.34160831600831543</v>
      </c>
      <c r="DW53" s="10">
        <f t="shared" si="100"/>
        <v>0.34358336798336886</v>
      </c>
      <c r="DX53" s="10">
        <f t="shared" si="100"/>
        <v>0.34555841995842052</v>
      </c>
      <c r="DY53" s="10">
        <f t="shared" si="100"/>
        <v>0.34753347193347217</v>
      </c>
      <c r="DZ53" s="10">
        <f t="shared" si="100"/>
        <v>0.34950852390852383</v>
      </c>
      <c r="EA53" s="10">
        <f t="shared" si="100"/>
        <v>0.35148357588357548</v>
      </c>
      <c r="EB53" s="10">
        <f t="shared" si="100"/>
        <v>0.35345862785862892</v>
      </c>
      <c r="EC53" s="10">
        <f t="shared" si="100"/>
        <v>0.35543367983368057</v>
      </c>
      <c r="ED53" s="10">
        <f t="shared" ref="ED53:ET53" si="101">ED$5/(1-$E53)+$D$53-ED$5</f>
        <v>0.35740873180873223</v>
      </c>
      <c r="EE53" s="10">
        <f t="shared" si="101"/>
        <v>0.35938378378378388</v>
      </c>
      <c r="EF53" s="10">
        <f t="shared" si="101"/>
        <v>0.36135883575883554</v>
      </c>
      <c r="EG53" s="10">
        <f t="shared" si="101"/>
        <v>0.36333388773388897</v>
      </c>
      <c r="EH53" s="10">
        <f t="shared" si="101"/>
        <v>0.36530893970894063</v>
      </c>
      <c r="EI53" s="10">
        <f t="shared" si="101"/>
        <v>0.36728399168399228</v>
      </c>
      <c r="EJ53" s="10">
        <f t="shared" si="101"/>
        <v>0.36925904365904394</v>
      </c>
      <c r="EK53" s="10">
        <f t="shared" si="101"/>
        <v>0.3712340956340956</v>
      </c>
      <c r="EL53" s="10">
        <f t="shared" si="101"/>
        <v>0.37320914760914903</v>
      </c>
      <c r="EM53" s="10">
        <f t="shared" si="101"/>
        <v>0.37518419958420068</v>
      </c>
      <c r="EN53" s="10">
        <f t="shared" si="101"/>
        <v>0.37715925155925234</v>
      </c>
      <c r="EO53" s="10">
        <f t="shared" si="101"/>
        <v>0.379134303534304</v>
      </c>
      <c r="EP53" s="10">
        <f t="shared" si="101"/>
        <v>0.38110935550935565</v>
      </c>
      <c r="EQ53" s="10">
        <f t="shared" si="101"/>
        <v>0.38308440748440908</v>
      </c>
      <c r="ER53" s="10">
        <f t="shared" si="101"/>
        <v>0.38505945945946074</v>
      </c>
      <c r="ES53" s="10">
        <f t="shared" si="101"/>
        <v>0.3870345114345124</v>
      </c>
      <c r="ET53" s="10">
        <f t="shared" si="101"/>
        <v>0.38900956340956405</v>
      </c>
      <c r="EU53" s="10"/>
      <c r="EV53" s="10"/>
      <c r="EW53" s="10"/>
      <c r="EX53" s="10"/>
      <c r="EY53" s="10"/>
      <c r="EZ53" s="10"/>
      <c r="FA53" s="10"/>
      <c r="FB53" s="10"/>
    </row>
    <row r="54" spans="1:158" x14ac:dyDescent="0.25">
      <c r="A54" s="57" t="s">
        <v>33</v>
      </c>
      <c r="B54" s="17">
        <f t="shared" si="79"/>
        <v>37</v>
      </c>
      <c r="C54" s="73">
        <v>12.04</v>
      </c>
      <c r="D54" s="73">
        <v>2.9000000000000001E-2</v>
      </c>
      <c r="E54" s="74">
        <v>3.2599999999999997E-2</v>
      </c>
      <c r="F54" s="10">
        <f t="shared" ref="F54:BQ54" si="102">F$5/(1-$E54)+$D$54-F$5</f>
        <v>7.9547860243952773E-2</v>
      </c>
      <c r="G54" s="10">
        <f t="shared" si="102"/>
        <v>8.1232788918751186E-2</v>
      </c>
      <c r="H54" s="10">
        <f t="shared" si="102"/>
        <v>8.29177175935496E-2</v>
      </c>
      <c r="I54" s="10">
        <f t="shared" si="102"/>
        <v>8.4602646268348014E-2</v>
      </c>
      <c r="J54" s="10">
        <f t="shared" si="102"/>
        <v>8.6287574943146428E-2</v>
      </c>
      <c r="K54" s="10">
        <f t="shared" si="102"/>
        <v>8.7972503617944842E-2</v>
      </c>
      <c r="L54" s="10">
        <f t="shared" si="102"/>
        <v>8.9657432292743255E-2</v>
      </c>
      <c r="M54" s="10">
        <f t="shared" si="102"/>
        <v>9.1342360967541669E-2</v>
      </c>
      <c r="N54" s="10">
        <f t="shared" si="102"/>
        <v>9.3027289642340083E-2</v>
      </c>
      <c r="O54" s="10">
        <f t="shared" si="102"/>
        <v>9.4712218317138719E-2</v>
      </c>
      <c r="P54" s="10">
        <f t="shared" si="102"/>
        <v>0.11324643373992105</v>
      </c>
      <c r="Q54" s="10">
        <f t="shared" si="102"/>
        <v>0.11493136241471946</v>
      </c>
      <c r="R54" s="10">
        <f t="shared" si="102"/>
        <v>0.11661629108951788</v>
      </c>
      <c r="S54" s="10">
        <f t="shared" si="102"/>
        <v>0.11830121976431673</v>
      </c>
      <c r="T54" s="10">
        <f t="shared" si="102"/>
        <v>0.11998614843911515</v>
      </c>
      <c r="U54" s="10">
        <f t="shared" si="102"/>
        <v>0.12167107711391356</v>
      </c>
      <c r="V54" s="10">
        <f t="shared" si="102"/>
        <v>0.12335600578871198</v>
      </c>
      <c r="W54" s="10">
        <f t="shared" si="102"/>
        <v>0.12504093446351039</v>
      </c>
      <c r="X54" s="10">
        <f t="shared" si="102"/>
        <v>0.1267258631383088</v>
      </c>
      <c r="Y54" s="10">
        <f t="shared" si="102"/>
        <v>0.12841079181310722</v>
      </c>
      <c r="Z54" s="10">
        <f t="shared" si="102"/>
        <v>0.13009572048790563</v>
      </c>
      <c r="AA54" s="10">
        <f t="shared" si="102"/>
        <v>0.13178064916270404</v>
      </c>
      <c r="AB54" s="10">
        <f t="shared" si="102"/>
        <v>0.13346557783750246</v>
      </c>
      <c r="AC54" s="10">
        <f t="shared" si="102"/>
        <v>0.13515050651230087</v>
      </c>
      <c r="AD54" s="10">
        <f t="shared" si="102"/>
        <v>0.13683543518709929</v>
      </c>
      <c r="AE54" s="10">
        <f t="shared" si="102"/>
        <v>0.1385203638618977</v>
      </c>
      <c r="AF54" s="10">
        <f t="shared" si="102"/>
        <v>0.14020529253669611</v>
      </c>
      <c r="AG54" s="10">
        <f t="shared" si="102"/>
        <v>0.14189022121149453</v>
      </c>
      <c r="AH54" s="10">
        <f t="shared" si="102"/>
        <v>0.14357514988629294</v>
      </c>
      <c r="AI54" s="10">
        <f t="shared" si="102"/>
        <v>0.14526007856109135</v>
      </c>
      <c r="AJ54" s="10">
        <f t="shared" si="102"/>
        <v>0.14694500723588977</v>
      </c>
      <c r="AK54" s="10">
        <f t="shared" si="102"/>
        <v>0.14862993591068818</v>
      </c>
      <c r="AL54" s="10">
        <f t="shared" si="102"/>
        <v>0.1503148645854866</v>
      </c>
      <c r="AM54" s="10">
        <f t="shared" si="102"/>
        <v>0.15199979326028501</v>
      </c>
      <c r="AN54" s="10">
        <f t="shared" si="102"/>
        <v>0.15368472193508342</v>
      </c>
      <c r="AO54" s="10">
        <f t="shared" si="102"/>
        <v>0.15536965060988184</v>
      </c>
      <c r="AP54" s="10">
        <f t="shared" si="102"/>
        <v>0.15705457928468025</v>
      </c>
      <c r="AQ54" s="10">
        <f t="shared" si="102"/>
        <v>0.15873950795947867</v>
      </c>
      <c r="AR54" s="10">
        <f t="shared" si="102"/>
        <v>0.16042443663427708</v>
      </c>
      <c r="AS54" s="10">
        <f t="shared" si="102"/>
        <v>0.16210936530907549</v>
      </c>
      <c r="AT54" s="10">
        <f t="shared" si="102"/>
        <v>0.16379429398387391</v>
      </c>
      <c r="AU54" s="10">
        <f t="shared" si="102"/>
        <v>0.16547922265867232</v>
      </c>
      <c r="AV54" s="10">
        <f t="shared" si="102"/>
        <v>0.16716415133347073</v>
      </c>
      <c r="AW54" s="10">
        <f t="shared" si="102"/>
        <v>0.16884908000826915</v>
      </c>
      <c r="AX54" s="10">
        <f t="shared" si="102"/>
        <v>0.17053400868306756</v>
      </c>
      <c r="AY54" s="10">
        <f t="shared" si="102"/>
        <v>0.17221893735786598</v>
      </c>
      <c r="AZ54" s="10">
        <f t="shared" si="102"/>
        <v>0.17390386603266439</v>
      </c>
      <c r="BA54" s="10">
        <f t="shared" si="102"/>
        <v>0.1755887947074628</v>
      </c>
      <c r="BB54" s="10">
        <f t="shared" si="102"/>
        <v>0.17727372338226122</v>
      </c>
      <c r="BC54" s="10">
        <f t="shared" si="102"/>
        <v>0.17895865205705963</v>
      </c>
      <c r="BD54" s="10">
        <f t="shared" si="102"/>
        <v>0.18064358073185804</v>
      </c>
      <c r="BE54" s="10">
        <f t="shared" si="102"/>
        <v>0.18232850940665646</v>
      </c>
      <c r="BF54" s="10">
        <f t="shared" si="102"/>
        <v>0.18401343808145487</v>
      </c>
      <c r="BG54" s="10">
        <f t="shared" si="102"/>
        <v>0.18569836675625329</v>
      </c>
      <c r="BH54" s="10">
        <f t="shared" si="102"/>
        <v>0.1873832954310517</v>
      </c>
      <c r="BI54" s="10">
        <f t="shared" si="102"/>
        <v>0.18906822410585011</v>
      </c>
      <c r="BJ54" s="10">
        <f t="shared" si="102"/>
        <v>0.19075315278064853</v>
      </c>
      <c r="BK54" s="10">
        <f t="shared" si="102"/>
        <v>0.19243808145544694</v>
      </c>
      <c r="BL54" s="10">
        <f t="shared" si="102"/>
        <v>0.19412301013024535</v>
      </c>
      <c r="BM54" s="10">
        <f t="shared" si="102"/>
        <v>0.19580793880504377</v>
      </c>
      <c r="BN54" s="10">
        <f t="shared" si="102"/>
        <v>0.19749286747984218</v>
      </c>
      <c r="BO54" s="10">
        <f t="shared" si="102"/>
        <v>0.1991777961546406</v>
      </c>
      <c r="BP54" s="10">
        <f t="shared" si="102"/>
        <v>0.20086272482943901</v>
      </c>
      <c r="BQ54" s="10">
        <f t="shared" si="102"/>
        <v>0.20254765350423742</v>
      </c>
      <c r="BR54" s="10">
        <f t="shared" ref="BR54:EC54" si="103">BR$5/(1-$E54)+$D$54-BR$5</f>
        <v>0.20423258217903584</v>
      </c>
      <c r="BS54" s="10">
        <f t="shared" si="103"/>
        <v>0.20591751085383425</v>
      </c>
      <c r="BT54" s="10">
        <f t="shared" si="103"/>
        <v>0.20760243952863267</v>
      </c>
      <c r="BU54" s="10">
        <f t="shared" si="103"/>
        <v>0.20928736820343108</v>
      </c>
      <c r="BV54" s="10">
        <f t="shared" si="103"/>
        <v>0.21097229687822949</v>
      </c>
      <c r="BW54" s="10">
        <f t="shared" si="103"/>
        <v>0.21265722555302791</v>
      </c>
      <c r="BX54" s="10">
        <f t="shared" si="103"/>
        <v>0.21434215422782632</v>
      </c>
      <c r="BY54" s="10">
        <f t="shared" si="103"/>
        <v>0.21602708290262473</v>
      </c>
      <c r="BZ54" s="10">
        <f t="shared" si="103"/>
        <v>0.21771201157742315</v>
      </c>
      <c r="CA54" s="10">
        <f t="shared" si="103"/>
        <v>0.21939694025222156</v>
      </c>
      <c r="CB54" s="10">
        <f t="shared" si="103"/>
        <v>0.22108186892701998</v>
      </c>
      <c r="CC54" s="10">
        <f t="shared" si="103"/>
        <v>0.22276679760181839</v>
      </c>
      <c r="CD54" s="10">
        <f t="shared" si="103"/>
        <v>0.2244517262766168</v>
      </c>
      <c r="CE54" s="10">
        <f t="shared" si="103"/>
        <v>0.22613665495141522</v>
      </c>
      <c r="CF54" s="10">
        <f t="shared" si="103"/>
        <v>0.22782158362621363</v>
      </c>
      <c r="CG54" s="10">
        <f t="shared" si="103"/>
        <v>0.22950651230101204</v>
      </c>
      <c r="CH54" s="10">
        <f t="shared" si="103"/>
        <v>0.23119144097581046</v>
      </c>
      <c r="CI54" s="10">
        <f t="shared" si="103"/>
        <v>0.23287636965060887</v>
      </c>
      <c r="CJ54" s="10">
        <f t="shared" si="103"/>
        <v>0.23456129832540729</v>
      </c>
      <c r="CK54" s="10">
        <f t="shared" si="103"/>
        <v>0.2362462270002057</v>
      </c>
      <c r="CL54" s="10">
        <f t="shared" si="103"/>
        <v>0.23793115567500411</v>
      </c>
      <c r="CM54" s="10">
        <f t="shared" si="103"/>
        <v>0.23961608434980253</v>
      </c>
      <c r="CN54" s="10">
        <f t="shared" si="103"/>
        <v>0.24130101302460094</v>
      </c>
      <c r="CO54" s="10">
        <f t="shared" si="103"/>
        <v>0.24298594169939935</v>
      </c>
      <c r="CP54" s="10">
        <f t="shared" si="103"/>
        <v>0.24467087037419777</v>
      </c>
      <c r="CQ54" s="10">
        <f t="shared" si="103"/>
        <v>0.24635579904899618</v>
      </c>
      <c r="CR54" s="10">
        <f t="shared" si="103"/>
        <v>0.2480407277237946</v>
      </c>
      <c r="CS54" s="10">
        <f t="shared" si="103"/>
        <v>0.24972565639859301</v>
      </c>
      <c r="CT54" s="10">
        <f t="shared" si="103"/>
        <v>0.25141058507339142</v>
      </c>
      <c r="CU54" s="10">
        <f t="shared" si="103"/>
        <v>0.25309551374818984</v>
      </c>
      <c r="CV54" s="10">
        <f t="shared" si="103"/>
        <v>0.25478044242298825</v>
      </c>
      <c r="CW54" s="10">
        <f t="shared" si="103"/>
        <v>0.25646537109778667</v>
      </c>
      <c r="CX54" s="10">
        <f t="shared" si="103"/>
        <v>0.25815029977258508</v>
      </c>
      <c r="CY54" s="10">
        <f t="shared" si="103"/>
        <v>0.25983522844738349</v>
      </c>
      <c r="CZ54" s="10">
        <f t="shared" si="103"/>
        <v>0.26152015712218191</v>
      </c>
      <c r="DA54" s="10">
        <f t="shared" si="103"/>
        <v>0.26320508579698032</v>
      </c>
      <c r="DB54" s="10">
        <f t="shared" si="103"/>
        <v>0.26489001447177873</v>
      </c>
      <c r="DC54" s="10">
        <f t="shared" si="103"/>
        <v>0.26657494314657715</v>
      </c>
      <c r="DD54" s="10">
        <f t="shared" si="103"/>
        <v>0.26825987182137556</v>
      </c>
      <c r="DE54" s="10">
        <f t="shared" si="103"/>
        <v>0.26994480049617398</v>
      </c>
      <c r="DF54" s="10">
        <f t="shared" si="103"/>
        <v>0.27162972917097239</v>
      </c>
      <c r="DG54" s="10">
        <f t="shared" si="103"/>
        <v>0.2733146578457708</v>
      </c>
      <c r="DH54" s="10">
        <f t="shared" si="103"/>
        <v>0.27499958652056922</v>
      </c>
      <c r="DI54" s="10">
        <f t="shared" si="103"/>
        <v>0.27668451519536763</v>
      </c>
      <c r="DJ54" s="10">
        <f t="shared" si="103"/>
        <v>0.27836944387016693</v>
      </c>
      <c r="DK54" s="10">
        <f t="shared" si="103"/>
        <v>0.28005437254496535</v>
      </c>
      <c r="DL54" s="10">
        <f t="shared" si="103"/>
        <v>0.28173930121976376</v>
      </c>
      <c r="DM54" s="10">
        <f t="shared" si="103"/>
        <v>0.28342422989456217</v>
      </c>
      <c r="DN54" s="10">
        <f t="shared" si="103"/>
        <v>0.28510915856936059</v>
      </c>
      <c r="DO54" s="10">
        <f t="shared" si="103"/>
        <v>0.286794087244159</v>
      </c>
      <c r="DP54" s="10">
        <f t="shared" si="103"/>
        <v>0.28847901591895742</v>
      </c>
      <c r="DQ54" s="10">
        <f t="shared" si="103"/>
        <v>0.29016394459375494</v>
      </c>
      <c r="DR54" s="10">
        <f t="shared" si="103"/>
        <v>0.29184887326855424</v>
      </c>
      <c r="DS54" s="10">
        <f t="shared" si="103"/>
        <v>0.29353380194335177</v>
      </c>
      <c r="DT54" s="10">
        <f t="shared" si="103"/>
        <v>0.29521873061815107</v>
      </c>
      <c r="DU54" s="10">
        <f t="shared" si="103"/>
        <v>0.2969036592929486</v>
      </c>
      <c r="DV54" s="10">
        <f t="shared" si="103"/>
        <v>0.2985885879677479</v>
      </c>
      <c r="DW54" s="10">
        <f t="shared" si="103"/>
        <v>0.30027351664254631</v>
      </c>
      <c r="DX54" s="10">
        <f t="shared" si="103"/>
        <v>0.30195844531734473</v>
      </c>
      <c r="DY54" s="10">
        <f t="shared" si="103"/>
        <v>0.30364337399214314</v>
      </c>
      <c r="DZ54" s="10">
        <f t="shared" si="103"/>
        <v>0.30532830266694155</v>
      </c>
      <c r="EA54" s="10">
        <f t="shared" si="103"/>
        <v>0.30701323134173997</v>
      </c>
      <c r="EB54" s="10">
        <f t="shared" si="103"/>
        <v>0.30869816001653838</v>
      </c>
      <c r="EC54" s="10">
        <f t="shared" si="103"/>
        <v>0.31038308869133679</v>
      </c>
      <c r="ED54" s="10">
        <f t="shared" ref="ED54:ET54" si="104">ED$5/(1-$E54)+$D$54-ED$5</f>
        <v>0.31206801736613521</v>
      </c>
      <c r="EE54" s="10">
        <f t="shared" si="104"/>
        <v>0.31375294604093362</v>
      </c>
      <c r="EF54" s="10">
        <f t="shared" si="104"/>
        <v>0.31543787471573204</v>
      </c>
      <c r="EG54" s="10">
        <f t="shared" si="104"/>
        <v>0.31712280339053045</v>
      </c>
      <c r="EH54" s="10">
        <f t="shared" si="104"/>
        <v>0.31880773206532886</v>
      </c>
      <c r="EI54" s="10">
        <f t="shared" si="104"/>
        <v>0.32049266074012728</v>
      </c>
      <c r="EJ54" s="10">
        <f t="shared" si="104"/>
        <v>0.32217758941492569</v>
      </c>
      <c r="EK54" s="10">
        <f t="shared" si="104"/>
        <v>0.32386251808972411</v>
      </c>
      <c r="EL54" s="10">
        <f t="shared" si="104"/>
        <v>0.32554744676452252</v>
      </c>
      <c r="EM54" s="10">
        <f t="shared" si="104"/>
        <v>0.32723237543932093</v>
      </c>
      <c r="EN54" s="10">
        <f t="shared" si="104"/>
        <v>0.32891730411411935</v>
      </c>
      <c r="EO54" s="10">
        <f t="shared" si="104"/>
        <v>0.33060223278891776</v>
      </c>
      <c r="EP54" s="10">
        <f t="shared" si="104"/>
        <v>0.33228716146371617</v>
      </c>
      <c r="EQ54" s="10">
        <f t="shared" si="104"/>
        <v>0.33397209013851459</v>
      </c>
      <c r="ER54" s="10">
        <f t="shared" si="104"/>
        <v>0.335657018813313</v>
      </c>
      <c r="ES54" s="10">
        <f t="shared" si="104"/>
        <v>0.33734194748811142</v>
      </c>
      <c r="ET54" s="10">
        <f t="shared" si="104"/>
        <v>0.33902687616290983</v>
      </c>
      <c r="EU54" s="10"/>
      <c r="EV54" s="10"/>
      <c r="EW54" s="10"/>
      <c r="EX54" s="10"/>
      <c r="EY54" s="10"/>
      <c r="EZ54" s="10"/>
      <c r="FA54" s="10"/>
      <c r="FB54" s="10"/>
    </row>
    <row r="55" spans="1:158" x14ac:dyDescent="0.25">
      <c r="A55" s="57" t="s">
        <v>34</v>
      </c>
      <c r="B55" s="17">
        <f t="shared" si="79"/>
        <v>38</v>
      </c>
      <c r="C55" s="73">
        <v>12.43</v>
      </c>
      <c r="D55" s="73">
        <v>2.98E-2</v>
      </c>
      <c r="E55" s="74">
        <v>4.4600000000000001E-2</v>
      </c>
      <c r="F55" s="10">
        <f t="shared" ref="F55:BQ55" si="105">F$5/(1-$E55)+$D$55-F$5</f>
        <v>9.9823027004396048E-2</v>
      </c>
      <c r="G55" s="10">
        <f t="shared" si="105"/>
        <v>0.10215712790454257</v>
      </c>
      <c r="H55" s="10">
        <f t="shared" si="105"/>
        <v>0.10449122880468908</v>
      </c>
      <c r="I55" s="10">
        <f t="shared" si="105"/>
        <v>0.1068253297048356</v>
      </c>
      <c r="J55" s="10">
        <f t="shared" si="105"/>
        <v>0.10915943060498212</v>
      </c>
      <c r="K55" s="10">
        <f t="shared" si="105"/>
        <v>0.11149353150512864</v>
      </c>
      <c r="L55" s="10">
        <f t="shared" si="105"/>
        <v>0.11382763240527538</v>
      </c>
      <c r="M55" s="10">
        <f t="shared" si="105"/>
        <v>0.1161617333054219</v>
      </c>
      <c r="N55" s="10">
        <f t="shared" si="105"/>
        <v>0.11849583420556842</v>
      </c>
      <c r="O55" s="10">
        <f t="shared" si="105"/>
        <v>0.12082993510571449</v>
      </c>
      <c r="P55" s="10">
        <f t="shared" si="105"/>
        <v>0.14650504500732664</v>
      </c>
      <c r="Q55" s="10">
        <f t="shared" si="105"/>
        <v>0.14883914590747294</v>
      </c>
      <c r="R55" s="10">
        <f t="shared" si="105"/>
        <v>0.15117324680761968</v>
      </c>
      <c r="S55" s="10">
        <f t="shared" si="105"/>
        <v>0.15350734770776597</v>
      </c>
      <c r="T55" s="10">
        <f t="shared" si="105"/>
        <v>0.15584144860791271</v>
      </c>
      <c r="U55" s="10">
        <f t="shared" si="105"/>
        <v>0.15817554950805901</v>
      </c>
      <c r="V55" s="10">
        <f t="shared" si="105"/>
        <v>0.16050965040820575</v>
      </c>
      <c r="W55" s="10">
        <f t="shared" si="105"/>
        <v>0.16284375130835205</v>
      </c>
      <c r="X55" s="10">
        <f t="shared" si="105"/>
        <v>0.16517785220849879</v>
      </c>
      <c r="Y55" s="10">
        <f t="shared" si="105"/>
        <v>0.16751195310864508</v>
      </c>
      <c r="Z55" s="10">
        <f t="shared" si="105"/>
        <v>0.16984605400879182</v>
      </c>
      <c r="AA55" s="10">
        <f t="shared" si="105"/>
        <v>0.17218015490893812</v>
      </c>
      <c r="AB55" s="10">
        <f t="shared" si="105"/>
        <v>0.17451425580908486</v>
      </c>
      <c r="AC55" s="10">
        <f t="shared" si="105"/>
        <v>0.17684835670923116</v>
      </c>
      <c r="AD55" s="10">
        <f t="shared" si="105"/>
        <v>0.1791824576093779</v>
      </c>
      <c r="AE55" s="10">
        <f t="shared" si="105"/>
        <v>0.1815165585095242</v>
      </c>
      <c r="AF55" s="10">
        <f t="shared" si="105"/>
        <v>0.18385065940967094</v>
      </c>
      <c r="AG55" s="10">
        <f t="shared" si="105"/>
        <v>0.18618476030981768</v>
      </c>
      <c r="AH55" s="10">
        <f t="shared" si="105"/>
        <v>0.18851886120996397</v>
      </c>
      <c r="AI55" s="10">
        <f t="shared" si="105"/>
        <v>0.19085296211011071</v>
      </c>
      <c r="AJ55" s="10">
        <f t="shared" si="105"/>
        <v>0.19318706301025701</v>
      </c>
      <c r="AK55" s="10">
        <f t="shared" si="105"/>
        <v>0.19552116391040375</v>
      </c>
      <c r="AL55" s="10">
        <f t="shared" si="105"/>
        <v>0.19785526481055005</v>
      </c>
      <c r="AM55" s="10">
        <f t="shared" si="105"/>
        <v>0.20018936571069679</v>
      </c>
      <c r="AN55" s="10">
        <f t="shared" si="105"/>
        <v>0.20252346661084308</v>
      </c>
      <c r="AO55" s="10">
        <f t="shared" si="105"/>
        <v>0.20485756751098982</v>
      </c>
      <c r="AP55" s="10">
        <f t="shared" si="105"/>
        <v>0.20719166841113612</v>
      </c>
      <c r="AQ55" s="10">
        <f t="shared" si="105"/>
        <v>0.20952576931128242</v>
      </c>
      <c r="AR55" s="10">
        <f t="shared" si="105"/>
        <v>0.2118598702114296</v>
      </c>
      <c r="AS55" s="10">
        <f t="shared" si="105"/>
        <v>0.2141939711115759</v>
      </c>
      <c r="AT55" s="10">
        <f t="shared" si="105"/>
        <v>0.21652807201172219</v>
      </c>
      <c r="AU55" s="10">
        <f t="shared" si="105"/>
        <v>0.21886217291186849</v>
      </c>
      <c r="AV55" s="10">
        <f t="shared" si="105"/>
        <v>0.22119627381201568</v>
      </c>
      <c r="AW55" s="10">
        <f t="shared" si="105"/>
        <v>0.22353037471216197</v>
      </c>
      <c r="AX55" s="10">
        <f t="shared" si="105"/>
        <v>0.22586447561230827</v>
      </c>
      <c r="AY55" s="10">
        <f t="shared" si="105"/>
        <v>0.22819857651245457</v>
      </c>
      <c r="AZ55" s="10">
        <f t="shared" si="105"/>
        <v>0.23053267741260175</v>
      </c>
      <c r="BA55" s="10">
        <f t="shared" si="105"/>
        <v>0.23286677831274805</v>
      </c>
      <c r="BB55" s="10">
        <f t="shared" si="105"/>
        <v>0.23520087921289434</v>
      </c>
      <c r="BC55" s="10">
        <f t="shared" si="105"/>
        <v>0.23753498011304064</v>
      </c>
      <c r="BD55" s="10">
        <f t="shared" si="105"/>
        <v>0.23986908101318782</v>
      </c>
      <c r="BE55" s="10">
        <f t="shared" si="105"/>
        <v>0.24220318191333412</v>
      </c>
      <c r="BF55" s="10">
        <f t="shared" si="105"/>
        <v>0.24453728281348042</v>
      </c>
      <c r="BG55" s="10">
        <f t="shared" si="105"/>
        <v>0.24687138371362671</v>
      </c>
      <c r="BH55" s="10">
        <f t="shared" si="105"/>
        <v>0.2492054846137739</v>
      </c>
      <c r="BI55" s="10">
        <f t="shared" si="105"/>
        <v>0.25153958551392019</v>
      </c>
      <c r="BJ55" s="10">
        <f t="shared" si="105"/>
        <v>0.25387368641406649</v>
      </c>
      <c r="BK55" s="10">
        <f t="shared" si="105"/>
        <v>0.25620778731421368</v>
      </c>
      <c r="BL55" s="10">
        <f t="shared" si="105"/>
        <v>0.25854188821435997</v>
      </c>
      <c r="BM55" s="10">
        <f t="shared" si="105"/>
        <v>0.26087598911450627</v>
      </c>
      <c r="BN55" s="10">
        <f t="shared" si="105"/>
        <v>0.26321009001465256</v>
      </c>
      <c r="BO55" s="10">
        <f t="shared" si="105"/>
        <v>0.26554419091479975</v>
      </c>
      <c r="BP55" s="10">
        <f t="shared" si="105"/>
        <v>0.26787829181494605</v>
      </c>
      <c r="BQ55" s="10">
        <f t="shared" si="105"/>
        <v>0.27021239271509234</v>
      </c>
      <c r="BR55" s="10">
        <f t="shared" ref="BR55:EC55" si="106">BR$5/(1-$E55)+$D$55-BR$5</f>
        <v>0.27254649361523864</v>
      </c>
      <c r="BS55" s="10">
        <f t="shared" si="106"/>
        <v>0.27488059451538582</v>
      </c>
      <c r="BT55" s="10">
        <f t="shared" si="106"/>
        <v>0.27721469541553212</v>
      </c>
      <c r="BU55" s="10">
        <f t="shared" si="106"/>
        <v>0.27954879631567842</v>
      </c>
      <c r="BV55" s="10">
        <f t="shared" si="106"/>
        <v>0.28188289721582471</v>
      </c>
      <c r="BW55" s="10">
        <f t="shared" si="106"/>
        <v>0.2842169981159719</v>
      </c>
      <c r="BX55" s="10">
        <f t="shared" si="106"/>
        <v>0.28655109901611819</v>
      </c>
      <c r="BY55" s="10">
        <f t="shared" si="106"/>
        <v>0.28888519991626449</v>
      </c>
      <c r="BZ55" s="10">
        <f t="shared" si="106"/>
        <v>0.29121930081641079</v>
      </c>
      <c r="CA55" s="10">
        <f t="shared" si="106"/>
        <v>0.29355340171655797</v>
      </c>
      <c r="CB55" s="10">
        <f t="shared" si="106"/>
        <v>0.29588750261670427</v>
      </c>
      <c r="CC55" s="10">
        <f t="shared" si="106"/>
        <v>0.29822160351685056</v>
      </c>
      <c r="CD55" s="10">
        <f t="shared" si="106"/>
        <v>0.30055570441699686</v>
      </c>
      <c r="CE55" s="10">
        <f t="shared" si="106"/>
        <v>0.30288980531714405</v>
      </c>
      <c r="CF55" s="10">
        <f t="shared" si="106"/>
        <v>0.30522390621729034</v>
      </c>
      <c r="CG55" s="10">
        <f t="shared" si="106"/>
        <v>0.30755800711743664</v>
      </c>
      <c r="CH55" s="10">
        <f t="shared" si="106"/>
        <v>0.30989210801758293</v>
      </c>
      <c r="CI55" s="10">
        <f t="shared" si="106"/>
        <v>0.31222620891773012</v>
      </c>
      <c r="CJ55" s="10">
        <f t="shared" si="106"/>
        <v>0.31456030981787642</v>
      </c>
      <c r="CK55" s="10">
        <f t="shared" si="106"/>
        <v>0.31689441071802271</v>
      </c>
      <c r="CL55" s="10">
        <f t="shared" si="106"/>
        <v>0.31922851161816901</v>
      </c>
      <c r="CM55" s="10">
        <f t="shared" si="106"/>
        <v>0.32156261251831619</v>
      </c>
      <c r="CN55" s="10">
        <f t="shared" si="106"/>
        <v>0.32389671341846249</v>
      </c>
      <c r="CO55" s="10">
        <f t="shared" si="106"/>
        <v>0.32623081431860879</v>
      </c>
      <c r="CP55" s="10">
        <f t="shared" si="106"/>
        <v>0.32856491521875597</v>
      </c>
      <c r="CQ55" s="10">
        <f t="shared" si="106"/>
        <v>0.33089901611890227</v>
      </c>
      <c r="CR55" s="10">
        <f t="shared" si="106"/>
        <v>0.33323311701904856</v>
      </c>
      <c r="CS55" s="10">
        <f t="shared" si="106"/>
        <v>0.33556721791919486</v>
      </c>
      <c r="CT55" s="10">
        <f t="shared" si="106"/>
        <v>0.33790131881934204</v>
      </c>
      <c r="CU55" s="10">
        <f t="shared" si="106"/>
        <v>0.34023541971948834</v>
      </c>
      <c r="CV55" s="10">
        <f t="shared" si="106"/>
        <v>0.34256952061963464</v>
      </c>
      <c r="CW55" s="10">
        <f t="shared" si="106"/>
        <v>0.34490362151978093</v>
      </c>
      <c r="CX55" s="10">
        <f t="shared" si="106"/>
        <v>0.34723772241992812</v>
      </c>
      <c r="CY55" s="10">
        <f t="shared" si="106"/>
        <v>0.34957182332007442</v>
      </c>
      <c r="CZ55" s="10">
        <f t="shared" si="106"/>
        <v>0.35190592422022071</v>
      </c>
      <c r="DA55" s="10">
        <f t="shared" si="106"/>
        <v>0.35424002512036701</v>
      </c>
      <c r="DB55" s="10">
        <f t="shared" si="106"/>
        <v>0.35657412602051419</v>
      </c>
      <c r="DC55" s="10">
        <f t="shared" si="106"/>
        <v>0.35890822692066049</v>
      </c>
      <c r="DD55" s="10">
        <f t="shared" si="106"/>
        <v>0.36124232782080679</v>
      </c>
      <c r="DE55" s="10">
        <f t="shared" si="106"/>
        <v>0.36357642872095308</v>
      </c>
      <c r="DF55" s="10">
        <f t="shared" si="106"/>
        <v>0.36591052962110027</v>
      </c>
      <c r="DG55" s="10">
        <f t="shared" si="106"/>
        <v>0.36824463052124656</v>
      </c>
      <c r="DH55" s="10">
        <f t="shared" si="106"/>
        <v>0.37057873142139286</v>
      </c>
      <c r="DI55" s="10">
        <f t="shared" si="106"/>
        <v>0.37291283232153916</v>
      </c>
      <c r="DJ55" s="10">
        <f t="shared" si="106"/>
        <v>0.37524693322168634</v>
      </c>
      <c r="DK55" s="10">
        <f t="shared" si="106"/>
        <v>0.37758103412183264</v>
      </c>
      <c r="DL55" s="10">
        <f t="shared" si="106"/>
        <v>0.37991513502197893</v>
      </c>
      <c r="DM55" s="10">
        <f t="shared" si="106"/>
        <v>0.38224923592212523</v>
      </c>
      <c r="DN55" s="10">
        <f t="shared" si="106"/>
        <v>0.38458333682227241</v>
      </c>
      <c r="DO55" s="10">
        <f t="shared" si="106"/>
        <v>0.38691743772241782</v>
      </c>
      <c r="DP55" s="10">
        <f t="shared" si="106"/>
        <v>0.38925153862256501</v>
      </c>
      <c r="DQ55" s="10">
        <f t="shared" si="106"/>
        <v>0.39158563952271219</v>
      </c>
      <c r="DR55" s="10">
        <f t="shared" si="106"/>
        <v>0.3939197404228576</v>
      </c>
      <c r="DS55" s="10">
        <f t="shared" si="106"/>
        <v>0.39625384132300479</v>
      </c>
      <c r="DT55" s="10">
        <f t="shared" si="106"/>
        <v>0.39858794222315197</v>
      </c>
      <c r="DU55" s="10">
        <f t="shared" si="106"/>
        <v>0.40092204312329738</v>
      </c>
      <c r="DV55" s="10">
        <f t="shared" si="106"/>
        <v>0.40325614402344456</v>
      </c>
      <c r="DW55" s="10">
        <f t="shared" si="106"/>
        <v>0.40559024492359086</v>
      </c>
      <c r="DX55" s="10">
        <f t="shared" si="106"/>
        <v>0.40792434582373716</v>
      </c>
      <c r="DY55" s="10">
        <f t="shared" si="106"/>
        <v>0.41025844672388345</v>
      </c>
      <c r="DZ55" s="10">
        <f t="shared" si="106"/>
        <v>0.41259254762402975</v>
      </c>
      <c r="EA55" s="10">
        <f t="shared" si="106"/>
        <v>0.41492664852417782</v>
      </c>
      <c r="EB55" s="10">
        <f t="shared" si="106"/>
        <v>0.41726074942432412</v>
      </c>
      <c r="EC55" s="10">
        <f t="shared" si="106"/>
        <v>0.41959485032447041</v>
      </c>
      <c r="ED55" s="10">
        <f t="shared" ref="ED55:ET55" si="107">ED$5/(1-$E55)+$D$55-ED$5</f>
        <v>0.42192895122461671</v>
      </c>
      <c r="EE55" s="10">
        <f t="shared" si="107"/>
        <v>0.42426305212476301</v>
      </c>
      <c r="EF55" s="10">
        <f t="shared" si="107"/>
        <v>0.4265971530249093</v>
      </c>
      <c r="EG55" s="10">
        <f t="shared" si="107"/>
        <v>0.42893125392505738</v>
      </c>
      <c r="EH55" s="10">
        <f t="shared" si="107"/>
        <v>0.43126535482520367</v>
      </c>
      <c r="EI55" s="10">
        <f t="shared" si="107"/>
        <v>0.43359945572534997</v>
      </c>
      <c r="EJ55" s="10">
        <f t="shared" si="107"/>
        <v>0.43593355662549627</v>
      </c>
      <c r="EK55" s="10">
        <f t="shared" si="107"/>
        <v>0.43826765752564256</v>
      </c>
      <c r="EL55" s="10">
        <f t="shared" si="107"/>
        <v>0.44060175842578886</v>
      </c>
      <c r="EM55" s="10">
        <f t="shared" si="107"/>
        <v>0.44293585932593516</v>
      </c>
      <c r="EN55" s="10">
        <f t="shared" si="107"/>
        <v>0.44526996022608323</v>
      </c>
      <c r="EO55" s="10">
        <f t="shared" si="107"/>
        <v>0.44760406112622952</v>
      </c>
      <c r="EP55" s="10">
        <f t="shared" si="107"/>
        <v>0.44993816202637582</v>
      </c>
      <c r="EQ55" s="10">
        <f t="shared" si="107"/>
        <v>0.45227226292652212</v>
      </c>
      <c r="ER55" s="10">
        <f t="shared" si="107"/>
        <v>0.45460636382666841</v>
      </c>
      <c r="ES55" s="10">
        <f t="shared" si="107"/>
        <v>0.45694046472681471</v>
      </c>
      <c r="ET55" s="10">
        <f t="shared" si="107"/>
        <v>0.45927456562696278</v>
      </c>
      <c r="EU55" s="10"/>
      <c r="EV55" s="10"/>
      <c r="EW55" s="10"/>
      <c r="EX55" s="10"/>
      <c r="EY55" s="10"/>
      <c r="EZ55" s="10"/>
      <c r="FA55" s="10"/>
      <c r="FB55" s="10"/>
    </row>
    <row r="56" spans="1:158" x14ac:dyDescent="0.25">
      <c r="A56" s="57" t="s">
        <v>35</v>
      </c>
      <c r="B56" s="17">
        <f t="shared" si="79"/>
        <v>39</v>
      </c>
      <c r="C56" s="73">
        <v>14.07</v>
      </c>
      <c r="D56" s="73">
        <v>3.0300000000000001E-2</v>
      </c>
      <c r="E56" s="74">
        <v>6.2899999999999998E-2</v>
      </c>
      <c r="F56" s="10">
        <f t="shared" ref="F56:BQ56" si="108">F$5/(1-$E56)+$D$56-F$5</f>
        <v>0.13098295806210647</v>
      </c>
      <c r="G56" s="10">
        <f t="shared" si="108"/>
        <v>0.13433905666417667</v>
      </c>
      <c r="H56" s="10">
        <f t="shared" si="108"/>
        <v>0.13769515526624687</v>
      </c>
      <c r="I56" s="10">
        <f t="shared" si="108"/>
        <v>0.14105125386831707</v>
      </c>
      <c r="J56" s="10">
        <f t="shared" si="108"/>
        <v>0.14440735247038727</v>
      </c>
      <c r="K56" s="10">
        <f t="shared" si="108"/>
        <v>0.14776345107245747</v>
      </c>
      <c r="L56" s="10">
        <f t="shared" si="108"/>
        <v>0.15111954967452768</v>
      </c>
      <c r="M56" s="10">
        <f t="shared" si="108"/>
        <v>0.1544756482765981</v>
      </c>
      <c r="N56" s="10">
        <f t="shared" si="108"/>
        <v>0.15783174687866808</v>
      </c>
      <c r="O56" s="10">
        <f t="shared" si="108"/>
        <v>0.1611878454807385</v>
      </c>
      <c r="P56" s="10">
        <f t="shared" si="108"/>
        <v>0.19810493010351049</v>
      </c>
      <c r="Q56" s="10">
        <f t="shared" si="108"/>
        <v>0.20146102870558069</v>
      </c>
      <c r="R56" s="10">
        <f t="shared" si="108"/>
        <v>0.20481712730765089</v>
      </c>
      <c r="S56" s="10">
        <f t="shared" si="108"/>
        <v>0.20817322590972109</v>
      </c>
      <c r="T56" s="10">
        <f t="shared" si="108"/>
        <v>0.21152932451179129</v>
      </c>
      <c r="U56" s="10">
        <f t="shared" si="108"/>
        <v>0.2148854231138615</v>
      </c>
      <c r="V56" s="10">
        <f t="shared" si="108"/>
        <v>0.2182415217159317</v>
      </c>
      <c r="W56" s="10">
        <f t="shared" si="108"/>
        <v>0.2215976203180019</v>
      </c>
      <c r="X56" s="10">
        <f t="shared" si="108"/>
        <v>0.2249537189200721</v>
      </c>
      <c r="Y56" s="10">
        <f t="shared" si="108"/>
        <v>0.2283098175221423</v>
      </c>
      <c r="Z56" s="10">
        <f t="shared" si="108"/>
        <v>0.2316659161242125</v>
      </c>
      <c r="AA56" s="10">
        <f t="shared" si="108"/>
        <v>0.2350220147262827</v>
      </c>
      <c r="AB56" s="10">
        <f t="shared" si="108"/>
        <v>0.23837811332835335</v>
      </c>
      <c r="AC56" s="10">
        <f t="shared" si="108"/>
        <v>0.24173421193042355</v>
      </c>
      <c r="AD56" s="10">
        <f t="shared" si="108"/>
        <v>0.24509031053249375</v>
      </c>
      <c r="AE56" s="10">
        <f t="shared" si="108"/>
        <v>0.24844640913456395</v>
      </c>
      <c r="AF56" s="10">
        <f t="shared" si="108"/>
        <v>0.25180250773663415</v>
      </c>
      <c r="AG56" s="10">
        <f t="shared" si="108"/>
        <v>0.25515860633870435</v>
      </c>
      <c r="AH56" s="10">
        <f t="shared" si="108"/>
        <v>0.25851470494077455</v>
      </c>
      <c r="AI56" s="10">
        <f t="shared" si="108"/>
        <v>0.26187080354284475</v>
      </c>
      <c r="AJ56" s="10">
        <f t="shared" si="108"/>
        <v>0.26522690214491496</v>
      </c>
      <c r="AK56" s="10">
        <f t="shared" si="108"/>
        <v>0.26858300074698516</v>
      </c>
      <c r="AL56" s="10">
        <f t="shared" si="108"/>
        <v>0.27193909934905536</v>
      </c>
      <c r="AM56" s="10">
        <f t="shared" si="108"/>
        <v>0.27529519795112556</v>
      </c>
      <c r="AN56" s="10">
        <f t="shared" si="108"/>
        <v>0.27865129655319576</v>
      </c>
      <c r="AO56" s="10">
        <f t="shared" si="108"/>
        <v>0.28200739515526596</v>
      </c>
      <c r="AP56" s="10">
        <f t="shared" si="108"/>
        <v>0.28536349375733661</v>
      </c>
      <c r="AQ56" s="10">
        <f t="shared" si="108"/>
        <v>0.28871959235940636</v>
      </c>
      <c r="AR56" s="10">
        <f t="shared" si="108"/>
        <v>0.29207569096147701</v>
      </c>
      <c r="AS56" s="10">
        <f t="shared" si="108"/>
        <v>0.29543178956354677</v>
      </c>
      <c r="AT56" s="10">
        <f t="shared" si="108"/>
        <v>0.29878788816561741</v>
      </c>
      <c r="AU56" s="10">
        <f t="shared" si="108"/>
        <v>0.30214398676768717</v>
      </c>
      <c r="AV56" s="10">
        <f t="shared" si="108"/>
        <v>0.30550008536975781</v>
      </c>
      <c r="AW56" s="10">
        <f t="shared" si="108"/>
        <v>0.30885618397182757</v>
      </c>
      <c r="AX56" s="10">
        <f t="shared" si="108"/>
        <v>0.31221228257389821</v>
      </c>
      <c r="AY56" s="10">
        <f t="shared" si="108"/>
        <v>0.31556838117596797</v>
      </c>
      <c r="AZ56" s="10">
        <f t="shared" si="108"/>
        <v>0.31892447977803862</v>
      </c>
      <c r="BA56" s="10">
        <f t="shared" si="108"/>
        <v>0.32228057838010837</v>
      </c>
      <c r="BB56" s="10">
        <f t="shared" si="108"/>
        <v>0.32563667698217902</v>
      </c>
      <c r="BC56" s="10">
        <f t="shared" si="108"/>
        <v>0.32899277558424878</v>
      </c>
      <c r="BD56" s="10">
        <f t="shared" si="108"/>
        <v>0.33234887418631942</v>
      </c>
      <c r="BE56" s="10">
        <f t="shared" si="108"/>
        <v>0.33570497278838918</v>
      </c>
      <c r="BF56" s="10">
        <f t="shared" si="108"/>
        <v>0.33906107139045982</v>
      </c>
      <c r="BG56" s="10">
        <f t="shared" si="108"/>
        <v>0.34241716999252958</v>
      </c>
      <c r="BH56" s="10">
        <f t="shared" si="108"/>
        <v>0.34577326859460022</v>
      </c>
      <c r="BI56" s="10">
        <f t="shared" si="108"/>
        <v>0.34912936719666998</v>
      </c>
      <c r="BJ56" s="10">
        <f t="shared" si="108"/>
        <v>0.35248546579874063</v>
      </c>
      <c r="BK56" s="10">
        <f t="shared" si="108"/>
        <v>0.35584156440081038</v>
      </c>
      <c r="BL56" s="10">
        <f t="shared" si="108"/>
        <v>0.35919766300288103</v>
      </c>
      <c r="BM56" s="10">
        <f t="shared" si="108"/>
        <v>0.36255376160495079</v>
      </c>
      <c r="BN56" s="10">
        <f t="shared" si="108"/>
        <v>0.36590986020702143</v>
      </c>
      <c r="BO56" s="10">
        <f t="shared" si="108"/>
        <v>0.36926595880909119</v>
      </c>
      <c r="BP56" s="10">
        <f t="shared" si="108"/>
        <v>0.37262205741116183</v>
      </c>
      <c r="BQ56" s="10">
        <f t="shared" si="108"/>
        <v>0.37597815601323159</v>
      </c>
      <c r="BR56" s="10">
        <f t="shared" ref="BR56:EC56" si="109">BR$5/(1-$E56)+$D$56-BR$5</f>
        <v>0.37933425461530224</v>
      </c>
      <c r="BS56" s="10">
        <f t="shared" si="109"/>
        <v>0.38269035321737199</v>
      </c>
      <c r="BT56" s="10">
        <f t="shared" si="109"/>
        <v>0.38604645181944264</v>
      </c>
      <c r="BU56" s="10">
        <f t="shared" si="109"/>
        <v>0.38940255042151239</v>
      </c>
      <c r="BV56" s="10">
        <f t="shared" si="109"/>
        <v>0.39275864902358304</v>
      </c>
      <c r="BW56" s="10">
        <f t="shared" si="109"/>
        <v>0.3961147476256528</v>
      </c>
      <c r="BX56" s="10">
        <f t="shared" si="109"/>
        <v>0.39947084622772344</v>
      </c>
      <c r="BY56" s="10">
        <f t="shared" si="109"/>
        <v>0.4028269448297932</v>
      </c>
      <c r="BZ56" s="10">
        <f t="shared" si="109"/>
        <v>0.40618304343186384</v>
      </c>
      <c r="CA56" s="10">
        <f t="shared" si="109"/>
        <v>0.4095391420339336</v>
      </c>
      <c r="CB56" s="10">
        <f t="shared" si="109"/>
        <v>0.41289524063600425</v>
      </c>
      <c r="CC56" s="10">
        <f t="shared" si="109"/>
        <v>0.416251339238074</v>
      </c>
      <c r="CD56" s="10">
        <f t="shared" si="109"/>
        <v>0.41960743784014465</v>
      </c>
      <c r="CE56" s="10">
        <f t="shared" si="109"/>
        <v>0.42296353644221441</v>
      </c>
      <c r="CF56" s="10">
        <f t="shared" si="109"/>
        <v>0.42631963504428505</v>
      </c>
      <c r="CG56" s="10">
        <f t="shared" si="109"/>
        <v>0.42967573364635481</v>
      </c>
      <c r="CH56" s="10">
        <f t="shared" si="109"/>
        <v>0.43303183224842545</v>
      </c>
      <c r="CI56" s="10">
        <f t="shared" si="109"/>
        <v>0.43638793085049521</v>
      </c>
      <c r="CJ56" s="10">
        <f t="shared" si="109"/>
        <v>0.43974402945256585</v>
      </c>
      <c r="CK56" s="10">
        <f t="shared" si="109"/>
        <v>0.44310012805463561</v>
      </c>
      <c r="CL56" s="10">
        <f t="shared" si="109"/>
        <v>0.44645622665670626</v>
      </c>
      <c r="CM56" s="10">
        <f t="shared" si="109"/>
        <v>0.44981232525877601</v>
      </c>
      <c r="CN56" s="10">
        <f t="shared" si="109"/>
        <v>0.45316842386084666</v>
      </c>
      <c r="CO56" s="10">
        <f t="shared" si="109"/>
        <v>0.45652452246291642</v>
      </c>
      <c r="CP56" s="10">
        <f t="shared" si="109"/>
        <v>0.45988062106498706</v>
      </c>
      <c r="CQ56" s="10">
        <f t="shared" si="109"/>
        <v>0.46323671966705682</v>
      </c>
      <c r="CR56" s="10">
        <f t="shared" si="109"/>
        <v>0.46659281826912746</v>
      </c>
      <c r="CS56" s="10">
        <f t="shared" si="109"/>
        <v>0.46994891687119722</v>
      </c>
      <c r="CT56" s="10">
        <f t="shared" si="109"/>
        <v>0.47330501547326786</v>
      </c>
      <c r="CU56" s="10">
        <f t="shared" si="109"/>
        <v>0.47666111407533762</v>
      </c>
      <c r="CV56" s="10">
        <f t="shared" si="109"/>
        <v>0.48001721267740827</v>
      </c>
      <c r="CW56" s="10">
        <f t="shared" si="109"/>
        <v>0.48337331127947802</v>
      </c>
      <c r="CX56" s="10">
        <f t="shared" si="109"/>
        <v>0.48672940988154867</v>
      </c>
      <c r="CY56" s="10">
        <f t="shared" si="109"/>
        <v>0.49008550848361843</v>
      </c>
      <c r="CZ56" s="10">
        <f t="shared" si="109"/>
        <v>0.49344160708568907</v>
      </c>
      <c r="DA56" s="10">
        <f t="shared" si="109"/>
        <v>0.49679770568775883</v>
      </c>
      <c r="DB56" s="10">
        <f t="shared" si="109"/>
        <v>0.50015380428982947</v>
      </c>
      <c r="DC56" s="10">
        <f t="shared" si="109"/>
        <v>0.50350990289189923</v>
      </c>
      <c r="DD56" s="10">
        <f t="shared" si="109"/>
        <v>0.50686600149396988</v>
      </c>
      <c r="DE56" s="10">
        <f t="shared" si="109"/>
        <v>0.51022210009603963</v>
      </c>
      <c r="DF56" s="10">
        <f t="shared" si="109"/>
        <v>0.51357819869811028</v>
      </c>
      <c r="DG56" s="10">
        <f t="shared" si="109"/>
        <v>0.51693429730018003</v>
      </c>
      <c r="DH56" s="10">
        <f t="shared" si="109"/>
        <v>0.52029039590225068</v>
      </c>
      <c r="DI56" s="10">
        <f t="shared" si="109"/>
        <v>0.52364649450432044</v>
      </c>
      <c r="DJ56" s="10">
        <f t="shared" si="109"/>
        <v>0.52700259310639108</v>
      </c>
      <c r="DK56" s="10">
        <f t="shared" si="109"/>
        <v>0.53035869170846084</v>
      </c>
      <c r="DL56" s="10">
        <f t="shared" si="109"/>
        <v>0.53371479031053148</v>
      </c>
      <c r="DM56" s="10">
        <f t="shared" si="109"/>
        <v>0.53707088891260124</v>
      </c>
      <c r="DN56" s="10">
        <f t="shared" si="109"/>
        <v>0.540426987514671</v>
      </c>
      <c r="DO56" s="10">
        <f t="shared" si="109"/>
        <v>0.54378308611674253</v>
      </c>
      <c r="DP56" s="10">
        <f t="shared" si="109"/>
        <v>0.54713918471881229</v>
      </c>
      <c r="DQ56" s="10">
        <f t="shared" si="109"/>
        <v>0.55049528332088205</v>
      </c>
      <c r="DR56" s="10">
        <f t="shared" si="109"/>
        <v>0.5538513819229518</v>
      </c>
      <c r="DS56" s="10">
        <f t="shared" si="109"/>
        <v>0.55720748052502334</v>
      </c>
      <c r="DT56" s="10">
        <f t="shared" si="109"/>
        <v>0.56056357912709309</v>
      </c>
      <c r="DU56" s="10">
        <f t="shared" si="109"/>
        <v>0.56391967772916285</v>
      </c>
      <c r="DV56" s="10">
        <f t="shared" si="109"/>
        <v>0.56727577633123261</v>
      </c>
      <c r="DW56" s="10">
        <f t="shared" si="109"/>
        <v>0.57063187493330325</v>
      </c>
      <c r="DX56" s="10">
        <f t="shared" si="109"/>
        <v>0.5739879735353739</v>
      </c>
      <c r="DY56" s="10">
        <f t="shared" si="109"/>
        <v>0.57734407213744454</v>
      </c>
      <c r="DZ56" s="10">
        <f t="shared" si="109"/>
        <v>0.58070017073951519</v>
      </c>
      <c r="EA56" s="10">
        <f t="shared" si="109"/>
        <v>0.58405626934158406</v>
      </c>
      <c r="EB56" s="10">
        <f t="shared" si="109"/>
        <v>0.5874123679436547</v>
      </c>
      <c r="EC56" s="10">
        <f t="shared" si="109"/>
        <v>0.59076846654572535</v>
      </c>
      <c r="ED56" s="10">
        <f t="shared" ref="ED56:ET56" si="110">ED$5/(1-$E56)+$D$56-ED$5</f>
        <v>0.59412456514779599</v>
      </c>
      <c r="EE56" s="10">
        <f t="shared" si="110"/>
        <v>0.59748066374986486</v>
      </c>
      <c r="EF56" s="10">
        <f t="shared" si="110"/>
        <v>0.6008367623519355</v>
      </c>
      <c r="EG56" s="10">
        <f t="shared" si="110"/>
        <v>0.60419286095400615</v>
      </c>
      <c r="EH56" s="10">
        <f t="shared" si="110"/>
        <v>0.6075489595560768</v>
      </c>
      <c r="EI56" s="10">
        <f t="shared" si="110"/>
        <v>0.61090505815814744</v>
      </c>
      <c r="EJ56" s="10">
        <f t="shared" si="110"/>
        <v>0.61426115676021631</v>
      </c>
      <c r="EK56" s="10">
        <f t="shared" si="110"/>
        <v>0.61761725536228695</v>
      </c>
      <c r="EL56" s="10">
        <f t="shared" si="110"/>
        <v>0.6209733539643576</v>
      </c>
      <c r="EM56" s="10">
        <f t="shared" si="110"/>
        <v>0.62432945256642824</v>
      </c>
      <c r="EN56" s="10">
        <f t="shared" si="110"/>
        <v>0.62768555116849889</v>
      </c>
      <c r="EO56" s="10">
        <f t="shared" si="110"/>
        <v>0.63104164977056776</v>
      </c>
      <c r="EP56" s="10">
        <f t="shared" si="110"/>
        <v>0.6343977483726384</v>
      </c>
      <c r="EQ56" s="10">
        <f t="shared" si="110"/>
        <v>0.63775384697470905</v>
      </c>
      <c r="ER56" s="10">
        <f t="shared" si="110"/>
        <v>0.64110994557677969</v>
      </c>
      <c r="ES56" s="10">
        <f t="shared" si="110"/>
        <v>0.64446604417884856</v>
      </c>
      <c r="ET56" s="10">
        <f t="shared" si="110"/>
        <v>0.64782214278091921</v>
      </c>
      <c r="EU56" s="10"/>
      <c r="EV56" s="10"/>
      <c r="EW56" s="10"/>
      <c r="EX56" s="10"/>
      <c r="EY56" s="10"/>
      <c r="EZ56" s="10"/>
      <c r="FA56" s="10"/>
      <c r="FB56" s="10"/>
    </row>
    <row r="57" spans="1:158" x14ac:dyDescent="0.25">
      <c r="A57" s="57" t="s">
        <v>36</v>
      </c>
      <c r="B57" s="17">
        <f t="shared" si="79"/>
        <v>40</v>
      </c>
      <c r="C57" s="73">
        <v>6.13</v>
      </c>
      <c r="D57" s="73">
        <f>0.0015+0.0022</f>
        <v>3.7000000000000002E-3</v>
      </c>
      <c r="E57" s="74">
        <v>1.9599999999999999E-2</v>
      </c>
      <c r="F57" s="10">
        <f>F$5/(1-$E57)+$D$57-F$5</f>
        <v>3.3687760097919073E-2</v>
      </c>
      <c r="G57" s="10">
        <f>G$5/(1-$E57)+$D$57-G$5</f>
        <v>3.4687352101183233E-2</v>
      </c>
      <c r="H57" s="10">
        <f>H$5/(1-$E57)+$D$57-H$5</f>
        <v>3.5686944104447171E-2</v>
      </c>
      <c r="I57" s="10">
        <f>I$5/(1-$E57)+$D$57-I$5</f>
        <v>3.668653610771111E-2</v>
      </c>
      <c r="J57" s="10">
        <f t="shared" ref="J57:BU57" si="111">J$5/(1-$E57)+$D$57-J$5</f>
        <v>3.7686128110975048E-2</v>
      </c>
      <c r="K57" s="10">
        <f t="shared" si="111"/>
        <v>3.8685720114238986E-2</v>
      </c>
      <c r="L57" s="10">
        <f t="shared" si="111"/>
        <v>3.9685312117502924E-2</v>
      </c>
      <c r="M57" s="10">
        <f t="shared" si="111"/>
        <v>4.0684904120767085E-2</v>
      </c>
      <c r="N57" s="10">
        <f t="shared" si="111"/>
        <v>4.1684496124031023E-2</v>
      </c>
      <c r="O57" s="10">
        <f t="shared" si="111"/>
        <v>4.2684088127294961E-2</v>
      </c>
      <c r="P57" s="10">
        <f t="shared" si="111"/>
        <v>5.3679600163198504E-2</v>
      </c>
      <c r="Q57" s="10">
        <f t="shared" si="111"/>
        <v>5.4679192166462443E-2</v>
      </c>
      <c r="R57" s="10">
        <f t="shared" si="111"/>
        <v>5.5678784169726381E-2</v>
      </c>
      <c r="S57" s="10">
        <f t="shared" si="111"/>
        <v>5.6678376172990319E-2</v>
      </c>
      <c r="T57" s="10">
        <f t="shared" si="111"/>
        <v>5.7677968176254257E-2</v>
      </c>
      <c r="U57" s="10">
        <f t="shared" si="111"/>
        <v>5.8677560179518196E-2</v>
      </c>
      <c r="V57" s="10">
        <f t="shared" si="111"/>
        <v>5.9677152182782134E-2</v>
      </c>
      <c r="W57" s="10">
        <f t="shared" si="111"/>
        <v>6.0676744186046072E-2</v>
      </c>
      <c r="X57" s="10">
        <f t="shared" si="111"/>
        <v>6.167633618931001E-2</v>
      </c>
      <c r="Y57" s="10">
        <f t="shared" si="111"/>
        <v>6.2675928192573949E-2</v>
      </c>
      <c r="Z57" s="10">
        <f t="shared" si="111"/>
        <v>6.3675520195837887E-2</v>
      </c>
      <c r="AA57" s="10">
        <f t="shared" si="111"/>
        <v>6.4675112199101825E-2</v>
      </c>
      <c r="AB57" s="10">
        <f t="shared" si="111"/>
        <v>6.5674704202366208E-2</v>
      </c>
      <c r="AC57" s="10">
        <f t="shared" si="111"/>
        <v>6.6674296205630146E-2</v>
      </c>
      <c r="AD57" s="10">
        <f t="shared" si="111"/>
        <v>6.7673888208894084E-2</v>
      </c>
      <c r="AE57" s="10">
        <f t="shared" si="111"/>
        <v>6.8673480212158022E-2</v>
      </c>
      <c r="AF57" s="10">
        <f t="shared" si="111"/>
        <v>6.9673072215421961E-2</v>
      </c>
      <c r="AG57" s="10">
        <f t="shared" si="111"/>
        <v>7.0672664218685899E-2</v>
      </c>
      <c r="AH57" s="10">
        <f t="shared" si="111"/>
        <v>7.1672256221949837E-2</v>
      </c>
      <c r="AI57" s="10">
        <f t="shared" si="111"/>
        <v>7.2671848225213775E-2</v>
      </c>
      <c r="AJ57" s="10">
        <f t="shared" si="111"/>
        <v>7.3671440228477714E-2</v>
      </c>
      <c r="AK57" s="10">
        <f t="shared" si="111"/>
        <v>7.4671032231741652E-2</v>
      </c>
      <c r="AL57" s="10">
        <f t="shared" si="111"/>
        <v>7.567062423500559E-2</v>
      </c>
      <c r="AM57" s="10">
        <f t="shared" si="111"/>
        <v>7.6670216238269528E-2</v>
      </c>
      <c r="AN57" s="10">
        <f t="shared" si="111"/>
        <v>7.7669808241533467E-2</v>
      </c>
      <c r="AO57" s="10">
        <f t="shared" si="111"/>
        <v>7.8669400244797405E-2</v>
      </c>
      <c r="AP57" s="10">
        <f t="shared" si="111"/>
        <v>7.9668992248061343E-2</v>
      </c>
      <c r="AQ57" s="10">
        <f t="shared" si="111"/>
        <v>8.0668584251325726E-2</v>
      </c>
      <c r="AR57" s="10">
        <f t="shared" si="111"/>
        <v>8.1668176254589664E-2</v>
      </c>
      <c r="AS57" s="10">
        <f t="shared" si="111"/>
        <v>8.2667768257853602E-2</v>
      </c>
      <c r="AT57" s="10">
        <f t="shared" si="111"/>
        <v>8.3667360261117985E-2</v>
      </c>
      <c r="AU57" s="10">
        <f t="shared" si="111"/>
        <v>8.4666952264381479E-2</v>
      </c>
      <c r="AV57" s="10">
        <f t="shared" si="111"/>
        <v>8.5666544267645861E-2</v>
      </c>
      <c r="AW57" s="10">
        <f t="shared" si="111"/>
        <v>8.6666136270909355E-2</v>
      </c>
      <c r="AX57" s="10">
        <f t="shared" si="111"/>
        <v>8.7665728274173738E-2</v>
      </c>
      <c r="AY57" s="10">
        <f t="shared" si="111"/>
        <v>8.866532027743812E-2</v>
      </c>
      <c r="AZ57" s="10">
        <f t="shared" si="111"/>
        <v>8.9664912280701614E-2</v>
      </c>
      <c r="BA57" s="10">
        <f t="shared" si="111"/>
        <v>9.0664504283965996E-2</v>
      </c>
      <c r="BB57" s="10">
        <f t="shared" si="111"/>
        <v>9.1664096287229491E-2</v>
      </c>
      <c r="BC57" s="10">
        <f t="shared" si="111"/>
        <v>9.2663688290493873E-2</v>
      </c>
      <c r="BD57" s="10">
        <f t="shared" si="111"/>
        <v>9.3663280293757367E-2</v>
      </c>
      <c r="BE57" s="10">
        <f t="shared" si="111"/>
        <v>9.466287229702175E-2</v>
      </c>
      <c r="BF57" s="10">
        <f t="shared" si="111"/>
        <v>9.5662464300285244E-2</v>
      </c>
      <c r="BG57" s="10">
        <f t="shared" si="111"/>
        <v>9.6662056303549626E-2</v>
      </c>
      <c r="BH57" s="10">
        <f t="shared" si="111"/>
        <v>9.766164830681312E-2</v>
      </c>
      <c r="BI57" s="10">
        <f t="shared" si="111"/>
        <v>9.8661240310077503E-2</v>
      </c>
      <c r="BJ57" s="10">
        <f t="shared" si="111"/>
        <v>9.9660832313340997E-2</v>
      </c>
      <c r="BK57" s="10">
        <f t="shared" si="111"/>
        <v>0.10066042431660538</v>
      </c>
      <c r="BL57" s="10">
        <f t="shared" si="111"/>
        <v>0.10166001631986887</v>
      </c>
      <c r="BM57" s="10">
        <f t="shared" si="111"/>
        <v>0.10265960832313326</v>
      </c>
      <c r="BN57" s="10">
        <f t="shared" si="111"/>
        <v>0.10365920032639764</v>
      </c>
      <c r="BO57" s="10">
        <f t="shared" si="111"/>
        <v>0.10465879232966113</v>
      </c>
      <c r="BP57" s="10">
        <f t="shared" si="111"/>
        <v>0.10565838433292551</v>
      </c>
      <c r="BQ57" s="10">
        <f t="shared" si="111"/>
        <v>0.10665797633618901</v>
      </c>
      <c r="BR57" s="10">
        <f t="shared" si="111"/>
        <v>0.10765756833945339</v>
      </c>
      <c r="BS57" s="10">
        <f t="shared" si="111"/>
        <v>0.10865716034271689</v>
      </c>
      <c r="BT57" s="10">
        <f t="shared" si="111"/>
        <v>0.10965675234598127</v>
      </c>
      <c r="BU57" s="10">
        <f t="shared" si="111"/>
        <v>0.11065634434924476</v>
      </c>
      <c r="BV57" s="10">
        <f t="shared" ref="BV57:EG57" si="112">BV$5/(1-$E57)+$D$57-BV$5</f>
        <v>0.11165593635250914</v>
      </c>
      <c r="BW57" s="10">
        <f t="shared" si="112"/>
        <v>0.11265552835577264</v>
      </c>
      <c r="BX57" s="10">
        <f t="shared" si="112"/>
        <v>0.11365512035903702</v>
      </c>
      <c r="BY57" s="10">
        <f t="shared" si="112"/>
        <v>0.11465471236230051</v>
      </c>
      <c r="BZ57" s="10">
        <f t="shared" si="112"/>
        <v>0.1156543043655649</v>
      </c>
      <c r="CA57" s="10">
        <f t="shared" si="112"/>
        <v>0.11665389636882839</v>
      </c>
      <c r="CB57" s="10">
        <f t="shared" si="112"/>
        <v>0.11765348837209277</v>
      </c>
      <c r="CC57" s="10">
        <f t="shared" si="112"/>
        <v>0.11865308037535716</v>
      </c>
      <c r="CD57" s="10">
        <f t="shared" si="112"/>
        <v>0.11965267237862065</v>
      </c>
      <c r="CE57" s="10">
        <f t="shared" si="112"/>
        <v>0.12065226438188503</v>
      </c>
      <c r="CF57" s="10">
        <f t="shared" si="112"/>
        <v>0.12165185638514853</v>
      </c>
      <c r="CG57" s="10">
        <f t="shared" si="112"/>
        <v>0.12265144838841291</v>
      </c>
      <c r="CH57" s="10">
        <f t="shared" si="112"/>
        <v>0.1236510403916764</v>
      </c>
      <c r="CI57" s="10">
        <f t="shared" si="112"/>
        <v>0.12465063239494079</v>
      </c>
      <c r="CJ57" s="10">
        <f t="shared" si="112"/>
        <v>0.12565022439820428</v>
      </c>
      <c r="CK57" s="10">
        <f t="shared" si="112"/>
        <v>0.12664981640146866</v>
      </c>
      <c r="CL57" s="10">
        <f t="shared" si="112"/>
        <v>0.12764940840473216</v>
      </c>
      <c r="CM57" s="10">
        <f t="shared" si="112"/>
        <v>0.12864900040799654</v>
      </c>
      <c r="CN57" s="10">
        <f t="shared" si="112"/>
        <v>0.12964859241126003</v>
      </c>
      <c r="CO57" s="10">
        <f t="shared" si="112"/>
        <v>0.13064818441452442</v>
      </c>
      <c r="CP57" s="10">
        <f t="shared" si="112"/>
        <v>0.13164777641778791</v>
      </c>
      <c r="CQ57" s="10">
        <f t="shared" si="112"/>
        <v>0.13264736842105229</v>
      </c>
      <c r="CR57" s="10">
        <f t="shared" si="112"/>
        <v>0.13364696042431667</v>
      </c>
      <c r="CS57" s="10">
        <f t="shared" si="112"/>
        <v>0.13464655242758017</v>
      </c>
      <c r="CT57" s="10">
        <f t="shared" si="112"/>
        <v>0.13564614443084455</v>
      </c>
      <c r="CU57" s="10">
        <f t="shared" si="112"/>
        <v>0.13664573643410804</v>
      </c>
      <c r="CV57" s="10">
        <f t="shared" si="112"/>
        <v>0.13764532843737243</v>
      </c>
      <c r="CW57" s="10">
        <f t="shared" si="112"/>
        <v>0.13864492044063592</v>
      </c>
      <c r="CX57" s="10">
        <f t="shared" si="112"/>
        <v>0.1396445124439003</v>
      </c>
      <c r="CY57" s="10">
        <f t="shared" si="112"/>
        <v>0.1406441044471638</v>
      </c>
      <c r="CZ57" s="10">
        <f t="shared" si="112"/>
        <v>0.14164369645042818</v>
      </c>
      <c r="DA57" s="10">
        <f t="shared" si="112"/>
        <v>0.14264328845369167</v>
      </c>
      <c r="DB57" s="10">
        <f t="shared" si="112"/>
        <v>0.14364288045695606</v>
      </c>
      <c r="DC57" s="10">
        <f t="shared" si="112"/>
        <v>0.14464247246021955</v>
      </c>
      <c r="DD57" s="10">
        <f t="shared" si="112"/>
        <v>0.14564206446348393</v>
      </c>
      <c r="DE57" s="10">
        <f t="shared" si="112"/>
        <v>0.14664165646674743</v>
      </c>
      <c r="DF57" s="10">
        <f t="shared" si="112"/>
        <v>0.14764124847001181</v>
      </c>
      <c r="DG57" s="10">
        <f t="shared" si="112"/>
        <v>0.14864084047327619</v>
      </c>
      <c r="DH57" s="10">
        <f t="shared" si="112"/>
        <v>0.14964043247653969</v>
      </c>
      <c r="DI57" s="10">
        <f t="shared" si="112"/>
        <v>0.15064002447980407</v>
      </c>
      <c r="DJ57" s="10">
        <f t="shared" si="112"/>
        <v>0.15163961648306756</v>
      </c>
      <c r="DK57" s="10">
        <f t="shared" si="112"/>
        <v>0.15263920848633195</v>
      </c>
      <c r="DL57" s="10">
        <f t="shared" si="112"/>
        <v>0.15363880048959544</v>
      </c>
      <c r="DM57" s="10">
        <f t="shared" si="112"/>
        <v>0.15463839249285982</v>
      </c>
      <c r="DN57" s="10">
        <f t="shared" si="112"/>
        <v>0.15563798449612332</v>
      </c>
      <c r="DO57" s="10">
        <f t="shared" si="112"/>
        <v>0.1566375764993877</v>
      </c>
      <c r="DP57" s="10">
        <f t="shared" si="112"/>
        <v>0.15763716850265119</v>
      </c>
      <c r="DQ57" s="10">
        <f t="shared" si="112"/>
        <v>0.15863676050591557</v>
      </c>
      <c r="DR57" s="10">
        <f t="shared" si="112"/>
        <v>0.15963635250917907</v>
      </c>
      <c r="DS57" s="10">
        <f t="shared" si="112"/>
        <v>0.16063594451244345</v>
      </c>
      <c r="DT57" s="10">
        <f t="shared" si="112"/>
        <v>0.16163553651570695</v>
      </c>
      <c r="DU57" s="10">
        <f t="shared" si="112"/>
        <v>0.16263512851897044</v>
      </c>
      <c r="DV57" s="10">
        <f t="shared" si="112"/>
        <v>0.16363472052223571</v>
      </c>
      <c r="DW57" s="10">
        <f t="shared" si="112"/>
        <v>0.16463431252550009</v>
      </c>
      <c r="DX57" s="10">
        <f t="shared" si="112"/>
        <v>0.1656339045287627</v>
      </c>
      <c r="DY57" s="10">
        <f t="shared" si="112"/>
        <v>0.16663349653202708</v>
      </c>
      <c r="DZ57" s="10">
        <f t="shared" si="112"/>
        <v>0.16763308853529146</v>
      </c>
      <c r="EA57" s="10">
        <f t="shared" si="112"/>
        <v>0.16863268053855585</v>
      </c>
      <c r="EB57" s="10">
        <f t="shared" si="112"/>
        <v>0.16963227254181845</v>
      </c>
      <c r="EC57" s="10">
        <f t="shared" si="112"/>
        <v>0.17063186454508283</v>
      </c>
      <c r="ED57" s="10">
        <f t="shared" si="112"/>
        <v>0.17163145654834722</v>
      </c>
      <c r="EE57" s="10">
        <f t="shared" si="112"/>
        <v>0.1726310485516116</v>
      </c>
      <c r="EF57" s="10">
        <f t="shared" si="112"/>
        <v>0.17363064055487598</v>
      </c>
      <c r="EG57" s="10">
        <f t="shared" si="112"/>
        <v>0.17463023255813859</v>
      </c>
      <c r="EH57" s="10">
        <f t="shared" ref="EH57:ET57" si="113">EH$5/(1-$E57)+$D$57-EH$5</f>
        <v>0.17562982456140297</v>
      </c>
      <c r="EI57" s="10">
        <f t="shared" si="113"/>
        <v>0.17662941656466735</v>
      </c>
      <c r="EJ57" s="10">
        <f t="shared" si="113"/>
        <v>0.17762900856793173</v>
      </c>
      <c r="EK57" s="10">
        <f t="shared" si="113"/>
        <v>0.17862860057119434</v>
      </c>
      <c r="EL57" s="10">
        <f t="shared" si="113"/>
        <v>0.17962819257445872</v>
      </c>
      <c r="EM57" s="10">
        <f t="shared" si="113"/>
        <v>0.18062778457772311</v>
      </c>
      <c r="EN57" s="10">
        <f t="shared" si="113"/>
        <v>0.18162737658098749</v>
      </c>
      <c r="EO57" s="10">
        <f t="shared" si="113"/>
        <v>0.18262696858425187</v>
      </c>
      <c r="EP57" s="10">
        <f t="shared" si="113"/>
        <v>0.18362656058751448</v>
      </c>
      <c r="EQ57" s="10">
        <f t="shared" si="113"/>
        <v>0.18462615259077886</v>
      </c>
      <c r="ER57" s="10">
        <f t="shared" si="113"/>
        <v>0.18562574459404324</v>
      </c>
      <c r="ES57" s="10">
        <f t="shared" si="113"/>
        <v>0.18662533659730762</v>
      </c>
      <c r="ET57" s="10">
        <f t="shared" si="113"/>
        <v>0.18762492860057023</v>
      </c>
      <c r="EU57" s="10"/>
      <c r="EV57" s="10"/>
      <c r="EW57" s="10"/>
      <c r="EX57" s="10"/>
      <c r="EY57" s="10"/>
      <c r="EZ57" s="10"/>
      <c r="FA57" s="10"/>
      <c r="FB57" s="10"/>
    </row>
    <row r="58" spans="1:158" x14ac:dyDescent="0.25">
      <c r="A58" s="57" t="s">
        <v>37</v>
      </c>
      <c r="B58" s="17">
        <f t="shared" si="79"/>
        <v>41</v>
      </c>
      <c r="C58" s="73">
        <v>5.91</v>
      </c>
      <c r="D58" s="73">
        <f>0.0018+0.0022</f>
        <v>4.0000000000000001E-3</v>
      </c>
      <c r="E58" s="74">
        <v>2.2599999999999999E-2</v>
      </c>
      <c r="F58" s="10">
        <f>F$5/(1-$E58)+$D$58-F$5</f>
        <v>3.8683855125843936E-2</v>
      </c>
      <c r="G58" s="10">
        <f>G$5/(1-$E58)+$D$58-G$5</f>
        <v>3.9839983630038711E-2</v>
      </c>
      <c r="H58" s="10">
        <f>H$5/(1-$E58)+$D$58-H$5</f>
        <v>4.0996112134233709E-2</v>
      </c>
      <c r="I58" s="10">
        <f>I$5/(1-$E58)+$D$58-I$5</f>
        <v>4.2152240638428484E-2</v>
      </c>
      <c r="J58" s="10">
        <f t="shared" ref="J58:BU58" si="114">J$5/(1-$E58)+$D$58-J$5</f>
        <v>4.330836914262326E-2</v>
      </c>
      <c r="K58" s="10">
        <f t="shared" si="114"/>
        <v>4.4464497646818035E-2</v>
      </c>
      <c r="L58" s="10">
        <f t="shared" si="114"/>
        <v>4.5620626151012811E-2</v>
      </c>
      <c r="M58" s="10">
        <f t="shared" si="114"/>
        <v>4.6776754655207586E-2</v>
      </c>
      <c r="N58" s="10">
        <f t="shared" si="114"/>
        <v>4.7932883159402362E-2</v>
      </c>
      <c r="O58" s="10">
        <f t="shared" si="114"/>
        <v>4.9089011663597137E-2</v>
      </c>
      <c r="P58" s="10">
        <f t="shared" si="114"/>
        <v>6.1806425209740112E-2</v>
      </c>
      <c r="Q58" s="10">
        <f t="shared" si="114"/>
        <v>6.2962553713934888E-2</v>
      </c>
      <c r="R58" s="10">
        <f t="shared" si="114"/>
        <v>6.4118682218129663E-2</v>
      </c>
      <c r="S58" s="10">
        <f t="shared" si="114"/>
        <v>6.5274810722324439E-2</v>
      </c>
      <c r="T58" s="10">
        <f t="shared" si="114"/>
        <v>6.6430939226519214E-2</v>
      </c>
      <c r="U58" s="10">
        <f t="shared" si="114"/>
        <v>6.758706773071399E-2</v>
      </c>
      <c r="V58" s="10">
        <f t="shared" si="114"/>
        <v>6.8743196234908766E-2</v>
      </c>
      <c r="W58" s="10">
        <f t="shared" si="114"/>
        <v>6.9899324739103541E-2</v>
      </c>
      <c r="X58" s="10">
        <f t="shared" si="114"/>
        <v>7.1055453243298317E-2</v>
      </c>
      <c r="Y58" s="10">
        <f t="shared" si="114"/>
        <v>7.2211581747493092E-2</v>
      </c>
      <c r="Z58" s="10">
        <f t="shared" si="114"/>
        <v>7.3367710251687868E-2</v>
      </c>
      <c r="AA58" s="10">
        <f t="shared" si="114"/>
        <v>7.4523838755882643E-2</v>
      </c>
      <c r="AB58" s="10">
        <f t="shared" si="114"/>
        <v>7.5679967260077419E-2</v>
      </c>
      <c r="AC58" s="10">
        <f t="shared" si="114"/>
        <v>7.6836095764272194E-2</v>
      </c>
      <c r="AD58" s="10">
        <f t="shared" si="114"/>
        <v>7.799222426846697E-2</v>
      </c>
      <c r="AE58" s="10">
        <f t="shared" si="114"/>
        <v>7.9148352772661745E-2</v>
      </c>
      <c r="AF58" s="10">
        <f t="shared" si="114"/>
        <v>8.0304481276856965E-2</v>
      </c>
      <c r="AG58" s="10">
        <f t="shared" si="114"/>
        <v>8.146060978105174E-2</v>
      </c>
      <c r="AH58" s="10">
        <f t="shared" si="114"/>
        <v>8.2616738285246516E-2</v>
      </c>
      <c r="AI58" s="10">
        <f t="shared" si="114"/>
        <v>8.3772866789441292E-2</v>
      </c>
      <c r="AJ58" s="10">
        <f t="shared" si="114"/>
        <v>8.4928995293636067E-2</v>
      </c>
      <c r="AK58" s="10">
        <f t="shared" si="114"/>
        <v>8.6085123797830843E-2</v>
      </c>
      <c r="AL58" s="10">
        <f t="shared" si="114"/>
        <v>8.7241252302025618E-2</v>
      </c>
      <c r="AM58" s="10">
        <f t="shared" si="114"/>
        <v>8.8397380806220394E-2</v>
      </c>
      <c r="AN58" s="10">
        <f t="shared" si="114"/>
        <v>8.9553509310415169E-2</v>
      </c>
      <c r="AO58" s="10">
        <f t="shared" si="114"/>
        <v>9.0709637814609945E-2</v>
      </c>
      <c r="AP58" s="10">
        <f t="shared" si="114"/>
        <v>9.186576631880472E-2</v>
      </c>
      <c r="AQ58" s="10">
        <f t="shared" si="114"/>
        <v>9.3021894822999496E-2</v>
      </c>
      <c r="AR58" s="10">
        <f t="shared" si="114"/>
        <v>9.4178023327194271E-2</v>
      </c>
      <c r="AS58" s="10">
        <f t="shared" si="114"/>
        <v>9.5334151831388603E-2</v>
      </c>
      <c r="AT58" s="10">
        <f t="shared" si="114"/>
        <v>9.6490280335583378E-2</v>
      </c>
      <c r="AU58" s="10">
        <f t="shared" si="114"/>
        <v>9.7646408839778154E-2</v>
      </c>
      <c r="AV58" s="10">
        <f t="shared" si="114"/>
        <v>9.8802537343972929E-2</v>
      </c>
      <c r="AW58" s="10">
        <f t="shared" si="114"/>
        <v>9.9958665848167705E-2</v>
      </c>
      <c r="AX58" s="10">
        <f t="shared" si="114"/>
        <v>0.10111479435236248</v>
      </c>
      <c r="AY58" s="10">
        <f t="shared" si="114"/>
        <v>0.10227092285655726</v>
      </c>
      <c r="AZ58" s="10">
        <f t="shared" si="114"/>
        <v>0.10342705136075203</v>
      </c>
      <c r="BA58" s="10">
        <f t="shared" si="114"/>
        <v>0.10458317986494681</v>
      </c>
      <c r="BB58" s="10">
        <f t="shared" si="114"/>
        <v>0.10573930836914158</v>
      </c>
      <c r="BC58" s="10">
        <f t="shared" si="114"/>
        <v>0.10689543687333636</v>
      </c>
      <c r="BD58" s="10">
        <f t="shared" si="114"/>
        <v>0.10805156537753113</v>
      </c>
      <c r="BE58" s="10">
        <f t="shared" si="114"/>
        <v>0.10920769388172591</v>
      </c>
      <c r="BF58" s="10">
        <f t="shared" si="114"/>
        <v>0.11036382238592068</v>
      </c>
      <c r="BG58" s="10">
        <f t="shared" si="114"/>
        <v>0.11151995089011546</v>
      </c>
      <c r="BH58" s="10">
        <f t="shared" si="114"/>
        <v>0.11267607939431024</v>
      </c>
      <c r="BI58" s="10">
        <f t="shared" si="114"/>
        <v>0.11383220789850501</v>
      </c>
      <c r="BJ58" s="10">
        <f t="shared" si="114"/>
        <v>0.11498833640269979</v>
      </c>
      <c r="BK58" s="10">
        <f t="shared" si="114"/>
        <v>0.11614446490689456</v>
      </c>
      <c r="BL58" s="10">
        <f t="shared" si="114"/>
        <v>0.11730059341108934</v>
      </c>
      <c r="BM58" s="10">
        <f t="shared" si="114"/>
        <v>0.118456721915285</v>
      </c>
      <c r="BN58" s="10">
        <f t="shared" si="114"/>
        <v>0.11961285041947978</v>
      </c>
      <c r="BO58" s="10">
        <f t="shared" si="114"/>
        <v>0.12076897892367455</v>
      </c>
      <c r="BP58" s="10">
        <f t="shared" si="114"/>
        <v>0.12192510742786933</v>
      </c>
      <c r="BQ58" s="10">
        <f t="shared" si="114"/>
        <v>0.1230812359320641</v>
      </c>
      <c r="BR58" s="10">
        <f t="shared" si="114"/>
        <v>0.12423736443625888</v>
      </c>
      <c r="BS58" s="10">
        <f t="shared" si="114"/>
        <v>0.12539349294045365</v>
      </c>
      <c r="BT58" s="10">
        <f t="shared" si="114"/>
        <v>0.12654962144464843</v>
      </c>
      <c r="BU58" s="10">
        <f t="shared" si="114"/>
        <v>0.12770574994884321</v>
      </c>
      <c r="BV58" s="10">
        <f t="shared" ref="BV58:EG58" si="115">BV$5/(1-$E58)+$D$58-BV$5</f>
        <v>0.12886187845303798</v>
      </c>
      <c r="BW58" s="10">
        <f t="shared" si="115"/>
        <v>0.13001800695723276</v>
      </c>
      <c r="BX58" s="10">
        <f t="shared" si="115"/>
        <v>0.13117413546142753</v>
      </c>
      <c r="BY58" s="10">
        <f t="shared" si="115"/>
        <v>0.13233026396562231</v>
      </c>
      <c r="BZ58" s="10">
        <f t="shared" si="115"/>
        <v>0.13348639246981708</v>
      </c>
      <c r="CA58" s="10">
        <f t="shared" si="115"/>
        <v>0.13464252097401186</v>
      </c>
      <c r="CB58" s="10">
        <f t="shared" si="115"/>
        <v>0.13579864947820663</v>
      </c>
      <c r="CC58" s="10">
        <f t="shared" si="115"/>
        <v>0.13695477798240141</v>
      </c>
      <c r="CD58" s="10">
        <f t="shared" si="115"/>
        <v>0.13811090648659619</v>
      </c>
      <c r="CE58" s="10">
        <f t="shared" si="115"/>
        <v>0.13926703499079096</v>
      </c>
      <c r="CF58" s="10">
        <f t="shared" si="115"/>
        <v>0.14042316349498574</v>
      </c>
      <c r="CG58" s="10">
        <f t="shared" si="115"/>
        <v>0.14157929199918051</v>
      </c>
      <c r="CH58" s="10">
        <f t="shared" si="115"/>
        <v>0.14273542050337529</v>
      </c>
      <c r="CI58" s="10">
        <f t="shared" si="115"/>
        <v>0.14389154900757006</v>
      </c>
      <c r="CJ58" s="10">
        <f t="shared" si="115"/>
        <v>0.14504767751176484</v>
      </c>
      <c r="CK58" s="10">
        <f t="shared" si="115"/>
        <v>0.14620380601595961</v>
      </c>
      <c r="CL58" s="10">
        <f t="shared" si="115"/>
        <v>0.14735993452015439</v>
      </c>
      <c r="CM58" s="10">
        <f t="shared" si="115"/>
        <v>0.14851606302434917</v>
      </c>
      <c r="CN58" s="10">
        <f t="shared" si="115"/>
        <v>0.14967219152854394</v>
      </c>
      <c r="CO58" s="10">
        <f t="shared" si="115"/>
        <v>0.15082832003273872</v>
      </c>
      <c r="CP58" s="10">
        <f t="shared" si="115"/>
        <v>0.15198444853693349</v>
      </c>
      <c r="CQ58" s="10">
        <f t="shared" si="115"/>
        <v>0.15314057704112827</v>
      </c>
      <c r="CR58" s="10">
        <f t="shared" si="115"/>
        <v>0.15429670554532304</v>
      </c>
      <c r="CS58" s="10">
        <f t="shared" si="115"/>
        <v>0.15545283404951782</v>
      </c>
      <c r="CT58" s="10">
        <f t="shared" si="115"/>
        <v>0.15660896255371259</v>
      </c>
      <c r="CU58" s="10">
        <f t="shared" si="115"/>
        <v>0.15776509105790737</v>
      </c>
      <c r="CV58" s="10">
        <f t="shared" si="115"/>
        <v>0.15892121956210215</v>
      </c>
      <c r="CW58" s="10">
        <f t="shared" si="115"/>
        <v>0.16007734806629692</v>
      </c>
      <c r="CX58" s="10">
        <f t="shared" si="115"/>
        <v>0.1612334765704917</v>
      </c>
      <c r="CY58" s="10">
        <f t="shared" si="115"/>
        <v>0.16238960507468647</v>
      </c>
      <c r="CZ58" s="10">
        <f t="shared" si="115"/>
        <v>0.16354573357888125</v>
      </c>
      <c r="DA58" s="10">
        <f t="shared" si="115"/>
        <v>0.16470186208307602</v>
      </c>
      <c r="DB58" s="10">
        <f t="shared" si="115"/>
        <v>0.1658579905872708</v>
      </c>
      <c r="DC58" s="10">
        <f t="shared" si="115"/>
        <v>0.16701411909146557</v>
      </c>
      <c r="DD58" s="10">
        <f t="shared" si="115"/>
        <v>0.16817024759566124</v>
      </c>
      <c r="DE58" s="10">
        <f t="shared" si="115"/>
        <v>0.16932637609985601</v>
      </c>
      <c r="DF58" s="10">
        <f t="shared" si="115"/>
        <v>0.17048250460405079</v>
      </c>
      <c r="DG58" s="10">
        <f t="shared" si="115"/>
        <v>0.17163863310824556</v>
      </c>
      <c r="DH58" s="10">
        <f t="shared" si="115"/>
        <v>0.17279476161244034</v>
      </c>
      <c r="DI58" s="10">
        <f t="shared" si="115"/>
        <v>0.17395089011663512</v>
      </c>
      <c r="DJ58" s="10">
        <f t="shared" si="115"/>
        <v>0.17510701862082989</v>
      </c>
      <c r="DK58" s="10">
        <f t="shared" si="115"/>
        <v>0.17626314712502467</v>
      </c>
      <c r="DL58" s="10">
        <f t="shared" si="115"/>
        <v>0.17741927562921944</v>
      </c>
      <c r="DM58" s="10">
        <f t="shared" si="115"/>
        <v>0.17857540413341422</v>
      </c>
      <c r="DN58" s="10">
        <f t="shared" si="115"/>
        <v>0.17973153263760899</v>
      </c>
      <c r="DO58" s="10">
        <f t="shared" si="115"/>
        <v>0.18088766114180377</v>
      </c>
      <c r="DP58" s="10">
        <f t="shared" si="115"/>
        <v>0.18204378964599854</v>
      </c>
      <c r="DQ58" s="10">
        <f t="shared" si="115"/>
        <v>0.18319991815019332</v>
      </c>
      <c r="DR58" s="10">
        <f t="shared" si="115"/>
        <v>0.18435604665438809</v>
      </c>
      <c r="DS58" s="10">
        <f t="shared" si="115"/>
        <v>0.18551217515858287</v>
      </c>
      <c r="DT58" s="10">
        <f t="shared" si="115"/>
        <v>0.18666830366277765</v>
      </c>
      <c r="DU58" s="10">
        <f t="shared" si="115"/>
        <v>0.18782443216697242</v>
      </c>
      <c r="DV58" s="10">
        <f t="shared" si="115"/>
        <v>0.1889805606711672</v>
      </c>
      <c r="DW58" s="10">
        <f t="shared" si="115"/>
        <v>0.19013668917536108</v>
      </c>
      <c r="DX58" s="10">
        <f t="shared" si="115"/>
        <v>0.19129281767955675</v>
      </c>
      <c r="DY58" s="10">
        <f t="shared" si="115"/>
        <v>0.19244894618375241</v>
      </c>
      <c r="DZ58" s="10">
        <f t="shared" si="115"/>
        <v>0.1936050746879463</v>
      </c>
      <c r="EA58" s="10">
        <f t="shared" si="115"/>
        <v>0.19476120319214196</v>
      </c>
      <c r="EB58" s="10">
        <f t="shared" si="115"/>
        <v>0.19591733169633585</v>
      </c>
      <c r="EC58" s="10">
        <f t="shared" si="115"/>
        <v>0.19707346020053151</v>
      </c>
      <c r="ED58" s="10">
        <f t="shared" si="115"/>
        <v>0.1982295887047254</v>
      </c>
      <c r="EE58" s="10">
        <f t="shared" si="115"/>
        <v>0.19938571720892106</v>
      </c>
      <c r="EF58" s="10">
        <f t="shared" si="115"/>
        <v>0.20054184571311495</v>
      </c>
      <c r="EG58" s="10">
        <f t="shared" si="115"/>
        <v>0.20169797421731062</v>
      </c>
      <c r="EH58" s="10">
        <f t="shared" ref="EH58:ET58" si="116">EH$5/(1-$E58)+$D$58-EH$5</f>
        <v>0.2028541027215045</v>
      </c>
      <c r="EI58" s="10">
        <f t="shared" si="116"/>
        <v>0.20401023122570017</v>
      </c>
      <c r="EJ58" s="10">
        <f t="shared" si="116"/>
        <v>0.20516635972989405</v>
      </c>
      <c r="EK58" s="10">
        <f t="shared" si="116"/>
        <v>0.20632248823408972</v>
      </c>
      <c r="EL58" s="10">
        <f t="shared" si="116"/>
        <v>0.20747861673828361</v>
      </c>
      <c r="EM58" s="10">
        <f t="shared" si="116"/>
        <v>0.20863474524247927</v>
      </c>
      <c r="EN58" s="10">
        <f t="shared" si="116"/>
        <v>0.20979087374667316</v>
      </c>
      <c r="EO58" s="10">
        <f t="shared" si="116"/>
        <v>0.21094700225086882</v>
      </c>
      <c r="EP58" s="10">
        <f t="shared" si="116"/>
        <v>0.21210313075506271</v>
      </c>
      <c r="EQ58" s="10">
        <f t="shared" si="116"/>
        <v>0.21325925925925837</v>
      </c>
      <c r="ER58" s="10">
        <f t="shared" si="116"/>
        <v>0.21441538776345226</v>
      </c>
      <c r="ES58" s="10">
        <f t="shared" si="116"/>
        <v>0.21557151626764792</v>
      </c>
      <c r="ET58" s="10">
        <f t="shared" si="116"/>
        <v>0.21672764477184359</v>
      </c>
      <c r="EU58" s="10"/>
      <c r="EV58" s="10"/>
      <c r="EW58" s="10"/>
      <c r="EX58" s="10"/>
      <c r="EY58" s="10"/>
      <c r="EZ58" s="10"/>
      <c r="FA58" s="10"/>
      <c r="FB58" s="10"/>
    </row>
    <row r="59" spans="1:158" x14ac:dyDescent="0.25">
      <c r="A59" s="57" t="s">
        <v>205</v>
      </c>
      <c r="B59" s="17"/>
      <c r="C59" s="73">
        <v>3.6</v>
      </c>
      <c r="D59" s="73">
        <f>0.0003+0.0022</f>
        <v>2.5000000000000001E-3</v>
      </c>
      <c r="E59" s="74">
        <v>1.0999999999999999E-2</v>
      </c>
      <c r="F59" s="10">
        <f>F$5/(1-$E59)+$D$59-F$5</f>
        <v>1.9183518705763403E-2</v>
      </c>
      <c r="G59" s="10">
        <f>G$5/(1-$E59)+$D$59-G$5</f>
        <v>1.9739635995955407E-2</v>
      </c>
      <c r="H59" s="10">
        <f>H$5/(1-$E59)+$D$59-H$5</f>
        <v>2.0295753286147633E-2</v>
      </c>
      <c r="I59" s="10">
        <f>I$5/(1-$E59)+$D$59-I$5</f>
        <v>2.0851870576339637E-2</v>
      </c>
      <c r="J59" s="10">
        <f t="shared" ref="J59:BU59" si="117">J$5/(1-$E59)+$D$59-J$5</f>
        <v>2.1407987866531863E-2</v>
      </c>
      <c r="K59" s="10">
        <f t="shared" si="117"/>
        <v>2.1964105156723868E-2</v>
      </c>
      <c r="L59" s="10">
        <f t="shared" si="117"/>
        <v>2.2520222446916094E-2</v>
      </c>
      <c r="M59" s="10">
        <f t="shared" si="117"/>
        <v>2.3076339737108098E-2</v>
      </c>
      <c r="N59" s="10">
        <f t="shared" si="117"/>
        <v>2.3632457027300324E-2</v>
      </c>
      <c r="O59" s="10">
        <f t="shared" si="117"/>
        <v>2.4188574317492328E-2</v>
      </c>
      <c r="P59" s="10">
        <f t="shared" si="117"/>
        <v>3.0305864509605485E-2</v>
      </c>
      <c r="Q59" s="10">
        <f t="shared" si="117"/>
        <v>3.0861981799797711E-2</v>
      </c>
      <c r="R59" s="10">
        <f t="shared" si="117"/>
        <v>3.1418099089989937E-2</v>
      </c>
      <c r="S59" s="10">
        <f t="shared" si="117"/>
        <v>3.1974216380182163E-2</v>
      </c>
      <c r="T59" s="10">
        <f t="shared" si="117"/>
        <v>3.2530333670373945E-2</v>
      </c>
      <c r="U59" s="10">
        <f t="shared" si="117"/>
        <v>3.3086450960566172E-2</v>
      </c>
      <c r="V59" s="10">
        <f t="shared" si="117"/>
        <v>3.3642568250758398E-2</v>
      </c>
      <c r="W59" s="10">
        <f t="shared" si="117"/>
        <v>3.4198685540950624E-2</v>
      </c>
      <c r="X59" s="10">
        <f t="shared" si="117"/>
        <v>3.4754802831142406E-2</v>
      </c>
      <c r="Y59" s="10">
        <f t="shared" si="117"/>
        <v>3.5310920121334632E-2</v>
      </c>
      <c r="Z59" s="10">
        <f t="shared" si="117"/>
        <v>3.5867037411526859E-2</v>
      </c>
      <c r="AA59" s="10">
        <f t="shared" si="117"/>
        <v>3.6423154701719085E-2</v>
      </c>
      <c r="AB59" s="10">
        <f t="shared" si="117"/>
        <v>3.6979271991910867E-2</v>
      </c>
      <c r="AC59" s="10">
        <f t="shared" si="117"/>
        <v>3.7535389282103093E-2</v>
      </c>
      <c r="AD59" s="10">
        <f t="shared" si="117"/>
        <v>3.8091506572295319E-2</v>
      </c>
      <c r="AE59" s="10">
        <f t="shared" si="117"/>
        <v>3.8647623862487102E-2</v>
      </c>
      <c r="AF59" s="10">
        <f t="shared" si="117"/>
        <v>3.9203741152679328E-2</v>
      </c>
      <c r="AG59" s="10">
        <f t="shared" si="117"/>
        <v>3.9759858442871554E-2</v>
      </c>
      <c r="AH59" s="10">
        <f t="shared" si="117"/>
        <v>4.031597573306378E-2</v>
      </c>
      <c r="AI59" s="10">
        <f t="shared" si="117"/>
        <v>4.0872093023255562E-2</v>
      </c>
      <c r="AJ59" s="10">
        <f t="shared" si="117"/>
        <v>4.1428210313447789E-2</v>
      </c>
      <c r="AK59" s="10">
        <f t="shared" si="117"/>
        <v>4.1984327603640015E-2</v>
      </c>
      <c r="AL59" s="10">
        <f t="shared" si="117"/>
        <v>4.2540444893832241E-2</v>
      </c>
      <c r="AM59" s="10">
        <f t="shared" si="117"/>
        <v>4.3096562184024023E-2</v>
      </c>
      <c r="AN59" s="10">
        <f t="shared" si="117"/>
        <v>4.3652679474216249E-2</v>
      </c>
      <c r="AO59" s="10">
        <f t="shared" si="117"/>
        <v>4.4208796764408476E-2</v>
      </c>
      <c r="AP59" s="10">
        <f t="shared" si="117"/>
        <v>4.4764914054600702E-2</v>
      </c>
      <c r="AQ59" s="10">
        <f t="shared" si="117"/>
        <v>4.5321031344792484E-2</v>
      </c>
      <c r="AR59" s="10">
        <f t="shared" si="117"/>
        <v>4.587714863498471E-2</v>
      </c>
      <c r="AS59" s="10">
        <f t="shared" si="117"/>
        <v>4.6433265925176936E-2</v>
      </c>
      <c r="AT59" s="10">
        <f t="shared" si="117"/>
        <v>4.6989383215369607E-2</v>
      </c>
      <c r="AU59" s="10">
        <f t="shared" si="117"/>
        <v>4.7545500505561833E-2</v>
      </c>
      <c r="AV59" s="10">
        <f t="shared" si="117"/>
        <v>4.8101617795754059E-2</v>
      </c>
      <c r="AW59" s="10">
        <f t="shared" si="117"/>
        <v>4.8657735085945397E-2</v>
      </c>
      <c r="AX59" s="10">
        <f t="shared" si="117"/>
        <v>4.9213852376137623E-2</v>
      </c>
      <c r="AY59" s="10">
        <f t="shared" si="117"/>
        <v>4.976996966632985E-2</v>
      </c>
      <c r="AZ59" s="10">
        <f t="shared" si="117"/>
        <v>5.0326086956522076E-2</v>
      </c>
      <c r="BA59" s="10">
        <f t="shared" si="117"/>
        <v>5.0882204246714302E-2</v>
      </c>
      <c r="BB59" s="10">
        <f t="shared" si="117"/>
        <v>5.1438321536906528E-2</v>
      </c>
      <c r="BC59" s="10">
        <f t="shared" si="117"/>
        <v>5.1994438827098755E-2</v>
      </c>
      <c r="BD59" s="10">
        <f t="shared" si="117"/>
        <v>5.2550556117290981E-2</v>
      </c>
      <c r="BE59" s="10">
        <f t="shared" si="117"/>
        <v>5.3106673407482319E-2</v>
      </c>
      <c r="BF59" s="10">
        <f t="shared" si="117"/>
        <v>5.3662790697674545E-2</v>
      </c>
      <c r="BG59" s="10">
        <f t="shared" si="117"/>
        <v>5.4218907987866771E-2</v>
      </c>
      <c r="BH59" s="10">
        <f t="shared" si="117"/>
        <v>5.4775025278058997E-2</v>
      </c>
      <c r="BI59" s="10">
        <f t="shared" si="117"/>
        <v>5.5331142568251224E-2</v>
      </c>
      <c r="BJ59" s="10">
        <f t="shared" si="117"/>
        <v>5.588725985844345E-2</v>
      </c>
      <c r="BK59" s="10">
        <f t="shared" si="117"/>
        <v>5.6443377148635676E-2</v>
      </c>
      <c r="BL59" s="10">
        <f t="shared" si="117"/>
        <v>5.6999494438827014E-2</v>
      </c>
      <c r="BM59" s="10">
        <f t="shared" si="117"/>
        <v>5.755561172901924E-2</v>
      </c>
      <c r="BN59" s="10">
        <f t="shared" si="117"/>
        <v>5.8111729019211467E-2</v>
      </c>
      <c r="BO59" s="10">
        <f t="shared" si="117"/>
        <v>5.8667846309403693E-2</v>
      </c>
      <c r="BP59" s="10">
        <f t="shared" si="117"/>
        <v>5.9223963599595919E-2</v>
      </c>
      <c r="BQ59" s="10">
        <f t="shared" si="117"/>
        <v>5.9780080889788145E-2</v>
      </c>
      <c r="BR59" s="10">
        <f t="shared" si="117"/>
        <v>6.0336198179980371E-2</v>
      </c>
      <c r="BS59" s="10">
        <f t="shared" si="117"/>
        <v>6.0892315470172598E-2</v>
      </c>
      <c r="BT59" s="10">
        <f t="shared" si="117"/>
        <v>6.1448432760363936E-2</v>
      </c>
      <c r="BU59" s="10">
        <f t="shared" si="117"/>
        <v>6.2004550050556162E-2</v>
      </c>
      <c r="BV59" s="10">
        <f t="shared" ref="BV59:EG59" si="118">BV$5/(1-$E59)+$D$59-BV$5</f>
        <v>6.2560667340748388E-2</v>
      </c>
      <c r="BW59" s="10">
        <f t="shared" si="118"/>
        <v>6.3116784630940614E-2</v>
      </c>
      <c r="BX59" s="10">
        <f t="shared" si="118"/>
        <v>6.3672901921132841E-2</v>
      </c>
      <c r="BY59" s="10">
        <f t="shared" si="118"/>
        <v>6.4229019211325067E-2</v>
      </c>
      <c r="BZ59" s="10">
        <f t="shared" si="118"/>
        <v>6.4785136501517293E-2</v>
      </c>
      <c r="CA59" s="10">
        <f t="shared" si="118"/>
        <v>6.5341253791709519E-2</v>
      </c>
      <c r="CB59" s="10">
        <f t="shared" si="118"/>
        <v>6.5897371081900857E-2</v>
      </c>
      <c r="CC59" s="10">
        <f t="shared" si="118"/>
        <v>6.6453488372093084E-2</v>
      </c>
      <c r="CD59" s="10">
        <f t="shared" si="118"/>
        <v>6.700960566228531E-2</v>
      </c>
      <c r="CE59" s="10">
        <f t="shared" si="118"/>
        <v>6.7565722952477536E-2</v>
      </c>
      <c r="CF59" s="10">
        <f t="shared" si="118"/>
        <v>6.8121840242669762E-2</v>
      </c>
      <c r="CG59" s="10">
        <f t="shared" si="118"/>
        <v>6.8677957532861988E-2</v>
      </c>
      <c r="CH59" s="10">
        <f t="shared" si="118"/>
        <v>6.9234074823054215E-2</v>
      </c>
      <c r="CI59" s="10">
        <f t="shared" si="118"/>
        <v>6.9790192113246441E-2</v>
      </c>
      <c r="CJ59" s="10">
        <f t="shared" si="118"/>
        <v>7.0346309403437779E-2</v>
      </c>
      <c r="CK59" s="10">
        <f t="shared" si="118"/>
        <v>7.0902426693630005E-2</v>
      </c>
      <c r="CL59" s="10">
        <f t="shared" si="118"/>
        <v>7.1458543983822231E-2</v>
      </c>
      <c r="CM59" s="10">
        <f t="shared" si="118"/>
        <v>7.2014661274014458E-2</v>
      </c>
      <c r="CN59" s="10">
        <f t="shared" si="118"/>
        <v>7.2570778564206684E-2</v>
      </c>
      <c r="CO59" s="10">
        <f t="shared" si="118"/>
        <v>7.312689585439891E-2</v>
      </c>
      <c r="CP59" s="10">
        <f t="shared" si="118"/>
        <v>7.3683013144591136E-2</v>
      </c>
      <c r="CQ59" s="10">
        <f t="shared" si="118"/>
        <v>7.4239130434782474E-2</v>
      </c>
      <c r="CR59" s="10">
        <f t="shared" si="118"/>
        <v>7.4795247724974701E-2</v>
      </c>
      <c r="CS59" s="10">
        <f t="shared" si="118"/>
        <v>7.5351365015166927E-2</v>
      </c>
      <c r="CT59" s="10">
        <f t="shared" si="118"/>
        <v>7.5907482305359153E-2</v>
      </c>
      <c r="CU59" s="10">
        <f t="shared" si="118"/>
        <v>7.6463599595551379E-2</v>
      </c>
      <c r="CV59" s="10">
        <f t="shared" si="118"/>
        <v>7.7019716885743605E-2</v>
      </c>
      <c r="CW59" s="10">
        <f t="shared" si="118"/>
        <v>7.7575834175935832E-2</v>
      </c>
      <c r="CX59" s="10">
        <f t="shared" si="118"/>
        <v>7.8131951466128058E-2</v>
      </c>
      <c r="CY59" s="10">
        <f t="shared" si="118"/>
        <v>7.8688068756319396E-2</v>
      </c>
      <c r="CZ59" s="10">
        <f t="shared" si="118"/>
        <v>7.9244186046511622E-2</v>
      </c>
      <c r="DA59" s="10">
        <f t="shared" si="118"/>
        <v>7.9800303336703848E-2</v>
      </c>
      <c r="DB59" s="10">
        <f t="shared" si="118"/>
        <v>8.0356420626896075E-2</v>
      </c>
      <c r="DC59" s="10">
        <f t="shared" si="118"/>
        <v>8.0912537917088301E-2</v>
      </c>
      <c r="DD59" s="10">
        <f t="shared" si="118"/>
        <v>8.1468655207280527E-2</v>
      </c>
      <c r="DE59" s="10">
        <f t="shared" si="118"/>
        <v>8.2024772497472753E-2</v>
      </c>
      <c r="DF59" s="10">
        <f t="shared" si="118"/>
        <v>8.2580889787664979E-2</v>
      </c>
      <c r="DG59" s="10">
        <f t="shared" si="118"/>
        <v>8.3137007077856317E-2</v>
      </c>
      <c r="DH59" s="10">
        <f t="shared" si="118"/>
        <v>8.3693124368048544E-2</v>
      </c>
      <c r="DI59" s="10">
        <f t="shared" si="118"/>
        <v>8.424924165824077E-2</v>
      </c>
      <c r="DJ59" s="10">
        <f t="shared" si="118"/>
        <v>8.4805358948432996E-2</v>
      </c>
      <c r="DK59" s="10">
        <f t="shared" si="118"/>
        <v>8.5361476238625222E-2</v>
      </c>
      <c r="DL59" s="10">
        <f t="shared" si="118"/>
        <v>8.5917593528817449E-2</v>
      </c>
      <c r="DM59" s="10">
        <f t="shared" si="118"/>
        <v>8.6473710819009675E-2</v>
      </c>
      <c r="DN59" s="10">
        <f t="shared" si="118"/>
        <v>8.7029828109201901E-2</v>
      </c>
      <c r="DO59" s="10">
        <f t="shared" si="118"/>
        <v>8.7585945399393239E-2</v>
      </c>
      <c r="DP59" s="10">
        <f t="shared" si="118"/>
        <v>8.8142062689585465E-2</v>
      </c>
      <c r="DQ59" s="10">
        <f t="shared" si="118"/>
        <v>8.8698179979777692E-2</v>
      </c>
      <c r="DR59" s="10">
        <f t="shared" si="118"/>
        <v>8.9254297269969918E-2</v>
      </c>
      <c r="DS59" s="10">
        <f t="shared" si="118"/>
        <v>8.9810414560162144E-2</v>
      </c>
      <c r="DT59" s="10">
        <f t="shared" si="118"/>
        <v>9.036653185035437E-2</v>
      </c>
      <c r="DU59" s="10">
        <f t="shared" si="118"/>
        <v>9.0922649140545708E-2</v>
      </c>
      <c r="DV59" s="10">
        <f t="shared" si="118"/>
        <v>9.1478766430737934E-2</v>
      </c>
      <c r="DW59" s="10">
        <f t="shared" si="118"/>
        <v>9.2034883720929272E-2</v>
      </c>
      <c r="DX59" s="10">
        <f t="shared" si="118"/>
        <v>9.2591001011122387E-2</v>
      </c>
      <c r="DY59" s="10">
        <f t="shared" si="118"/>
        <v>9.3147118301313725E-2</v>
      </c>
      <c r="DZ59" s="10">
        <f t="shared" si="118"/>
        <v>9.3703235591506839E-2</v>
      </c>
      <c r="EA59" s="10">
        <f t="shared" si="118"/>
        <v>9.4259352881698177E-2</v>
      </c>
      <c r="EB59" s="10">
        <f t="shared" si="118"/>
        <v>9.4815470171889515E-2</v>
      </c>
      <c r="EC59" s="10">
        <f t="shared" si="118"/>
        <v>9.537158746208263E-2</v>
      </c>
      <c r="ED59" s="10">
        <f t="shared" si="118"/>
        <v>9.5927704752273968E-2</v>
      </c>
      <c r="EE59" s="10">
        <f t="shared" si="118"/>
        <v>9.6483822042467082E-2</v>
      </c>
      <c r="EF59" s="10">
        <f t="shared" si="118"/>
        <v>9.703993933265842E-2</v>
      </c>
      <c r="EG59" s="10">
        <f t="shared" si="118"/>
        <v>9.7596056622851535E-2</v>
      </c>
      <c r="EH59" s="10">
        <f t="shared" ref="EH59:ET59" si="119">EH$5/(1-$E59)+$D$59-EH$5</f>
        <v>9.8152173913042873E-2</v>
      </c>
      <c r="EI59" s="10">
        <f t="shared" si="119"/>
        <v>9.8708291203234211E-2</v>
      </c>
      <c r="EJ59" s="10">
        <f t="shared" si="119"/>
        <v>9.9264408493427325E-2</v>
      </c>
      <c r="EK59" s="10">
        <f t="shared" si="119"/>
        <v>9.9820525783618663E-2</v>
      </c>
      <c r="EL59" s="10">
        <f t="shared" si="119"/>
        <v>0.10037664307381178</v>
      </c>
      <c r="EM59" s="10">
        <f t="shared" si="119"/>
        <v>0.10093276036400312</v>
      </c>
      <c r="EN59" s="10">
        <f t="shared" si="119"/>
        <v>0.10148887765419623</v>
      </c>
      <c r="EO59" s="10">
        <f t="shared" si="119"/>
        <v>0.10204499494438757</v>
      </c>
      <c r="EP59" s="10">
        <f t="shared" si="119"/>
        <v>0.10260111223458068</v>
      </c>
      <c r="EQ59" s="10">
        <f t="shared" si="119"/>
        <v>0.10315722952477202</v>
      </c>
      <c r="ER59" s="10">
        <f t="shared" si="119"/>
        <v>0.10371334681496336</v>
      </c>
      <c r="ES59" s="10">
        <f t="shared" si="119"/>
        <v>0.10426946410515647</v>
      </c>
      <c r="ET59" s="10">
        <f t="shared" si="119"/>
        <v>0.10482558139534781</v>
      </c>
      <c r="EU59" s="10"/>
      <c r="EV59" s="10"/>
      <c r="EW59" s="10"/>
      <c r="EX59" s="10"/>
      <c r="EY59" s="10"/>
      <c r="EZ59" s="10"/>
      <c r="FA59" s="10"/>
      <c r="FB59" s="10"/>
    </row>
    <row r="60" spans="1:158" x14ac:dyDescent="0.25">
      <c r="A60" s="57"/>
      <c r="B60" s="17">
        <f>+B56+1</f>
        <v>40</v>
      </c>
    </row>
    <row r="61" spans="1:158" x14ac:dyDescent="0.25">
      <c r="A61" s="1" t="s">
        <v>222</v>
      </c>
      <c r="B61" s="17"/>
    </row>
    <row r="62" spans="1:158" x14ac:dyDescent="0.25">
      <c r="A62" s="57" t="s">
        <v>238</v>
      </c>
      <c r="B62" s="17"/>
      <c r="E62" s="7">
        <v>6.0000000000000001E-3</v>
      </c>
      <c r="J62" s="10">
        <f>J$5/(1-$E62)+$D62-J$5</f>
        <v>1.0261569416498917E-2</v>
      </c>
      <c r="K62" s="10">
        <f>K$5/(1-$E62)+$D62-K$5</f>
        <v>1.0563380281690238E-2</v>
      </c>
      <c r="L62" s="10">
        <f t="shared" ref="L62:BW62" si="120">L$5/(1-$E62)+$D62-L$5</f>
        <v>1.0865191146881337E-2</v>
      </c>
      <c r="M62" s="10">
        <f t="shared" si="120"/>
        <v>1.1167002012072436E-2</v>
      </c>
      <c r="N62" s="10">
        <f t="shared" si="120"/>
        <v>1.1468812877263534E-2</v>
      </c>
      <c r="O62" s="10">
        <f t="shared" si="120"/>
        <v>1.1770623742454633E-2</v>
      </c>
      <c r="P62" s="10">
        <f t="shared" si="120"/>
        <v>1.5090543259557165E-2</v>
      </c>
      <c r="Q62" s="10">
        <f t="shared" si="120"/>
        <v>1.5392354124748486E-2</v>
      </c>
      <c r="R62" s="10">
        <f t="shared" si="120"/>
        <v>1.5694164989939807E-2</v>
      </c>
      <c r="S62" s="10">
        <f t="shared" si="120"/>
        <v>1.5995975855130684E-2</v>
      </c>
      <c r="T62" s="10">
        <f t="shared" si="120"/>
        <v>1.6297786720322005E-2</v>
      </c>
      <c r="U62" s="10">
        <f t="shared" si="120"/>
        <v>1.6599597585512882E-2</v>
      </c>
      <c r="V62" s="10">
        <f t="shared" si="120"/>
        <v>1.6901408450704203E-2</v>
      </c>
      <c r="W62" s="10">
        <f t="shared" si="120"/>
        <v>1.7203219315895524E-2</v>
      </c>
      <c r="X62" s="10">
        <f t="shared" si="120"/>
        <v>1.7505030181086401E-2</v>
      </c>
      <c r="Y62" s="10">
        <f t="shared" si="120"/>
        <v>1.7806841046277722E-2</v>
      </c>
      <c r="Z62" s="10">
        <f t="shared" si="120"/>
        <v>1.8108651911468598E-2</v>
      </c>
      <c r="AA62" s="10">
        <f t="shared" si="120"/>
        <v>1.8410462776659919E-2</v>
      </c>
      <c r="AB62" s="10">
        <f t="shared" si="120"/>
        <v>1.871227364185124E-2</v>
      </c>
      <c r="AC62" s="10">
        <f t="shared" si="120"/>
        <v>1.9014084507042117E-2</v>
      </c>
      <c r="AD62" s="10">
        <f t="shared" si="120"/>
        <v>1.9315895372233438E-2</v>
      </c>
      <c r="AE62" s="10">
        <f t="shared" si="120"/>
        <v>1.9617706237424759E-2</v>
      </c>
      <c r="AF62" s="10">
        <f t="shared" si="120"/>
        <v>1.9919517102615636E-2</v>
      </c>
      <c r="AG62" s="10">
        <f t="shared" si="120"/>
        <v>2.0221327967806957E-2</v>
      </c>
      <c r="AH62" s="10">
        <f t="shared" si="120"/>
        <v>2.0523138832997834E-2</v>
      </c>
      <c r="AI62" s="10">
        <f t="shared" si="120"/>
        <v>2.0824949698189155E-2</v>
      </c>
      <c r="AJ62" s="10">
        <f t="shared" si="120"/>
        <v>2.1126760563380476E-2</v>
      </c>
      <c r="AK62" s="10">
        <f t="shared" si="120"/>
        <v>2.1428571428571352E-2</v>
      </c>
      <c r="AL62" s="10">
        <f t="shared" si="120"/>
        <v>2.1730382293762673E-2</v>
      </c>
      <c r="AM62" s="10">
        <f t="shared" si="120"/>
        <v>2.203219315895355E-2</v>
      </c>
      <c r="AN62" s="10">
        <f t="shared" si="120"/>
        <v>2.2334004024144871E-2</v>
      </c>
      <c r="AO62" s="10">
        <f t="shared" si="120"/>
        <v>2.2635814889336192E-2</v>
      </c>
      <c r="AP62" s="10">
        <f t="shared" si="120"/>
        <v>2.2937625754527069E-2</v>
      </c>
      <c r="AQ62" s="10">
        <f t="shared" si="120"/>
        <v>2.323943661971839E-2</v>
      </c>
      <c r="AR62" s="10">
        <f t="shared" si="120"/>
        <v>2.3541247484909267E-2</v>
      </c>
      <c r="AS62" s="10">
        <f t="shared" si="120"/>
        <v>2.3843058350100588E-2</v>
      </c>
      <c r="AT62" s="10">
        <f t="shared" si="120"/>
        <v>2.4144869215291465E-2</v>
      </c>
      <c r="AU62" s="10">
        <f t="shared" si="120"/>
        <v>2.4446680080482786E-2</v>
      </c>
      <c r="AV62" s="10">
        <f t="shared" si="120"/>
        <v>2.4748490945674106E-2</v>
      </c>
      <c r="AW62" s="10">
        <f t="shared" si="120"/>
        <v>2.5050301810865427E-2</v>
      </c>
      <c r="AX62" s="10">
        <f t="shared" si="120"/>
        <v>2.5352112676056748E-2</v>
      </c>
      <c r="AY62" s="10">
        <f t="shared" si="120"/>
        <v>2.5653923541247181E-2</v>
      </c>
      <c r="AZ62" s="10">
        <f t="shared" si="120"/>
        <v>2.5955734406438502E-2</v>
      </c>
      <c r="BA62" s="10">
        <f t="shared" si="120"/>
        <v>2.6257545271629823E-2</v>
      </c>
      <c r="BB62" s="10">
        <f t="shared" si="120"/>
        <v>2.6559356136821144E-2</v>
      </c>
      <c r="BC62" s="10">
        <f t="shared" si="120"/>
        <v>2.6861167002012465E-2</v>
      </c>
      <c r="BD62" s="10">
        <f t="shared" si="120"/>
        <v>2.7162977867202898E-2</v>
      </c>
      <c r="BE62" s="10">
        <f t="shared" si="120"/>
        <v>2.7464788732394219E-2</v>
      </c>
      <c r="BF62" s="10">
        <f t="shared" si="120"/>
        <v>2.776659959758554E-2</v>
      </c>
      <c r="BG62" s="10">
        <f t="shared" si="120"/>
        <v>2.806841046277686E-2</v>
      </c>
      <c r="BH62" s="10">
        <f t="shared" si="120"/>
        <v>2.8370221327968181E-2</v>
      </c>
      <c r="BI62" s="10">
        <f t="shared" si="120"/>
        <v>2.8672032193158614E-2</v>
      </c>
      <c r="BJ62" s="10">
        <f t="shared" si="120"/>
        <v>2.8973843058349935E-2</v>
      </c>
      <c r="BK62" s="10">
        <f t="shared" si="120"/>
        <v>2.9275653923541256E-2</v>
      </c>
      <c r="BL62" s="10">
        <f t="shared" si="120"/>
        <v>2.9577464788732577E-2</v>
      </c>
      <c r="BM62" s="10">
        <f t="shared" si="120"/>
        <v>2.9879275653923898E-2</v>
      </c>
      <c r="BN62" s="10">
        <f t="shared" si="120"/>
        <v>3.0181086519114331E-2</v>
      </c>
      <c r="BO62" s="10">
        <f t="shared" si="120"/>
        <v>3.0482897384305652E-2</v>
      </c>
      <c r="BP62" s="10">
        <f t="shared" si="120"/>
        <v>3.0784708249496973E-2</v>
      </c>
      <c r="BQ62" s="10">
        <f t="shared" si="120"/>
        <v>3.1086519114688294E-2</v>
      </c>
      <c r="BR62" s="10">
        <f t="shared" si="120"/>
        <v>3.1388329979879614E-2</v>
      </c>
      <c r="BS62" s="10">
        <f t="shared" si="120"/>
        <v>3.1690140845070047E-2</v>
      </c>
      <c r="BT62" s="10">
        <f t="shared" si="120"/>
        <v>3.1991951710261368E-2</v>
      </c>
      <c r="BU62" s="10">
        <f t="shared" si="120"/>
        <v>3.2293762575452689E-2</v>
      </c>
      <c r="BV62" s="10">
        <f t="shared" si="120"/>
        <v>3.259557344064401E-2</v>
      </c>
      <c r="BW62" s="10">
        <f t="shared" si="120"/>
        <v>3.2897384305835331E-2</v>
      </c>
      <c r="BX62" s="10">
        <f t="shared" ref="BX62:EI62" si="121">BX$5/(1-$E62)+$D62-BX$5</f>
        <v>3.3199195171025764E-2</v>
      </c>
      <c r="BY62" s="10">
        <f t="shared" si="121"/>
        <v>3.3501006036217085E-2</v>
      </c>
      <c r="BZ62" s="10">
        <f t="shared" si="121"/>
        <v>3.3802816901408406E-2</v>
      </c>
      <c r="CA62" s="10">
        <f t="shared" si="121"/>
        <v>3.4104627766599727E-2</v>
      </c>
      <c r="CB62" s="10">
        <f t="shared" si="121"/>
        <v>3.4406438631791048E-2</v>
      </c>
      <c r="CC62" s="10">
        <f t="shared" si="121"/>
        <v>3.470824949698148E-2</v>
      </c>
      <c r="CD62" s="10">
        <f t="shared" si="121"/>
        <v>3.5010060362172801E-2</v>
      </c>
      <c r="CE62" s="10">
        <f t="shared" si="121"/>
        <v>3.5311871227364122E-2</v>
      </c>
      <c r="CF62" s="10">
        <f t="shared" si="121"/>
        <v>3.5613682092555443E-2</v>
      </c>
      <c r="CG62" s="10">
        <f t="shared" si="121"/>
        <v>3.5915492957746764E-2</v>
      </c>
      <c r="CH62" s="10">
        <f t="shared" si="121"/>
        <v>3.6217303822937197E-2</v>
      </c>
      <c r="CI62" s="10">
        <f t="shared" si="121"/>
        <v>3.6519114688128518E-2</v>
      </c>
      <c r="CJ62" s="10">
        <f t="shared" si="121"/>
        <v>3.6820925553319839E-2</v>
      </c>
      <c r="CK62" s="10">
        <f t="shared" si="121"/>
        <v>3.712273641851116E-2</v>
      </c>
      <c r="CL62" s="10">
        <f t="shared" si="121"/>
        <v>3.7424547283702481E-2</v>
      </c>
      <c r="CM62" s="10">
        <f t="shared" si="121"/>
        <v>3.7726358148892913E-2</v>
      </c>
      <c r="CN62" s="10">
        <f t="shared" si="121"/>
        <v>3.8028169014084234E-2</v>
      </c>
      <c r="CO62" s="10">
        <f t="shared" si="121"/>
        <v>3.8329979879275555E-2</v>
      </c>
      <c r="CP62" s="10">
        <f t="shared" si="121"/>
        <v>3.8631790744466876E-2</v>
      </c>
      <c r="CQ62" s="10">
        <f t="shared" si="121"/>
        <v>3.8933601609658197E-2</v>
      </c>
      <c r="CR62" s="10">
        <f t="shared" si="121"/>
        <v>3.923541247484863E-2</v>
      </c>
      <c r="CS62" s="10">
        <f t="shared" si="121"/>
        <v>3.9537223340039951E-2</v>
      </c>
      <c r="CT62" s="10">
        <f t="shared" si="121"/>
        <v>3.9839034205231272E-2</v>
      </c>
      <c r="CU62" s="10">
        <f t="shared" si="121"/>
        <v>4.0140845070422593E-2</v>
      </c>
      <c r="CV62" s="10">
        <f t="shared" si="121"/>
        <v>4.0442655935613914E-2</v>
      </c>
      <c r="CW62" s="10">
        <f t="shared" si="121"/>
        <v>4.0744466800804346E-2</v>
      </c>
      <c r="CX62" s="10">
        <f t="shared" si="121"/>
        <v>4.1046277665995667E-2</v>
      </c>
      <c r="CY62" s="10">
        <f t="shared" si="121"/>
        <v>4.1348088531186988E-2</v>
      </c>
      <c r="CZ62" s="10">
        <f t="shared" si="121"/>
        <v>4.1649899396378309E-2</v>
      </c>
      <c r="DA62" s="10">
        <f t="shared" si="121"/>
        <v>4.195171026156963E-2</v>
      </c>
      <c r="DB62" s="10">
        <f t="shared" si="121"/>
        <v>4.2253521126760063E-2</v>
      </c>
      <c r="DC62" s="10">
        <f t="shared" si="121"/>
        <v>4.2555331991951384E-2</v>
      </c>
      <c r="DD62" s="10">
        <f t="shared" si="121"/>
        <v>4.2857142857142705E-2</v>
      </c>
      <c r="DE62" s="10">
        <f t="shared" si="121"/>
        <v>4.3158953722334026E-2</v>
      </c>
      <c r="DF62" s="10">
        <f t="shared" si="121"/>
        <v>4.3460764587525347E-2</v>
      </c>
      <c r="DG62" s="10">
        <f t="shared" si="121"/>
        <v>4.3762575452716668E-2</v>
      </c>
      <c r="DH62" s="10">
        <f t="shared" si="121"/>
        <v>4.40643863179071E-2</v>
      </c>
      <c r="DI62" s="10">
        <f t="shared" si="121"/>
        <v>4.4366197183098421E-2</v>
      </c>
      <c r="DJ62" s="10">
        <f t="shared" si="121"/>
        <v>4.4668008048289742E-2</v>
      </c>
      <c r="DK62" s="10">
        <f t="shared" si="121"/>
        <v>4.4969818913481063E-2</v>
      </c>
      <c r="DL62" s="10">
        <f t="shared" si="121"/>
        <v>4.5271629778672384E-2</v>
      </c>
      <c r="DM62" s="10">
        <f t="shared" si="121"/>
        <v>4.5573440643862817E-2</v>
      </c>
      <c r="DN62" s="10">
        <f t="shared" si="121"/>
        <v>4.5875251509054138E-2</v>
      </c>
      <c r="DO62" s="10">
        <f t="shared" si="121"/>
        <v>4.6177062374245459E-2</v>
      </c>
      <c r="DP62" s="10">
        <f t="shared" si="121"/>
        <v>4.647887323943678E-2</v>
      </c>
      <c r="DQ62" s="10">
        <f t="shared" si="121"/>
        <v>4.6780684104628101E-2</v>
      </c>
      <c r="DR62" s="10">
        <f t="shared" si="121"/>
        <v>4.7082494969818534E-2</v>
      </c>
      <c r="DS62" s="10">
        <f t="shared" si="121"/>
        <v>4.7384305835009854E-2</v>
      </c>
      <c r="DT62" s="10">
        <f t="shared" si="121"/>
        <v>4.7686116700201175E-2</v>
      </c>
      <c r="DU62" s="10">
        <f t="shared" si="121"/>
        <v>4.7987927565392496E-2</v>
      </c>
      <c r="DV62" s="10">
        <f t="shared" si="121"/>
        <v>4.8289738430582929E-2</v>
      </c>
      <c r="DW62" s="10">
        <f t="shared" si="121"/>
        <v>4.8591549295775138E-2</v>
      </c>
      <c r="DX62" s="10">
        <f t="shared" si="121"/>
        <v>4.8893360160965571E-2</v>
      </c>
      <c r="DY62" s="10">
        <f t="shared" si="121"/>
        <v>4.9195171026156004E-2</v>
      </c>
      <c r="DZ62" s="10">
        <f t="shared" si="121"/>
        <v>4.9496981891348213E-2</v>
      </c>
      <c r="EA62" s="10">
        <f t="shared" si="121"/>
        <v>4.9798792756538646E-2</v>
      </c>
      <c r="EB62" s="10">
        <f t="shared" si="121"/>
        <v>5.0100603621730855E-2</v>
      </c>
      <c r="EC62" s="10">
        <f t="shared" si="121"/>
        <v>5.0402414486921288E-2</v>
      </c>
      <c r="ED62" s="10">
        <f t="shared" si="121"/>
        <v>5.0704225352113497E-2</v>
      </c>
      <c r="EE62" s="10">
        <f t="shared" si="121"/>
        <v>5.1006036217303929E-2</v>
      </c>
      <c r="EF62" s="10">
        <f t="shared" si="121"/>
        <v>5.1307847082494362E-2</v>
      </c>
      <c r="EG62" s="10">
        <f t="shared" si="121"/>
        <v>5.1609657947686571E-2</v>
      </c>
      <c r="EH62" s="10">
        <f t="shared" si="121"/>
        <v>5.1911468812877004E-2</v>
      </c>
      <c r="EI62" s="10">
        <f t="shared" si="121"/>
        <v>5.2213279678069213E-2</v>
      </c>
      <c r="EJ62" s="10">
        <f t="shared" ref="EJ62:ET62" si="122">EJ$5/(1-$E62)+$D62-EJ$5</f>
        <v>5.2515090543259646E-2</v>
      </c>
      <c r="EK62" s="10">
        <f t="shared" si="122"/>
        <v>5.2816901408450079E-2</v>
      </c>
      <c r="EL62" s="10">
        <f t="shared" si="122"/>
        <v>5.3118712273642288E-2</v>
      </c>
      <c r="EM62" s="10">
        <f t="shared" si="122"/>
        <v>5.3420523138832721E-2</v>
      </c>
      <c r="EN62" s="10">
        <f t="shared" si="122"/>
        <v>5.372233400402493E-2</v>
      </c>
      <c r="EO62" s="10">
        <f t="shared" si="122"/>
        <v>5.4024144869215363E-2</v>
      </c>
      <c r="EP62" s="10">
        <f t="shared" si="122"/>
        <v>5.4325955734405795E-2</v>
      </c>
      <c r="EQ62" s="10">
        <f t="shared" si="122"/>
        <v>5.4627766599598004E-2</v>
      </c>
      <c r="ER62" s="10">
        <f t="shared" si="122"/>
        <v>5.4929577464788437E-2</v>
      </c>
      <c r="ES62" s="10">
        <f t="shared" si="122"/>
        <v>5.5231388329980646E-2</v>
      </c>
      <c r="ET62" s="10">
        <f t="shared" si="122"/>
        <v>5.5533199195171079E-2</v>
      </c>
      <c r="EU62" s="10"/>
      <c r="EV62" s="10"/>
      <c r="EW62" s="10"/>
      <c r="EX62" s="10"/>
      <c r="EY62" s="10"/>
      <c r="EZ62" s="10"/>
      <c r="FA62" s="10"/>
      <c r="FB62" s="10"/>
    </row>
    <row r="63" spans="1:158" x14ac:dyDescent="0.25">
      <c r="A63" s="57"/>
      <c r="B63" s="17"/>
    </row>
    <row r="64" spans="1:158" x14ac:dyDescent="0.25">
      <c r="A64" s="1" t="s">
        <v>206</v>
      </c>
      <c r="B64" s="17"/>
      <c r="C64" s="10" t="s">
        <v>253</v>
      </c>
    </row>
    <row r="65" spans="1:158" x14ac:dyDescent="0.25">
      <c r="A65" s="71" t="s">
        <v>240</v>
      </c>
      <c r="B65" s="17"/>
    </row>
    <row r="66" spans="1:158" x14ac:dyDescent="0.25">
      <c r="A66" s="70" t="s">
        <v>252</v>
      </c>
      <c r="B66" s="17"/>
      <c r="C66" s="10">
        <v>5.9969999999999999</v>
      </c>
      <c r="D66" s="10">
        <v>6.25E-2</v>
      </c>
      <c r="E66" s="7">
        <v>2.6100000000000002E-2</v>
      </c>
      <c r="P66" s="10">
        <f t="shared" ref="L66:AA86" si="123">P$5/(1-$E66)+$D66-P$5</f>
        <v>0.12949866516069397</v>
      </c>
      <c r="Q66" s="10">
        <f t="shared" si="123"/>
        <v>0.1308386384639082</v>
      </c>
      <c r="R66" s="10">
        <f t="shared" si="123"/>
        <v>0.13217861176712198</v>
      </c>
      <c r="S66" s="10">
        <f t="shared" si="123"/>
        <v>0.13351858507033576</v>
      </c>
      <c r="T66" s="10">
        <f t="shared" si="123"/>
        <v>0.13485855837354954</v>
      </c>
      <c r="U66" s="10">
        <f t="shared" si="123"/>
        <v>0.13619853167676332</v>
      </c>
      <c r="V66" s="10">
        <f t="shared" si="123"/>
        <v>0.13753850497997755</v>
      </c>
      <c r="W66" s="10">
        <f t="shared" si="123"/>
        <v>0.13887847828319133</v>
      </c>
      <c r="X66" s="10">
        <f t="shared" si="123"/>
        <v>0.14021845158640511</v>
      </c>
      <c r="Y66" s="10">
        <f t="shared" si="123"/>
        <v>0.14155842488961889</v>
      </c>
      <c r="Z66" s="10">
        <f t="shared" si="123"/>
        <v>0.14289839819283312</v>
      </c>
      <c r="AA66" s="10">
        <f t="shared" si="123"/>
        <v>0.1442383714960469</v>
      </c>
      <c r="AB66" s="10">
        <f t="shared" ref="AB66:BG66" si="124">AB$5/(1-$E66)+$D66-AB$5</f>
        <v>0.14557834479926068</v>
      </c>
      <c r="AC66" s="10">
        <f t="shared" si="124"/>
        <v>0.14691831810247447</v>
      </c>
      <c r="AD66" s="10">
        <f t="shared" si="124"/>
        <v>0.14825829140568825</v>
      </c>
      <c r="AE66" s="10">
        <f t="shared" si="124"/>
        <v>0.14959826470890247</v>
      </c>
      <c r="AF66" s="10">
        <f t="shared" si="124"/>
        <v>0.15093823801211625</v>
      </c>
      <c r="AG66" s="10">
        <f t="shared" si="124"/>
        <v>0.15227821131533004</v>
      </c>
      <c r="AH66" s="10">
        <f t="shared" si="124"/>
        <v>0.15361818461854382</v>
      </c>
      <c r="AI66" s="10">
        <f t="shared" si="124"/>
        <v>0.15495815792175804</v>
      </c>
      <c r="AJ66" s="10">
        <f t="shared" si="124"/>
        <v>0.15629813122497183</v>
      </c>
      <c r="AK66" s="10">
        <f t="shared" si="124"/>
        <v>0.15763810452818561</v>
      </c>
      <c r="AL66" s="10">
        <f t="shared" si="124"/>
        <v>0.15897807783139939</v>
      </c>
      <c r="AM66" s="10">
        <f t="shared" si="124"/>
        <v>0.16031805113461317</v>
      </c>
      <c r="AN66" s="10">
        <f t="shared" si="124"/>
        <v>0.1616580244378274</v>
      </c>
      <c r="AO66" s="10">
        <f t="shared" si="124"/>
        <v>0.16299799774104118</v>
      </c>
      <c r="AP66" s="10">
        <f t="shared" si="124"/>
        <v>0.16433797104425496</v>
      </c>
      <c r="AQ66" s="10">
        <f t="shared" si="124"/>
        <v>0.16567794434746919</v>
      </c>
      <c r="AR66" s="10">
        <f t="shared" si="124"/>
        <v>0.16701791765068297</v>
      </c>
      <c r="AS66" s="10">
        <f t="shared" si="124"/>
        <v>0.16835789095389675</v>
      </c>
      <c r="AT66" s="10">
        <f t="shared" si="124"/>
        <v>0.16969786425711053</v>
      </c>
      <c r="AU66" s="10">
        <f t="shared" si="124"/>
        <v>0.17103783756032431</v>
      </c>
      <c r="AV66" s="10">
        <f t="shared" si="124"/>
        <v>0.17237781086353809</v>
      </c>
      <c r="AW66" s="10">
        <f t="shared" si="124"/>
        <v>0.17371778416675188</v>
      </c>
      <c r="AX66" s="10">
        <f t="shared" si="124"/>
        <v>0.17505775746996566</v>
      </c>
      <c r="AY66" s="10">
        <f t="shared" si="124"/>
        <v>0.17639773077318033</v>
      </c>
      <c r="AZ66" s="10">
        <f t="shared" si="124"/>
        <v>0.17773770407639411</v>
      </c>
      <c r="BA66" s="10">
        <f t="shared" si="124"/>
        <v>0.17907767737960789</v>
      </c>
      <c r="BB66" s="10">
        <f t="shared" si="124"/>
        <v>0.18041765068282167</v>
      </c>
      <c r="BC66" s="10">
        <f t="shared" si="124"/>
        <v>0.18175762398603545</v>
      </c>
      <c r="BD66" s="10">
        <f t="shared" si="124"/>
        <v>0.18309759728924924</v>
      </c>
      <c r="BE66" s="10">
        <f t="shared" si="124"/>
        <v>0.18443757059246302</v>
      </c>
      <c r="BF66" s="10">
        <f t="shared" si="124"/>
        <v>0.1857775438956768</v>
      </c>
      <c r="BG66" s="10">
        <f t="shared" si="124"/>
        <v>0.18711751719889058</v>
      </c>
      <c r="BH66" s="10">
        <f t="shared" ref="BH66:CM66" si="125">BH$5/(1-$E66)+$D66-BH$5</f>
        <v>0.18845749050210436</v>
      </c>
      <c r="BI66" s="10">
        <f t="shared" si="125"/>
        <v>0.18979746380531903</v>
      </c>
      <c r="BJ66" s="10">
        <f t="shared" si="125"/>
        <v>0.19113743710853281</v>
      </c>
      <c r="BK66" s="10">
        <f t="shared" si="125"/>
        <v>0.1924774104117466</v>
      </c>
      <c r="BL66" s="10">
        <f t="shared" si="125"/>
        <v>0.19381738371496038</v>
      </c>
      <c r="BM66" s="10">
        <f t="shared" si="125"/>
        <v>0.19515735701817416</v>
      </c>
      <c r="BN66" s="10">
        <f t="shared" si="125"/>
        <v>0.19649733032138794</v>
      </c>
      <c r="BO66" s="10">
        <f t="shared" si="125"/>
        <v>0.19783730362460172</v>
      </c>
      <c r="BP66" s="10">
        <f t="shared" si="125"/>
        <v>0.19917727692781551</v>
      </c>
      <c r="BQ66" s="10">
        <f t="shared" si="125"/>
        <v>0.20051725023102929</v>
      </c>
      <c r="BR66" s="10">
        <f t="shared" si="125"/>
        <v>0.20185722353424396</v>
      </c>
      <c r="BS66" s="10">
        <f t="shared" si="125"/>
        <v>0.20319719683745774</v>
      </c>
      <c r="BT66" s="10">
        <f t="shared" si="125"/>
        <v>0.20453717014067152</v>
      </c>
      <c r="BU66" s="10">
        <f t="shared" si="125"/>
        <v>0.2058771434438853</v>
      </c>
      <c r="BV66" s="10">
        <f t="shared" si="125"/>
        <v>0.20721711674709908</v>
      </c>
      <c r="BW66" s="10">
        <f t="shared" si="125"/>
        <v>0.20855709005031287</v>
      </c>
      <c r="BX66" s="10">
        <f t="shared" si="125"/>
        <v>0.20989706335352665</v>
      </c>
      <c r="BY66" s="10">
        <f t="shared" si="125"/>
        <v>0.21123703665674043</v>
      </c>
      <c r="BZ66" s="10">
        <f t="shared" si="125"/>
        <v>0.21257700995995421</v>
      </c>
      <c r="CA66" s="10">
        <f t="shared" si="125"/>
        <v>0.21391698326316888</v>
      </c>
      <c r="CB66" s="10">
        <f t="shared" si="125"/>
        <v>0.21525695656638266</v>
      </c>
      <c r="CC66" s="10">
        <f t="shared" si="125"/>
        <v>0.21659692986959644</v>
      </c>
      <c r="CD66" s="10">
        <f t="shared" si="125"/>
        <v>0.21793690317281023</v>
      </c>
      <c r="CE66" s="10">
        <f t="shared" si="125"/>
        <v>0.21927687647602401</v>
      </c>
      <c r="CF66" s="10">
        <f t="shared" si="125"/>
        <v>0.22061684977923779</v>
      </c>
      <c r="CG66" s="10">
        <f t="shared" si="125"/>
        <v>0.22195682308245157</v>
      </c>
      <c r="CH66" s="10">
        <f t="shared" si="125"/>
        <v>0.22329679638566535</v>
      </c>
      <c r="CI66" s="10">
        <f t="shared" si="125"/>
        <v>0.22463676968887913</v>
      </c>
      <c r="CJ66" s="10">
        <f t="shared" si="125"/>
        <v>0.2259767429920938</v>
      </c>
      <c r="CK66" s="10">
        <f t="shared" si="125"/>
        <v>0.22731671629530759</v>
      </c>
      <c r="CL66" s="10">
        <f t="shared" si="125"/>
        <v>0.22865668959852137</v>
      </c>
      <c r="CM66" s="10">
        <f t="shared" si="125"/>
        <v>0.22999666290173515</v>
      </c>
      <c r="CN66" s="10">
        <f t="shared" ref="CN66:DA66" si="126">CN$5/(1-$E66)+$D66-CN$5</f>
        <v>0.23133663620494893</v>
      </c>
      <c r="CO66" s="10">
        <f t="shared" si="126"/>
        <v>0.23267660950816271</v>
      </c>
      <c r="CP66" s="10">
        <f t="shared" si="126"/>
        <v>0.23401658281137649</v>
      </c>
      <c r="CQ66" s="10">
        <f t="shared" si="126"/>
        <v>0.23535655611459028</v>
      </c>
      <c r="CR66" s="10">
        <f t="shared" si="126"/>
        <v>0.23669652941780406</v>
      </c>
      <c r="CS66" s="10">
        <f t="shared" si="126"/>
        <v>0.23803650272101784</v>
      </c>
      <c r="CT66" s="10">
        <f t="shared" si="126"/>
        <v>0.23937647602423251</v>
      </c>
      <c r="CU66" s="10">
        <f t="shared" si="126"/>
        <v>0.24071644932744629</v>
      </c>
      <c r="CV66" s="10">
        <f t="shared" si="126"/>
        <v>0.24205642263066007</v>
      </c>
      <c r="CW66" s="10">
        <f t="shared" si="126"/>
        <v>0.24339639593387385</v>
      </c>
      <c r="CX66" s="10">
        <f t="shared" si="126"/>
        <v>0.24473636923708764</v>
      </c>
      <c r="CY66" s="10">
        <f t="shared" si="126"/>
        <v>0.24607634254030142</v>
      </c>
      <c r="CZ66" s="10">
        <f t="shared" si="126"/>
        <v>0.2474163158435152</v>
      </c>
      <c r="DA66" s="10">
        <f t="shared" si="126"/>
        <v>0.24875628914672898</v>
      </c>
      <c r="DB66" s="10">
        <f t="shared" ref="DB66:ET69" si="127">DB$5/(1-$E66)+$D66-DB$5</f>
        <v>0.25009626244994276</v>
      </c>
      <c r="DC66" s="10">
        <f t="shared" si="127"/>
        <v>0.25143623575315743</v>
      </c>
      <c r="DD66" s="10">
        <f t="shared" si="127"/>
        <v>0.25277620905637121</v>
      </c>
      <c r="DE66" s="10">
        <f t="shared" si="127"/>
        <v>0.254116182359585</v>
      </c>
      <c r="DF66" s="10">
        <f t="shared" si="127"/>
        <v>0.25545615566279878</v>
      </c>
      <c r="DG66" s="10">
        <f t="shared" si="127"/>
        <v>0.25679612896601256</v>
      </c>
      <c r="DH66" s="10">
        <f t="shared" si="127"/>
        <v>0.25813610226922634</v>
      </c>
      <c r="DI66" s="10">
        <f t="shared" si="127"/>
        <v>0.25947607557244012</v>
      </c>
      <c r="DJ66" s="10">
        <f t="shared" si="127"/>
        <v>0.26081604887565391</v>
      </c>
      <c r="DK66" s="10">
        <f t="shared" si="127"/>
        <v>0.26215602217886769</v>
      </c>
      <c r="DL66" s="10">
        <f t="shared" si="127"/>
        <v>0.26349599548208236</v>
      </c>
      <c r="DM66" s="10">
        <f t="shared" si="127"/>
        <v>0.26483596878529614</v>
      </c>
      <c r="DN66" s="10">
        <f t="shared" si="127"/>
        <v>0.26617594208850992</v>
      </c>
      <c r="DO66" s="10">
        <f t="shared" si="127"/>
        <v>0.2675159153917237</v>
      </c>
      <c r="DP66" s="10">
        <f t="shared" si="127"/>
        <v>0.26885588869493748</v>
      </c>
      <c r="DQ66" s="10">
        <f t="shared" si="127"/>
        <v>0.27019586199815127</v>
      </c>
      <c r="DR66" s="10">
        <f t="shared" si="127"/>
        <v>0.27153583530136594</v>
      </c>
      <c r="DS66" s="10">
        <f t="shared" si="127"/>
        <v>0.27287580860457883</v>
      </c>
      <c r="DT66" s="10">
        <f t="shared" si="127"/>
        <v>0.2742157819077935</v>
      </c>
      <c r="DU66" s="10">
        <f t="shared" si="127"/>
        <v>0.27555575521100639</v>
      </c>
      <c r="DV66" s="10">
        <f t="shared" si="127"/>
        <v>0.27689572851422106</v>
      </c>
      <c r="DW66" s="10">
        <f t="shared" si="127"/>
        <v>0.27823570181743484</v>
      </c>
      <c r="DX66" s="10">
        <f t="shared" si="127"/>
        <v>0.27957567512064863</v>
      </c>
      <c r="DY66" s="10">
        <f t="shared" si="127"/>
        <v>0.28091564842386241</v>
      </c>
      <c r="DZ66" s="10">
        <f t="shared" si="127"/>
        <v>0.28225562172707619</v>
      </c>
      <c r="EA66" s="10">
        <f t="shared" si="127"/>
        <v>0.28359559503028997</v>
      </c>
      <c r="EB66" s="10">
        <f t="shared" si="127"/>
        <v>0.28493556833350375</v>
      </c>
      <c r="EC66" s="10">
        <f t="shared" si="127"/>
        <v>0.28627554163671753</v>
      </c>
      <c r="ED66" s="10">
        <f t="shared" si="127"/>
        <v>0.28761551493993132</v>
      </c>
      <c r="EE66" s="10">
        <f t="shared" si="127"/>
        <v>0.2889554882431451</v>
      </c>
      <c r="EF66" s="10">
        <f t="shared" si="127"/>
        <v>0.29029546154636066</v>
      </c>
      <c r="EG66" s="10">
        <f t="shared" si="127"/>
        <v>0.29163543484957444</v>
      </c>
      <c r="EH66" s="10">
        <f t="shared" si="127"/>
        <v>0.29297540815278822</v>
      </c>
      <c r="EI66" s="10">
        <f t="shared" si="127"/>
        <v>0.294315381456002</v>
      </c>
      <c r="EJ66" s="10">
        <f t="shared" si="127"/>
        <v>0.29565535475921578</v>
      </c>
      <c r="EK66" s="10">
        <f t="shared" si="127"/>
        <v>0.29699532806242956</v>
      </c>
      <c r="EL66" s="10">
        <f t="shared" si="127"/>
        <v>0.29833530136564335</v>
      </c>
      <c r="EM66" s="10">
        <f t="shared" si="127"/>
        <v>0.29967527466885713</v>
      </c>
      <c r="EN66" s="10">
        <f t="shared" si="127"/>
        <v>0.30101524797207091</v>
      </c>
      <c r="EO66" s="10">
        <f t="shared" si="127"/>
        <v>0.30235522127528469</v>
      </c>
      <c r="EP66" s="10">
        <f t="shared" si="127"/>
        <v>0.30369519457849847</v>
      </c>
      <c r="EQ66" s="10">
        <f t="shared" si="127"/>
        <v>0.30503516788171225</v>
      </c>
      <c r="ER66" s="10">
        <f t="shared" si="127"/>
        <v>0.30637514118492604</v>
      </c>
      <c r="ES66" s="10">
        <f t="shared" si="127"/>
        <v>0.30771511448813982</v>
      </c>
      <c r="ET66" s="10">
        <f t="shared" si="127"/>
        <v>0.3090550877913536</v>
      </c>
    </row>
    <row r="67" spans="1:158" x14ac:dyDescent="0.25">
      <c r="A67" s="57" t="s">
        <v>207</v>
      </c>
      <c r="B67" s="17"/>
      <c r="C67" s="10">
        <v>5.9969999999999999</v>
      </c>
      <c r="D67" s="10">
        <v>5.2900000000000003E-2</v>
      </c>
      <c r="E67" s="7">
        <v>2.8000000000000001E-2</v>
      </c>
      <c r="F67" s="10">
        <f t="shared" ref="F67:I81" si="128">F$5/(1-$E67)+$D67-F$5</f>
        <v>9.6109876543209793E-2</v>
      </c>
      <c r="G67" s="10">
        <f t="shared" si="128"/>
        <v>9.7550205761316899E-2</v>
      </c>
      <c r="H67" s="10">
        <f t="shared" si="128"/>
        <v>9.8990534979423783E-2</v>
      </c>
      <c r="I67" s="10">
        <f t="shared" si="128"/>
        <v>0.10043086419753089</v>
      </c>
      <c r="J67" s="10">
        <f t="shared" ref="J67:K86" si="129">J$5/(1-$E67)+$D67-J$5</f>
        <v>0.10187119341563777</v>
      </c>
      <c r="K67" s="10">
        <f t="shared" si="129"/>
        <v>0.10331152263374488</v>
      </c>
      <c r="L67" s="10">
        <f t="shared" si="123"/>
        <v>0.10475185185185176</v>
      </c>
      <c r="M67" s="10">
        <f t="shared" si="123"/>
        <v>0.10619218106995887</v>
      </c>
      <c r="N67" s="10">
        <f t="shared" si="123"/>
        <v>0.10763251028806575</v>
      </c>
      <c r="O67" s="10">
        <f t="shared" si="123"/>
        <v>0.10907283950617308</v>
      </c>
      <c r="P67" s="10">
        <f t="shared" si="123"/>
        <v>0.12491646090535014</v>
      </c>
      <c r="Q67" s="10">
        <f t="shared" si="123"/>
        <v>0.12635679012345724</v>
      </c>
      <c r="R67" s="10">
        <f t="shared" si="123"/>
        <v>0.1277971193415639</v>
      </c>
      <c r="S67" s="10">
        <f t="shared" si="123"/>
        <v>0.12923744855967101</v>
      </c>
      <c r="T67" s="10">
        <f t="shared" si="123"/>
        <v>0.13067777777777811</v>
      </c>
      <c r="U67" s="10">
        <f t="shared" si="123"/>
        <v>0.13211810699588478</v>
      </c>
      <c r="V67" s="10">
        <f t="shared" si="123"/>
        <v>0.13355843621399188</v>
      </c>
      <c r="W67" s="10">
        <f t="shared" si="123"/>
        <v>0.13499876543209899</v>
      </c>
      <c r="X67" s="10">
        <f t="shared" si="123"/>
        <v>0.13643909465020609</v>
      </c>
      <c r="Y67" s="10">
        <f t="shared" si="123"/>
        <v>0.13787942386831276</v>
      </c>
      <c r="Z67" s="10">
        <f t="shared" si="123"/>
        <v>0.13931975308641986</v>
      </c>
      <c r="AA67" s="10">
        <f t="shared" si="123"/>
        <v>0.14076008230452697</v>
      </c>
      <c r="AB67" s="10">
        <f t="shared" ref="AB67:AD86" si="130">AB$5/(1-$E67)+$D67-AB$5</f>
        <v>0.14220041152263407</v>
      </c>
      <c r="AC67" s="10">
        <f t="shared" si="130"/>
        <v>0.14364074074074074</v>
      </c>
      <c r="AD67" s="10">
        <f t="shared" si="130"/>
        <v>0.14508106995884784</v>
      </c>
      <c r="AE67" s="10">
        <f t="shared" ref="AE67:CP70" si="131">AE$5/(1-$E67)+$D67-AE$5</f>
        <v>0.14652139917695495</v>
      </c>
      <c r="AF67" s="10">
        <f t="shared" si="131"/>
        <v>0.14796172839506205</v>
      </c>
      <c r="AG67" s="10">
        <f t="shared" si="131"/>
        <v>0.14940205761316872</v>
      </c>
      <c r="AH67" s="10">
        <f t="shared" si="131"/>
        <v>0.15084238683127582</v>
      </c>
      <c r="AI67" s="10">
        <f t="shared" si="131"/>
        <v>0.15228271604938293</v>
      </c>
      <c r="AJ67" s="10">
        <f t="shared" si="131"/>
        <v>0.15372304526749003</v>
      </c>
      <c r="AK67" s="10">
        <f t="shared" si="131"/>
        <v>0.15516337448559669</v>
      </c>
      <c r="AL67" s="10">
        <f t="shared" si="131"/>
        <v>0.1566037037037038</v>
      </c>
      <c r="AM67" s="10">
        <f t="shared" si="131"/>
        <v>0.15804403292181091</v>
      </c>
      <c r="AN67" s="10">
        <f t="shared" si="131"/>
        <v>0.15948436213991801</v>
      </c>
      <c r="AO67" s="10">
        <f t="shared" si="131"/>
        <v>0.16092469135802467</v>
      </c>
      <c r="AP67" s="10">
        <f t="shared" si="131"/>
        <v>0.16236502057613178</v>
      </c>
      <c r="AQ67" s="10">
        <f t="shared" si="131"/>
        <v>0.16380534979423889</v>
      </c>
      <c r="AR67" s="10">
        <f t="shared" si="131"/>
        <v>0.16524567901234555</v>
      </c>
      <c r="AS67" s="10">
        <f t="shared" si="131"/>
        <v>0.1666860082304531</v>
      </c>
      <c r="AT67" s="10">
        <f t="shared" si="131"/>
        <v>0.16812633744855976</v>
      </c>
      <c r="AU67" s="10">
        <f t="shared" si="131"/>
        <v>0.16956666666666642</v>
      </c>
      <c r="AV67" s="10">
        <f t="shared" si="131"/>
        <v>0.17100699588477397</v>
      </c>
      <c r="AW67" s="10">
        <f t="shared" si="131"/>
        <v>0.17244732510288063</v>
      </c>
      <c r="AX67" s="10">
        <f t="shared" si="131"/>
        <v>0.17388765432098818</v>
      </c>
      <c r="AY67" s="10">
        <f t="shared" si="131"/>
        <v>0.17532798353909484</v>
      </c>
      <c r="AZ67" s="10">
        <f t="shared" si="131"/>
        <v>0.17676831275720151</v>
      </c>
      <c r="BA67" s="10">
        <f t="shared" si="131"/>
        <v>0.17820864197530906</v>
      </c>
      <c r="BB67" s="10">
        <f t="shared" si="131"/>
        <v>0.17964897119341572</v>
      </c>
      <c r="BC67" s="10">
        <f t="shared" si="131"/>
        <v>0.18108930041152238</v>
      </c>
      <c r="BD67" s="10">
        <f t="shared" si="131"/>
        <v>0.18252962962962993</v>
      </c>
      <c r="BE67" s="10">
        <f t="shared" si="131"/>
        <v>0.18396995884773659</v>
      </c>
      <c r="BF67" s="10">
        <f t="shared" si="131"/>
        <v>0.18541028806584325</v>
      </c>
      <c r="BG67" s="10">
        <f t="shared" si="131"/>
        <v>0.1868506172839508</v>
      </c>
      <c r="BH67" s="10">
        <f t="shared" si="131"/>
        <v>0.18829094650205747</v>
      </c>
      <c r="BI67" s="10">
        <f t="shared" si="131"/>
        <v>0.18973127572016502</v>
      </c>
      <c r="BJ67" s="10">
        <f t="shared" si="131"/>
        <v>0.19117160493827168</v>
      </c>
      <c r="BK67" s="10">
        <f t="shared" si="131"/>
        <v>0.19261193415637834</v>
      </c>
      <c r="BL67" s="10">
        <f t="shared" si="131"/>
        <v>0.19405226337448589</v>
      </c>
      <c r="BM67" s="10">
        <f t="shared" si="131"/>
        <v>0.19549259259259255</v>
      </c>
      <c r="BN67" s="10">
        <f t="shared" si="131"/>
        <v>0.19693292181069921</v>
      </c>
      <c r="BO67" s="10">
        <f t="shared" si="131"/>
        <v>0.19837325102880676</v>
      </c>
      <c r="BP67" s="10">
        <f t="shared" si="131"/>
        <v>0.19981358024691342</v>
      </c>
      <c r="BQ67" s="10">
        <f t="shared" si="131"/>
        <v>0.20125390946502097</v>
      </c>
      <c r="BR67" s="10">
        <f t="shared" si="131"/>
        <v>0.20269423868312764</v>
      </c>
      <c r="BS67" s="10">
        <f t="shared" si="131"/>
        <v>0.2041345679012343</v>
      </c>
      <c r="BT67" s="10">
        <f t="shared" si="131"/>
        <v>0.20557489711934185</v>
      </c>
      <c r="BU67" s="10">
        <f t="shared" si="131"/>
        <v>0.20701522633744851</v>
      </c>
      <c r="BV67" s="10">
        <f t="shared" si="131"/>
        <v>0.20845555555555517</v>
      </c>
      <c r="BW67" s="10">
        <f t="shared" si="131"/>
        <v>0.20989588477366272</v>
      </c>
      <c r="BX67" s="10">
        <f t="shared" si="131"/>
        <v>0.21133621399176938</v>
      </c>
      <c r="BY67" s="10">
        <f t="shared" si="131"/>
        <v>0.21277654320987693</v>
      </c>
      <c r="BZ67" s="10">
        <f t="shared" si="131"/>
        <v>0.2142168724279836</v>
      </c>
      <c r="CA67" s="10">
        <f t="shared" si="131"/>
        <v>0.21565720164609026</v>
      </c>
      <c r="CB67" s="10">
        <f t="shared" si="131"/>
        <v>0.21709753086419781</v>
      </c>
      <c r="CC67" s="10">
        <f t="shared" si="131"/>
        <v>0.21853786008230447</v>
      </c>
      <c r="CD67" s="10">
        <f t="shared" si="131"/>
        <v>0.21997818930041113</v>
      </c>
      <c r="CE67" s="10">
        <f t="shared" si="131"/>
        <v>0.22141851851851868</v>
      </c>
      <c r="CF67" s="10">
        <f t="shared" si="131"/>
        <v>0.22285884773662534</v>
      </c>
      <c r="CG67" s="10">
        <f t="shared" si="131"/>
        <v>0.22429917695473289</v>
      </c>
      <c r="CH67" s="10">
        <f t="shared" si="131"/>
        <v>0.22573950617283955</v>
      </c>
      <c r="CI67" s="10">
        <f t="shared" si="131"/>
        <v>0.22717983539094622</v>
      </c>
      <c r="CJ67" s="10">
        <f t="shared" si="131"/>
        <v>0.22862016460905377</v>
      </c>
      <c r="CK67" s="10">
        <f t="shared" si="131"/>
        <v>0.23006049382716043</v>
      </c>
      <c r="CL67" s="10">
        <f t="shared" si="131"/>
        <v>0.23150082304526709</v>
      </c>
      <c r="CM67" s="10">
        <f t="shared" si="131"/>
        <v>0.23294115226337464</v>
      </c>
      <c r="CN67" s="10">
        <f t="shared" si="131"/>
        <v>0.2343814814814813</v>
      </c>
      <c r="CO67" s="10">
        <f t="shared" si="131"/>
        <v>0.23582181069958885</v>
      </c>
      <c r="CP67" s="10">
        <f t="shared" si="131"/>
        <v>0.23726213991769551</v>
      </c>
      <c r="CQ67" s="10">
        <f t="shared" ref="CQ67:DA69" si="132">CQ$5/(1-$E67)+$D67-CQ$5</f>
        <v>0.23870246913580218</v>
      </c>
      <c r="CR67" s="10">
        <f t="shared" si="132"/>
        <v>0.24014279835390973</v>
      </c>
      <c r="CS67" s="10">
        <f t="shared" si="132"/>
        <v>0.24158312757201639</v>
      </c>
      <c r="CT67" s="10">
        <f t="shared" si="132"/>
        <v>0.24302345679012305</v>
      </c>
      <c r="CU67" s="10">
        <f t="shared" si="132"/>
        <v>0.2444637860082306</v>
      </c>
      <c r="CV67" s="10">
        <f t="shared" si="132"/>
        <v>0.24590411522633726</v>
      </c>
      <c r="CW67" s="10">
        <f t="shared" si="132"/>
        <v>0.24734444444444392</v>
      </c>
      <c r="CX67" s="10">
        <f t="shared" si="132"/>
        <v>0.24878477366255147</v>
      </c>
      <c r="CY67" s="10">
        <f t="shared" si="132"/>
        <v>0.25022510288065813</v>
      </c>
      <c r="CZ67" s="10">
        <f t="shared" si="132"/>
        <v>0.25166543209876568</v>
      </c>
      <c r="DA67" s="10">
        <f t="shared" si="132"/>
        <v>0.25310576131687235</v>
      </c>
      <c r="DB67" s="10">
        <f t="shared" si="127"/>
        <v>0.25454609053497901</v>
      </c>
      <c r="DC67" s="10">
        <f t="shared" si="127"/>
        <v>0.25598641975308656</v>
      </c>
      <c r="DD67" s="10">
        <f t="shared" si="127"/>
        <v>0.25742674897119322</v>
      </c>
      <c r="DE67" s="10">
        <f t="shared" si="127"/>
        <v>0.25886707818929988</v>
      </c>
      <c r="DF67" s="10">
        <f t="shared" si="127"/>
        <v>0.26030740740740743</v>
      </c>
      <c r="DG67" s="10">
        <f t="shared" si="127"/>
        <v>0.26174773662551409</v>
      </c>
      <c r="DH67" s="10">
        <f t="shared" si="127"/>
        <v>0.26318806584362164</v>
      </c>
      <c r="DI67" s="10">
        <f t="shared" si="127"/>
        <v>0.26462839506172831</v>
      </c>
      <c r="DJ67" s="10">
        <f t="shared" si="127"/>
        <v>0.26606872427983497</v>
      </c>
      <c r="DK67" s="10">
        <f t="shared" si="127"/>
        <v>0.26750905349794252</v>
      </c>
      <c r="DL67" s="10">
        <f t="shared" si="127"/>
        <v>0.26894938271604918</v>
      </c>
      <c r="DM67" s="10">
        <f t="shared" si="127"/>
        <v>0.27038971193415584</v>
      </c>
      <c r="DN67" s="10">
        <f t="shared" si="127"/>
        <v>0.27183004115226339</v>
      </c>
      <c r="DO67" s="10">
        <f t="shared" si="127"/>
        <v>0.27327037037037005</v>
      </c>
      <c r="DP67" s="10">
        <f t="shared" si="127"/>
        <v>0.2747106995884776</v>
      </c>
      <c r="DQ67" s="10">
        <f t="shared" si="127"/>
        <v>0.27615102880658338</v>
      </c>
      <c r="DR67" s="10">
        <f t="shared" si="127"/>
        <v>0.27759135802469004</v>
      </c>
      <c r="DS67" s="10">
        <f t="shared" si="127"/>
        <v>0.2790316872427967</v>
      </c>
      <c r="DT67" s="10">
        <f t="shared" si="127"/>
        <v>0.28047201646090514</v>
      </c>
      <c r="DU67" s="10">
        <f t="shared" si="127"/>
        <v>0.2819123456790118</v>
      </c>
      <c r="DV67" s="10">
        <f t="shared" si="127"/>
        <v>0.28335267489711846</v>
      </c>
      <c r="DW67" s="10">
        <f t="shared" si="127"/>
        <v>0.28479300411522601</v>
      </c>
      <c r="DX67" s="10">
        <f t="shared" si="127"/>
        <v>0.28623333333333179</v>
      </c>
      <c r="DY67" s="10">
        <f t="shared" si="127"/>
        <v>0.28767366255143934</v>
      </c>
      <c r="DZ67" s="10">
        <f t="shared" si="127"/>
        <v>0.28911399176954689</v>
      </c>
      <c r="EA67" s="10">
        <f t="shared" si="127"/>
        <v>0.29055432098765266</v>
      </c>
      <c r="EB67" s="10">
        <f t="shared" si="127"/>
        <v>0.29199465020576021</v>
      </c>
      <c r="EC67" s="10">
        <f t="shared" si="127"/>
        <v>0.29343497942386776</v>
      </c>
      <c r="ED67" s="10">
        <f t="shared" si="127"/>
        <v>0.29487530864197353</v>
      </c>
      <c r="EE67" s="10">
        <f t="shared" si="127"/>
        <v>0.29631563786008108</v>
      </c>
      <c r="EF67" s="10">
        <f t="shared" si="127"/>
        <v>0.29775596707818863</v>
      </c>
      <c r="EG67" s="10">
        <f t="shared" si="127"/>
        <v>0.29919629629629618</v>
      </c>
      <c r="EH67" s="10">
        <f t="shared" si="127"/>
        <v>0.30063662551440196</v>
      </c>
      <c r="EI67" s="10">
        <f t="shared" si="127"/>
        <v>0.30207695473250951</v>
      </c>
      <c r="EJ67" s="10">
        <f t="shared" si="127"/>
        <v>0.30351728395061706</v>
      </c>
      <c r="EK67" s="10">
        <f t="shared" si="127"/>
        <v>0.30495761316872283</v>
      </c>
      <c r="EL67" s="10">
        <f t="shared" si="127"/>
        <v>0.30639794238683038</v>
      </c>
      <c r="EM67" s="10">
        <f t="shared" si="127"/>
        <v>0.30783827160493793</v>
      </c>
      <c r="EN67" s="10">
        <f t="shared" si="127"/>
        <v>0.3092786008230437</v>
      </c>
      <c r="EO67" s="10">
        <f t="shared" si="127"/>
        <v>0.31071893004115125</v>
      </c>
      <c r="EP67" s="10">
        <f t="shared" si="127"/>
        <v>0.3121592592592588</v>
      </c>
      <c r="EQ67" s="10">
        <f t="shared" si="127"/>
        <v>0.31359958847736635</v>
      </c>
      <c r="ER67" s="10">
        <f t="shared" si="127"/>
        <v>0.31503991769547213</v>
      </c>
      <c r="ES67" s="10">
        <f t="shared" si="127"/>
        <v>0.31648024691357968</v>
      </c>
      <c r="ET67" s="10">
        <f t="shared" si="127"/>
        <v>0.31792057613168723</v>
      </c>
      <c r="EU67" s="10"/>
      <c r="EV67" s="10"/>
      <c r="EW67" s="10"/>
      <c r="EX67" s="10"/>
      <c r="EY67" s="10"/>
      <c r="EZ67" s="10"/>
      <c r="FA67" s="10"/>
      <c r="FB67" s="10"/>
    </row>
    <row r="68" spans="1:158" x14ac:dyDescent="0.25">
      <c r="A68" s="70" t="s">
        <v>208</v>
      </c>
      <c r="B68" s="17"/>
      <c r="C68" s="10">
        <v>5.9969999999999999</v>
      </c>
      <c r="D68" s="73">
        <v>1.7299999999999999E-2</v>
      </c>
      <c r="E68" s="74">
        <v>2.0299999999999999E-2</v>
      </c>
      <c r="F68" s="10">
        <f t="shared" si="128"/>
        <v>4.8380943145861055E-2</v>
      </c>
      <c r="G68" s="10">
        <f t="shared" si="128"/>
        <v>4.9416974584056472E-2</v>
      </c>
      <c r="H68" s="10">
        <f t="shared" si="128"/>
        <v>5.0453006022251889E-2</v>
      </c>
      <c r="I68" s="10">
        <f t="shared" si="128"/>
        <v>5.1489037460447085E-2</v>
      </c>
      <c r="J68" s="10">
        <f t="shared" si="129"/>
        <v>5.2525068898642502E-2</v>
      </c>
      <c r="K68" s="10">
        <f t="shared" si="129"/>
        <v>5.3561100336837919E-2</v>
      </c>
      <c r="L68" s="10">
        <f t="shared" si="123"/>
        <v>5.4597131775033336E-2</v>
      </c>
      <c r="M68" s="10">
        <f t="shared" si="123"/>
        <v>5.5633163213228531E-2</v>
      </c>
      <c r="N68" s="10">
        <f t="shared" si="123"/>
        <v>5.6669194651423949E-2</v>
      </c>
      <c r="O68" s="10">
        <f t="shared" si="123"/>
        <v>5.7705226089619144E-2</v>
      </c>
      <c r="P68" s="10">
        <f t="shared" si="123"/>
        <v>6.9101571909768289E-2</v>
      </c>
      <c r="Q68" s="10">
        <f t="shared" si="123"/>
        <v>7.0137603347963928E-2</v>
      </c>
      <c r="R68" s="10">
        <f t="shared" si="123"/>
        <v>7.1173634786159123E-2</v>
      </c>
      <c r="S68" s="10">
        <f t="shared" si="123"/>
        <v>7.2209666224354319E-2</v>
      </c>
      <c r="T68" s="10">
        <f t="shared" si="123"/>
        <v>7.3245697662549958E-2</v>
      </c>
      <c r="U68" s="10">
        <f t="shared" si="123"/>
        <v>7.4281729100745153E-2</v>
      </c>
      <c r="V68" s="10">
        <f t="shared" si="123"/>
        <v>7.5317760538940348E-2</v>
      </c>
      <c r="W68" s="10">
        <f t="shared" si="123"/>
        <v>7.6353791977135987E-2</v>
      </c>
      <c r="X68" s="10">
        <f t="shared" si="123"/>
        <v>7.7389823415331183E-2</v>
      </c>
      <c r="Y68" s="10">
        <f t="shared" si="123"/>
        <v>7.8425854853526822E-2</v>
      </c>
      <c r="Z68" s="10">
        <f t="shared" si="123"/>
        <v>7.9461886291722017E-2</v>
      </c>
      <c r="AA68" s="10">
        <f t="shared" si="123"/>
        <v>8.0497917729917212E-2</v>
      </c>
      <c r="AB68" s="10">
        <f t="shared" si="130"/>
        <v>8.1533949168112851E-2</v>
      </c>
      <c r="AC68" s="10">
        <f t="shared" si="130"/>
        <v>8.2569980606308047E-2</v>
      </c>
      <c r="AD68" s="10">
        <f t="shared" si="130"/>
        <v>8.3606012044503242E-2</v>
      </c>
      <c r="AE68" s="10">
        <f t="shared" si="131"/>
        <v>8.4642043482698881E-2</v>
      </c>
      <c r="AF68" s="10">
        <f t="shared" si="131"/>
        <v>8.5678074920894076E-2</v>
      </c>
      <c r="AG68" s="10">
        <f t="shared" si="131"/>
        <v>8.6714106359089715E-2</v>
      </c>
      <c r="AH68" s="10">
        <f t="shared" si="131"/>
        <v>8.7750137797284911E-2</v>
      </c>
      <c r="AI68" s="10">
        <f t="shared" si="131"/>
        <v>8.8786169235480106E-2</v>
      </c>
      <c r="AJ68" s="10">
        <f t="shared" si="131"/>
        <v>8.9822200673675745E-2</v>
      </c>
      <c r="AK68" s="10">
        <f t="shared" si="131"/>
        <v>9.085823211187094E-2</v>
      </c>
      <c r="AL68" s="10">
        <f t="shared" si="131"/>
        <v>9.1894263550066135E-2</v>
      </c>
      <c r="AM68" s="10">
        <f t="shared" si="131"/>
        <v>9.2930294988261775E-2</v>
      </c>
      <c r="AN68" s="10">
        <f t="shared" si="131"/>
        <v>9.396632642645697E-2</v>
      </c>
      <c r="AO68" s="10">
        <f t="shared" si="131"/>
        <v>9.5002357864652165E-2</v>
      </c>
      <c r="AP68" s="10">
        <f t="shared" si="131"/>
        <v>9.6038389302847804E-2</v>
      </c>
      <c r="AQ68" s="10">
        <f t="shared" si="131"/>
        <v>9.7074420741042999E-2</v>
      </c>
      <c r="AR68" s="10">
        <f t="shared" si="131"/>
        <v>9.8110452179238639E-2</v>
      </c>
      <c r="AS68" s="10">
        <f t="shared" si="131"/>
        <v>9.914648361743339E-2</v>
      </c>
      <c r="AT68" s="10">
        <f t="shared" si="131"/>
        <v>0.10018251505562858</v>
      </c>
      <c r="AU68" s="10">
        <f t="shared" si="131"/>
        <v>0.10121854649382378</v>
      </c>
      <c r="AV68" s="10">
        <f t="shared" si="131"/>
        <v>0.10225457793201986</v>
      </c>
      <c r="AW68" s="10">
        <f t="shared" si="131"/>
        <v>0.10329060937021506</v>
      </c>
      <c r="AX68" s="10">
        <f t="shared" si="131"/>
        <v>0.10432664080841025</v>
      </c>
      <c r="AY68" s="10">
        <f t="shared" si="131"/>
        <v>0.10536267224660545</v>
      </c>
      <c r="AZ68" s="10">
        <f t="shared" si="131"/>
        <v>0.10639870368480064</v>
      </c>
      <c r="BA68" s="10">
        <f t="shared" si="131"/>
        <v>0.10743473512299584</v>
      </c>
      <c r="BB68" s="10">
        <f t="shared" si="131"/>
        <v>0.10847076656119192</v>
      </c>
      <c r="BC68" s="10">
        <f t="shared" si="131"/>
        <v>0.10950679799938712</v>
      </c>
      <c r="BD68" s="10">
        <f t="shared" si="131"/>
        <v>0.11054282943758231</v>
      </c>
      <c r="BE68" s="10">
        <f t="shared" si="131"/>
        <v>0.11157886087577751</v>
      </c>
      <c r="BF68" s="10">
        <f t="shared" si="131"/>
        <v>0.1126148923139727</v>
      </c>
      <c r="BG68" s="10">
        <f t="shared" si="131"/>
        <v>0.11365092375216879</v>
      </c>
      <c r="BH68" s="10">
        <f t="shared" si="131"/>
        <v>0.11468695519036398</v>
      </c>
      <c r="BI68" s="10">
        <f t="shared" si="131"/>
        <v>0.11572298662855918</v>
      </c>
      <c r="BJ68" s="10">
        <f t="shared" si="131"/>
        <v>0.11675901806675437</v>
      </c>
      <c r="BK68" s="10">
        <f t="shared" si="131"/>
        <v>0.11779504950494957</v>
      </c>
      <c r="BL68" s="10">
        <f t="shared" si="131"/>
        <v>0.11883108094314565</v>
      </c>
      <c r="BM68" s="10">
        <f t="shared" si="131"/>
        <v>0.11986711238134085</v>
      </c>
      <c r="BN68" s="10">
        <f t="shared" si="131"/>
        <v>0.12090314381953604</v>
      </c>
      <c r="BO68" s="10">
        <f t="shared" si="131"/>
        <v>0.12193917525773124</v>
      </c>
      <c r="BP68" s="10">
        <f t="shared" si="131"/>
        <v>0.12297520669592643</v>
      </c>
      <c r="BQ68" s="10">
        <f t="shared" si="131"/>
        <v>0.12401123813412163</v>
      </c>
      <c r="BR68" s="10">
        <f t="shared" si="131"/>
        <v>0.12504726957231771</v>
      </c>
      <c r="BS68" s="10">
        <f t="shared" si="131"/>
        <v>0.1260833010105129</v>
      </c>
      <c r="BT68" s="10">
        <f t="shared" si="131"/>
        <v>0.1271193324487081</v>
      </c>
      <c r="BU68" s="10">
        <f t="shared" si="131"/>
        <v>0.1281553638869033</v>
      </c>
      <c r="BV68" s="10">
        <f t="shared" si="131"/>
        <v>0.12919139532509849</v>
      </c>
      <c r="BW68" s="10">
        <f t="shared" si="131"/>
        <v>0.13022742676329457</v>
      </c>
      <c r="BX68" s="10">
        <f t="shared" si="131"/>
        <v>0.13126345820148977</v>
      </c>
      <c r="BY68" s="10">
        <f t="shared" si="131"/>
        <v>0.13229948963968496</v>
      </c>
      <c r="BZ68" s="10">
        <f t="shared" si="131"/>
        <v>0.13333552107788016</v>
      </c>
      <c r="CA68" s="10">
        <f t="shared" si="131"/>
        <v>0.13437155251607535</v>
      </c>
      <c r="CB68" s="10">
        <f t="shared" si="131"/>
        <v>0.13540758395427144</v>
      </c>
      <c r="CC68" s="10">
        <f t="shared" si="131"/>
        <v>0.13644361539246663</v>
      </c>
      <c r="CD68" s="10">
        <f t="shared" si="131"/>
        <v>0.13747964683066183</v>
      </c>
      <c r="CE68" s="10">
        <f t="shared" si="131"/>
        <v>0.13851567826885702</v>
      </c>
      <c r="CF68" s="10">
        <f t="shared" si="131"/>
        <v>0.13955170970705222</v>
      </c>
      <c r="CG68" s="10">
        <f t="shared" si="131"/>
        <v>0.14058774114524741</v>
      </c>
      <c r="CH68" s="10">
        <f t="shared" si="131"/>
        <v>0.1416237725834435</v>
      </c>
      <c r="CI68" s="10">
        <f t="shared" si="131"/>
        <v>0.14265980402163869</v>
      </c>
      <c r="CJ68" s="10">
        <f t="shared" si="131"/>
        <v>0.14369583545983389</v>
      </c>
      <c r="CK68" s="10">
        <f t="shared" si="131"/>
        <v>0.14473186689802908</v>
      </c>
      <c r="CL68" s="10">
        <f t="shared" si="131"/>
        <v>0.14576789833622428</v>
      </c>
      <c r="CM68" s="10">
        <f t="shared" si="131"/>
        <v>0.14680392977442036</v>
      </c>
      <c r="CN68" s="10">
        <f t="shared" si="131"/>
        <v>0.14783996121261556</v>
      </c>
      <c r="CO68" s="10">
        <f t="shared" si="131"/>
        <v>0.14887599265081075</v>
      </c>
      <c r="CP68" s="10">
        <f t="shared" si="131"/>
        <v>0.14991202408900595</v>
      </c>
      <c r="CQ68" s="10">
        <f t="shared" si="132"/>
        <v>0.15094805552720114</v>
      </c>
      <c r="CR68" s="10">
        <f t="shared" si="132"/>
        <v>0.15198408696539722</v>
      </c>
      <c r="CS68" s="10">
        <f t="shared" si="132"/>
        <v>0.15302011840359242</v>
      </c>
      <c r="CT68" s="10">
        <f t="shared" si="132"/>
        <v>0.15405614984178762</v>
      </c>
      <c r="CU68" s="10">
        <f t="shared" si="132"/>
        <v>0.15509218127998281</v>
      </c>
      <c r="CV68" s="10">
        <f t="shared" si="132"/>
        <v>0.15612821271817801</v>
      </c>
      <c r="CW68" s="10">
        <f t="shared" si="132"/>
        <v>0.1571642441563732</v>
      </c>
      <c r="CX68" s="10">
        <f t="shared" si="132"/>
        <v>0.15820027559456928</v>
      </c>
      <c r="CY68" s="10">
        <f t="shared" si="132"/>
        <v>0.15923630703276448</v>
      </c>
      <c r="CZ68" s="10">
        <f t="shared" si="132"/>
        <v>0.16027233847095967</v>
      </c>
      <c r="DA68" s="10">
        <f t="shared" si="132"/>
        <v>0.16130836990915487</v>
      </c>
      <c r="DB68" s="10">
        <f t="shared" si="127"/>
        <v>0.16234440134735006</v>
      </c>
      <c r="DC68" s="10">
        <f t="shared" si="127"/>
        <v>0.16338043278554615</v>
      </c>
      <c r="DD68" s="10">
        <f t="shared" si="127"/>
        <v>0.16441646422374134</v>
      </c>
      <c r="DE68" s="10">
        <f t="shared" si="127"/>
        <v>0.16545249566193654</v>
      </c>
      <c r="DF68" s="10">
        <f t="shared" si="127"/>
        <v>0.16648852710013173</v>
      </c>
      <c r="DG68" s="10">
        <f t="shared" si="127"/>
        <v>0.16752455853832693</v>
      </c>
      <c r="DH68" s="10">
        <f t="shared" si="127"/>
        <v>0.16856058997652301</v>
      </c>
      <c r="DI68" s="10">
        <f t="shared" si="127"/>
        <v>0.16959662141471821</v>
      </c>
      <c r="DJ68" s="10">
        <f t="shared" si="127"/>
        <v>0.1706326528529134</v>
      </c>
      <c r="DK68" s="10">
        <f t="shared" si="127"/>
        <v>0.1716686842911086</v>
      </c>
      <c r="DL68" s="10">
        <f t="shared" si="127"/>
        <v>0.17270471572930379</v>
      </c>
      <c r="DM68" s="10">
        <f t="shared" si="127"/>
        <v>0.17374074716749899</v>
      </c>
      <c r="DN68" s="10">
        <f t="shared" si="127"/>
        <v>0.17477677860569507</v>
      </c>
      <c r="DO68" s="10">
        <f t="shared" si="127"/>
        <v>0.17581281004389027</v>
      </c>
      <c r="DP68" s="10">
        <f t="shared" si="127"/>
        <v>0.17684884148208546</v>
      </c>
      <c r="DQ68" s="10">
        <f t="shared" si="127"/>
        <v>0.17788487292028066</v>
      </c>
      <c r="DR68" s="10">
        <f t="shared" si="127"/>
        <v>0.17892090435847585</v>
      </c>
      <c r="DS68" s="10">
        <f t="shared" si="127"/>
        <v>0.17995693579667194</v>
      </c>
      <c r="DT68" s="10">
        <f t="shared" si="127"/>
        <v>0.18099296723486802</v>
      </c>
      <c r="DU68" s="10">
        <f t="shared" si="127"/>
        <v>0.18202899867306233</v>
      </c>
      <c r="DV68" s="10">
        <f t="shared" si="127"/>
        <v>0.18306503011125841</v>
      </c>
      <c r="DW68" s="10">
        <f t="shared" si="127"/>
        <v>0.1841010615494536</v>
      </c>
      <c r="DX68" s="10">
        <f t="shared" si="127"/>
        <v>0.1851370929876488</v>
      </c>
      <c r="DY68" s="10">
        <f t="shared" si="127"/>
        <v>0.18617312442584399</v>
      </c>
      <c r="DZ68" s="10">
        <f t="shared" si="127"/>
        <v>0.18720915586403919</v>
      </c>
      <c r="EA68" s="10">
        <f t="shared" si="127"/>
        <v>0.18824518730223616</v>
      </c>
      <c r="EB68" s="10">
        <f t="shared" si="127"/>
        <v>0.18928121874043136</v>
      </c>
      <c r="EC68" s="10">
        <f t="shared" si="127"/>
        <v>0.19031725017862655</v>
      </c>
      <c r="ED68" s="10">
        <f t="shared" si="127"/>
        <v>0.19135328161682175</v>
      </c>
      <c r="EE68" s="10">
        <f t="shared" si="127"/>
        <v>0.19238931305501694</v>
      </c>
      <c r="EF68" s="10">
        <f t="shared" si="127"/>
        <v>0.19342534449321214</v>
      </c>
      <c r="EG68" s="10">
        <f t="shared" si="127"/>
        <v>0.19446137593140733</v>
      </c>
      <c r="EH68" s="10">
        <f t="shared" si="127"/>
        <v>0.19549740736960253</v>
      </c>
      <c r="EI68" s="10">
        <f t="shared" si="127"/>
        <v>0.19653343880779772</v>
      </c>
      <c r="EJ68" s="10">
        <f t="shared" si="127"/>
        <v>0.19756947024599469</v>
      </c>
      <c r="EK68" s="10">
        <f t="shared" si="127"/>
        <v>0.19860550168418989</v>
      </c>
      <c r="EL68" s="10">
        <f t="shared" si="127"/>
        <v>0.19964153312238508</v>
      </c>
      <c r="EM68" s="10">
        <f t="shared" si="127"/>
        <v>0.20067756456058028</v>
      </c>
      <c r="EN68" s="10">
        <f t="shared" si="127"/>
        <v>0.20171359599877547</v>
      </c>
      <c r="EO68" s="10">
        <f t="shared" si="127"/>
        <v>0.20274962743697067</v>
      </c>
      <c r="EP68" s="10">
        <f t="shared" si="127"/>
        <v>0.20378565887516586</v>
      </c>
      <c r="EQ68" s="10">
        <f t="shared" si="127"/>
        <v>0.20482169031336106</v>
      </c>
      <c r="ER68" s="10">
        <f t="shared" si="127"/>
        <v>0.20585772175155626</v>
      </c>
      <c r="ES68" s="10">
        <f t="shared" si="127"/>
        <v>0.20689375318975145</v>
      </c>
      <c r="ET68" s="10">
        <f t="shared" si="127"/>
        <v>0.20792978462794842</v>
      </c>
      <c r="EU68" s="10"/>
      <c r="EV68" s="10"/>
      <c r="EW68" s="10"/>
      <c r="EX68" s="10"/>
      <c r="EY68" s="10"/>
      <c r="EZ68" s="10"/>
      <c r="FA68" s="10"/>
      <c r="FB68" s="10"/>
    </row>
    <row r="69" spans="1:158" x14ac:dyDescent="0.25">
      <c r="A69" s="70" t="s">
        <v>209</v>
      </c>
      <c r="B69" s="17"/>
      <c r="C69" s="10">
        <v>5.9969999999999999</v>
      </c>
      <c r="D69" s="10">
        <v>3.2899999999999999E-2</v>
      </c>
      <c r="E69" s="7">
        <v>1.84E-2</v>
      </c>
      <c r="F69" s="10">
        <f t="shared" si="128"/>
        <v>6.1017359413202854E-2</v>
      </c>
      <c r="G69" s="10">
        <f t="shared" si="128"/>
        <v>6.1954604726976337E-2</v>
      </c>
      <c r="H69" s="10">
        <f t="shared" si="128"/>
        <v>6.2891850040749597E-2</v>
      </c>
      <c r="I69" s="10">
        <f t="shared" si="128"/>
        <v>6.382909535452308E-2</v>
      </c>
      <c r="J69" s="10">
        <f t="shared" si="129"/>
        <v>6.4766340668296563E-2</v>
      </c>
      <c r="K69" s="10">
        <f t="shared" si="129"/>
        <v>6.5703585982070045E-2</v>
      </c>
      <c r="L69" s="10">
        <f t="shared" si="123"/>
        <v>6.6640831295843306E-2</v>
      </c>
      <c r="M69" s="10">
        <f t="shared" si="123"/>
        <v>6.7578076609616788E-2</v>
      </c>
      <c r="N69" s="10">
        <f t="shared" si="123"/>
        <v>6.8515321923390271E-2</v>
      </c>
      <c r="O69" s="10">
        <f t="shared" si="123"/>
        <v>6.9452567237163754E-2</v>
      </c>
      <c r="P69" s="10">
        <f t="shared" si="123"/>
        <v>7.9762265688671619E-2</v>
      </c>
      <c r="Q69" s="10">
        <f t="shared" si="123"/>
        <v>8.0699511002444879E-2</v>
      </c>
      <c r="R69" s="10">
        <f t="shared" si="123"/>
        <v>8.1636756316218584E-2</v>
      </c>
      <c r="S69" s="10">
        <f t="shared" si="123"/>
        <v>8.2574001629991844E-2</v>
      </c>
      <c r="T69" s="10">
        <f t="shared" si="123"/>
        <v>8.3511246943765549E-2</v>
      </c>
      <c r="U69" s="10">
        <f t="shared" si="123"/>
        <v>8.444849225753881E-2</v>
      </c>
      <c r="V69" s="10">
        <f t="shared" si="123"/>
        <v>8.538573757131207E-2</v>
      </c>
      <c r="W69" s="10">
        <f t="shared" si="123"/>
        <v>8.6322982885085775E-2</v>
      </c>
      <c r="X69" s="10">
        <f t="shared" si="123"/>
        <v>8.7260228198859036E-2</v>
      </c>
      <c r="Y69" s="10">
        <f t="shared" si="123"/>
        <v>8.8197473512632296E-2</v>
      </c>
      <c r="Z69" s="10">
        <f t="shared" si="123"/>
        <v>8.9134718826406001E-2</v>
      </c>
      <c r="AA69" s="10">
        <f t="shared" si="123"/>
        <v>9.0071964140179261E-2</v>
      </c>
      <c r="AB69" s="10">
        <f t="shared" si="130"/>
        <v>9.1009209453952966E-2</v>
      </c>
      <c r="AC69" s="10">
        <f t="shared" si="130"/>
        <v>9.1946454767726227E-2</v>
      </c>
      <c r="AD69" s="10">
        <f t="shared" si="130"/>
        <v>9.2883700081499487E-2</v>
      </c>
      <c r="AE69" s="10">
        <f t="shared" si="131"/>
        <v>9.3820945395273192E-2</v>
      </c>
      <c r="AF69" s="10">
        <f t="shared" si="131"/>
        <v>9.4758190709046453E-2</v>
      </c>
      <c r="AG69" s="10">
        <f t="shared" si="131"/>
        <v>9.5695436022819713E-2</v>
      </c>
      <c r="AH69" s="10">
        <f t="shared" si="131"/>
        <v>9.6632681336593418E-2</v>
      </c>
      <c r="AI69" s="10">
        <f t="shared" si="131"/>
        <v>9.7569926650366678E-2</v>
      </c>
      <c r="AJ69" s="10">
        <f t="shared" si="131"/>
        <v>9.8507171964140383E-2</v>
      </c>
      <c r="AK69" s="10">
        <f t="shared" si="131"/>
        <v>9.9444417277913644E-2</v>
      </c>
      <c r="AL69" s="10">
        <f t="shared" si="131"/>
        <v>0.1003816625916869</v>
      </c>
      <c r="AM69" s="10">
        <f t="shared" si="131"/>
        <v>0.10131890790546061</v>
      </c>
      <c r="AN69" s="10">
        <f t="shared" si="131"/>
        <v>0.10225615321923387</v>
      </c>
      <c r="AO69" s="10">
        <f t="shared" si="131"/>
        <v>0.10319339853300713</v>
      </c>
      <c r="AP69" s="10">
        <f t="shared" si="131"/>
        <v>0.10413064384678083</v>
      </c>
      <c r="AQ69" s="10">
        <f t="shared" si="131"/>
        <v>0.1050678891605541</v>
      </c>
      <c r="AR69" s="10">
        <f t="shared" si="131"/>
        <v>0.10600513447432736</v>
      </c>
      <c r="AS69" s="10">
        <f t="shared" si="131"/>
        <v>0.10694237978810062</v>
      </c>
      <c r="AT69" s="10">
        <f t="shared" si="131"/>
        <v>0.10787962510187388</v>
      </c>
      <c r="AU69" s="10">
        <f t="shared" si="131"/>
        <v>0.10881687041564714</v>
      </c>
      <c r="AV69" s="10">
        <f t="shared" si="131"/>
        <v>0.1097541157294204</v>
      </c>
      <c r="AW69" s="10">
        <f t="shared" si="131"/>
        <v>0.11069136104319455</v>
      </c>
      <c r="AX69" s="10">
        <f t="shared" si="131"/>
        <v>0.11162860635696781</v>
      </c>
      <c r="AY69" s="10">
        <f t="shared" si="131"/>
        <v>0.11256585167074107</v>
      </c>
      <c r="AZ69" s="10">
        <f t="shared" si="131"/>
        <v>0.11350309698451433</v>
      </c>
      <c r="BA69" s="10">
        <f t="shared" si="131"/>
        <v>0.11444034229828759</v>
      </c>
      <c r="BB69" s="10">
        <f t="shared" si="131"/>
        <v>0.11537758761206174</v>
      </c>
      <c r="BC69" s="10">
        <f t="shared" si="131"/>
        <v>0.116314832925835</v>
      </c>
      <c r="BD69" s="10">
        <f t="shared" si="131"/>
        <v>0.11725207823960826</v>
      </c>
      <c r="BE69" s="10">
        <f t="shared" si="131"/>
        <v>0.11818932355338152</v>
      </c>
      <c r="BF69" s="10">
        <f t="shared" si="131"/>
        <v>0.11912656886715478</v>
      </c>
      <c r="BG69" s="10">
        <f t="shared" si="131"/>
        <v>0.12006381418092893</v>
      </c>
      <c r="BH69" s="10">
        <f t="shared" si="131"/>
        <v>0.12100105949470219</v>
      </c>
      <c r="BI69" s="10">
        <f t="shared" si="131"/>
        <v>0.12193830480847545</v>
      </c>
      <c r="BJ69" s="10">
        <f t="shared" si="131"/>
        <v>0.12287555012224871</v>
      </c>
      <c r="BK69" s="10">
        <f t="shared" si="131"/>
        <v>0.12381279543602197</v>
      </c>
      <c r="BL69" s="10">
        <f t="shared" si="131"/>
        <v>0.12475004074979523</v>
      </c>
      <c r="BM69" s="10">
        <f t="shared" si="131"/>
        <v>0.12568728606356938</v>
      </c>
      <c r="BN69" s="10">
        <f t="shared" si="131"/>
        <v>0.12662453137734264</v>
      </c>
      <c r="BO69" s="10">
        <f t="shared" si="131"/>
        <v>0.1275617766911159</v>
      </c>
      <c r="BP69" s="10">
        <f t="shared" si="131"/>
        <v>0.12849902200488916</v>
      </c>
      <c r="BQ69" s="10">
        <f t="shared" si="131"/>
        <v>0.12943626731866242</v>
      </c>
      <c r="BR69" s="10">
        <f t="shared" si="131"/>
        <v>0.13037351263243657</v>
      </c>
      <c r="BS69" s="10">
        <f t="shared" si="131"/>
        <v>0.13131075794620983</v>
      </c>
      <c r="BT69" s="10">
        <f t="shared" si="131"/>
        <v>0.13224800325998309</v>
      </c>
      <c r="BU69" s="10">
        <f t="shared" si="131"/>
        <v>0.13318524857375635</v>
      </c>
      <c r="BV69" s="10">
        <f t="shared" si="131"/>
        <v>0.13412249388752961</v>
      </c>
      <c r="BW69" s="10">
        <f t="shared" si="131"/>
        <v>0.13505973920130376</v>
      </c>
      <c r="BX69" s="10">
        <f t="shared" si="131"/>
        <v>0.13599698451507702</v>
      </c>
      <c r="BY69" s="10">
        <f t="shared" si="131"/>
        <v>0.13693422982885028</v>
      </c>
      <c r="BZ69" s="10">
        <f t="shared" si="131"/>
        <v>0.13787147514262355</v>
      </c>
      <c r="CA69" s="10">
        <f t="shared" si="131"/>
        <v>0.13880872045639681</v>
      </c>
      <c r="CB69" s="10">
        <f t="shared" si="131"/>
        <v>0.13974596577017007</v>
      </c>
      <c r="CC69" s="10">
        <f t="shared" si="131"/>
        <v>0.14068321108394422</v>
      </c>
      <c r="CD69" s="10">
        <f t="shared" si="131"/>
        <v>0.14162045639771748</v>
      </c>
      <c r="CE69" s="10">
        <f t="shared" si="131"/>
        <v>0.14255770171149074</v>
      </c>
      <c r="CF69" s="10">
        <f t="shared" si="131"/>
        <v>0.143494947025264</v>
      </c>
      <c r="CG69" s="10">
        <f t="shared" si="131"/>
        <v>0.14443219233903726</v>
      </c>
      <c r="CH69" s="10">
        <f t="shared" si="131"/>
        <v>0.14536943765281141</v>
      </c>
      <c r="CI69" s="10">
        <f t="shared" si="131"/>
        <v>0.14630668296658467</v>
      </c>
      <c r="CJ69" s="10">
        <f t="shared" si="131"/>
        <v>0.14724392828035793</v>
      </c>
      <c r="CK69" s="10">
        <f t="shared" si="131"/>
        <v>0.14818117359413119</v>
      </c>
      <c r="CL69" s="10">
        <f t="shared" si="131"/>
        <v>0.14911841890790445</v>
      </c>
      <c r="CM69" s="10">
        <f t="shared" si="131"/>
        <v>0.1500556642216786</v>
      </c>
      <c r="CN69" s="10">
        <f t="shared" si="131"/>
        <v>0.15099290953545186</v>
      </c>
      <c r="CO69" s="10">
        <f t="shared" si="131"/>
        <v>0.15193015484922512</v>
      </c>
      <c r="CP69" s="10">
        <f t="shared" si="131"/>
        <v>0.15286740016299838</v>
      </c>
      <c r="CQ69" s="10">
        <f t="shared" si="132"/>
        <v>0.15380464547677164</v>
      </c>
      <c r="CR69" s="10">
        <f t="shared" si="132"/>
        <v>0.1547418907905449</v>
      </c>
      <c r="CS69" s="10">
        <f t="shared" si="132"/>
        <v>0.15567913610431905</v>
      </c>
      <c r="CT69" s="10">
        <f t="shared" si="132"/>
        <v>0.15661638141809231</v>
      </c>
      <c r="CU69" s="10">
        <f t="shared" si="132"/>
        <v>0.15755362673186557</v>
      </c>
      <c r="CV69" s="10">
        <f t="shared" si="132"/>
        <v>0.15849087204563883</v>
      </c>
      <c r="CW69" s="10">
        <f t="shared" si="132"/>
        <v>0.15942811735941209</v>
      </c>
      <c r="CX69" s="10">
        <f t="shared" si="132"/>
        <v>0.16036536267318624</v>
      </c>
      <c r="CY69" s="10">
        <f t="shared" si="132"/>
        <v>0.1613026079869595</v>
      </c>
      <c r="CZ69" s="10">
        <f t="shared" si="132"/>
        <v>0.16223985330073276</v>
      </c>
      <c r="DA69" s="10">
        <f t="shared" si="132"/>
        <v>0.16317709861450602</v>
      </c>
      <c r="DB69" s="10">
        <f t="shared" si="127"/>
        <v>0.16411434392827928</v>
      </c>
      <c r="DC69" s="10">
        <f t="shared" si="127"/>
        <v>0.16505158924205343</v>
      </c>
      <c r="DD69" s="10">
        <f t="shared" si="127"/>
        <v>0.16598883455582669</v>
      </c>
      <c r="DE69" s="10">
        <f t="shared" si="127"/>
        <v>0.16692607986959995</v>
      </c>
      <c r="DF69" s="10">
        <f t="shared" si="127"/>
        <v>0.16786332518337321</v>
      </c>
      <c r="DG69" s="10">
        <f t="shared" si="127"/>
        <v>0.16880057049714647</v>
      </c>
      <c r="DH69" s="10">
        <f t="shared" si="127"/>
        <v>0.16973781581091973</v>
      </c>
      <c r="DI69" s="10">
        <f t="shared" si="127"/>
        <v>0.17067506112469388</v>
      </c>
      <c r="DJ69" s="10">
        <f t="shared" si="127"/>
        <v>0.17161230643846714</v>
      </c>
      <c r="DK69" s="10">
        <f t="shared" si="127"/>
        <v>0.1725495517522404</v>
      </c>
      <c r="DL69" s="10">
        <f t="shared" si="127"/>
        <v>0.17348679706601366</v>
      </c>
      <c r="DM69" s="10">
        <f t="shared" si="127"/>
        <v>0.17442404237978693</v>
      </c>
      <c r="DN69" s="10">
        <f t="shared" si="127"/>
        <v>0.17536128769356107</v>
      </c>
      <c r="DO69" s="10">
        <f t="shared" si="127"/>
        <v>0.17629853300733433</v>
      </c>
      <c r="DP69" s="10">
        <f t="shared" si="127"/>
        <v>0.1772357783211076</v>
      </c>
      <c r="DQ69" s="10">
        <f t="shared" si="127"/>
        <v>0.17817302363488086</v>
      </c>
      <c r="DR69" s="10">
        <f t="shared" si="127"/>
        <v>0.17911026894865412</v>
      </c>
      <c r="DS69" s="10">
        <f t="shared" si="127"/>
        <v>0.18004751426242738</v>
      </c>
      <c r="DT69" s="10">
        <f t="shared" si="127"/>
        <v>0.18098475957620153</v>
      </c>
      <c r="DU69" s="10">
        <f t="shared" si="127"/>
        <v>0.1819220048899739</v>
      </c>
      <c r="DV69" s="10">
        <f t="shared" si="127"/>
        <v>0.18285925020374805</v>
      </c>
      <c r="DW69" s="10">
        <f t="shared" si="127"/>
        <v>0.18379649551752131</v>
      </c>
      <c r="DX69" s="10">
        <f t="shared" si="127"/>
        <v>0.18473374083129457</v>
      </c>
      <c r="DY69" s="10">
        <f t="shared" si="127"/>
        <v>0.18567098614506783</v>
      </c>
      <c r="DZ69" s="10">
        <f t="shared" si="127"/>
        <v>0.18660823145884109</v>
      </c>
      <c r="EA69" s="10">
        <f t="shared" si="127"/>
        <v>0.18754547677261613</v>
      </c>
      <c r="EB69" s="10">
        <f t="shared" si="127"/>
        <v>0.18848272208638939</v>
      </c>
      <c r="EC69" s="10">
        <f t="shared" si="127"/>
        <v>0.18941996740016265</v>
      </c>
      <c r="ED69" s="10">
        <f t="shared" si="127"/>
        <v>0.19035721271393591</v>
      </c>
      <c r="EE69" s="10">
        <f t="shared" si="127"/>
        <v>0.19129445802770917</v>
      </c>
      <c r="EF69" s="10">
        <f t="shared" si="127"/>
        <v>0.19223170334148243</v>
      </c>
      <c r="EG69" s="10">
        <f t="shared" si="127"/>
        <v>0.19316894865525569</v>
      </c>
      <c r="EH69" s="10">
        <f t="shared" si="127"/>
        <v>0.19410619396902895</v>
      </c>
      <c r="EI69" s="10">
        <f t="shared" si="127"/>
        <v>0.19504343928280221</v>
      </c>
      <c r="EJ69" s="10">
        <f t="shared" si="127"/>
        <v>0.19598068459657547</v>
      </c>
      <c r="EK69" s="10">
        <f t="shared" si="127"/>
        <v>0.19691792991035051</v>
      </c>
      <c r="EL69" s="10">
        <f t="shared" si="127"/>
        <v>0.19785517522412377</v>
      </c>
      <c r="EM69" s="10">
        <f t="shared" si="127"/>
        <v>0.19879242053789703</v>
      </c>
      <c r="EN69" s="10">
        <f t="shared" si="127"/>
        <v>0.19972966585167029</v>
      </c>
      <c r="EO69" s="10">
        <f t="shared" si="127"/>
        <v>0.20066691116544355</v>
      </c>
      <c r="EP69" s="10">
        <f t="shared" si="127"/>
        <v>0.20160415647921681</v>
      </c>
      <c r="EQ69" s="10">
        <f t="shared" si="127"/>
        <v>0.20254140179299007</v>
      </c>
      <c r="ER69" s="10">
        <f t="shared" si="127"/>
        <v>0.20347864710676333</v>
      </c>
      <c r="ES69" s="10">
        <f t="shared" si="127"/>
        <v>0.20441589242053659</v>
      </c>
      <c r="ET69" s="10">
        <f t="shared" si="127"/>
        <v>0.20535313773430985</v>
      </c>
      <c r="EU69" s="10"/>
      <c r="EV69" s="10"/>
      <c r="EW69" s="10"/>
      <c r="EX69" s="10"/>
      <c r="EY69" s="10"/>
      <c r="EZ69" s="10"/>
      <c r="FA69" s="10"/>
      <c r="FB69" s="10"/>
    </row>
    <row r="70" spans="1:158" x14ac:dyDescent="0.25">
      <c r="A70" s="70" t="s">
        <v>210</v>
      </c>
      <c r="B70" s="17"/>
      <c r="C70" s="10">
        <v>5.9969999999999999</v>
      </c>
      <c r="D70" s="10">
        <v>1.9099999999999999E-2</v>
      </c>
      <c r="E70" s="7">
        <v>2.0299999999999999E-2</v>
      </c>
      <c r="F70" s="10">
        <f t="shared" si="128"/>
        <v>5.0180943145860857E-2</v>
      </c>
      <c r="G70" s="10">
        <f t="shared" si="128"/>
        <v>5.1216974584056274E-2</v>
      </c>
      <c r="H70" s="10">
        <f t="shared" si="128"/>
        <v>5.2253006022251691E-2</v>
      </c>
      <c r="I70" s="10">
        <f t="shared" si="128"/>
        <v>5.3289037460446886E-2</v>
      </c>
      <c r="J70" s="10">
        <f t="shared" si="129"/>
        <v>5.4325068898642304E-2</v>
      </c>
      <c r="K70" s="10">
        <f t="shared" si="129"/>
        <v>5.5361100336837721E-2</v>
      </c>
      <c r="L70" s="10">
        <f t="shared" si="123"/>
        <v>5.6397131775033138E-2</v>
      </c>
      <c r="M70" s="10">
        <f t="shared" si="123"/>
        <v>5.7433163213228333E-2</v>
      </c>
      <c r="N70" s="10">
        <f t="shared" si="123"/>
        <v>5.846919465142375E-2</v>
      </c>
      <c r="O70" s="10">
        <f t="shared" si="123"/>
        <v>5.950522608961939E-2</v>
      </c>
      <c r="P70" s="10">
        <f t="shared" si="123"/>
        <v>7.0901571909768091E-2</v>
      </c>
      <c r="Q70" s="10">
        <f t="shared" si="123"/>
        <v>7.193760334796373E-2</v>
      </c>
      <c r="R70" s="10">
        <f t="shared" si="123"/>
        <v>7.2973634786158925E-2</v>
      </c>
      <c r="S70" s="10">
        <f t="shared" si="123"/>
        <v>7.400966622435412E-2</v>
      </c>
      <c r="T70" s="10">
        <f t="shared" si="123"/>
        <v>7.504569766254976E-2</v>
      </c>
      <c r="U70" s="10">
        <f t="shared" si="123"/>
        <v>7.6081729100744955E-2</v>
      </c>
      <c r="V70" s="10">
        <f t="shared" si="123"/>
        <v>7.711776053894015E-2</v>
      </c>
      <c r="W70" s="10">
        <f t="shared" si="123"/>
        <v>7.8153791977135789E-2</v>
      </c>
      <c r="X70" s="10">
        <f t="shared" si="123"/>
        <v>7.9189823415330984E-2</v>
      </c>
      <c r="Y70" s="10">
        <f t="shared" si="123"/>
        <v>8.0225854853526624E-2</v>
      </c>
      <c r="Z70" s="10">
        <f t="shared" ref="Z70:AA86" si="133">Z$5/(1-$E70)+$D70-Z$5</f>
        <v>8.1261886291721819E-2</v>
      </c>
      <c r="AA70" s="10">
        <f t="shared" si="133"/>
        <v>8.2297917729917014E-2</v>
      </c>
      <c r="AB70" s="10">
        <f t="shared" si="130"/>
        <v>8.3333949168112653E-2</v>
      </c>
      <c r="AC70" s="10">
        <f t="shared" si="130"/>
        <v>8.4369980606307848E-2</v>
      </c>
      <c r="AD70" s="10">
        <f t="shared" si="130"/>
        <v>8.5406012044503044E-2</v>
      </c>
      <c r="AE70" s="10">
        <f t="shared" si="131"/>
        <v>8.6442043482698683E-2</v>
      </c>
      <c r="AF70" s="10">
        <f t="shared" si="131"/>
        <v>8.7478074920893878E-2</v>
      </c>
      <c r="AG70" s="10">
        <f t="shared" si="131"/>
        <v>8.8514106359089517E-2</v>
      </c>
      <c r="AH70" s="10">
        <f t="shared" si="131"/>
        <v>8.9550137797284712E-2</v>
      </c>
      <c r="AI70" s="10">
        <f t="shared" si="131"/>
        <v>9.0586169235479908E-2</v>
      </c>
      <c r="AJ70" s="10">
        <f t="shared" si="131"/>
        <v>9.1622200673675547E-2</v>
      </c>
      <c r="AK70" s="10">
        <f t="shared" si="131"/>
        <v>9.2658232111870742E-2</v>
      </c>
      <c r="AL70" s="10">
        <f t="shared" si="131"/>
        <v>9.3694263550065937E-2</v>
      </c>
      <c r="AM70" s="10">
        <f t="shared" si="131"/>
        <v>9.4730294988261576E-2</v>
      </c>
      <c r="AN70" s="10">
        <f t="shared" si="131"/>
        <v>9.5766326426456772E-2</v>
      </c>
      <c r="AO70" s="10">
        <f t="shared" si="131"/>
        <v>9.6802357864651967E-2</v>
      </c>
      <c r="AP70" s="10">
        <f t="shared" si="131"/>
        <v>9.7838389302847606E-2</v>
      </c>
      <c r="AQ70" s="10">
        <f t="shared" si="131"/>
        <v>9.8874420741042801E-2</v>
      </c>
      <c r="AR70" s="10">
        <f t="shared" si="131"/>
        <v>9.991045217923844E-2</v>
      </c>
      <c r="AS70" s="10">
        <f t="shared" si="131"/>
        <v>0.10094648361743364</v>
      </c>
      <c r="AT70" s="10">
        <f t="shared" si="131"/>
        <v>0.10198251505562883</v>
      </c>
      <c r="AU70" s="10">
        <f t="shared" si="131"/>
        <v>0.10301854649382403</v>
      </c>
      <c r="AV70" s="10">
        <f t="shared" si="131"/>
        <v>0.10405457793202011</v>
      </c>
      <c r="AW70" s="10">
        <f t="shared" si="131"/>
        <v>0.1050906093702153</v>
      </c>
      <c r="AX70" s="10">
        <f t="shared" si="131"/>
        <v>0.1061266408084105</v>
      </c>
      <c r="AY70" s="10">
        <f t="shared" si="131"/>
        <v>0.10716267224660569</v>
      </c>
      <c r="AZ70" s="10">
        <f t="shared" si="131"/>
        <v>0.10819870368480089</v>
      </c>
      <c r="BA70" s="10">
        <f t="shared" si="131"/>
        <v>0.10923473512299609</v>
      </c>
      <c r="BB70" s="10">
        <f t="shared" si="131"/>
        <v>0.11027076656119217</v>
      </c>
      <c r="BC70" s="10">
        <f t="shared" si="131"/>
        <v>0.11130679799938736</v>
      </c>
      <c r="BD70" s="10">
        <f t="shared" si="131"/>
        <v>0.11234282943758256</v>
      </c>
      <c r="BE70" s="10">
        <f t="shared" si="131"/>
        <v>0.11337886087577775</v>
      </c>
      <c r="BF70" s="10">
        <f t="shared" si="131"/>
        <v>0.11441489231397295</v>
      </c>
      <c r="BG70" s="10">
        <f t="shared" si="131"/>
        <v>0.11545092375216903</v>
      </c>
      <c r="BH70" s="10">
        <f t="shared" si="131"/>
        <v>0.11648695519036423</v>
      </c>
      <c r="BI70" s="10">
        <f t="shared" si="131"/>
        <v>0.11752298662855942</v>
      </c>
      <c r="BJ70" s="10">
        <f t="shared" si="131"/>
        <v>0.11855901806675462</v>
      </c>
      <c r="BK70" s="10">
        <f t="shared" si="131"/>
        <v>0.11959504950494981</v>
      </c>
      <c r="BL70" s="10">
        <f t="shared" si="131"/>
        <v>0.1206310809431459</v>
      </c>
      <c r="BM70" s="10">
        <f t="shared" si="131"/>
        <v>0.12166711238134109</v>
      </c>
      <c r="BN70" s="10">
        <f t="shared" si="131"/>
        <v>0.12270314381953629</v>
      </c>
      <c r="BO70" s="10">
        <f t="shared" si="131"/>
        <v>0.12373917525773148</v>
      </c>
      <c r="BP70" s="10">
        <f t="shared" si="131"/>
        <v>0.12477520669592668</v>
      </c>
      <c r="BQ70" s="10">
        <f t="shared" si="131"/>
        <v>0.12581123813412187</v>
      </c>
      <c r="BR70" s="10">
        <f t="shared" si="131"/>
        <v>0.12684726957231796</v>
      </c>
      <c r="BS70" s="10">
        <f t="shared" si="131"/>
        <v>0.12788330101051315</v>
      </c>
      <c r="BT70" s="10">
        <f t="shared" si="131"/>
        <v>0.12891933244870835</v>
      </c>
      <c r="BU70" s="10">
        <f t="shared" si="131"/>
        <v>0.12995536388690354</v>
      </c>
      <c r="BV70" s="10">
        <f t="shared" si="131"/>
        <v>0.13099139532509874</v>
      </c>
      <c r="BW70" s="10">
        <f t="shared" si="131"/>
        <v>0.13202742676329482</v>
      </c>
      <c r="BX70" s="10">
        <f t="shared" si="131"/>
        <v>0.13306345820149001</v>
      </c>
      <c r="BY70" s="10">
        <f t="shared" si="131"/>
        <v>0.13409948963968521</v>
      </c>
      <c r="BZ70" s="10">
        <f t="shared" si="131"/>
        <v>0.13513552107788041</v>
      </c>
      <c r="CA70" s="10">
        <f t="shared" si="131"/>
        <v>0.1361715525160756</v>
      </c>
      <c r="CB70" s="10">
        <f t="shared" si="131"/>
        <v>0.13720758395427168</v>
      </c>
      <c r="CC70" s="10">
        <f t="shared" si="131"/>
        <v>0.13824361539246688</v>
      </c>
      <c r="CD70" s="10">
        <f t="shared" si="131"/>
        <v>0.13927964683066207</v>
      </c>
      <c r="CE70" s="10">
        <f t="shared" si="131"/>
        <v>0.14031567826885727</v>
      </c>
      <c r="CF70" s="10">
        <f t="shared" si="131"/>
        <v>0.14135170970705246</v>
      </c>
      <c r="CG70" s="10">
        <f t="shared" si="131"/>
        <v>0.14238774114524766</v>
      </c>
      <c r="CH70" s="10">
        <f t="shared" si="131"/>
        <v>0.14342377258344374</v>
      </c>
      <c r="CI70" s="10">
        <f t="shared" si="131"/>
        <v>0.14445980402163894</v>
      </c>
      <c r="CJ70" s="10">
        <f t="shared" si="131"/>
        <v>0.14549583545983413</v>
      </c>
      <c r="CK70" s="10">
        <f t="shared" si="131"/>
        <v>0.14653186689802933</v>
      </c>
      <c r="CL70" s="10">
        <f t="shared" si="131"/>
        <v>0.14756789833622452</v>
      </c>
      <c r="CM70" s="10">
        <f t="shared" si="131"/>
        <v>0.14860392977442061</v>
      </c>
      <c r="CN70" s="10">
        <f t="shared" si="131"/>
        <v>0.1496399612126158</v>
      </c>
      <c r="CO70" s="10">
        <f t="shared" si="131"/>
        <v>0.150675992650811</v>
      </c>
      <c r="CP70" s="10">
        <f t="shared" ref="CP70:ET73" si="134">CP$5/(1-$E70)+$D70-CP$5</f>
        <v>0.15171202408900619</v>
      </c>
      <c r="CQ70" s="10">
        <f t="shared" si="134"/>
        <v>0.15274805552720139</v>
      </c>
      <c r="CR70" s="10">
        <f t="shared" si="134"/>
        <v>0.15378408696539747</v>
      </c>
      <c r="CS70" s="10">
        <f t="shared" si="134"/>
        <v>0.15482011840359267</v>
      </c>
      <c r="CT70" s="10">
        <f t="shared" si="134"/>
        <v>0.15585614984178786</v>
      </c>
      <c r="CU70" s="10">
        <f t="shared" si="134"/>
        <v>0.15689218127998306</v>
      </c>
      <c r="CV70" s="10">
        <f t="shared" si="134"/>
        <v>0.15792821271817825</v>
      </c>
      <c r="CW70" s="10">
        <f t="shared" si="134"/>
        <v>0.15896424415637345</v>
      </c>
      <c r="CX70" s="10">
        <f t="shared" si="134"/>
        <v>0.16000027559456953</v>
      </c>
      <c r="CY70" s="10">
        <f t="shared" si="134"/>
        <v>0.16103630703276473</v>
      </c>
      <c r="CZ70" s="10">
        <f t="shared" si="134"/>
        <v>0.16207233847095992</v>
      </c>
      <c r="DA70" s="10">
        <f t="shared" si="134"/>
        <v>0.16310836990915512</v>
      </c>
      <c r="DB70" s="10">
        <f t="shared" si="134"/>
        <v>0.16414440134735031</v>
      </c>
      <c r="DC70" s="10">
        <f t="shared" si="134"/>
        <v>0.16518043278554639</v>
      </c>
      <c r="DD70" s="10">
        <f t="shared" si="134"/>
        <v>0.16621646422374159</v>
      </c>
      <c r="DE70" s="10">
        <f t="shared" si="134"/>
        <v>0.16725249566193678</v>
      </c>
      <c r="DF70" s="10">
        <f t="shared" si="134"/>
        <v>0.16828852710013198</v>
      </c>
      <c r="DG70" s="10">
        <f t="shared" si="134"/>
        <v>0.16932455853832717</v>
      </c>
      <c r="DH70" s="10">
        <f t="shared" si="134"/>
        <v>0.17036058997652326</v>
      </c>
      <c r="DI70" s="10">
        <f t="shared" si="134"/>
        <v>0.17139662141471845</v>
      </c>
      <c r="DJ70" s="10">
        <f t="shared" si="134"/>
        <v>0.17243265285291365</v>
      </c>
      <c r="DK70" s="10">
        <f t="shared" si="134"/>
        <v>0.17346868429110884</v>
      </c>
      <c r="DL70" s="10">
        <f t="shared" si="134"/>
        <v>0.17450471572930404</v>
      </c>
      <c r="DM70" s="10">
        <f t="shared" si="134"/>
        <v>0.17554074716749923</v>
      </c>
      <c r="DN70" s="10">
        <f t="shared" si="134"/>
        <v>0.17657677860569532</v>
      </c>
      <c r="DO70" s="10">
        <f t="shared" si="134"/>
        <v>0.17761281004389051</v>
      </c>
      <c r="DP70" s="10">
        <f t="shared" si="134"/>
        <v>0.17864884148208571</v>
      </c>
      <c r="DQ70" s="10">
        <f t="shared" si="134"/>
        <v>0.1796848729202809</v>
      </c>
      <c r="DR70" s="10">
        <f t="shared" si="134"/>
        <v>0.1807209043584761</v>
      </c>
      <c r="DS70" s="10">
        <f t="shared" si="134"/>
        <v>0.18175693579667129</v>
      </c>
      <c r="DT70" s="10">
        <f t="shared" si="134"/>
        <v>0.18279296723486738</v>
      </c>
      <c r="DU70" s="10">
        <f t="shared" si="134"/>
        <v>0.18382899867306168</v>
      </c>
      <c r="DV70" s="10">
        <f t="shared" si="134"/>
        <v>0.18486503011125777</v>
      </c>
      <c r="DW70" s="10">
        <f t="shared" si="134"/>
        <v>0.18590106154945296</v>
      </c>
      <c r="DX70" s="10">
        <f t="shared" si="134"/>
        <v>0.18693709298764816</v>
      </c>
      <c r="DY70" s="10">
        <f t="shared" si="134"/>
        <v>0.18797312442584335</v>
      </c>
      <c r="DZ70" s="10">
        <f t="shared" si="134"/>
        <v>0.18900915586403855</v>
      </c>
      <c r="EA70" s="10">
        <f t="shared" si="134"/>
        <v>0.19004518730223552</v>
      </c>
      <c r="EB70" s="10">
        <f t="shared" si="134"/>
        <v>0.19108121874043071</v>
      </c>
      <c r="EC70" s="10">
        <f t="shared" si="134"/>
        <v>0.19211725017862591</v>
      </c>
      <c r="ED70" s="10">
        <f t="shared" si="134"/>
        <v>0.1931532816168211</v>
      </c>
      <c r="EE70" s="10">
        <f t="shared" si="134"/>
        <v>0.1941893130550163</v>
      </c>
      <c r="EF70" s="10">
        <f t="shared" si="134"/>
        <v>0.19522534449321149</v>
      </c>
      <c r="EG70" s="10">
        <f t="shared" si="134"/>
        <v>0.19626137593140669</v>
      </c>
      <c r="EH70" s="10">
        <f t="shared" si="134"/>
        <v>0.19729740736960188</v>
      </c>
      <c r="EI70" s="10">
        <f t="shared" si="134"/>
        <v>0.19833343880779708</v>
      </c>
      <c r="EJ70" s="10">
        <f t="shared" si="134"/>
        <v>0.19936947024599405</v>
      </c>
      <c r="EK70" s="10">
        <f t="shared" si="134"/>
        <v>0.20040550168418925</v>
      </c>
      <c r="EL70" s="10">
        <f t="shared" si="134"/>
        <v>0.20144153312238444</v>
      </c>
      <c r="EM70" s="10">
        <f t="shared" si="134"/>
        <v>0.20247756456057964</v>
      </c>
      <c r="EN70" s="10">
        <f t="shared" si="134"/>
        <v>0.20351359599877483</v>
      </c>
      <c r="EO70" s="10">
        <f t="shared" si="134"/>
        <v>0.20454962743697003</v>
      </c>
      <c r="EP70" s="10">
        <f t="shared" si="134"/>
        <v>0.20558565887516522</v>
      </c>
      <c r="EQ70" s="10">
        <f t="shared" si="134"/>
        <v>0.20662169031336042</v>
      </c>
      <c r="ER70" s="10">
        <f t="shared" si="134"/>
        <v>0.20765772175155561</v>
      </c>
      <c r="ES70" s="10">
        <f t="shared" si="134"/>
        <v>0.20869375318975081</v>
      </c>
      <c r="ET70" s="10">
        <f t="shared" si="134"/>
        <v>0.20972978462794778</v>
      </c>
      <c r="EU70" s="10"/>
      <c r="EV70" s="10"/>
      <c r="EW70" s="10"/>
      <c r="EX70" s="10"/>
      <c r="EY70" s="10"/>
      <c r="EZ70" s="10"/>
      <c r="FA70" s="10"/>
      <c r="FB70" s="10"/>
    </row>
    <row r="71" spans="1:158" x14ac:dyDescent="0.25">
      <c r="A71" s="70" t="s">
        <v>239</v>
      </c>
      <c r="B71" s="17"/>
      <c r="C71" s="10">
        <v>5.9969999999999999</v>
      </c>
      <c r="D71" s="10">
        <v>2.2800000000000001E-2</v>
      </c>
      <c r="E71" s="7">
        <v>2.0299999999999999E-2</v>
      </c>
      <c r="F71" s="10">
        <f t="shared" si="128"/>
        <v>5.3880943145860893E-2</v>
      </c>
      <c r="G71" s="10">
        <f t="shared" si="128"/>
        <v>5.4916974584056311E-2</v>
      </c>
      <c r="H71" s="10">
        <f t="shared" si="128"/>
        <v>5.5953006022251728E-2</v>
      </c>
      <c r="I71" s="10">
        <f t="shared" si="128"/>
        <v>5.6989037460446923E-2</v>
      </c>
      <c r="J71" s="10">
        <f t="shared" si="129"/>
        <v>5.802506889864234E-2</v>
      </c>
      <c r="K71" s="10">
        <f t="shared" si="129"/>
        <v>5.9061100336837757E-2</v>
      </c>
      <c r="L71" s="10">
        <f t="shared" si="123"/>
        <v>6.0097131775033175E-2</v>
      </c>
      <c r="M71" s="10">
        <f t="shared" si="123"/>
        <v>6.113316321322837E-2</v>
      </c>
      <c r="N71" s="10">
        <f t="shared" si="123"/>
        <v>6.2169194651423787E-2</v>
      </c>
      <c r="O71" s="10">
        <f t="shared" si="123"/>
        <v>6.3205226089619204E-2</v>
      </c>
      <c r="P71" s="10">
        <f t="shared" si="123"/>
        <v>7.4601571909768349E-2</v>
      </c>
      <c r="Q71" s="10">
        <f t="shared" si="123"/>
        <v>7.5637603347963989E-2</v>
      </c>
      <c r="R71" s="10">
        <f t="shared" si="123"/>
        <v>7.6673634786159184E-2</v>
      </c>
      <c r="S71" s="10">
        <f t="shared" si="123"/>
        <v>7.7709666224354379E-2</v>
      </c>
      <c r="T71" s="10">
        <f t="shared" si="123"/>
        <v>7.8745697662550018E-2</v>
      </c>
      <c r="U71" s="10">
        <f t="shared" si="123"/>
        <v>7.9781729100745213E-2</v>
      </c>
      <c r="V71" s="10">
        <f t="shared" si="123"/>
        <v>8.0817760538940409E-2</v>
      </c>
      <c r="W71" s="10">
        <f t="shared" si="123"/>
        <v>8.1853791977136048E-2</v>
      </c>
      <c r="X71" s="10">
        <f t="shared" si="123"/>
        <v>8.2889823415331243E-2</v>
      </c>
      <c r="Y71" s="10">
        <f t="shared" si="123"/>
        <v>8.3925854853526882E-2</v>
      </c>
      <c r="Z71" s="10">
        <f t="shared" si="133"/>
        <v>8.4961886291722077E-2</v>
      </c>
      <c r="AA71" s="10">
        <f t="shared" si="133"/>
        <v>8.5997917729917273E-2</v>
      </c>
      <c r="AB71" s="10">
        <f t="shared" si="130"/>
        <v>8.7033949168112912E-2</v>
      </c>
      <c r="AC71" s="10">
        <f t="shared" si="130"/>
        <v>8.8069980606308107E-2</v>
      </c>
      <c r="AD71" s="10">
        <f t="shared" si="130"/>
        <v>8.9106012044503302E-2</v>
      </c>
      <c r="AE71" s="10">
        <f t="shared" ref="AE71:CP74" si="135">AE$5/(1-$E71)+$D71-AE$5</f>
        <v>9.0142043482698941E-2</v>
      </c>
      <c r="AF71" s="10">
        <f t="shared" si="135"/>
        <v>9.1178074920894137E-2</v>
      </c>
      <c r="AG71" s="10">
        <f t="shared" si="135"/>
        <v>9.2214106359089776E-2</v>
      </c>
      <c r="AH71" s="10">
        <f t="shared" si="135"/>
        <v>9.3250137797284971E-2</v>
      </c>
      <c r="AI71" s="10">
        <f t="shared" si="135"/>
        <v>9.4286169235480166E-2</v>
      </c>
      <c r="AJ71" s="10">
        <f t="shared" si="135"/>
        <v>9.5322200673675805E-2</v>
      </c>
      <c r="AK71" s="10">
        <f t="shared" si="135"/>
        <v>9.6358232111871001E-2</v>
      </c>
      <c r="AL71" s="10">
        <f t="shared" si="135"/>
        <v>9.7394263550066196E-2</v>
      </c>
      <c r="AM71" s="10">
        <f t="shared" si="135"/>
        <v>9.8430294988261835E-2</v>
      </c>
      <c r="AN71" s="10">
        <f t="shared" si="135"/>
        <v>9.946632642645703E-2</v>
      </c>
      <c r="AO71" s="10">
        <f t="shared" si="135"/>
        <v>0.10050235786465223</v>
      </c>
      <c r="AP71" s="10">
        <f t="shared" si="135"/>
        <v>0.10153838930284786</v>
      </c>
      <c r="AQ71" s="10">
        <f t="shared" si="135"/>
        <v>0.10257442074104306</v>
      </c>
      <c r="AR71" s="10">
        <f t="shared" si="135"/>
        <v>0.1036104521792387</v>
      </c>
      <c r="AS71" s="10">
        <f t="shared" si="135"/>
        <v>0.10464648361743389</v>
      </c>
      <c r="AT71" s="10">
        <f t="shared" si="135"/>
        <v>0.10568251505562909</v>
      </c>
      <c r="AU71" s="10">
        <f t="shared" si="135"/>
        <v>0.10671854649382428</v>
      </c>
      <c r="AV71" s="10">
        <f t="shared" si="135"/>
        <v>0.10775457793202037</v>
      </c>
      <c r="AW71" s="10">
        <f t="shared" si="135"/>
        <v>0.10879060937021556</v>
      </c>
      <c r="AX71" s="10">
        <f t="shared" si="135"/>
        <v>0.10982664080841076</v>
      </c>
      <c r="AY71" s="10">
        <f t="shared" si="135"/>
        <v>0.11086267224660595</v>
      </c>
      <c r="AZ71" s="10">
        <f t="shared" si="135"/>
        <v>0.11189870368480115</v>
      </c>
      <c r="BA71" s="10">
        <f t="shared" si="135"/>
        <v>0.11293473512299634</v>
      </c>
      <c r="BB71" s="10">
        <f t="shared" si="135"/>
        <v>0.11397076656119243</v>
      </c>
      <c r="BC71" s="10">
        <f t="shared" si="135"/>
        <v>0.11500679799938762</v>
      </c>
      <c r="BD71" s="10">
        <f t="shared" si="135"/>
        <v>0.11604282943758282</v>
      </c>
      <c r="BE71" s="10">
        <f t="shared" si="135"/>
        <v>0.11707886087577801</v>
      </c>
      <c r="BF71" s="10">
        <f t="shared" si="135"/>
        <v>0.11811489231397321</v>
      </c>
      <c r="BG71" s="10">
        <f t="shared" si="135"/>
        <v>0.11915092375216929</v>
      </c>
      <c r="BH71" s="10">
        <f t="shared" si="135"/>
        <v>0.12018695519036449</v>
      </c>
      <c r="BI71" s="10">
        <f t="shared" si="135"/>
        <v>0.12122298662855968</v>
      </c>
      <c r="BJ71" s="10">
        <f t="shared" si="135"/>
        <v>0.12225901806675488</v>
      </c>
      <c r="BK71" s="10">
        <f t="shared" si="135"/>
        <v>0.12329504950495007</v>
      </c>
      <c r="BL71" s="10">
        <f t="shared" si="135"/>
        <v>0.12433108094314615</v>
      </c>
      <c r="BM71" s="10">
        <f t="shared" si="135"/>
        <v>0.12536711238134135</v>
      </c>
      <c r="BN71" s="10">
        <f t="shared" si="135"/>
        <v>0.12640314381953655</v>
      </c>
      <c r="BO71" s="10">
        <f t="shared" si="135"/>
        <v>0.12743917525773174</v>
      </c>
      <c r="BP71" s="10">
        <f t="shared" si="135"/>
        <v>0.12847520669592694</v>
      </c>
      <c r="BQ71" s="10">
        <f t="shared" si="135"/>
        <v>0.12951123813412213</v>
      </c>
      <c r="BR71" s="10">
        <f t="shared" si="135"/>
        <v>0.13054726957231821</v>
      </c>
      <c r="BS71" s="10">
        <f t="shared" si="135"/>
        <v>0.13158330101051341</v>
      </c>
      <c r="BT71" s="10">
        <f t="shared" si="135"/>
        <v>0.1326193324487086</v>
      </c>
      <c r="BU71" s="10">
        <f t="shared" si="135"/>
        <v>0.1336553638869038</v>
      </c>
      <c r="BV71" s="10">
        <f t="shared" si="135"/>
        <v>0.13469139532509899</v>
      </c>
      <c r="BW71" s="10">
        <f t="shared" si="135"/>
        <v>0.13572742676329508</v>
      </c>
      <c r="BX71" s="10">
        <f t="shared" si="135"/>
        <v>0.13676345820149027</v>
      </c>
      <c r="BY71" s="10">
        <f t="shared" si="135"/>
        <v>0.13779948963968547</v>
      </c>
      <c r="BZ71" s="10">
        <f t="shared" si="135"/>
        <v>0.13883552107788066</v>
      </c>
      <c r="CA71" s="10">
        <f t="shared" si="135"/>
        <v>0.13987155251607586</v>
      </c>
      <c r="CB71" s="10">
        <f t="shared" si="135"/>
        <v>0.14090758395427194</v>
      </c>
      <c r="CC71" s="10">
        <f t="shared" si="135"/>
        <v>0.14194361539246714</v>
      </c>
      <c r="CD71" s="10">
        <f t="shared" si="135"/>
        <v>0.14297964683066233</v>
      </c>
      <c r="CE71" s="10">
        <f t="shared" si="135"/>
        <v>0.14401567826885753</v>
      </c>
      <c r="CF71" s="10">
        <f t="shared" si="135"/>
        <v>0.14505170970705272</v>
      </c>
      <c r="CG71" s="10">
        <f t="shared" si="135"/>
        <v>0.14608774114524792</v>
      </c>
      <c r="CH71" s="10">
        <f t="shared" si="135"/>
        <v>0.147123772583444</v>
      </c>
      <c r="CI71" s="10">
        <f t="shared" si="135"/>
        <v>0.1481598040216392</v>
      </c>
      <c r="CJ71" s="10">
        <f t="shared" si="135"/>
        <v>0.14919583545983439</v>
      </c>
      <c r="CK71" s="10">
        <f t="shared" si="135"/>
        <v>0.15023186689802959</v>
      </c>
      <c r="CL71" s="10">
        <f t="shared" si="135"/>
        <v>0.15126789833622478</v>
      </c>
      <c r="CM71" s="10">
        <f t="shared" si="135"/>
        <v>0.15230392977442087</v>
      </c>
      <c r="CN71" s="10">
        <f t="shared" si="135"/>
        <v>0.15333996121261606</v>
      </c>
      <c r="CO71" s="10">
        <f t="shared" si="135"/>
        <v>0.15437599265081126</v>
      </c>
      <c r="CP71" s="10">
        <f t="shared" si="135"/>
        <v>0.15541202408900645</v>
      </c>
      <c r="CQ71" s="10">
        <f t="shared" si="134"/>
        <v>0.15644805552720165</v>
      </c>
      <c r="CR71" s="10">
        <f t="shared" si="134"/>
        <v>0.15748408696539773</v>
      </c>
      <c r="CS71" s="10">
        <f t="shared" si="134"/>
        <v>0.15852011840359292</v>
      </c>
      <c r="CT71" s="10">
        <f t="shared" si="134"/>
        <v>0.15955614984178812</v>
      </c>
      <c r="CU71" s="10">
        <f t="shared" si="134"/>
        <v>0.16059218127998331</v>
      </c>
      <c r="CV71" s="10">
        <f t="shared" si="134"/>
        <v>0.16162821271817851</v>
      </c>
      <c r="CW71" s="10">
        <f t="shared" si="134"/>
        <v>0.16266424415637371</v>
      </c>
      <c r="CX71" s="10">
        <f t="shared" si="134"/>
        <v>0.16370027559456979</v>
      </c>
      <c r="CY71" s="10">
        <f t="shared" si="134"/>
        <v>0.16473630703276498</v>
      </c>
      <c r="CZ71" s="10">
        <f t="shared" si="134"/>
        <v>0.16577233847096018</v>
      </c>
      <c r="DA71" s="10">
        <f t="shared" si="134"/>
        <v>0.16680836990915537</v>
      </c>
      <c r="DB71" s="10">
        <f t="shared" si="134"/>
        <v>0.16784440134735057</v>
      </c>
      <c r="DC71" s="10">
        <f t="shared" si="134"/>
        <v>0.16888043278554665</v>
      </c>
      <c r="DD71" s="10">
        <f t="shared" si="134"/>
        <v>0.16991646422374185</v>
      </c>
      <c r="DE71" s="10">
        <f t="shared" si="134"/>
        <v>0.17095249566193704</v>
      </c>
      <c r="DF71" s="10">
        <f t="shared" si="134"/>
        <v>0.17198852710013224</v>
      </c>
      <c r="DG71" s="10">
        <f t="shared" si="134"/>
        <v>0.17302455853832743</v>
      </c>
      <c r="DH71" s="10">
        <f t="shared" si="134"/>
        <v>0.17406058997652352</v>
      </c>
      <c r="DI71" s="10">
        <f t="shared" si="134"/>
        <v>0.17509662141471871</v>
      </c>
      <c r="DJ71" s="10">
        <f t="shared" si="134"/>
        <v>0.17613265285291391</v>
      </c>
      <c r="DK71" s="10">
        <f t="shared" si="134"/>
        <v>0.1771686842911091</v>
      </c>
      <c r="DL71" s="10">
        <f t="shared" si="134"/>
        <v>0.1782047157293043</v>
      </c>
      <c r="DM71" s="10">
        <f t="shared" si="134"/>
        <v>0.17924074716749949</v>
      </c>
      <c r="DN71" s="10">
        <f t="shared" si="134"/>
        <v>0.18027677860569558</v>
      </c>
      <c r="DO71" s="10">
        <f t="shared" si="134"/>
        <v>0.18131281004389077</v>
      </c>
      <c r="DP71" s="10">
        <f t="shared" si="134"/>
        <v>0.18234884148208597</v>
      </c>
      <c r="DQ71" s="10">
        <f t="shared" si="134"/>
        <v>0.18338487292028116</v>
      </c>
      <c r="DR71" s="10">
        <f t="shared" si="134"/>
        <v>0.18442090435847636</v>
      </c>
      <c r="DS71" s="10">
        <f t="shared" si="134"/>
        <v>0.18545693579667155</v>
      </c>
      <c r="DT71" s="10">
        <f t="shared" si="134"/>
        <v>0.18649296723486763</v>
      </c>
      <c r="DU71" s="10">
        <f t="shared" si="134"/>
        <v>0.18752899867306194</v>
      </c>
      <c r="DV71" s="10">
        <f t="shared" si="134"/>
        <v>0.18856503011125803</v>
      </c>
      <c r="DW71" s="10">
        <f t="shared" si="134"/>
        <v>0.18960106154945322</v>
      </c>
      <c r="DX71" s="10">
        <f t="shared" si="134"/>
        <v>0.19063709298764842</v>
      </c>
      <c r="DY71" s="10">
        <f t="shared" si="134"/>
        <v>0.19167312442584361</v>
      </c>
      <c r="DZ71" s="10">
        <f t="shared" si="134"/>
        <v>0.19270915586403881</v>
      </c>
      <c r="EA71" s="10">
        <f t="shared" si="134"/>
        <v>0.19374518730223578</v>
      </c>
      <c r="EB71" s="10">
        <f t="shared" si="134"/>
        <v>0.19478121874043097</v>
      </c>
      <c r="EC71" s="10">
        <f t="shared" si="134"/>
        <v>0.19581725017862617</v>
      </c>
      <c r="ED71" s="10">
        <f t="shared" si="134"/>
        <v>0.19685328161682136</v>
      </c>
      <c r="EE71" s="10">
        <f t="shared" si="134"/>
        <v>0.19788931305501656</v>
      </c>
      <c r="EF71" s="10">
        <f t="shared" si="134"/>
        <v>0.19892534449321175</v>
      </c>
      <c r="EG71" s="10">
        <f t="shared" si="134"/>
        <v>0.19996137593140695</v>
      </c>
      <c r="EH71" s="10">
        <f t="shared" si="134"/>
        <v>0.20099740736960214</v>
      </c>
      <c r="EI71" s="10">
        <f t="shared" si="134"/>
        <v>0.20203343880779734</v>
      </c>
      <c r="EJ71" s="10">
        <f t="shared" si="134"/>
        <v>0.20306947024599431</v>
      </c>
      <c r="EK71" s="10">
        <f t="shared" si="134"/>
        <v>0.20410550168418951</v>
      </c>
      <c r="EL71" s="10">
        <f t="shared" si="134"/>
        <v>0.2051415331223847</v>
      </c>
      <c r="EM71" s="10">
        <f t="shared" si="134"/>
        <v>0.2061775645605799</v>
      </c>
      <c r="EN71" s="10">
        <f t="shared" si="134"/>
        <v>0.20721359599877509</v>
      </c>
      <c r="EO71" s="10">
        <f t="shared" si="134"/>
        <v>0.20824962743697029</v>
      </c>
      <c r="EP71" s="10">
        <f t="shared" si="134"/>
        <v>0.20928565887516548</v>
      </c>
      <c r="EQ71" s="10">
        <f t="shared" si="134"/>
        <v>0.21032169031336068</v>
      </c>
      <c r="ER71" s="10">
        <f t="shared" si="134"/>
        <v>0.21135772175155587</v>
      </c>
      <c r="ES71" s="10">
        <f t="shared" si="134"/>
        <v>0.21239375318975107</v>
      </c>
      <c r="ET71" s="10">
        <f t="shared" si="134"/>
        <v>0.21342978462794804</v>
      </c>
      <c r="EU71" s="10"/>
      <c r="EV71" s="10"/>
      <c r="EW71" s="10"/>
      <c r="EX71" s="10"/>
      <c r="EY71" s="10"/>
      <c r="EZ71" s="10"/>
      <c r="FA71" s="10"/>
      <c r="FB71" s="10"/>
    </row>
    <row r="72" spans="1:158" x14ac:dyDescent="0.25">
      <c r="A72" s="70" t="s">
        <v>211</v>
      </c>
      <c r="B72" s="17"/>
      <c r="C72" s="10">
        <v>5.9969999999999999</v>
      </c>
      <c r="D72" s="10">
        <v>3.2800000000000003E-2</v>
      </c>
      <c r="E72" s="7">
        <v>1.84E-2</v>
      </c>
      <c r="F72" s="10">
        <f t="shared" si="128"/>
        <v>6.0917359413202865E-2</v>
      </c>
      <c r="G72" s="10">
        <f t="shared" si="128"/>
        <v>6.1854604726976348E-2</v>
      </c>
      <c r="H72" s="10">
        <f t="shared" si="128"/>
        <v>6.2791850040749608E-2</v>
      </c>
      <c r="I72" s="10">
        <f t="shared" si="128"/>
        <v>6.3729095354523091E-2</v>
      </c>
      <c r="J72" s="10">
        <f t="shared" si="129"/>
        <v>6.4666340668296574E-2</v>
      </c>
      <c r="K72" s="10">
        <f t="shared" si="129"/>
        <v>6.5603585982070056E-2</v>
      </c>
      <c r="L72" s="10">
        <f t="shared" si="123"/>
        <v>6.6540831295843317E-2</v>
      </c>
      <c r="M72" s="10">
        <f t="shared" si="123"/>
        <v>6.7478076609616799E-2</v>
      </c>
      <c r="N72" s="10">
        <f t="shared" si="123"/>
        <v>6.8415321923390282E-2</v>
      </c>
      <c r="O72" s="10">
        <f t="shared" si="123"/>
        <v>6.9352567237163987E-2</v>
      </c>
      <c r="P72" s="10">
        <f t="shared" si="123"/>
        <v>7.9662265688671408E-2</v>
      </c>
      <c r="Q72" s="10">
        <f t="shared" si="123"/>
        <v>8.0599511002444668E-2</v>
      </c>
      <c r="R72" s="10">
        <f t="shared" si="123"/>
        <v>8.1536756316218373E-2</v>
      </c>
      <c r="S72" s="10">
        <f t="shared" si="123"/>
        <v>8.2474001629991633E-2</v>
      </c>
      <c r="T72" s="10">
        <f t="shared" si="123"/>
        <v>8.3411246943765338E-2</v>
      </c>
      <c r="U72" s="10">
        <f t="shared" si="123"/>
        <v>8.4348492257538599E-2</v>
      </c>
      <c r="V72" s="10">
        <f t="shared" si="123"/>
        <v>8.5285737571311859E-2</v>
      </c>
      <c r="W72" s="10">
        <f t="shared" si="123"/>
        <v>8.6222982885085564E-2</v>
      </c>
      <c r="X72" s="10">
        <f t="shared" si="123"/>
        <v>8.7160228198858825E-2</v>
      </c>
      <c r="Y72" s="10">
        <f t="shared" si="123"/>
        <v>8.8097473512632085E-2</v>
      </c>
      <c r="Z72" s="10">
        <f t="shared" si="133"/>
        <v>8.903471882640579E-2</v>
      </c>
      <c r="AA72" s="10">
        <f t="shared" si="133"/>
        <v>8.997196414017905E-2</v>
      </c>
      <c r="AB72" s="10">
        <f t="shared" si="130"/>
        <v>9.0909209453952755E-2</v>
      </c>
      <c r="AC72" s="10">
        <f t="shared" si="130"/>
        <v>9.1846454767726016E-2</v>
      </c>
      <c r="AD72" s="10">
        <f t="shared" si="130"/>
        <v>9.2783700081499276E-2</v>
      </c>
      <c r="AE72" s="10">
        <f t="shared" si="135"/>
        <v>9.3720945395272981E-2</v>
      </c>
      <c r="AF72" s="10">
        <f t="shared" si="135"/>
        <v>9.4658190709046242E-2</v>
      </c>
      <c r="AG72" s="10">
        <f t="shared" si="135"/>
        <v>9.5595436022819502E-2</v>
      </c>
      <c r="AH72" s="10">
        <f t="shared" si="135"/>
        <v>9.6532681336593207E-2</v>
      </c>
      <c r="AI72" s="10">
        <f t="shared" si="135"/>
        <v>9.7469926650366467E-2</v>
      </c>
      <c r="AJ72" s="10">
        <f t="shared" si="135"/>
        <v>9.8407171964140172E-2</v>
      </c>
      <c r="AK72" s="10">
        <f t="shared" si="135"/>
        <v>9.9344417277913433E-2</v>
      </c>
      <c r="AL72" s="10">
        <f t="shared" si="135"/>
        <v>0.10028166259168669</v>
      </c>
      <c r="AM72" s="10">
        <f t="shared" si="135"/>
        <v>0.1012189079054604</v>
      </c>
      <c r="AN72" s="10">
        <f t="shared" si="135"/>
        <v>0.10215615321923366</v>
      </c>
      <c r="AO72" s="10">
        <f t="shared" si="135"/>
        <v>0.10309339853300692</v>
      </c>
      <c r="AP72" s="10">
        <f t="shared" si="135"/>
        <v>0.10403064384678062</v>
      </c>
      <c r="AQ72" s="10">
        <f t="shared" si="135"/>
        <v>0.10496788916055388</v>
      </c>
      <c r="AR72" s="10">
        <f t="shared" si="135"/>
        <v>0.10590513447432759</v>
      </c>
      <c r="AS72" s="10">
        <f t="shared" si="135"/>
        <v>0.10684237978810085</v>
      </c>
      <c r="AT72" s="10">
        <f t="shared" si="135"/>
        <v>0.10777962510187411</v>
      </c>
      <c r="AU72" s="10">
        <f t="shared" si="135"/>
        <v>0.10871687041564737</v>
      </c>
      <c r="AV72" s="10">
        <f t="shared" si="135"/>
        <v>0.10965411572942063</v>
      </c>
      <c r="AW72" s="10">
        <f t="shared" si="135"/>
        <v>0.11059136104319478</v>
      </c>
      <c r="AX72" s="10">
        <f t="shared" si="135"/>
        <v>0.11152860635696804</v>
      </c>
      <c r="AY72" s="10">
        <f t="shared" si="135"/>
        <v>0.1124658516707413</v>
      </c>
      <c r="AZ72" s="10">
        <f t="shared" si="135"/>
        <v>0.11340309698451456</v>
      </c>
      <c r="BA72" s="10">
        <f t="shared" si="135"/>
        <v>0.11434034229828782</v>
      </c>
      <c r="BB72" s="10">
        <f t="shared" si="135"/>
        <v>0.11527758761206197</v>
      </c>
      <c r="BC72" s="10">
        <f t="shared" si="135"/>
        <v>0.11621483292583523</v>
      </c>
      <c r="BD72" s="10">
        <f t="shared" si="135"/>
        <v>0.11715207823960849</v>
      </c>
      <c r="BE72" s="10">
        <f t="shared" si="135"/>
        <v>0.11808932355338175</v>
      </c>
      <c r="BF72" s="10">
        <f t="shared" si="135"/>
        <v>0.11902656886715501</v>
      </c>
      <c r="BG72" s="10">
        <f t="shared" si="135"/>
        <v>0.11996381418092916</v>
      </c>
      <c r="BH72" s="10">
        <f t="shared" si="135"/>
        <v>0.12090105949470242</v>
      </c>
      <c r="BI72" s="10">
        <f t="shared" si="135"/>
        <v>0.12183830480847568</v>
      </c>
      <c r="BJ72" s="10">
        <f t="shared" si="135"/>
        <v>0.12277555012224894</v>
      </c>
      <c r="BK72" s="10">
        <f t="shared" si="135"/>
        <v>0.1237127954360222</v>
      </c>
      <c r="BL72" s="10">
        <f t="shared" si="135"/>
        <v>0.12465004074979547</v>
      </c>
      <c r="BM72" s="10">
        <f t="shared" si="135"/>
        <v>0.12558728606356961</v>
      </c>
      <c r="BN72" s="10">
        <f t="shared" si="135"/>
        <v>0.12652453137734287</v>
      </c>
      <c r="BO72" s="10">
        <f t="shared" si="135"/>
        <v>0.12746177669111614</v>
      </c>
      <c r="BP72" s="10">
        <f t="shared" si="135"/>
        <v>0.1283990220048894</v>
      </c>
      <c r="BQ72" s="10">
        <f t="shared" si="135"/>
        <v>0.12933626731866266</v>
      </c>
      <c r="BR72" s="10">
        <f t="shared" si="135"/>
        <v>0.13027351263243681</v>
      </c>
      <c r="BS72" s="10">
        <f t="shared" si="135"/>
        <v>0.13121075794621007</v>
      </c>
      <c r="BT72" s="10">
        <f t="shared" si="135"/>
        <v>0.13214800325998333</v>
      </c>
      <c r="BU72" s="10">
        <f t="shared" si="135"/>
        <v>0.13308524857375659</v>
      </c>
      <c r="BV72" s="10">
        <f t="shared" si="135"/>
        <v>0.13402249388752985</v>
      </c>
      <c r="BW72" s="10">
        <f t="shared" si="135"/>
        <v>0.134959739201304</v>
      </c>
      <c r="BX72" s="10">
        <f t="shared" si="135"/>
        <v>0.13589698451507726</v>
      </c>
      <c r="BY72" s="10">
        <f t="shared" si="135"/>
        <v>0.13683422982885052</v>
      </c>
      <c r="BZ72" s="10">
        <f t="shared" si="135"/>
        <v>0.13777147514262378</v>
      </c>
      <c r="CA72" s="10">
        <f t="shared" si="135"/>
        <v>0.13870872045639704</v>
      </c>
      <c r="CB72" s="10">
        <f t="shared" si="135"/>
        <v>0.1396459657701703</v>
      </c>
      <c r="CC72" s="10">
        <f t="shared" si="135"/>
        <v>0.14058321108394445</v>
      </c>
      <c r="CD72" s="10">
        <f t="shared" si="135"/>
        <v>0.14152045639771771</v>
      </c>
      <c r="CE72" s="10">
        <f t="shared" si="135"/>
        <v>0.14245770171149097</v>
      </c>
      <c r="CF72" s="10">
        <f t="shared" si="135"/>
        <v>0.14339494702526423</v>
      </c>
      <c r="CG72" s="10">
        <f t="shared" si="135"/>
        <v>0.14433219233903749</v>
      </c>
      <c r="CH72" s="10">
        <f t="shared" si="135"/>
        <v>0.14526943765281164</v>
      </c>
      <c r="CI72" s="10">
        <f t="shared" si="135"/>
        <v>0.1462066829665849</v>
      </c>
      <c r="CJ72" s="10">
        <f t="shared" si="135"/>
        <v>0.14714392828035816</v>
      </c>
      <c r="CK72" s="10">
        <f t="shared" si="135"/>
        <v>0.14808117359413142</v>
      </c>
      <c r="CL72" s="10">
        <f t="shared" si="135"/>
        <v>0.14901841890790468</v>
      </c>
      <c r="CM72" s="10">
        <f t="shared" si="135"/>
        <v>0.14995566422167883</v>
      </c>
      <c r="CN72" s="10">
        <f t="shared" si="135"/>
        <v>0.15089290953545209</v>
      </c>
      <c r="CO72" s="10">
        <f t="shared" si="135"/>
        <v>0.15183015484922535</v>
      </c>
      <c r="CP72" s="10">
        <f t="shared" si="135"/>
        <v>0.15276740016299861</v>
      </c>
      <c r="CQ72" s="10">
        <f t="shared" si="134"/>
        <v>0.15370464547677187</v>
      </c>
      <c r="CR72" s="10">
        <f t="shared" si="134"/>
        <v>0.15464189079054513</v>
      </c>
      <c r="CS72" s="10">
        <f t="shared" si="134"/>
        <v>0.15557913610431928</v>
      </c>
      <c r="CT72" s="10">
        <f t="shared" si="134"/>
        <v>0.15651638141809254</v>
      </c>
      <c r="CU72" s="10">
        <f t="shared" si="134"/>
        <v>0.1574536267318658</v>
      </c>
      <c r="CV72" s="10">
        <f t="shared" si="134"/>
        <v>0.15839087204563906</v>
      </c>
      <c r="CW72" s="10">
        <f t="shared" si="134"/>
        <v>0.15932811735941232</v>
      </c>
      <c r="CX72" s="10">
        <f t="shared" si="134"/>
        <v>0.16026536267318647</v>
      </c>
      <c r="CY72" s="10">
        <f t="shared" si="134"/>
        <v>0.16120260798695973</v>
      </c>
      <c r="CZ72" s="10">
        <f t="shared" si="134"/>
        <v>0.16213985330073299</v>
      </c>
      <c r="DA72" s="10">
        <f t="shared" si="134"/>
        <v>0.16307709861450626</v>
      </c>
      <c r="DB72" s="10">
        <f t="shared" si="134"/>
        <v>0.16401434392827952</v>
      </c>
      <c r="DC72" s="10">
        <f t="shared" si="134"/>
        <v>0.16495158924205366</v>
      </c>
      <c r="DD72" s="10">
        <f t="shared" si="134"/>
        <v>0.16588883455582693</v>
      </c>
      <c r="DE72" s="10">
        <f t="shared" si="134"/>
        <v>0.16682607986960019</v>
      </c>
      <c r="DF72" s="10">
        <f t="shared" si="134"/>
        <v>0.16776332518337345</v>
      </c>
      <c r="DG72" s="10">
        <f t="shared" si="134"/>
        <v>0.16870057049714671</v>
      </c>
      <c r="DH72" s="10">
        <f t="shared" si="134"/>
        <v>0.16963781581091997</v>
      </c>
      <c r="DI72" s="10">
        <f t="shared" si="134"/>
        <v>0.17057506112469412</v>
      </c>
      <c r="DJ72" s="10">
        <f t="shared" si="134"/>
        <v>0.17151230643846738</v>
      </c>
      <c r="DK72" s="10">
        <f t="shared" si="134"/>
        <v>0.17244955175224064</v>
      </c>
      <c r="DL72" s="10">
        <f t="shared" si="134"/>
        <v>0.1733867970660139</v>
      </c>
      <c r="DM72" s="10">
        <f t="shared" si="134"/>
        <v>0.17432404237978716</v>
      </c>
      <c r="DN72" s="10">
        <f t="shared" si="134"/>
        <v>0.17526128769356131</v>
      </c>
      <c r="DO72" s="10">
        <f t="shared" si="134"/>
        <v>0.17619853300733457</v>
      </c>
      <c r="DP72" s="10">
        <f t="shared" si="134"/>
        <v>0.17713577832110783</v>
      </c>
      <c r="DQ72" s="10">
        <f t="shared" si="134"/>
        <v>0.17807302363488109</v>
      </c>
      <c r="DR72" s="10">
        <f t="shared" si="134"/>
        <v>0.17901026894865435</v>
      </c>
      <c r="DS72" s="10">
        <f t="shared" si="134"/>
        <v>0.17994751426242761</v>
      </c>
      <c r="DT72" s="10">
        <f t="shared" si="134"/>
        <v>0.18088475957620176</v>
      </c>
      <c r="DU72" s="10">
        <f t="shared" si="134"/>
        <v>0.18182200488997413</v>
      </c>
      <c r="DV72" s="10">
        <f t="shared" si="134"/>
        <v>0.18275925020374828</v>
      </c>
      <c r="DW72" s="10">
        <f t="shared" si="134"/>
        <v>0.18369649551752154</v>
      </c>
      <c r="DX72" s="10">
        <f t="shared" si="134"/>
        <v>0.1846337408312948</v>
      </c>
      <c r="DY72" s="10">
        <f t="shared" si="134"/>
        <v>0.18557098614506806</v>
      </c>
      <c r="DZ72" s="10">
        <f t="shared" si="134"/>
        <v>0.18650823145884132</v>
      </c>
      <c r="EA72" s="10">
        <f t="shared" si="134"/>
        <v>0.18744547677261636</v>
      </c>
      <c r="EB72" s="10">
        <f t="shared" si="134"/>
        <v>0.18838272208638962</v>
      </c>
      <c r="EC72" s="10">
        <f t="shared" si="134"/>
        <v>0.18931996740016288</v>
      </c>
      <c r="ED72" s="10">
        <f t="shared" si="134"/>
        <v>0.19025721271393614</v>
      </c>
      <c r="EE72" s="10">
        <f t="shared" si="134"/>
        <v>0.1911944580277094</v>
      </c>
      <c r="EF72" s="10">
        <f t="shared" si="134"/>
        <v>0.19213170334148266</v>
      </c>
      <c r="EG72" s="10">
        <f t="shared" si="134"/>
        <v>0.19306894865525592</v>
      </c>
      <c r="EH72" s="10">
        <f t="shared" si="134"/>
        <v>0.19400619396902918</v>
      </c>
      <c r="EI72" s="10">
        <f t="shared" si="134"/>
        <v>0.19494343928280244</v>
      </c>
      <c r="EJ72" s="10">
        <f t="shared" si="134"/>
        <v>0.1958806845965757</v>
      </c>
      <c r="EK72" s="10">
        <f t="shared" si="134"/>
        <v>0.19681792991035074</v>
      </c>
      <c r="EL72" s="10">
        <f t="shared" si="134"/>
        <v>0.197755175224124</v>
      </c>
      <c r="EM72" s="10">
        <f t="shared" si="134"/>
        <v>0.19869242053789726</v>
      </c>
      <c r="EN72" s="10">
        <f t="shared" si="134"/>
        <v>0.19962966585167052</v>
      </c>
      <c r="EO72" s="10">
        <f t="shared" si="134"/>
        <v>0.20056691116544378</v>
      </c>
      <c r="EP72" s="10">
        <f t="shared" si="134"/>
        <v>0.20150415647921704</v>
      </c>
      <c r="EQ72" s="10">
        <f t="shared" si="134"/>
        <v>0.20244140179299031</v>
      </c>
      <c r="ER72" s="10">
        <f t="shared" si="134"/>
        <v>0.20337864710676357</v>
      </c>
      <c r="ES72" s="10">
        <f t="shared" si="134"/>
        <v>0.20431589242053683</v>
      </c>
      <c r="ET72" s="10">
        <f t="shared" si="134"/>
        <v>0.20525313773431009</v>
      </c>
      <c r="EU72" s="10"/>
      <c r="EV72" s="10"/>
      <c r="EW72" s="10"/>
      <c r="EX72" s="10"/>
      <c r="EY72" s="10"/>
      <c r="EZ72" s="10"/>
      <c r="FA72" s="10"/>
      <c r="FB72" s="10"/>
    </row>
    <row r="73" spans="1:158" x14ac:dyDescent="0.25">
      <c r="A73" s="70" t="s">
        <v>212</v>
      </c>
      <c r="B73" s="17"/>
      <c r="C73" s="10">
        <v>5.9969999999999999</v>
      </c>
      <c r="D73" s="10">
        <v>1.3299999999999999E-2</v>
      </c>
      <c r="E73" s="7">
        <v>2.0299999999999999E-2</v>
      </c>
      <c r="F73" s="10">
        <f t="shared" si="128"/>
        <v>4.4380943145861051E-2</v>
      </c>
      <c r="G73" s="10">
        <f t="shared" si="128"/>
        <v>4.5416974584056469E-2</v>
      </c>
      <c r="H73" s="10">
        <f t="shared" si="128"/>
        <v>4.6453006022251886E-2</v>
      </c>
      <c r="I73" s="10">
        <f t="shared" si="128"/>
        <v>4.7489037460447081E-2</v>
      </c>
      <c r="J73" s="10">
        <f t="shared" si="129"/>
        <v>4.8525068898642498E-2</v>
      </c>
      <c r="K73" s="10">
        <f t="shared" si="129"/>
        <v>4.9561100336837915E-2</v>
      </c>
      <c r="L73" s="10">
        <f t="shared" si="123"/>
        <v>5.0597131775033333E-2</v>
      </c>
      <c r="M73" s="10">
        <f t="shared" si="123"/>
        <v>5.1633163213228528E-2</v>
      </c>
      <c r="N73" s="10">
        <f t="shared" si="123"/>
        <v>5.2669194651423945E-2</v>
      </c>
      <c r="O73" s="10">
        <f t="shared" si="123"/>
        <v>5.370522608961914E-2</v>
      </c>
      <c r="P73" s="10">
        <f t="shared" si="123"/>
        <v>6.5101571909768285E-2</v>
      </c>
      <c r="Q73" s="10">
        <f t="shared" si="123"/>
        <v>6.6137603347963925E-2</v>
      </c>
      <c r="R73" s="10">
        <f t="shared" si="123"/>
        <v>6.717363478615912E-2</v>
      </c>
      <c r="S73" s="10">
        <f t="shared" si="123"/>
        <v>6.8209666224354315E-2</v>
      </c>
      <c r="T73" s="10">
        <f t="shared" si="123"/>
        <v>6.9245697662549954E-2</v>
      </c>
      <c r="U73" s="10">
        <f t="shared" si="123"/>
        <v>7.0281729100745149E-2</v>
      </c>
      <c r="V73" s="10">
        <f t="shared" si="123"/>
        <v>7.1317760538940345E-2</v>
      </c>
      <c r="W73" s="10">
        <f t="shared" si="123"/>
        <v>7.2353791977135984E-2</v>
      </c>
      <c r="X73" s="10">
        <f t="shared" si="123"/>
        <v>7.3389823415331179E-2</v>
      </c>
      <c r="Y73" s="10">
        <f t="shared" si="123"/>
        <v>7.4425854853526818E-2</v>
      </c>
      <c r="Z73" s="10">
        <f t="shared" si="133"/>
        <v>7.5461886291722013E-2</v>
      </c>
      <c r="AA73" s="10">
        <f t="shared" si="133"/>
        <v>7.6497917729917209E-2</v>
      </c>
      <c r="AB73" s="10">
        <f t="shared" si="130"/>
        <v>7.7533949168112848E-2</v>
      </c>
      <c r="AC73" s="10">
        <f t="shared" si="130"/>
        <v>7.8569980606308043E-2</v>
      </c>
      <c r="AD73" s="10">
        <f t="shared" si="130"/>
        <v>7.9606012044503238E-2</v>
      </c>
      <c r="AE73" s="10">
        <f t="shared" si="135"/>
        <v>8.0642043482698877E-2</v>
      </c>
      <c r="AF73" s="10">
        <f t="shared" si="135"/>
        <v>8.1678074920894073E-2</v>
      </c>
      <c r="AG73" s="10">
        <f t="shared" si="135"/>
        <v>8.2714106359089712E-2</v>
      </c>
      <c r="AH73" s="10">
        <f t="shared" si="135"/>
        <v>8.3750137797284907E-2</v>
      </c>
      <c r="AI73" s="10">
        <f t="shared" si="135"/>
        <v>8.4786169235480102E-2</v>
      </c>
      <c r="AJ73" s="10">
        <f t="shared" si="135"/>
        <v>8.5822200673675741E-2</v>
      </c>
      <c r="AK73" s="10">
        <f t="shared" si="135"/>
        <v>8.6858232111870937E-2</v>
      </c>
      <c r="AL73" s="10">
        <f t="shared" si="135"/>
        <v>8.7894263550066132E-2</v>
      </c>
      <c r="AM73" s="10">
        <f t="shared" si="135"/>
        <v>8.8930294988261771E-2</v>
      </c>
      <c r="AN73" s="10">
        <f t="shared" si="135"/>
        <v>8.9966326426456966E-2</v>
      </c>
      <c r="AO73" s="10">
        <f t="shared" si="135"/>
        <v>9.1002357864652161E-2</v>
      </c>
      <c r="AP73" s="10">
        <f t="shared" si="135"/>
        <v>9.2038389302847801E-2</v>
      </c>
      <c r="AQ73" s="10">
        <f t="shared" si="135"/>
        <v>9.3074420741042996E-2</v>
      </c>
      <c r="AR73" s="10">
        <f t="shared" si="135"/>
        <v>9.4110452179238635E-2</v>
      </c>
      <c r="AS73" s="10">
        <f t="shared" si="135"/>
        <v>9.514648361743383E-2</v>
      </c>
      <c r="AT73" s="10">
        <f t="shared" si="135"/>
        <v>9.6182515055629025E-2</v>
      </c>
      <c r="AU73" s="10">
        <f t="shared" si="135"/>
        <v>9.7218546493824221E-2</v>
      </c>
      <c r="AV73" s="10">
        <f t="shared" si="135"/>
        <v>9.8254577932020304E-2</v>
      </c>
      <c r="AW73" s="10">
        <f t="shared" si="135"/>
        <v>9.9290609370215499E-2</v>
      </c>
      <c r="AX73" s="10">
        <f t="shared" si="135"/>
        <v>0.10032664080841069</v>
      </c>
      <c r="AY73" s="10">
        <f t="shared" si="135"/>
        <v>0.10136267224660589</v>
      </c>
      <c r="AZ73" s="10">
        <f t="shared" si="135"/>
        <v>0.10239870368480108</v>
      </c>
      <c r="BA73" s="10">
        <f t="shared" si="135"/>
        <v>0.10343473512299628</v>
      </c>
      <c r="BB73" s="10">
        <f t="shared" si="135"/>
        <v>0.10447076656119236</v>
      </c>
      <c r="BC73" s="10">
        <f t="shared" si="135"/>
        <v>0.10550679799938756</v>
      </c>
      <c r="BD73" s="10">
        <f t="shared" si="135"/>
        <v>0.10654282943758275</v>
      </c>
      <c r="BE73" s="10">
        <f t="shared" si="135"/>
        <v>0.10757886087577795</v>
      </c>
      <c r="BF73" s="10">
        <f t="shared" si="135"/>
        <v>0.10861489231397314</v>
      </c>
      <c r="BG73" s="10">
        <f t="shared" si="135"/>
        <v>0.10965092375216923</v>
      </c>
      <c r="BH73" s="10">
        <f t="shared" si="135"/>
        <v>0.11068695519036442</v>
      </c>
      <c r="BI73" s="10">
        <f t="shared" si="135"/>
        <v>0.11172298662855962</v>
      </c>
      <c r="BJ73" s="10">
        <f t="shared" si="135"/>
        <v>0.11275901806675481</v>
      </c>
      <c r="BK73" s="10">
        <f t="shared" si="135"/>
        <v>0.11379504950495001</v>
      </c>
      <c r="BL73" s="10">
        <f t="shared" si="135"/>
        <v>0.11483108094314609</v>
      </c>
      <c r="BM73" s="10">
        <f t="shared" si="135"/>
        <v>0.11586711238134129</v>
      </c>
      <c r="BN73" s="10">
        <f t="shared" si="135"/>
        <v>0.11690314381953648</v>
      </c>
      <c r="BO73" s="10">
        <f t="shared" si="135"/>
        <v>0.11793917525773168</v>
      </c>
      <c r="BP73" s="10">
        <f t="shared" si="135"/>
        <v>0.11897520669592687</v>
      </c>
      <c r="BQ73" s="10">
        <f t="shared" si="135"/>
        <v>0.12001123813412207</v>
      </c>
      <c r="BR73" s="10">
        <f t="shared" si="135"/>
        <v>0.12104726957231815</v>
      </c>
      <c r="BS73" s="10">
        <f t="shared" si="135"/>
        <v>0.12208330101051335</v>
      </c>
      <c r="BT73" s="10">
        <f t="shared" si="135"/>
        <v>0.12311933244870854</v>
      </c>
      <c r="BU73" s="10">
        <f t="shared" si="135"/>
        <v>0.12415536388690374</v>
      </c>
      <c r="BV73" s="10">
        <f t="shared" si="135"/>
        <v>0.12519139532509893</v>
      </c>
      <c r="BW73" s="10">
        <f t="shared" si="135"/>
        <v>0.12622742676329501</v>
      </c>
      <c r="BX73" s="10">
        <f t="shared" si="135"/>
        <v>0.12726345820149021</v>
      </c>
      <c r="BY73" s="10">
        <f t="shared" si="135"/>
        <v>0.1282994896396854</v>
      </c>
      <c r="BZ73" s="10">
        <f t="shared" si="135"/>
        <v>0.1293355210778806</v>
      </c>
      <c r="CA73" s="10">
        <f t="shared" si="135"/>
        <v>0.13037155251607579</v>
      </c>
      <c r="CB73" s="10">
        <f t="shared" si="135"/>
        <v>0.13140758395427188</v>
      </c>
      <c r="CC73" s="10">
        <f t="shared" si="135"/>
        <v>0.13244361539246707</v>
      </c>
      <c r="CD73" s="10">
        <f t="shared" si="135"/>
        <v>0.13347964683066227</v>
      </c>
      <c r="CE73" s="10">
        <f t="shared" si="135"/>
        <v>0.13451567826885746</v>
      </c>
      <c r="CF73" s="10">
        <f t="shared" si="135"/>
        <v>0.13555170970705266</v>
      </c>
      <c r="CG73" s="10">
        <f t="shared" si="135"/>
        <v>0.13658774114524785</v>
      </c>
      <c r="CH73" s="10">
        <f t="shared" si="135"/>
        <v>0.13762377258344394</v>
      </c>
      <c r="CI73" s="10">
        <f t="shared" si="135"/>
        <v>0.13865980402163913</v>
      </c>
      <c r="CJ73" s="10">
        <f t="shared" si="135"/>
        <v>0.13969583545983433</v>
      </c>
      <c r="CK73" s="10">
        <f t="shared" si="135"/>
        <v>0.14073186689802952</v>
      </c>
      <c r="CL73" s="10">
        <f t="shared" si="135"/>
        <v>0.14176789833622472</v>
      </c>
      <c r="CM73" s="10">
        <f t="shared" si="135"/>
        <v>0.1428039297744208</v>
      </c>
      <c r="CN73" s="10">
        <f t="shared" si="135"/>
        <v>0.143839961212616</v>
      </c>
      <c r="CO73" s="10">
        <f t="shared" si="135"/>
        <v>0.14487599265081119</v>
      </c>
      <c r="CP73" s="10">
        <f t="shared" si="135"/>
        <v>0.14591202408900639</v>
      </c>
      <c r="CQ73" s="10">
        <f t="shared" si="134"/>
        <v>0.14694805552720158</v>
      </c>
      <c r="CR73" s="10">
        <f t="shared" si="134"/>
        <v>0.14798408696539767</v>
      </c>
      <c r="CS73" s="10">
        <f t="shared" si="134"/>
        <v>0.14902011840359286</v>
      </c>
      <c r="CT73" s="10">
        <f t="shared" si="134"/>
        <v>0.15005614984178806</v>
      </c>
      <c r="CU73" s="10">
        <f t="shared" si="134"/>
        <v>0.15109218127998325</v>
      </c>
      <c r="CV73" s="10">
        <f t="shared" si="134"/>
        <v>0.15212821271817845</v>
      </c>
      <c r="CW73" s="10">
        <f t="shared" si="134"/>
        <v>0.15316424415637364</v>
      </c>
      <c r="CX73" s="10">
        <f t="shared" si="134"/>
        <v>0.15420027559456972</v>
      </c>
      <c r="CY73" s="10">
        <f t="shared" si="134"/>
        <v>0.15523630703276492</v>
      </c>
      <c r="CZ73" s="10">
        <f t="shared" si="134"/>
        <v>0.15627233847096011</v>
      </c>
      <c r="DA73" s="10">
        <f t="shared" si="134"/>
        <v>0.15730836990915531</v>
      </c>
      <c r="DB73" s="10">
        <f t="shared" si="134"/>
        <v>0.15834440134735051</v>
      </c>
      <c r="DC73" s="10">
        <f t="shared" si="134"/>
        <v>0.15938043278554659</v>
      </c>
      <c r="DD73" s="10">
        <f t="shared" si="134"/>
        <v>0.16041646422374178</v>
      </c>
      <c r="DE73" s="10">
        <f t="shared" si="134"/>
        <v>0.16145249566193698</v>
      </c>
      <c r="DF73" s="10">
        <f t="shared" si="134"/>
        <v>0.16248852710013217</v>
      </c>
      <c r="DG73" s="10">
        <f t="shared" si="134"/>
        <v>0.16352455853832737</v>
      </c>
      <c r="DH73" s="10">
        <f t="shared" si="134"/>
        <v>0.16456058997652345</v>
      </c>
      <c r="DI73" s="10">
        <f t="shared" si="134"/>
        <v>0.16559662141471865</v>
      </c>
      <c r="DJ73" s="10">
        <f t="shared" si="134"/>
        <v>0.16663265285291384</v>
      </c>
      <c r="DK73" s="10">
        <f t="shared" si="134"/>
        <v>0.16766868429110904</v>
      </c>
      <c r="DL73" s="10">
        <f t="shared" si="134"/>
        <v>0.16870471572930423</v>
      </c>
      <c r="DM73" s="10">
        <f t="shared" si="134"/>
        <v>0.16974074716749943</v>
      </c>
      <c r="DN73" s="10">
        <f t="shared" si="134"/>
        <v>0.17077677860569551</v>
      </c>
      <c r="DO73" s="10">
        <f t="shared" si="134"/>
        <v>0.17181281004389071</v>
      </c>
      <c r="DP73" s="10">
        <f t="shared" si="134"/>
        <v>0.1728488414820859</v>
      </c>
      <c r="DQ73" s="10">
        <f t="shared" si="134"/>
        <v>0.1738848729202811</v>
      </c>
      <c r="DR73" s="10">
        <f t="shared" si="134"/>
        <v>0.17492090435847629</v>
      </c>
      <c r="DS73" s="10">
        <f t="shared" si="134"/>
        <v>0.1759569357966706</v>
      </c>
      <c r="DT73" s="10">
        <f t="shared" si="134"/>
        <v>0.17699296723486668</v>
      </c>
      <c r="DU73" s="10">
        <f t="shared" si="134"/>
        <v>0.17802899867306099</v>
      </c>
      <c r="DV73" s="10">
        <f t="shared" si="134"/>
        <v>0.17906503011125707</v>
      </c>
      <c r="DW73" s="10">
        <f t="shared" si="134"/>
        <v>0.18010106154945227</v>
      </c>
      <c r="DX73" s="10">
        <f t="shared" si="134"/>
        <v>0.18113709298764746</v>
      </c>
      <c r="DY73" s="10">
        <f t="shared" si="134"/>
        <v>0.18217312442584266</v>
      </c>
      <c r="DZ73" s="10">
        <f t="shared" si="134"/>
        <v>0.18320915586403785</v>
      </c>
      <c r="EA73" s="10">
        <f t="shared" si="134"/>
        <v>0.18424518730223483</v>
      </c>
      <c r="EB73" s="10">
        <f t="shared" si="134"/>
        <v>0.18528121874043002</v>
      </c>
      <c r="EC73" s="10">
        <f t="shared" si="134"/>
        <v>0.18631725017862522</v>
      </c>
      <c r="ED73" s="10">
        <f t="shared" si="134"/>
        <v>0.18735328161682041</v>
      </c>
      <c r="EE73" s="10">
        <f t="shared" si="134"/>
        <v>0.18838931305501561</v>
      </c>
      <c r="EF73" s="10">
        <f t="shared" si="134"/>
        <v>0.1894253444932108</v>
      </c>
      <c r="EG73" s="10">
        <f t="shared" si="134"/>
        <v>0.190461375931406</v>
      </c>
      <c r="EH73" s="10">
        <f t="shared" si="134"/>
        <v>0.19149740736960119</v>
      </c>
      <c r="EI73" s="10">
        <f t="shared" si="134"/>
        <v>0.19253343880779639</v>
      </c>
      <c r="EJ73" s="10">
        <f t="shared" si="134"/>
        <v>0.19356947024599336</v>
      </c>
      <c r="EK73" s="10">
        <f t="shared" si="134"/>
        <v>0.19460550168418855</v>
      </c>
      <c r="EL73" s="10">
        <f t="shared" si="134"/>
        <v>0.19564153312238375</v>
      </c>
      <c r="EM73" s="10">
        <f t="shared" si="134"/>
        <v>0.19667756456057894</v>
      </c>
      <c r="EN73" s="10">
        <f t="shared" si="134"/>
        <v>0.19771359599877414</v>
      </c>
      <c r="EO73" s="10">
        <f t="shared" si="134"/>
        <v>0.19874962743696933</v>
      </c>
      <c r="EP73" s="10">
        <f t="shared" si="134"/>
        <v>0.19978565887516453</v>
      </c>
      <c r="EQ73" s="10">
        <f t="shared" si="134"/>
        <v>0.20082169031335972</v>
      </c>
      <c r="ER73" s="10">
        <f t="shared" si="134"/>
        <v>0.20185772175155492</v>
      </c>
      <c r="ES73" s="10">
        <f t="shared" si="134"/>
        <v>0.20289375318975011</v>
      </c>
      <c r="ET73" s="10">
        <f t="shared" si="134"/>
        <v>0.20392978462794709</v>
      </c>
      <c r="EU73" s="10"/>
      <c r="EV73" s="10"/>
      <c r="EW73" s="10"/>
      <c r="EX73" s="10"/>
      <c r="EY73" s="10"/>
      <c r="EZ73" s="10"/>
      <c r="FA73" s="10"/>
      <c r="FB73" s="10"/>
    </row>
    <row r="74" spans="1:158" x14ac:dyDescent="0.25">
      <c r="A74" s="70" t="s">
        <v>241</v>
      </c>
      <c r="B74" s="17"/>
      <c r="C74" s="10">
        <v>5.9969999999999999</v>
      </c>
      <c r="D74" s="10">
        <v>1.8200000000000001E-2</v>
      </c>
      <c r="E74" s="7">
        <v>2.0299999999999999E-2</v>
      </c>
      <c r="F74" s="10">
        <f t="shared" si="128"/>
        <v>4.9280943145860956E-2</v>
      </c>
      <c r="G74" s="10">
        <f t="shared" si="128"/>
        <v>5.0316974584056373E-2</v>
      </c>
      <c r="H74" s="10">
        <f t="shared" si="128"/>
        <v>5.135300602225179E-2</v>
      </c>
      <c r="I74" s="10">
        <f t="shared" si="128"/>
        <v>5.2389037460446986E-2</v>
      </c>
      <c r="J74" s="10">
        <f t="shared" si="129"/>
        <v>5.3425068898642403E-2</v>
      </c>
      <c r="K74" s="10">
        <f t="shared" si="129"/>
        <v>5.446110033683782E-2</v>
      </c>
      <c r="L74" s="10">
        <f t="shared" si="123"/>
        <v>5.5497131775033237E-2</v>
      </c>
      <c r="M74" s="10">
        <f t="shared" si="123"/>
        <v>5.6533163213228432E-2</v>
      </c>
      <c r="N74" s="10">
        <f t="shared" si="123"/>
        <v>5.756919465142385E-2</v>
      </c>
      <c r="O74" s="10">
        <f t="shared" si="123"/>
        <v>5.8605226089619267E-2</v>
      </c>
      <c r="P74" s="10">
        <f t="shared" si="123"/>
        <v>7.0001571909768412E-2</v>
      </c>
      <c r="Q74" s="10">
        <f t="shared" si="123"/>
        <v>7.1037603347964051E-2</v>
      </c>
      <c r="R74" s="10">
        <f t="shared" si="123"/>
        <v>7.2073634786159246E-2</v>
      </c>
      <c r="S74" s="10">
        <f t="shared" si="123"/>
        <v>7.3109666224354442E-2</v>
      </c>
      <c r="T74" s="10">
        <f t="shared" si="123"/>
        <v>7.4145697662550081E-2</v>
      </c>
      <c r="U74" s="10">
        <f>U$5/(1-$E74)+$D74-U$5</f>
        <v>7.5181729100745276E-2</v>
      </c>
      <c r="V74" s="10">
        <f>V$5/(1-$E74)+$D74-V$5</f>
        <v>7.6217760538940471E-2</v>
      </c>
      <c r="W74" s="10">
        <f>W$5/(1-$E74)+$D74-W$5</f>
        <v>7.725379197713611E-2</v>
      </c>
      <c r="X74" s="10">
        <f>X$5/(1-$E74)+$D74-X$5</f>
        <v>7.8289823415331306E-2</v>
      </c>
      <c r="Y74" s="10">
        <f>Y$5/(1-$E74)+$D74-Y$5</f>
        <v>7.9325854853526945E-2</v>
      </c>
      <c r="Z74" s="10">
        <f t="shared" si="133"/>
        <v>8.036188629172214E-2</v>
      </c>
      <c r="AA74" s="10">
        <f t="shared" si="133"/>
        <v>8.1397917729917335E-2</v>
      </c>
      <c r="AB74" s="10">
        <f t="shared" si="130"/>
        <v>8.2433949168112974E-2</v>
      </c>
      <c r="AC74" s="10">
        <f t="shared" si="130"/>
        <v>8.346998060630817E-2</v>
      </c>
      <c r="AD74" s="10">
        <f t="shared" si="130"/>
        <v>8.4506012044503365E-2</v>
      </c>
      <c r="AE74" s="10">
        <f t="shared" si="135"/>
        <v>8.5542043482699004E-2</v>
      </c>
      <c r="AF74" s="10">
        <f t="shared" si="135"/>
        <v>8.6578074920894199E-2</v>
      </c>
      <c r="AG74" s="10">
        <f t="shared" si="135"/>
        <v>8.7614106359089838E-2</v>
      </c>
      <c r="AH74" s="10">
        <f t="shared" si="135"/>
        <v>8.8650137797285034E-2</v>
      </c>
      <c r="AI74" s="10">
        <f t="shared" si="135"/>
        <v>8.9686169235480229E-2</v>
      </c>
      <c r="AJ74" s="10">
        <f t="shared" si="135"/>
        <v>9.0722200673675868E-2</v>
      </c>
      <c r="AK74" s="10">
        <f t="shared" si="135"/>
        <v>9.1758232111871063E-2</v>
      </c>
      <c r="AL74" s="10">
        <f t="shared" si="135"/>
        <v>9.2794263550066258E-2</v>
      </c>
      <c r="AM74" s="10">
        <f t="shared" si="135"/>
        <v>9.3830294988261898E-2</v>
      </c>
      <c r="AN74" s="10">
        <f t="shared" si="135"/>
        <v>9.4866326426457093E-2</v>
      </c>
      <c r="AO74" s="10">
        <f t="shared" si="135"/>
        <v>9.5902357864652288E-2</v>
      </c>
      <c r="AP74" s="10">
        <f t="shared" si="135"/>
        <v>9.6938389302847927E-2</v>
      </c>
      <c r="AQ74" s="10">
        <f t="shared" si="135"/>
        <v>9.7974420741043122E-2</v>
      </c>
      <c r="AR74" s="10">
        <f t="shared" si="135"/>
        <v>9.9010452179238762E-2</v>
      </c>
      <c r="AS74" s="10">
        <f t="shared" si="135"/>
        <v>0.10004648361743396</v>
      </c>
      <c r="AT74" s="10">
        <f t="shared" si="135"/>
        <v>0.10108251505562915</v>
      </c>
      <c r="AU74" s="10">
        <f t="shared" si="135"/>
        <v>0.10211854649382435</v>
      </c>
      <c r="AV74" s="10">
        <f t="shared" si="135"/>
        <v>0.10315457793202043</v>
      </c>
      <c r="AW74" s="10">
        <f t="shared" si="135"/>
        <v>0.10419060937021563</v>
      </c>
      <c r="AX74" s="10">
        <f t="shared" si="135"/>
        <v>0.10522664080841082</v>
      </c>
      <c r="AY74" s="10">
        <f t="shared" si="135"/>
        <v>0.10626267224660602</v>
      </c>
      <c r="AZ74" s="10">
        <f t="shared" si="135"/>
        <v>0.10729870368480121</v>
      </c>
      <c r="BA74" s="10">
        <f t="shared" si="135"/>
        <v>0.10833473512299641</v>
      </c>
      <c r="BB74" s="10">
        <f t="shared" si="135"/>
        <v>0.10937076656119249</v>
      </c>
      <c r="BC74" s="10">
        <f t="shared" si="135"/>
        <v>0.11040679799938768</v>
      </c>
      <c r="BD74" s="10">
        <f t="shared" si="135"/>
        <v>0.11144282943758288</v>
      </c>
      <c r="BE74" s="10">
        <f t="shared" si="135"/>
        <v>0.11247886087577808</v>
      </c>
      <c r="BF74" s="10">
        <f t="shared" si="135"/>
        <v>0.11351489231397327</v>
      </c>
      <c r="BG74" s="10">
        <f t="shared" si="135"/>
        <v>0.11455092375216935</v>
      </c>
      <c r="BH74" s="10">
        <f t="shared" si="135"/>
        <v>0.11558695519036455</v>
      </c>
      <c r="BI74" s="10">
        <f t="shared" si="135"/>
        <v>0.11662298662855974</v>
      </c>
      <c r="BJ74" s="10">
        <f t="shared" si="135"/>
        <v>0.11765901806675494</v>
      </c>
      <c r="BK74" s="10">
        <f t="shared" si="135"/>
        <v>0.11869504950495013</v>
      </c>
      <c r="BL74" s="10">
        <f t="shared" si="135"/>
        <v>0.11973108094314622</v>
      </c>
      <c r="BM74" s="10">
        <f t="shared" si="135"/>
        <v>0.12076711238134141</v>
      </c>
      <c r="BN74" s="10">
        <f t="shared" si="135"/>
        <v>0.12180314381953661</v>
      </c>
      <c r="BO74" s="10">
        <f t="shared" si="135"/>
        <v>0.1228391752577318</v>
      </c>
      <c r="BP74" s="10">
        <f t="shared" si="135"/>
        <v>0.123875206695927</v>
      </c>
      <c r="BQ74" s="10">
        <f t="shared" si="135"/>
        <v>0.12491123813412219</v>
      </c>
      <c r="BR74" s="10">
        <f t="shared" si="135"/>
        <v>0.12594726957231828</v>
      </c>
      <c r="BS74" s="10">
        <f t="shared" si="135"/>
        <v>0.12698330101051347</v>
      </c>
      <c r="BT74" s="10">
        <f t="shared" si="135"/>
        <v>0.12801933244870867</v>
      </c>
      <c r="BU74" s="10">
        <f t="shared" si="135"/>
        <v>0.12905536388690386</v>
      </c>
      <c r="BV74" s="10">
        <f t="shared" si="135"/>
        <v>0.13009139532509906</v>
      </c>
      <c r="BW74" s="10">
        <f t="shared" si="135"/>
        <v>0.13112742676329514</v>
      </c>
      <c r="BX74" s="10">
        <f t="shared" si="135"/>
        <v>0.13216345820149034</v>
      </c>
      <c r="BY74" s="10">
        <f t="shared" si="135"/>
        <v>0.13319948963968553</v>
      </c>
      <c r="BZ74" s="10">
        <f t="shared" si="135"/>
        <v>0.13423552107788073</v>
      </c>
      <c r="CA74" s="10">
        <f t="shared" si="135"/>
        <v>0.13527155251607592</v>
      </c>
      <c r="CB74" s="10">
        <f t="shared" si="135"/>
        <v>0.136307583954272</v>
      </c>
      <c r="CC74" s="10">
        <f t="shared" si="135"/>
        <v>0.1373436153924672</v>
      </c>
      <c r="CD74" s="10">
        <f t="shared" si="135"/>
        <v>0.1383796468306624</v>
      </c>
      <c r="CE74" s="10">
        <f t="shared" si="135"/>
        <v>0.13941567826885759</v>
      </c>
      <c r="CF74" s="10">
        <f t="shared" si="135"/>
        <v>0.14045170970705279</v>
      </c>
      <c r="CG74" s="10">
        <f t="shared" si="135"/>
        <v>0.14148774114524798</v>
      </c>
      <c r="CH74" s="10">
        <f t="shared" si="135"/>
        <v>0.14252377258344406</v>
      </c>
      <c r="CI74" s="10">
        <f t="shared" si="135"/>
        <v>0.14355980402163926</v>
      </c>
      <c r="CJ74" s="10">
        <f t="shared" si="135"/>
        <v>0.14459583545983445</v>
      </c>
      <c r="CK74" s="10">
        <f t="shared" si="135"/>
        <v>0.14563186689802965</v>
      </c>
      <c r="CL74" s="10">
        <f t="shared" si="135"/>
        <v>0.14666789833622484</v>
      </c>
      <c r="CM74" s="10">
        <f t="shared" si="135"/>
        <v>0.14770392977442093</v>
      </c>
      <c r="CN74" s="10">
        <f t="shared" si="135"/>
        <v>0.14873996121261612</v>
      </c>
      <c r="CO74" s="10">
        <f t="shared" si="135"/>
        <v>0.14977599265081132</v>
      </c>
      <c r="CP74" s="10">
        <f t="shared" ref="CP74:ET77" si="136">CP$5/(1-$E74)+$D74-CP$5</f>
        <v>0.15081202408900651</v>
      </c>
      <c r="CQ74" s="10">
        <f t="shared" si="136"/>
        <v>0.15184805552720171</v>
      </c>
      <c r="CR74" s="10">
        <f t="shared" si="136"/>
        <v>0.15288408696539779</v>
      </c>
      <c r="CS74" s="10">
        <f t="shared" si="136"/>
        <v>0.15392011840359299</v>
      </c>
      <c r="CT74" s="10">
        <f t="shared" si="136"/>
        <v>0.15495614984178818</v>
      </c>
      <c r="CU74" s="10">
        <f t="shared" si="136"/>
        <v>0.15599218127998338</v>
      </c>
      <c r="CV74" s="10">
        <f t="shared" si="136"/>
        <v>0.15702821271817857</v>
      </c>
      <c r="CW74" s="10">
        <f t="shared" si="136"/>
        <v>0.15806424415637377</v>
      </c>
      <c r="CX74" s="10">
        <f t="shared" si="136"/>
        <v>0.15910027559456985</v>
      </c>
      <c r="CY74" s="10">
        <f t="shared" si="136"/>
        <v>0.16013630703276505</v>
      </c>
      <c r="CZ74" s="10">
        <f t="shared" si="136"/>
        <v>0.16117233847096024</v>
      </c>
      <c r="DA74" s="10">
        <f t="shared" si="136"/>
        <v>0.16220836990915544</v>
      </c>
      <c r="DB74" s="10">
        <f t="shared" si="136"/>
        <v>0.16324440134735063</v>
      </c>
      <c r="DC74" s="10">
        <f t="shared" si="136"/>
        <v>0.16428043278554672</v>
      </c>
      <c r="DD74" s="10">
        <f t="shared" si="136"/>
        <v>0.16531646422374191</v>
      </c>
      <c r="DE74" s="10">
        <f t="shared" si="136"/>
        <v>0.16635249566193711</v>
      </c>
      <c r="DF74" s="10">
        <f t="shared" si="136"/>
        <v>0.1673885271001323</v>
      </c>
      <c r="DG74" s="10">
        <f t="shared" si="136"/>
        <v>0.1684245585383275</v>
      </c>
      <c r="DH74" s="10">
        <f t="shared" si="136"/>
        <v>0.16946058997652358</v>
      </c>
      <c r="DI74" s="10">
        <f t="shared" si="136"/>
        <v>0.17049662141471877</v>
      </c>
      <c r="DJ74" s="10">
        <f t="shared" si="136"/>
        <v>0.17153265285291397</v>
      </c>
      <c r="DK74" s="10">
        <f t="shared" si="136"/>
        <v>0.17256868429110916</v>
      </c>
      <c r="DL74" s="10">
        <f t="shared" si="136"/>
        <v>0.17360471572930436</v>
      </c>
      <c r="DM74" s="10">
        <f t="shared" si="136"/>
        <v>0.17464074716749955</v>
      </c>
      <c r="DN74" s="10">
        <f t="shared" si="136"/>
        <v>0.17567677860569564</v>
      </c>
      <c r="DO74" s="10">
        <f t="shared" si="136"/>
        <v>0.17671281004389083</v>
      </c>
      <c r="DP74" s="10">
        <f t="shared" si="136"/>
        <v>0.17774884148208603</v>
      </c>
      <c r="DQ74" s="10">
        <f t="shared" si="136"/>
        <v>0.17878487292028122</v>
      </c>
      <c r="DR74" s="10">
        <f t="shared" si="136"/>
        <v>0.17982090435847642</v>
      </c>
      <c r="DS74" s="10">
        <f t="shared" si="136"/>
        <v>0.18085693579667161</v>
      </c>
      <c r="DT74" s="10">
        <f t="shared" si="136"/>
        <v>0.1818929672348677</v>
      </c>
      <c r="DU74" s="10">
        <f t="shared" si="136"/>
        <v>0.182928998673062</v>
      </c>
      <c r="DV74" s="10">
        <f t="shared" si="136"/>
        <v>0.18396503011125809</v>
      </c>
      <c r="DW74" s="10">
        <f t="shared" si="136"/>
        <v>0.18500106154945328</v>
      </c>
      <c r="DX74" s="10">
        <f t="shared" si="136"/>
        <v>0.18603709298764848</v>
      </c>
      <c r="DY74" s="10">
        <f t="shared" si="136"/>
        <v>0.18707312442584367</v>
      </c>
      <c r="DZ74" s="10">
        <f t="shared" si="136"/>
        <v>0.18810915586403887</v>
      </c>
      <c r="EA74" s="10">
        <f t="shared" si="136"/>
        <v>0.18914518730223584</v>
      </c>
      <c r="EB74" s="10">
        <f t="shared" si="136"/>
        <v>0.19018121874043104</v>
      </c>
      <c r="EC74" s="10">
        <f t="shared" si="136"/>
        <v>0.19121725017862623</v>
      </c>
      <c r="ED74" s="10">
        <f t="shared" si="136"/>
        <v>0.19225328161682143</v>
      </c>
      <c r="EE74" s="10">
        <f t="shared" si="136"/>
        <v>0.19328931305501662</v>
      </c>
      <c r="EF74" s="10">
        <f t="shared" si="136"/>
        <v>0.19432534449321182</v>
      </c>
      <c r="EG74" s="10">
        <f t="shared" si="136"/>
        <v>0.19536137593140701</v>
      </c>
      <c r="EH74" s="10">
        <f t="shared" si="136"/>
        <v>0.19639740736960221</v>
      </c>
      <c r="EI74" s="10">
        <f t="shared" si="136"/>
        <v>0.1974334388077974</v>
      </c>
      <c r="EJ74" s="10">
        <f t="shared" si="136"/>
        <v>0.19846947024599437</v>
      </c>
      <c r="EK74" s="10">
        <f t="shared" si="136"/>
        <v>0.19950550168418957</v>
      </c>
      <c r="EL74" s="10">
        <f t="shared" si="136"/>
        <v>0.20054153312238476</v>
      </c>
      <c r="EM74" s="10">
        <f t="shared" si="136"/>
        <v>0.20157756456057996</v>
      </c>
      <c r="EN74" s="10">
        <f t="shared" si="136"/>
        <v>0.20261359599877515</v>
      </c>
      <c r="EO74" s="10">
        <f t="shared" si="136"/>
        <v>0.20364962743697035</v>
      </c>
      <c r="EP74" s="10">
        <f t="shared" si="136"/>
        <v>0.20468565887516554</v>
      </c>
      <c r="EQ74" s="10">
        <f t="shared" si="136"/>
        <v>0.20572169031336074</v>
      </c>
      <c r="ER74" s="10">
        <f t="shared" si="136"/>
        <v>0.20675772175155593</v>
      </c>
      <c r="ES74" s="10">
        <f t="shared" si="136"/>
        <v>0.20779375318975113</v>
      </c>
      <c r="ET74" s="10">
        <f t="shared" si="136"/>
        <v>0.2088297846279481</v>
      </c>
      <c r="EU74" s="10"/>
      <c r="EV74" s="10"/>
      <c r="EW74" s="10"/>
      <c r="EX74" s="10"/>
      <c r="EY74" s="10"/>
      <c r="EZ74" s="10"/>
      <c r="FA74" s="10"/>
      <c r="FB74" s="10"/>
    </row>
    <row r="75" spans="1:158" x14ac:dyDescent="0.25">
      <c r="A75" s="70" t="s">
        <v>213</v>
      </c>
      <c r="B75" s="17"/>
      <c r="C75" s="10">
        <v>5.9969999999999999</v>
      </c>
      <c r="D75" s="10">
        <v>2.46E-2</v>
      </c>
      <c r="E75" s="7">
        <v>1.84E-2</v>
      </c>
      <c r="F75" s="10">
        <f t="shared" si="128"/>
        <v>5.271735941320288E-2</v>
      </c>
      <c r="G75" s="10">
        <f t="shared" si="128"/>
        <v>5.3654604726976363E-2</v>
      </c>
      <c r="H75" s="10">
        <f t="shared" si="128"/>
        <v>5.4591850040749623E-2</v>
      </c>
      <c r="I75" s="10">
        <f t="shared" si="128"/>
        <v>5.5529095354523106E-2</v>
      </c>
      <c r="J75" s="10">
        <f t="shared" si="129"/>
        <v>5.6466340668296588E-2</v>
      </c>
      <c r="K75" s="10">
        <f t="shared" si="129"/>
        <v>5.7403585982070071E-2</v>
      </c>
      <c r="L75" s="10">
        <f t="shared" si="123"/>
        <v>5.8340831295843332E-2</v>
      </c>
      <c r="M75" s="10">
        <f t="shared" si="123"/>
        <v>5.9278076609616814E-2</v>
      </c>
      <c r="N75" s="10">
        <f t="shared" si="123"/>
        <v>6.0215321923390297E-2</v>
      </c>
      <c r="O75" s="10">
        <f t="shared" si="123"/>
        <v>6.1152567237164002E-2</v>
      </c>
      <c r="P75" s="10">
        <f t="shared" si="123"/>
        <v>7.1462265688671422E-2</v>
      </c>
      <c r="Q75" s="10">
        <f t="shared" si="123"/>
        <v>7.2399511002444683E-2</v>
      </c>
      <c r="R75" s="10">
        <f t="shared" si="123"/>
        <v>7.3336756316218388E-2</v>
      </c>
      <c r="S75" s="10">
        <f t="shared" si="123"/>
        <v>7.4274001629991648E-2</v>
      </c>
      <c r="T75" s="10">
        <f t="shared" si="123"/>
        <v>7.5211246943765353E-2</v>
      </c>
      <c r="U75" s="10">
        <f t="shared" si="123"/>
        <v>7.6148492257538614E-2</v>
      </c>
      <c r="V75" s="10">
        <f t="shared" si="123"/>
        <v>7.7085737571311874E-2</v>
      </c>
      <c r="W75" s="10">
        <f t="shared" si="123"/>
        <v>7.8022982885085579E-2</v>
      </c>
      <c r="X75" s="10">
        <f t="shared" si="123"/>
        <v>7.8960228198858839E-2</v>
      </c>
      <c r="Y75" s="10">
        <f t="shared" si="123"/>
        <v>7.98974735126321E-2</v>
      </c>
      <c r="Z75" s="10">
        <f t="shared" si="133"/>
        <v>8.0834718826405805E-2</v>
      </c>
      <c r="AA75" s="10">
        <f t="shared" si="133"/>
        <v>8.1771964140179065E-2</v>
      </c>
      <c r="AB75" s="10">
        <f t="shared" si="130"/>
        <v>8.270920945395277E-2</v>
      </c>
      <c r="AC75" s="10">
        <f t="shared" si="130"/>
        <v>8.3646454767726031E-2</v>
      </c>
      <c r="AD75" s="10">
        <f t="shared" si="130"/>
        <v>8.4583700081499291E-2</v>
      </c>
      <c r="AE75" s="10">
        <f t="shared" ref="AE75:CP78" si="137">AE$5/(1-$E75)+$D75-AE$5</f>
        <v>8.5520945395272996E-2</v>
      </c>
      <c r="AF75" s="10">
        <f t="shared" si="137"/>
        <v>8.6458190709046256E-2</v>
      </c>
      <c r="AG75" s="10">
        <f t="shared" si="137"/>
        <v>8.7395436022819517E-2</v>
      </c>
      <c r="AH75" s="10">
        <f t="shared" si="137"/>
        <v>8.8332681336593222E-2</v>
      </c>
      <c r="AI75" s="10">
        <f t="shared" si="137"/>
        <v>8.9269926650366482E-2</v>
      </c>
      <c r="AJ75" s="10">
        <f t="shared" si="137"/>
        <v>9.0207171964140187E-2</v>
      </c>
      <c r="AK75" s="10">
        <f t="shared" si="137"/>
        <v>9.1144417277913448E-2</v>
      </c>
      <c r="AL75" s="10">
        <f t="shared" si="137"/>
        <v>9.2081662591686708E-2</v>
      </c>
      <c r="AM75" s="10">
        <f t="shared" si="137"/>
        <v>9.3018907905460413E-2</v>
      </c>
      <c r="AN75" s="10">
        <f t="shared" si="137"/>
        <v>9.3956153219233673E-2</v>
      </c>
      <c r="AO75" s="10">
        <f t="shared" si="137"/>
        <v>9.4893398533006934E-2</v>
      </c>
      <c r="AP75" s="10">
        <f t="shared" si="137"/>
        <v>9.5830643846780639E-2</v>
      </c>
      <c r="AQ75" s="10">
        <f t="shared" si="137"/>
        <v>9.6767889160553899E-2</v>
      </c>
      <c r="AR75" s="10">
        <f t="shared" si="137"/>
        <v>9.770513447432716E-2</v>
      </c>
      <c r="AS75" s="10">
        <f t="shared" si="137"/>
        <v>9.8642379788101309E-2</v>
      </c>
      <c r="AT75" s="10">
        <f t="shared" si="137"/>
        <v>9.9579625101874569E-2</v>
      </c>
      <c r="AU75" s="10">
        <f t="shared" si="137"/>
        <v>0.10051687041564783</v>
      </c>
      <c r="AV75" s="10">
        <f t="shared" si="137"/>
        <v>0.10145411572942109</v>
      </c>
      <c r="AW75" s="10">
        <f t="shared" si="137"/>
        <v>0.10239136104319524</v>
      </c>
      <c r="AX75" s="10">
        <f t="shared" si="137"/>
        <v>0.1033286063569685</v>
      </c>
      <c r="AY75" s="10">
        <f t="shared" si="137"/>
        <v>0.10426585167074176</v>
      </c>
      <c r="AZ75" s="10">
        <f t="shared" si="137"/>
        <v>0.10520309698451502</v>
      </c>
      <c r="BA75" s="10">
        <f t="shared" si="137"/>
        <v>0.10614034229828828</v>
      </c>
      <c r="BB75" s="10">
        <f t="shared" si="137"/>
        <v>0.10707758761206243</v>
      </c>
      <c r="BC75" s="10">
        <f t="shared" si="137"/>
        <v>0.10801483292583569</v>
      </c>
      <c r="BD75" s="10">
        <f t="shared" si="137"/>
        <v>0.10895207823960895</v>
      </c>
      <c r="BE75" s="10">
        <f t="shared" si="137"/>
        <v>0.10988932355338221</v>
      </c>
      <c r="BF75" s="10">
        <f t="shared" si="137"/>
        <v>0.11082656886715547</v>
      </c>
      <c r="BG75" s="10">
        <f t="shared" si="137"/>
        <v>0.11176381418092962</v>
      </c>
      <c r="BH75" s="10">
        <f t="shared" si="137"/>
        <v>0.11270105949470288</v>
      </c>
      <c r="BI75" s="10">
        <f t="shared" si="137"/>
        <v>0.11363830480847614</v>
      </c>
      <c r="BJ75" s="10">
        <f t="shared" si="137"/>
        <v>0.1145755501222494</v>
      </c>
      <c r="BK75" s="10">
        <f t="shared" si="137"/>
        <v>0.11551279543602266</v>
      </c>
      <c r="BL75" s="10">
        <f t="shared" si="137"/>
        <v>0.11645004074979592</v>
      </c>
      <c r="BM75" s="10">
        <f t="shared" si="137"/>
        <v>0.11738728606357007</v>
      </c>
      <c r="BN75" s="10">
        <f t="shared" si="137"/>
        <v>0.11832453137734333</v>
      </c>
      <c r="BO75" s="10">
        <f t="shared" si="137"/>
        <v>0.11926177669111659</v>
      </c>
      <c r="BP75" s="10">
        <f t="shared" si="137"/>
        <v>0.12019902200488985</v>
      </c>
      <c r="BQ75" s="10">
        <f t="shared" si="137"/>
        <v>0.12113626731866312</v>
      </c>
      <c r="BR75" s="10">
        <f t="shared" si="137"/>
        <v>0.12207351263243726</v>
      </c>
      <c r="BS75" s="10">
        <f t="shared" si="137"/>
        <v>0.12301075794621052</v>
      </c>
      <c r="BT75" s="10">
        <f t="shared" si="137"/>
        <v>0.12394800325998379</v>
      </c>
      <c r="BU75" s="10">
        <f t="shared" si="137"/>
        <v>0.12488524857375705</v>
      </c>
      <c r="BV75" s="10">
        <f t="shared" si="137"/>
        <v>0.12582249388753031</v>
      </c>
      <c r="BW75" s="10">
        <f t="shared" si="137"/>
        <v>0.12675973920130446</v>
      </c>
      <c r="BX75" s="10">
        <f t="shared" si="137"/>
        <v>0.12769698451507772</v>
      </c>
      <c r="BY75" s="10">
        <f t="shared" si="137"/>
        <v>0.12863422982885098</v>
      </c>
      <c r="BZ75" s="10">
        <f t="shared" si="137"/>
        <v>0.12957147514262424</v>
      </c>
      <c r="CA75" s="10">
        <f t="shared" si="137"/>
        <v>0.1305087204563975</v>
      </c>
      <c r="CB75" s="10">
        <f t="shared" si="137"/>
        <v>0.13144596577017076</v>
      </c>
      <c r="CC75" s="10">
        <f t="shared" si="137"/>
        <v>0.13238321108394491</v>
      </c>
      <c r="CD75" s="10">
        <f t="shared" si="137"/>
        <v>0.13332045639771817</v>
      </c>
      <c r="CE75" s="10">
        <f t="shared" si="137"/>
        <v>0.13425770171149143</v>
      </c>
      <c r="CF75" s="10">
        <f t="shared" si="137"/>
        <v>0.13519494702526469</v>
      </c>
      <c r="CG75" s="10">
        <f t="shared" si="137"/>
        <v>0.13613219233903795</v>
      </c>
      <c r="CH75" s="10">
        <f t="shared" si="137"/>
        <v>0.1370694376528121</v>
      </c>
      <c r="CI75" s="10">
        <f t="shared" si="137"/>
        <v>0.13800668296658536</v>
      </c>
      <c r="CJ75" s="10">
        <f t="shared" si="137"/>
        <v>0.13894392828035862</v>
      </c>
      <c r="CK75" s="10">
        <f t="shared" si="137"/>
        <v>0.13988117359413188</v>
      </c>
      <c r="CL75" s="10">
        <f t="shared" si="137"/>
        <v>0.14081841890790514</v>
      </c>
      <c r="CM75" s="10">
        <f t="shared" si="137"/>
        <v>0.14175566422167929</v>
      </c>
      <c r="CN75" s="10">
        <f t="shared" si="137"/>
        <v>0.14269290953545255</v>
      </c>
      <c r="CO75" s="10">
        <f t="shared" si="137"/>
        <v>0.14363015484922581</v>
      </c>
      <c r="CP75" s="10">
        <f t="shared" si="137"/>
        <v>0.14456740016299907</v>
      </c>
      <c r="CQ75" s="10">
        <f t="shared" si="136"/>
        <v>0.14550464547677233</v>
      </c>
      <c r="CR75" s="10">
        <f t="shared" si="136"/>
        <v>0.14644189079054559</v>
      </c>
      <c r="CS75" s="10">
        <f t="shared" si="136"/>
        <v>0.14737913610431974</v>
      </c>
      <c r="CT75" s="10">
        <f t="shared" si="136"/>
        <v>0.148316381418093</v>
      </c>
      <c r="CU75" s="10">
        <f t="shared" si="136"/>
        <v>0.14925362673186626</v>
      </c>
      <c r="CV75" s="10">
        <f t="shared" si="136"/>
        <v>0.15019087204563952</v>
      </c>
      <c r="CW75" s="10">
        <f t="shared" si="136"/>
        <v>0.15112811735941278</v>
      </c>
      <c r="CX75" s="10">
        <f t="shared" si="136"/>
        <v>0.15206536267318693</v>
      </c>
      <c r="CY75" s="10">
        <f t="shared" si="136"/>
        <v>0.15300260798696019</v>
      </c>
      <c r="CZ75" s="10">
        <f t="shared" si="136"/>
        <v>0.15393985330073345</v>
      </c>
      <c r="DA75" s="10">
        <f t="shared" si="136"/>
        <v>0.15487709861450671</v>
      </c>
      <c r="DB75" s="10">
        <f t="shared" si="136"/>
        <v>0.15581434392827997</v>
      </c>
      <c r="DC75" s="10">
        <f t="shared" si="136"/>
        <v>0.15675158924205412</v>
      </c>
      <c r="DD75" s="10">
        <f t="shared" si="136"/>
        <v>0.15768883455582738</v>
      </c>
      <c r="DE75" s="10">
        <f t="shared" si="136"/>
        <v>0.15862607986960064</v>
      </c>
      <c r="DF75" s="10">
        <f t="shared" si="136"/>
        <v>0.15956332518337391</v>
      </c>
      <c r="DG75" s="10">
        <f t="shared" si="136"/>
        <v>0.16050057049714717</v>
      </c>
      <c r="DH75" s="10">
        <f t="shared" si="136"/>
        <v>0.16143781581092043</v>
      </c>
      <c r="DI75" s="10">
        <f t="shared" si="136"/>
        <v>0.16237506112469458</v>
      </c>
      <c r="DJ75" s="10">
        <f t="shared" si="136"/>
        <v>0.16331230643846784</v>
      </c>
      <c r="DK75" s="10">
        <f t="shared" si="136"/>
        <v>0.1642495517522411</v>
      </c>
      <c r="DL75" s="10">
        <f t="shared" si="136"/>
        <v>0.16518679706601436</v>
      </c>
      <c r="DM75" s="10">
        <f t="shared" si="136"/>
        <v>0.16612404237978762</v>
      </c>
      <c r="DN75" s="10">
        <f t="shared" si="136"/>
        <v>0.16706128769356177</v>
      </c>
      <c r="DO75" s="10">
        <f t="shared" si="136"/>
        <v>0.16799853300733503</v>
      </c>
      <c r="DP75" s="10">
        <f t="shared" si="136"/>
        <v>0.16893577832110829</v>
      </c>
      <c r="DQ75" s="10">
        <f t="shared" si="136"/>
        <v>0.16987302363488155</v>
      </c>
      <c r="DR75" s="10">
        <f t="shared" si="136"/>
        <v>0.17081026894865481</v>
      </c>
      <c r="DS75" s="10">
        <f t="shared" si="136"/>
        <v>0.17174751426242718</v>
      </c>
      <c r="DT75" s="10">
        <f t="shared" si="136"/>
        <v>0.17268475957620133</v>
      </c>
      <c r="DU75" s="10">
        <f t="shared" si="136"/>
        <v>0.1736220048899737</v>
      </c>
      <c r="DV75" s="10">
        <f t="shared" si="136"/>
        <v>0.17455925020374785</v>
      </c>
      <c r="DW75" s="10">
        <f t="shared" si="136"/>
        <v>0.17549649551752111</v>
      </c>
      <c r="DX75" s="10">
        <f t="shared" si="136"/>
        <v>0.17643374083129437</v>
      </c>
      <c r="DY75" s="10">
        <f t="shared" si="136"/>
        <v>0.17737098614506763</v>
      </c>
      <c r="DZ75" s="10">
        <f t="shared" si="136"/>
        <v>0.17830823145884089</v>
      </c>
      <c r="EA75" s="10">
        <f t="shared" si="136"/>
        <v>0.17924547677261593</v>
      </c>
      <c r="EB75" s="10">
        <f t="shared" si="136"/>
        <v>0.18018272208638919</v>
      </c>
      <c r="EC75" s="10">
        <f t="shared" si="136"/>
        <v>0.18111996740016245</v>
      </c>
      <c r="ED75" s="10">
        <f t="shared" si="136"/>
        <v>0.18205721271393571</v>
      </c>
      <c r="EE75" s="10">
        <f t="shared" si="136"/>
        <v>0.18299445802770897</v>
      </c>
      <c r="EF75" s="10">
        <f t="shared" si="136"/>
        <v>0.18393170334148223</v>
      </c>
      <c r="EG75" s="10">
        <f t="shared" si="136"/>
        <v>0.18486894865525549</v>
      </c>
      <c r="EH75" s="10">
        <f t="shared" si="136"/>
        <v>0.18580619396902875</v>
      </c>
      <c r="EI75" s="10">
        <f t="shared" si="136"/>
        <v>0.18674343928280202</v>
      </c>
      <c r="EJ75" s="10">
        <f t="shared" si="136"/>
        <v>0.18768068459657528</v>
      </c>
      <c r="EK75" s="10">
        <f t="shared" si="136"/>
        <v>0.18861792991035031</v>
      </c>
      <c r="EL75" s="10">
        <f t="shared" si="136"/>
        <v>0.18955517522412357</v>
      </c>
      <c r="EM75" s="10">
        <f t="shared" si="136"/>
        <v>0.19049242053789683</v>
      </c>
      <c r="EN75" s="10">
        <f t="shared" si="136"/>
        <v>0.19142966585167009</v>
      </c>
      <c r="EO75" s="10">
        <f t="shared" si="136"/>
        <v>0.19236691116544336</v>
      </c>
      <c r="EP75" s="10">
        <f t="shared" si="136"/>
        <v>0.19330415647921662</v>
      </c>
      <c r="EQ75" s="10">
        <f t="shared" si="136"/>
        <v>0.19424140179298988</v>
      </c>
      <c r="ER75" s="10">
        <f t="shared" si="136"/>
        <v>0.19517864710676314</v>
      </c>
      <c r="ES75" s="10">
        <f t="shared" si="136"/>
        <v>0.1961158924205364</v>
      </c>
      <c r="ET75" s="10">
        <f t="shared" si="136"/>
        <v>0.19705313773430966</v>
      </c>
      <c r="EU75" s="10"/>
      <c r="EV75" s="10"/>
      <c r="EW75" s="10"/>
      <c r="EX75" s="10"/>
      <c r="EY75" s="10"/>
      <c r="EZ75" s="10"/>
      <c r="FA75" s="10"/>
      <c r="FB75" s="10"/>
    </row>
    <row r="76" spans="1:158" x14ac:dyDescent="0.25">
      <c r="A76" s="70" t="s">
        <v>215</v>
      </c>
      <c r="B76" s="17"/>
      <c r="C76" s="10">
        <v>5.9969999999999999</v>
      </c>
      <c r="D76" s="10">
        <v>7.1999999999999998E-3</v>
      </c>
      <c r="E76" s="7">
        <v>2.0299999999999999E-2</v>
      </c>
      <c r="F76" s="10">
        <f t="shared" si="128"/>
        <v>3.8280943145861057E-2</v>
      </c>
      <c r="G76" s="10">
        <f t="shared" si="128"/>
        <v>3.9316974584056474E-2</v>
      </c>
      <c r="H76" s="10">
        <f t="shared" si="128"/>
        <v>4.0353006022251892E-2</v>
      </c>
      <c r="I76" s="10">
        <f t="shared" si="128"/>
        <v>4.1389037460447087E-2</v>
      </c>
      <c r="J76" s="10">
        <f t="shared" si="129"/>
        <v>4.2425068898642504E-2</v>
      </c>
      <c r="K76" s="10">
        <f t="shared" si="129"/>
        <v>4.3461100336837921E-2</v>
      </c>
      <c r="L76" s="10">
        <f t="shared" si="123"/>
        <v>4.4497131775033338E-2</v>
      </c>
      <c r="M76" s="10">
        <f t="shared" si="123"/>
        <v>4.5533163213228534E-2</v>
      </c>
      <c r="N76" s="10">
        <f t="shared" si="123"/>
        <v>4.6569194651423951E-2</v>
      </c>
      <c r="O76" s="10">
        <f t="shared" si="123"/>
        <v>4.7605226089619368E-2</v>
      </c>
      <c r="P76" s="10">
        <f t="shared" si="123"/>
        <v>5.9001571909768291E-2</v>
      </c>
      <c r="Q76" s="10">
        <f t="shared" si="123"/>
        <v>6.003760334796393E-2</v>
      </c>
      <c r="R76" s="10">
        <f t="shared" si="123"/>
        <v>6.1073634786159126E-2</v>
      </c>
      <c r="S76" s="10">
        <f t="shared" si="123"/>
        <v>6.2109666224354321E-2</v>
      </c>
      <c r="T76" s="10">
        <f t="shared" si="123"/>
        <v>6.314569766254996E-2</v>
      </c>
      <c r="U76" s="10">
        <f t="shared" si="123"/>
        <v>6.4181729100745155E-2</v>
      </c>
      <c r="V76" s="10">
        <f t="shared" si="123"/>
        <v>6.521776053894035E-2</v>
      </c>
      <c r="W76" s="10">
        <f t="shared" si="123"/>
        <v>6.625379197713599E-2</v>
      </c>
      <c r="X76" s="10">
        <f t="shared" si="123"/>
        <v>6.7289823415331185E-2</v>
      </c>
      <c r="Y76" s="10">
        <f t="shared" si="123"/>
        <v>6.8325854853526824E-2</v>
      </c>
      <c r="Z76" s="10">
        <f t="shared" si="133"/>
        <v>6.9361886291722019E-2</v>
      </c>
      <c r="AA76" s="10">
        <f t="shared" si="133"/>
        <v>7.0397917729917214E-2</v>
      </c>
      <c r="AB76" s="10">
        <f t="shared" si="130"/>
        <v>7.1433949168112854E-2</v>
      </c>
      <c r="AC76" s="10">
        <f t="shared" si="130"/>
        <v>7.2469980606308049E-2</v>
      </c>
      <c r="AD76" s="10">
        <f t="shared" si="130"/>
        <v>7.3506012044503244E-2</v>
      </c>
      <c r="AE76" s="10">
        <f t="shared" si="137"/>
        <v>7.4542043482698883E-2</v>
      </c>
      <c r="AF76" s="10">
        <f t="shared" si="137"/>
        <v>7.5578074920894078E-2</v>
      </c>
      <c r="AG76" s="10">
        <f t="shared" si="137"/>
        <v>7.6614106359089718E-2</v>
      </c>
      <c r="AH76" s="10">
        <f t="shared" si="137"/>
        <v>7.7650137797284913E-2</v>
      </c>
      <c r="AI76" s="10">
        <f t="shared" si="137"/>
        <v>7.8686169235480108E-2</v>
      </c>
      <c r="AJ76" s="10">
        <f t="shared" si="137"/>
        <v>7.9722200673675747E-2</v>
      </c>
      <c r="AK76" s="10">
        <f t="shared" si="137"/>
        <v>8.0758232111870942E-2</v>
      </c>
      <c r="AL76" s="10">
        <f t="shared" si="137"/>
        <v>8.1794263550066137E-2</v>
      </c>
      <c r="AM76" s="10">
        <f t="shared" si="137"/>
        <v>8.2830294988261777E-2</v>
      </c>
      <c r="AN76" s="10">
        <f t="shared" si="137"/>
        <v>8.3866326426456972E-2</v>
      </c>
      <c r="AO76" s="10">
        <f t="shared" si="137"/>
        <v>8.4902357864652167E-2</v>
      </c>
      <c r="AP76" s="10">
        <f t="shared" si="137"/>
        <v>8.5938389302847806E-2</v>
      </c>
      <c r="AQ76" s="10">
        <f t="shared" si="137"/>
        <v>8.6974420741043001E-2</v>
      </c>
      <c r="AR76" s="10">
        <f t="shared" si="137"/>
        <v>8.8010452179238641E-2</v>
      </c>
      <c r="AS76" s="10">
        <f t="shared" si="137"/>
        <v>8.9046483617433836E-2</v>
      </c>
      <c r="AT76" s="10">
        <f t="shared" si="137"/>
        <v>9.0082515055629031E-2</v>
      </c>
      <c r="AU76" s="10">
        <f t="shared" si="137"/>
        <v>9.1118546493824226E-2</v>
      </c>
      <c r="AV76" s="10">
        <f t="shared" si="137"/>
        <v>9.215457793202031E-2</v>
      </c>
      <c r="AW76" s="10">
        <f t="shared" si="137"/>
        <v>9.3190609370215505E-2</v>
      </c>
      <c r="AX76" s="10">
        <f t="shared" si="137"/>
        <v>9.42266408084107E-2</v>
      </c>
      <c r="AY76" s="10">
        <f t="shared" si="137"/>
        <v>9.5262672246605895E-2</v>
      </c>
      <c r="AZ76" s="10">
        <f t="shared" si="137"/>
        <v>9.629870368480109E-2</v>
      </c>
      <c r="BA76" s="10">
        <f t="shared" si="137"/>
        <v>9.7334735122996285E-2</v>
      </c>
      <c r="BB76" s="10">
        <f t="shared" si="137"/>
        <v>9.8370766561192369E-2</v>
      </c>
      <c r="BC76" s="10">
        <f t="shared" si="137"/>
        <v>9.9406797999387564E-2</v>
      </c>
      <c r="BD76" s="10">
        <f t="shared" si="137"/>
        <v>0.10044282943758276</v>
      </c>
      <c r="BE76" s="10">
        <f t="shared" si="137"/>
        <v>0.10147886087577795</v>
      </c>
      <c r="BF76" s="10">
        <f t="shared" si="137"/>
        <v>0.10251489231397315</v>
      </c>
      <c r="BG76" s="10">
        <f t="shared" si="137"/>
        <v>0.10355092375216923</v>
      </c>
      <c r="BH76" s="10">
        <f t="shared" si="137"/>
        <v>0.10458695519036443</v>
      </c>
      <c r="BI76" s="10">
        <f t="shared" si="137"/>
        <v>0.10562298662855962</v>
      </c>
      <c r="BJ76" s="10">
        <f t="shared" si="137"/>
        <v>0.10665901806675482</v>
      </c>
      <c r="BK76" s="10">
        <f t="shared" si="137"/>
        <v>0.10769504950495001</v>
      </c>
      <c r="BL76" s="10">
        <f t="shared" si="137"/>
        <v>0.1087310809431461</v>
      </c>
      <c r="BM76" s="10">
        <f t="shared" si="137"/>
        <v>0.10976711238134129</v>
      </c>
      <c r="BN76" s="10">
        <f t="shared" si="137"/>
        <v>0.11080314381953649</v>
      </c>
      <c r="BO76" s="10">
        <f t="shared" si="137"/>
        <v>0.11183917525773168</v>
      </c>
      <c r="BP76" s="10">
        <f t="shared" si="137"/>
        <v>0.11287520669592688</v>
      </c>
      <c r="BQ76" s="10">
        <f t="shared" si="137"/>
        <v>0.11391123813412207</v>
      </c>
      <c r="BR76" s="10">
        <f t="shared" si="137"/>
        <v>0.11494726957231816</v>
      </c>
      <c r="BS76" s="10">
        <f t="shared" si="137"/>
        <v>0.11598330101051335</v>
      </c>
      <c r="BT76" s="10">
        <f t="shared" si="137"/>
        <v>0.11701933244870855</v>
      </c>
      <c r="BU76" s="10">
        <f t="shared" si="137"/>
        <v>0.11805536388690374</v>
      </c>
      <c r="BV76" s="10">
        <f t="shared" si="137"/>
        <v>0.11909139532509894</v>
      </c>
      <c r="BW76" s="10">
        <f t="shared" si="137"/>
        <v>0.12012742676329502</v>
      </c>
      <c r="BX76" s="10">
        <f t="shared" si="137"/>
        <v>0.12116345820149022</v>
      </c>
      <c r="BY76" s="10">
        <f t="shared" si="137"/>
        <v>0.12219948963968541</v>
      </c>
      <c r="BZ76" s="10">
        <f t="shared" si="137"/>
        <v>0.12323552107788061</v>
      </c>
      <c r="CA76" s="10">
        <f t="shared" si="137"/>
        <v>0.1242715525160758</v>
      </c>
      <c r="CB76" s="10">
        <f t="shared" si="137"/>
        <v>0.12530758395427188</v>
      </c>
      <c r="CC76" s="10">
        <f t="shared" si="137"/>
        <v>0.12634361539246708</v>
      </c>
      <c r="CD76" s="10">
        <f t="shared" si="137"/>
        <v>0.12737964683066227</v>
      </c>
      <c r="CE76" s="10">
        <f t="shared" si="137"/>
        <v>0.12841567826885747</v>
      </c>
      <c r="CF76" s="10">
        <f t="shared" si="137"/>
        <v>0.12945170970705266</v>
      </c>
      <c r="CG76" s="10">
        <f t="shared" si="137"/>
        <v>0.13048774114524786</v>
      </c>
      <c r="CH76" s="10">
        <f t="shared" si="137"/>
        <v>0.13152377258344394</v>
      </c>
      <c r="CI76" s="10">
        <f t="shared" si="137"/>
        <v>0.13255980402163914</v>
      </c>
      <c r="CJ76" s="10">
        <f t="shared" si="137"/>
        <v>0.13359583545983433</v>
      </c>
      <c r="CK76" s="10">
        <f t="shared" si="137"/>
        <v>0.13463186689802953</v>
      </c>
      <c r="CL76" s="10">
        <f t="shared" si="137"/>
        <v>0.13566789833622472</v>
      </c>
      <c r="CM76" s="10">
        <f t="shared" si="137"/>
        <v>0.13670392977442081</v>
      </c>
      <c r="CN76" s="10">
        <f t="shared" si="137"/>
        <v>0.137739961212616</v>
      </c>
      <c r="CO76" s="10">
        <f t="shared" si="137"/>
        <v>0.1387759926508112</v>
      </c>
      <c r="CP76" s="10">
        <f t="shared" si="137"/>
        <v>0.13981202408900639</v>
      </c>
      <c r="CQ76" s="10">
        <f t="shared" si="136"/>
        <v>0.14084805552720159</v>
      </c>
      <c r="CR76" s="10">
        <f t="shared" si="136"/>
        <v>0.14188408696539767</v>
      </c>
      <c r="CS76" s="10">
        <f t="shared" si="136"/>
        <v>0.14292011840359287</v>
      </c>
      <c r="CT76" s="10">
        <f t="shared" si="136"/>
        <v>0.14395614984178806</v>
      </c>
      <c r="CU76" s="10">
        <f t="shared" si="136"/>
        <v>0.14499218127998326</v>
      </c>
      <c r="CV76" s="10">
        <f t="shared" si="136"/>
        <v>0.14602821271817845</v>
      </c>
      <c r="CW76" s="10">
        <f t="shared" si="136"/>
        <v>0.14706424415637365</v>
      </c>
      <c r="CX76" s="10">
        <f t="shared" si="136"/>
        <v>0.14810027559456973</v>
      </c>
      <c r="CY76" s="10">
        <f t="shared" si="136"/>
        <v>0.14913630703276493</v>
      </c>
      <c r="CZ76" s="10">
        <f t="shared" si="136"/>
        <v>0.15017233847096012</v>
      </c>
      <c r="DA76" s="10">
        <f t="shared" si="136"/>
        <v>0.15120836990915532</v>
      </c>
      <c r="DB76" s="10">
        <f t="shared" si="136"/>
        <v>0.15224440134735051</v>
      </c>
      <c r="DC76" s="10">
        <f t="shared" si="136"/>
        <v>0.15328043278554659</v>
      </c>
      <c r="DD76" s="10">
        <f t="shared" si="136"/>
        <v>0.15431646422374179</v>
      </c>
      <c r="DE76" s="10">
        <f t="shared" si="136"/>
        <v>0.15535249566193698</v>
      </c>
      <c r="DF76" s="10">
        <f t="shared" si="136"/>
        <v>0.15638852710013218</v>
      </c>
      <c r="DG76" s="10">
        <f t="shared" si="136"/>
        <v>0.15742455853832737</v>
      </c>
      <c r="DH76" s="10">
        <f t="shared" si="136"/>
        <v>0.15846058997652346</v>
      </c>
      <c r="DI76" s="10">
        <f t="shared" si="136"/>
        <v>0.15949662141471865</v>
      </c>
      <c r="DJ76" s="10">
        <f t="shared" si="136"/>
        <v>0.16053265285291385</v>
      </c>
      <c r="DK76" s="10">
        <f t="shared" si="136"/>
        <v>0.16156868429110904</v>
      </c>
      <c r="DL76" s="10">
        <f t="shared" si="136"/>
        <v>0.16260471572930424</v>
      </c>
      <c r="DM76" s="10">
        <f t="shared" si="136"/>
        <v>0.16364074716749943</v>
      </c>
      <c r="DN76" s="10">
        <f t="shared" si="136"/>
        <v>0.16467677860569552</v>
      </c>
      <c r="DO76" s="10">
        <f t="shared" si="136"/>
        <v>0.16571281004389071</v>
      </c>
      <c r="DP76" s="10">
        <f t="shared" si="136"/>
        <v>0.16674884148208591</v>
      </c>
      <c r="DQ76" s="10">
        <f t="shared" si="136"/>
        <v>0.1677848729202811</v>
      </c>
      <c r="DR76" s="10">
        <f t="shared" si="136"/>
        <v>0.1688209043584763</v>
      </c>
      <c r="DS76" s="10">
        <f t="shared" si="136"/>
        <v>0.16985693579667061</v>
      </c>
      <c r="DT76" s="10">
        <f t="shared" si="136"/>
        <v>0.17089296723486669</v>
      </c>
      <c r="DU76" s="10">
        <f t="shared" si="136"/>
        <v>0.171928998673061</v>
      </c>
      <c r="DV76" s="10">
        <f t="shared" si="136"/>
        <v>0.17296503011125708</v>
      </c>
      <c r="DW76" s="10">
        <f t="shared" si="136"/>
        <v>0.17400106154945227</v>
      </c>
      <c r="DX76" s="10">
        <f t="shared" si="136"/>
        <v>0.17503709298764747</v>
      </c>
      <c r="DY76" s="10">
        <f t="shared" si="136"/>
        <v>0.17607312442584266</v>
      </c>
      <c r="DZ76" s="10">
        <f t="shared" si="136"/>
        <v>0.17710915586403786</v>
      </c>
      <c r="EA76" s="10">
        <f t="shared" si="136"/>
        <v>0.17814518730223483</v>
      </c>
      <c r="EB76" s="10">
        <f t="shared" si="136"/>
        <v>0.17918121874043003</v>
      </c>
      <c r="EC76" s="10">
        <f t="shared" si="136"/>
        <v>0.18021725017862522</v>
      </c>
      <c r="ED76" s="10">
        <f t="shared" si="136"/>
        <v>0.18125328161682042</v>
      </c>
      <c r="EE76" s="10">
        <f t="shared" si="136"/>
        <v>0.18228931305501561</v>
      </c>
      <c r="EF76" s="10">
        <f t="shared" si="136"/>
        <v>0.18332534449321081</v>
      </c>
      <c r="EG76" s="10">
        <f t="shared" si="136"/>
        <v>0.184361375931406</v>
      </c>
      <c r="EH76" s="10">
        <f t="shared" si="136"/>
        <v>0.1853974073696012</v>
      </c>
      <c r="EI76" s="10">
        <f t="shared" si="136"/>
        <v>0.18643343880779639</v>
      </c>
      <c r="EJ76" s="10">
        <f t="shared" si="136"/>
        <v>0.18746947024599336</v>
      </c>
      <c r="EK76" s="10">
        <f t="shared" si="136"/>
        <v>0.18850550168418856</v>
      </c>
      <c r="EL76" s="10">
        <f t="shared" si="136"/>
        <v>0.18954153312238375</v>
      </c>
      <c r="EM76" s="10">
        <f t="shared" si="136"/>
        <v>0.19057756456057895</v>
      </c>
      <c r="EN76" s="10">
        <f t="shared" si="136"/>
        <v>0.19161359599877414</v>
      </c>
      <c r="EO76" s="10">
        <f t="shared" si="136"/>
        <v>0.19264962743696934</v>
      </c>
      <c r="EP76" s="10">
        <f t="shared" si="136"/>
        <v>0.19368565887516453</v>
      </c>
      <c r="EQ76" s="10">
        <f t="shared" si="136"/>
        <v>0.19472169031335973</v>
      </c>
      <c r="ER76" s="10">
        <f t="shared" si="136"/>
        <v>0.19575772175155493</v>
      </c>
      <c r="ES76" s="10">
        <f t="shared" si="136"/>
        <v>0.19679375318975012</v>
      </c>
      <c r="ET76" s="10">
        <f t="shared" si="136"/>
        <v>0.19782978462794709</v>
      </c>
      <c r="EU76" s="10"/>
      <c r="EV76" s="10"/>
      <c r="EW76" s="10"/>
      <c r="EX76" s="10"/>
      <c r="EY76" s="10"/>
      <c r="EZ76" s="10"/>
      <c r="FA76" s="10"/>
      <c r="FB76" s="10"/>
    </row>
    <row r="77" spans="1:158" x14ac:dyDescent="0.25">
      <c r="A77" s="70" t="s">
        <v>242</v>
      </c>
      <c r="B77" s="17"/>
      <c r="C77" s="10">
        <v>5.9969999999999999</v>
      </c>
      <c r="D77" s="10">
        <v>1.1299999999999999E-2</v>
      </c>
      <c r="E77" s="7">
        <v>2.0299999999999999E-2</v>
      </c>
      <c r="F77" s="10">
        <f t="shared" si="128"/>
        <v>4.238094314586105E-2</v>
      </c>
      <c r="G77" s="10">
        <f t="shared" si="128"/>
        <v>4.3416974584056467E-2</v>
      </c>
      <c r="H77" s="10">
        <f t="shared" si="128"/>
        <v>4.4453006022251884E-2</v>
      </c>
      <c r="I77" s="10">
        <f t="shared" si="128"/>
        <v>4.5489037460447079E-2</v>
      </c>
      <c r="J77" s="10">
        <f t="shared" si="129"/>
        <v>4.6525068898642497E-2</v>
      </c>
      <c r="K77" s="10">
        <f t="shared" si="129"/>
        <v>4.7561100336837914E-2</v>
      </c>
      <c r="L77" s="10">
        <f t="shared" ref="L77:Y77" si="138">L$5/(1-$E77)+$D77-L$5</f>
        <v>4.8597131775033331E-2</v>
      </c>
      <c r="M77" s="10">
        <f t="shared" si="138"/>
        <v>4.9633163213228526E-2</v>
      </c>
      <c r="N77" s="10">
        <f t="shared" si="138"/>
        <v>5.0669194651423943E-2</v>
      </c>
      <c r="O77" s="10">
        <f t="shared" si="138"/>
        <v>5.1705226089619361E-2</v>
      </c>
      <c r="P77" s="10">
        <f t="shared" si="138"/>
        <v>6.3101571909768062E-2</v>
      </c>
      <c r="Q77" s="10">
        <f t="shared" si="138"/>
        <v>6.4137603347963701E-2</v>
      </c>
      <c r="R77" s="10">
        <f t="shared" si="138"/>
        <v>6.5173634786158896E-2</v>
      </c>
      <c r="S77" s="10">
        <f t="shared" si="138"/>
        <v>6.6209666224354091E-2</v>
      </c>
      <c r="T77" s="10">
        <f t="shared" si="138"/>
        <v>6.724569766254973E-2</v>
      </c>
      <c r="U77" s="10">
        <f t="shared" si="138"/>
        <v>6.8281729100744926E-2</v>
      </c>
      <c r="V77" s="10">
        <f t="shared" si="138"/>
        <v>6.9317760538940121E-2</v>
      </c>
      <c r="W77" s="10">
        <f t="shared" si="138"/>
        <v>7.035379197713576E-2</v>
      </c>
      <c r="X77" s="10">
        <f t="shared" si="138"/>
        <v>7.1389823415330955E-2</v>
      </c>
      <c r="Y77" s="10">
        <f t="shared" si="138"/>
        <v>7.2425854853526594E-2</v>
      </c>
      <c r="Z77" s="10">
        <f t="shared" si="133"/>
        <v>7.346188629172179E-2</v>
      </c>
      <c r="AA77" s="10">
        <f t="shared" si="133"/>
        <v>7.4497917729916985E-2</v>
      </c>
      <c r="AB77" s="10">
        <f t="shared" si="130"/>
        <v>7.5533949168112624E-2</v>
      </c>
      <c r="AC77" s="10">
        <f t="shared" si="130"/>
        <v>7.6569980606307819E-2</v>
      </c>
      <c r="AD77" s="10">
        <f t="shared" si="130"/>
        <v>7.7606012044503014E-2</v>
      </c>
      <c r="AE77" s="10">
        <f t="shared" si="137"/>
        <v>7.8642043482698654E-2</v>
      </c>
      <c r="AF77" s="10">
        <f t="shared" si="137"/>
        <v>7.9678074920893849E-2</v>
      </c>
      <c r="AG77" s="10">
        <f t="shared" si="137"/>
        <v>8.0714106359089488E-2</v>
      </c>
      <c r="AH77" s="10">
        <f t="shared" si="137"/>
        <v>8.1750137797284683E-2</v>
      </c>
      <c r="AI77" s="10">
        <f t="shared" si="137"/>
        <v>8.2786169235479878E-2</v>
      </c>
      <c r="AJ77" s="10">
        <f t="shared" si="137"/>
        <v>8.3822200673675518E-2</v>
      </c>
      <c r="AK77" s="10">
        <f t="shared" si="137"/>
        <v>8.4858232111870713E-2</v>
      </c>
      <c r="AL77" s="10">
        <f t="shared" si="137"/>
        <v>8.5894263550065908E-2</v>
      </c>
      <c r="AM77" s="10">
        <f t="shared" si="137"/>
        <v>8.6930294988261547E-2</v>
      </c>
      <c r="AN77" s="10">
        <f t="shared" si="137"/>
        <v>8.7966326426456742E-2</v>
      </c>
      <c r="AO77" s="10">
        <f t="shared" si="137"/>
        <v>8.9002357864651938E-2</v>
      </c>
      <c r="AP77" s="10">
        <f t="shared" si="137"/>
        <v>9.0038389302847577E-2</v>
      </c>
      <c r="AQ77" s="10">
        <f t="shared" si="137"/>
        <v>9.1074420741042772E-2</v>
      </c>
      <c r="AR77" s="10">
        <f t="shared" si="137"/>
        <v>9.2110452179238411E-2</v>
      </c>
      <c r="AS77" s="10">
        <f t="shared" si="137"/>
        <v>9.314648361743405E-2</v>
      </c>
      <c r="AT77" s="10">
        <f t="shared" si="137"/>
        <v>9.4182515055629246E-2</v>
      </c>
      <c r="AU77" s="10">
        <f t="shared" si="137"/>
        <v>9.5218546493824441E-2</v>
      </c>
      <c r="AV77" s="10">
        <f t="shared" si="137"/>
        <v>9.6254577932020524E-2</v>
      </c>
      <c r="AW77" s="10">
        <f t="shared" si="137"/>
        <v>9.7290609370215719E-2</v>
      </c>
      <c r="AX77" s="10">
        <f t="shared" si="137"/>
        <v>9.8326640808410914E-2</v>
      </c>
      <c r="AY77" s="10">
        <f t="shared" si="137"/>
        <v>9.936267224660611E-2</v>
      </c>
      <c r="AZ77" s="10">
        <f t="shared" si="137"/>
        <v>0.1003987036848013</v>
      </c>
      <c r="BA77" s="10">
        <f t="shared" si="137"/>
        <v>0.1014347351229965</v>
      </c>
      <c r="BB77" s="10">
        <f t="shared" si="137"/>
        <v>0.10247076656119258</v>
      </c>
      <c r="BC77" s="10">
        <f t="shared" si="137"/>
        <v>0.10350679799938778</v>
      </c>
      <c r="BD77" s="10">
        <f t="shared" si="137"/>
        <v>0.10454282943758297</v>
      </c>
      <c r="BE77" s="10">
        <f t="shared" si="137"/>
        <v>0.10557886087577817</v>
      </c>
      <c r="BF77" s="10">
        <f t="shared" si="137"/>
        <v>0.10661489231397336</v>
      </c>
      <c r="BG77" s="10">
        <f t="shared" si="137"/>
        <v>0.10765092375216945</v>
      </c>
      <c r="BH77" s="10">
        <f t="shared" si="137"/>
        <v>0.10868695519036464</v>
      </c>
      <c r="BI77" s="10">
        <f t="shared" si="137"/>
        <v>0.10972298662855984</v>
      </c>
      <c r="BJ77" s="10">
        <f t="shared" si="137"/>
        <v>0.11075901806675503</v>
      </c>
      <c r="BK77" s="10">
        <f t="shared" si="137"/>
        <v>0.11179504950495023</v>
      </c>
      <c r="BL77" s="10">
        <f t="shared" si="137"/>
        <v>0.11283108094314631</v>
      </c>
      <c r="BM77" s="10">
        <f t="shared" si="137"/>
        <v>0.11386711238134151</v>
      </c>
      <c r="BN77" s="10">
        <f t="shared" si="137"/>
        <v>0.1149031438195367</v>
      </c>
      <c r="BO77" s="10">
        <f t="shared" si="137"/>
        <v>0.1159391752577319</v>
      </c>
      <c r="BP77" s="10">
        <f t="shared" si="137"/>
        <v>0.11697520669592709</v>
      </c>
      <c r="BQ77" s="10">
        <f t="shared" si="137"/>
        <v>0.11801123813412229</v>
      </c>
      <c r="BR77" s="10">
        <f t="shared" si="137"/>
        <v>0.11904726957231837</v>
      </c>
      <c r="BS77" s="10">
        <f t="shared" si="137"/>
        <v>0.12008330101051357</v>
      </c>
      <c r="BT77" s="10">
        <f t="shared" si="137"/>
        <v>0.12111933244870876</v>
      </c>
      <c r="BU77" s="10">
        <f t="shared" si="137"/>
        <v>0.12215536388690396</v>
      </c>
      <c r="BV77" s="10">
        <f t="shared" si="137"/>
        <v>0.12319139532509915</v>
      </c>
      <c r="BW77" s="10">
        <f t="shared" si="137"/>
        <v>0.12422742676329523</v>
      </c>
      <c r="BX77" s="10">
        <f t="shared" si="137"/>
        <v>0.12526345820149043</v>
      </c>
      <c r="BY77" s="10">
        <f t="shared" si="137"/>
        <v>0.12629948963968562</v>
      </c>
      <c r="BZ77" s="10">
        <f t="shared" si="137"/>
        <v>0.12733552107788082</v>
      </c>
      <c r="CA77" s="10">
        <f t="shared" si="137"/>
        <v>0.12837155251607602</v>
      </c>
      <c r="CB77" s="10">
        <f t="shared" si="137"/>
        <v>0.1294075839542721</v>
      </c>
      <c r="CC77" s="10">
        <f t="shared" si="137"/>
        <v>0.13044361539246729</v>
      </c>
      <c r="CD77" s="10">
        <f t="shared" si="137"/>
        <v>0.13147964683066249</v>
      </c>
      <c r="CE77" s="10">
        <f t="shared" si="137"/>
        <v>0.13251567826885768</v>
      </c>
      <c r="CF77" s="10">
        <f t="shared" si="137"/>
        <v>0.13355170970705288</v>
      </c>
      <c r="CG77" s="10">
        <f t="shared" si="137"/>
        <v>0.13458774114524807</v>
      </c>
      <c r="CH77" s="10">
        <f t="shared" si="137"/>
        <v>0.13562377258344416</v>
      </c>
      <c r="CI77" s="10">
        <f t="shared" si="137"/>
        <v>0.13665980402163935</v>
      </c>
      <c r="CJ77" s="10">
        <f t="shared" si="137"/>
        <v>0.13769583545983455</v>
      </c>
      <c r="CK77" s="10">
        <f t="shared" si="137"/>
        <v>0.13873186689802974</v>
      </c>
      <c r="CL77" s="10">
        <f t="shared" si="137"/>
        <v>0.13976789833622494</v>
      </c>
      <c r="CM77" s="10">
        <f t="shared" si="137"/>
        <v>0.14080392977442102</v>
      </c>
      <c r="CN77" s="10">
        <f t="shared" si="137"/>
        <v>0.14183996121261622</v>
      </c>
      <c r="CO77" s="10">
        <f t="shared" si="137"/>
        <v>0.14287599265081141</v>
      </c>
      <c r="CP77" s="10">
        <f t="shared" si="137"/>
        <v>0.14391202408900661</v>
      </c>
      <c r="CQ77" s="10">
        <f t="shared" si="136"/>
        <v>0.1449480555272018</v>
      </c>
      <c r="CR77" s="10">
        <f t="shared" si="136"/>
        <v>0.14598408696539789</v>
      </c>
      <c r="CS77" s="10">
        <f t="shared" si="136"/>
        <v>0.14702011840359308</v>
      </c>
      <c r="CT77" s="10">
        <f t="shared" si="136"/>
        <v>0.14805614984178828</v>
      </c>
      <c r="CU77" s="10">
        <f t="shared" si="136"/>
        <v>0.14909218127998347</v>
      </c>
      <c r="CV77" s="10">
        <f t="shared" si="136"/>
        <v>0.15012821271817867</v>
      </c>
      <c r="CW77" s="10">
        <f t="shared" si="136"/>
        <v>0.15116424415637386</v>
      </c>
      <c r="CX77" s="10">
        <f t="shared" si="136"/>
        <v>0.15220027559456994</v>
      </c>
      <c r="CY77" s="10">
        <f t="shared" si="136"/>
        <v>0.15323630703276514</v>
      </c>
      <c r="CZ77" s="10">
        <f t="shared" si="136"/>
        <v>0.15427233847096034</v>
      </c>
      <c r="DA77" s="10">
        <f t="shared" si="136"/>
        <v>0.15530836990915553</v>
      </c>
      <c r="DB77" s="10">
        <f t="shared" si="136"/>
        <v>0.15634440134735073</v>
      </c>
      <c r="DC77" s="10">
        <f t="shared" si="136"/>
        <v>0.15738043278554681</v>
      </c>
      <c r="DD77" s="10">
        <f t="shared" si="136"/>
        <v>0.158416464223742</v>
      </c>
      <c r="DE77" s="10">
        <f t="shared" si="136"/>
        <v>0.1594524956619372</v>
      </c>
      <c r="DF77" s="10">
        <f t="shared" si="136"/>
        <v>0.16048852710013239</v>
      </c>
      <c r="DG77" s="10">
        <f t="shared" si="136"/>
        <v>0.16152455853832759</v>
      </c>
      <c r="DH77" s="10">
        <f t="shared" si="136"/>
        <v>0.16256058997652367</v>
      </c>
      <c r="DI77" s="10">
        <f t="shared" si="136"/>
        <v>0.16359662141471887</v>
      </c>
      <c r="DJ77" s="10">
        <f t="shared" si="136"/>
        <v>0.16463265285291406</v>
      </c>
      <c r="DK77" s="10">
        <f t="shared" si="136"/>
        <v>0.16566868429110926</v>
      </c>
      <c r="DL77" s="10">
        <f t="shared" si="136"/>
        <v>0.16670471572930445</v>
      </c>
      <c r="DM77" s="10">
        <f t="shared" si="136"/>
        <v>0.16774074716749965</v>
      </c>
      <c r="DN77" s="10">
        <f t="shared" si="136"/>
        <v>0.16877677860569573</v>
      </c>
      <c r="DO77" s="10">
        <f t="shared" si="136"/>
        <v>0.16981281004389093</v>
      </c>
      <c r="DP77" s="10">
        <f t="shared" si="136"/>
        <v>0.17084884148208612</v>
      </c>
      <c r="DQ77" s="10">
        <f t="shared" si="136"/>
        <v>0.17188487292028132</v>
      </c>
      <c r="DR77" s="10">
        <f t="shared" si="136"/>
        <v>0.17292090435847651</v>
      </c>
      <c r="DS77" s="10">
        <f t="shared" si="136"/>
        <v>0.17395693579667171</v>
      </c>
      <c r="DT77" s="10">
        <f t="shared" si="136"/>
        <v>0.17499296723486779</v>
      </c>
      <c r="DU77" s="10">
        <f t="shared" si="136"/>
        <v>0.1760289986730621</v>
      </c>
      <c r="DV77" s="10">
        <f t="shared" si="136"/>
        <v>0.17706503011125818</v>
      </c>
      <c r="DW77" s="10">
        <f t="shared" si="136"/>
        <v>0.17810106154945338</v>
      </c>
      <c r="DX77" s="10">
        <f t="shared" si="136"/>
        <v>0.17913709298764857</v>
      </c>
      <c r="DY77" s="10">
        <f t="shared" si="136"/>
        <v>0.18017312442584377</v>
      </c>
      <c r="DZ77" s="10">
        <f t="shared" si="136"/>
        <v>0.18120915586403896</v>
      </c>
      <c r="EA77" s="10">
        <f t="shared" si="136"/>
        <v>0.18224518730223593</v>
      </c>
      <c r="EB77" s="10">
        <f t="shared" si="136"/>
        <v>0.18328121874043113</v>
      </c>
      <c r="EC77" s="10">
        <f t="shared" si="136"/>
        <v>0.18431725017862632</v>
      </c>
      <c r="ED77" s="10">
        <f t="shared" si="136"/>
        <v>0.18535328161682152</v>
      </c>
      <c r="EE77" s="10">
        <f t="shared" si="136"/>
        <v>0.18638931305501671</v>
      </c>
      <c r="EF77" s="10">
        <f t="shared" si="136"/>
        <v>0.18742534449321191</v>
      </c>
      <c r="EG77" s="10">
        <f t="shared" si="136"/>
        <v>0.1884613759314071</v>
      </c>
      <c r="EH77" s="10">
        <f t="shared" si="136"/>
        <v>0.1894974073696023</v>
      </c>
      <c r="EI77" s="10">
        <f t="shared" si="136"/>
        <v>0.19053343880779749</v>
      </c>
      <c r="EJ77" s="10">
        <f t="shared" si="136"/>
        <v>0.19156947024599447</v>
      </c>
      <c r="EK77" s="10">
        <f t="shared" si="136"/>
        <v>0.19260550168418966</v>
      </c>
      <c r="EL77" s="10">
        <f t="shared" si="136"/>
        <v>0.19364153312238486</v>
      </c>
      <c r="EM77" s="10">
        <f t="shared" si="136"/>
        <v>0.19467756456058005</v>
      </c>
      <c r="EN77" s="10">
        <f t="shared" si="136"/>
        <v>0.19571359599877525</v>
      </c>
      <c r="EO77" s="10">
        <f t="shared" si="136"/>
        <v>0.19674962743697044</v>
      </c>
      <c r="EP77" s="10">
        <f t="shared" si="136"/>
        <v>0.19778565887516564</v>
      </c>
      <c r="EQ77" s="10">
        <f t="shared" si="136"/>
        <v>0.19882169031336083</v>
      </c>
      <c r="ER77" s="10">
        <f t="shared" si="136"/>
        <v>0.19985772175155603</v>
      </c>
      <c r="ES77" s="10">
        <f t="shared" si="136"/>
        <v>0.20089375318975122</v>
      </c>
      <c r="ET77" s="10">
        <f t="shared" si="136"/>
        <v>0.20192978462794819</v>
      </c>
      <c r="EU77" s="10"/>
      <c r="EV77" s="10"/>
      <c r="EW77" s="10"/>
      <c r="EX77" s="10"/>
      <c r="EY77" s="10"/>
      <c r="EZ77" s="10"/>
      <c r="FA77" s="10"/>
      <c r="FB77" s="10"/>
    </row>
    <row r="78" spans="1:158" x14ac:dyDescent="0.25">
      <c r="A78" s="70" t="s">
        <v>214</v>
      </c>
      <c r="B78" s="17"/>
      <c r="C78" s="10">
        <v>5.9969999999999999</v>
      </c>
      <c r="D78" s="10">
        <v>1.77E-2</v>
      </c>
      <c r="E78" s="7">
        <v>1.84E-2</v>
      </c>
      <c r="F78" s="10">
        <f t="shared" si="128"/>
        <v>4.5817359413202974E-2</v>
      </c>
      <c r="G78" s="10">
        <f t="shared" si="128"/>
        <v>4.6754604726976456E-2</v>
      </c>
      <c r="H78" s="10">
        <f t="shared" si="128"/>
        <v>4.7691850040749717E-2</v>
      </c>
      <c r="I78" s="10">
        <f t="shared" si="128"/>
        <v>4.86290953545232E-2</v>
      </c>
      <c r="J78" s="10">
        <f t="shared" si="129"/>
        <v>4.9566340668296682E-2</v>
      </c>
      <c r="K78" s="10">
        <f t="shared" si="129"/>
        <v>5.0503585982070165E-2</v>
      </c>
      <c r="L78" s="10">
        <f t="shared" si="123"/>
        <v>5.1440831295843426E-2</v>
      </c>
      <c r="M78" s="10">
        <f t="shared" si="123"/>
        <v>5.2378076609616908E-2</v>
      </c>
      <c r="N78" s="10">
        <f t="shared" si="123"/>
        <v>5.3315321923390391E-2</v>
      </c>
      <c r="O78" s="10">
        <f t="shared" si="123"/>
        <v>5.4252567237163651E-2</v>
      </c>
      <c r="P78" s="10">
        <f t="shared" si="123"/>
        <v>6.4562265688671516E-2</v>
      </c>
      <c r="Q78" s="10">
        <f t="shared" si="123"/>
        <v>6.5499511002444777E-2</v>
      </c>
      <c r="R78" s="10">
        <f t="shared" si="123"/>
        <v>6.6436756316218482E-2</v>
      </c>
      <c r="S78" s="10">
        <f t="shared" si="123"/>
        <v>6.7374001629991742E-2</v>
      </c>
      <c r="T78" s="10">
        <f t="shared" si="123"/>
        <v>6.8311246943765447E-2</v>
      </c>
      <c r="U78" s="10">
        <f t="shared" si="123"/>
        <v>6.9248492257538707E-2</v>
      </c>
      <c r="V78" s="10">
        <f t="shared" si="123"/>
        <v>7.0185737571311968E-2</v>
      </c>
      <c r="W78" s="10">
        <f t="shared" si="123"/>
        <v>7.1122982885085673E-2</v>
      </c>
      <c r="X78" s="10">
        <f t="shared" si="123"/>
        <v>7.2060228198858933E-2</v>
      </c>
      <c r="Y78" s="10">
        <f t="shared" si="123"/>
        <v>7.2997473512632194E-2</v>
      </c>
      <c r="Z78" s="10">
        <f t="shared" si="133"/>
        <v>7.3934718826405899E-2</v>
      </c>
      <c r="AA78" s="10">
        <f t="shared" si="133"/>
        <v>7.4871964140179159E-2</v>
      </c>
      <c r="AB78" s="10">
        <f t="shared" si="130"/>
        <v>7.5809209453952864E-2</v>
      </c>
      <c r="AC78" s="10">
        <f t="shared" si="130"/>
        <v>7.6746454767726124E-2</v>
      </c>
      <c r="AD78" s="10">
        <f t="shared" si="130"/>
        <v>7.7683700081499385E-2</v>
      </c>
      <c r="AE78" s="10">
        <f t="shared" si="137"/>
        <v>7.862094539527309E-2</v>
      </c>
      <c r="AF78" s="10">
        <f t="shared" si="137"/>
        <v>7.955819070904635E-2</v>
      </c>
      <c r="AG78" s="10">
        <f t="shared" si="137"/>
        <v>8.0495436022819611E-2</v>
      </c>
      <c r="AH78" s="10">
        <f t="shared" si="137"/>
        <v>8.1432681336593316E-2</v>
      </c>
      <c r="AI78" s="10">
        <f t="shared" si="137"/>
        <v>8.2369926650366576E-2</v>
      </c>
      <c r="AJ78" s="10">
        <f t="shared" si="137"/>
        <v>8.3307171964140281E-2</v>
      </c>
      <c r="AK78" s="10">
        <f t="shared" si="137"/>
        <v>8.4244417277913541E-2</v>
      </c>
      <c r="AL78" s="10">
        <f t="shared" si="137"/>
        <v>8.5181662591686802E-2</v>
      </c>
      <c r="AM78" s="10">
        <f t="shared" si="137"/>
        <v>8.6118907905460507E-2</v>
      </c>
      <c r="AN78" s="10">
        <f t="shared" si="137"/>
        <v>8.7056153219233767E-2</v>
      </c>
      <c r="AO78" s="10">
        <f t="shared" si="137"/>
        <v>8.7993398533007028E-2</v>
      </c>
      <c r="AP78" s="10">
        <f t="shared" si="137"/>
        <v>8.8930643846780733E-2</v>
      </c>
      <c r="AQ78" s="10">
        <f t="shared" si="137"/>
        <v>8.9867889160553993E-2</v>
      </c>
      <c r="AR78" s="10">
        <f t="shared" si="137"/>
        <v>9.0805134474327254E-2</v>
      </c>
      <c r="AS78" s="10">
        <f t="shared" si="137"/>
        <v>9.1742379788100514E-2</v>
      </c>
      <c r="AT78" s="10">
        <f t="shared" si="137"/>
        <v>9.2679625101873775E-2</v>
      </c>
      <c r="AU78" s="10">
        <f t="shared" si="137"/>
        <v>9.3616870415647035E-2</v>
      </c>
      <c r="AV78" s="10">
        <f t="shared" si="137"/>
        <v>9.4554115729420296E-2</v>
      </c>
      <c r="AW78" s="10">
        <f t="shared" si="137"/>
        <v>9.5491361043194445E-2</v>
      </c>
      <c r="AX78" s="10">
        <f t="shared" si="137"/>
        <v>9.6428606356967705E-2</v>
      </c>
      <c r="AY78" s="10">
        <f t="shared" si="137"/>
        <v>9.7365851670740966E-2</v>
      </c>
      <c r="AZ78" s="10">
        <f t="shared" si="137"/>
        <v>9.8303096984514227E-2</v>
      </c>
      <c r="BA78" s="10">
        <f t="shared" si="137"/>
        <v>9.9240342298287487E-2</v>
      </c>
      <c r="BB78" s="10">
        <f t="shared" si="137"/>
        <v>0.10017758761206164</v>
      </c>
      <c r="BC78" s="10">
        <f t="shared" si="137"/>
        <v>0.1011148329258349</v>
      </c>
      <c r="BD78" s="10">
        <f t="shared" si="137"/>
        <v>0.10205207823960816</v>
      </c>
      <c r="BE78" s="10">
        <f t="shared" si="137"/>
        <v>0.10298932355338142</v>
      </c>
      <c r="BF78" s="10">
        <f t="shared" si="137"/>
        <v>0.10392656886715468</v>
      </c>
      <c r="BG78" s="10">
        <f t="shared" si="137"/>
        <v>0.10486381418092883</v>
      </c>
      <c r="BH78" s="10">
        <f t="shared" si="137"/>
        <v>0.10580105949470209</v>
      </c>
      <c r="BI78" s="10">
        <f t="shared" si="137"/>
        <v>0.10673830480847535</v>
      </c>
      <c r="BJ78" s="10">
        <f t="shared" si="137"/>
        <v>0.10767555012224861</v>
      </c>
      <c r="BK78" s="10">
        <f t="shared" si="137"/>
        <v>0.10861279543602187</v>
      </c>
      <c r="BL78" s="10">
        <f t="shared" si="137"/>
        <v>0.10955004074979513</v>
      </c>
      <c r="BM78" s="10">
        <f t="shared" si="137"/>
        <v>0.11048728606356928</v>
      </c>
      <c r="BN78" s="10">
        <f t="shared" si="137"/>
        <v>0.11142453137734254</v>
      </c>
      <c r="BO78" s="10">
        <f t="shared" si="137"/>
        <v>0.1123617766911158</v>
      </c>
      <c r="BP78" s="10">
        <f t="shared" si="137"/>
        <v>0.11329902200488906</v>
      </c>
      <c r="BQ78" s="10">
        <f t="shared" si="137"/>
        <v>0.11423626731866232</v>
      </c>
      <c r="BR78" s="10">
        <f t="shared" si="137"/>
        <v>0.11517351263243647</v>
      </c>
      <c r="BS78" s="10">
        <f t="shared" si="137"/>
        <v>0.11611075794620973</v>
      </c>
      <c r="BT78" s="10">
        <f t="shared" si="137"/>
        <v>0.11704800325998299</v>
      </c>
      <c r="BU78" s="10">
        <f t="shared" si="137"/>
        <v>0.11798524857375625</v>
      </c>
      <c r="BV78" s="10">
        <f t="shared" si="137"/>
        <v>0.11892249388752951</v>
      </c>
      <c r="BW78" s="10">
        <f t="shared" si="137"/>
        <v>0.11985973920130366</v>
      </c>
      <c r="BX78" s="10">
        <f t="shared" si="137"/>
        <v>0.12079698451507692</v>
      </c>
      <c r="BY78" s="10">
        <f t="shared" si="137"/>
        <v>0.12173422982885018</v>
      </c>
      <c r="BZ78" s="10">
        <f t="shared" si="137"/>
        <v>0.12267147514262344</v>
      </c>
      <c r="CA78" s="10">
        <f t="shared" si="137"/>
        <v>0.1236087204563967</v>
      </c>
      <c r="CB78" s="10">
        <f t="shared" si="137"/>
        <v>0.12454596577016996</v>
      </c>
      <c r="CC78" s="10">
        <f t="shared" si="137"/>
        <v>0.12548321108394411</v>
      </c>
      <c r="CD78" s="10">
        <f t="shared" si="137"/>
        <v>0.12642045639771737</v>
      </c>
      <c r="CE78" s="10">
        <f t="shared" si="137"/>
        <v>0.12735770171149063</v>
      </c>
      <c r="CF78" s="10">
        <f t="shared" si="137"/>
        <v>0.12829494702526389</v>
      </c>
      <c r="CG78" s="10">
        <f t="shared" si="137"/>
        <v>0.12923219233903716</v>
      </c>
      <c r="CH78" s="10">
        <f t="shared" si="137"/>
        <v>0.1301694376528113</v>
      </c>
      <c r="CI78" s="10">
        <f t="shared" si="137"/>
        <v>0.13110668296658456</v>
      </c>
      <c r="CJ78" s="10">
        <f t="shared" si="137"/>
        <v>0.13204392828035783</v>
      </c>
      <c r="CK78" s="10">
        <f t="shared" si="137"/>
        <v>0.13298117359413109</v>
      </c>
      <c r="CL78" s="10">
        <f t="shared" si="137"/>
        <v>0.13391841890790435</v>
      </c>
      <c r="CM78" s="10">
        <f t="shared" si="137"/>
        <v>0.1348556642216785</v>
      </c>
      <c r="CN78" s="10">
        <f t="shared" si="137"/>
        <v>0.13579290953545176</v>
      </c>
      <c r="CO78" s="10">
        <f t="shared" si="137"/>
        <v>0.13673015484922502</v>
      </c>
      <c r="CP78" s="10">
        <f t="shared" ref="CP78:ET81" si="139">CP$5/(1-$E78)+$D78-CP$5</f>
        <v>0.13766740016299828</v>
      </c>
      <c r="CQ78" s="10">
        <f t="shared" si="139"/>
        <v>0.13860464547677154</v>
      </c>
      <c r="CR78" s="10">
        <f t="shared" si="139"/>
        <v>0.1395418907905448</v>
      </c>
      <c r="CS78" s="10">
        <f t="shared" si="139"/>
        <v>0.14047913610431895</v>
      </c>
      <c r="CT78" s="10">
        <f t="shared" si="139"/>
        <v>0.14141638141809221</v>
      </c>
      <c r="CU78" s="10">
        <f t="shared" si="139"/>
        <v>0.14235362673186547</v>
      </c>
      <c r="CV78" s="10">
        <f t="shared" si="139"/>
        <v>0.14329087204563873</v>
      </c>
      <c r="CW78" s="10">
        <f t="shared" si="139"/>
        <v>0.14422811735941199</v>
      </c>
      <c r="CX78" s="10">
        <f t="shared" si="139"/>
        <v>0.14516536267318614</v>
      </c>
      <c r="CY78" s="10">
        <f t="shared" si="139"/>
        <v>0.1461026079869594</v>
      </c>
      <c r="CZ78" s="10">
        <f t="shared" si="139"/>
        <v>0.14703985330073266</v>
      </c>
      <c r="DA78" s="10">
        <f t="shared" si="139"/>
        <v>0.14797709861450592</v>
      </c>
      <c r="DB78" s="10">
        <f t="shared" si="139"/>
        <v>0.14891434392827918</v>
      </c>
      <c r="DC78" s="10">
        <f t="shared" si="139"/>
        <v>0.14985158924205333</v>
      </c>
      <c r="DD78" s="10">
        <f t="shared" si="139"/>
        <v>0.15078883455582659</v>
      </c>
      <c r="DE78" s="10">
        <f t="shared" si="139"/>
        <v>0.15172607986959985</v>
      </c>
      <c r="DF78" s="10">
        <f t="shared" si="139"/>
        <v>0.15266332518337311</v>
      </c>
      <c r="DG78" s="10">
        <f t="shared" si="139"/>
        <v>0.15360057049714637</v>
      </c>
      <c r="DH78" s="10">
        <f t="shared" si="139"/>
        <v>0.15453781581091963</v>
      </c>
      <c r="DI78" s="10">
        <f t="shared" si="139"/>
        <v>0.15547506112469378</v>
      </c>
      <c r="DJ78" s="10">
        <f t="shared" si="139"/>
        <v>0.15641230643846704</v>
      </c>
      <c r="DK78" s="10">
        <f t="shared" si="139"/>
        <v>0.1573495517522403</v>
      </c>
      <c r="DL78" s="10">
        <f t="shared" si="139"/>
        <v>0.15828679706601356</v>
      </c>
      <c r="DM78" s="10">
        <f t="shared" si="139"/>
        <v>0.15922404237978682</v>
      </c>
      <c r="DN78" s="10">
        <f t="shared" si="139"/>
        <v>0.16016128769356097</v>
      </c>
      <c r="DO78" s="10">
        <f t="shared" si="139"/>
        <v>0.16109853300733423</v>
      </c>
      <c r="DP78" s="10">
        <f t="shared" si="139"/>
        <v>0.16203577832110749</v>
      </c>
      <c r="DQ78" s="10">
        <f t="shared" si="139"/>
        <v>0.16297302363488075</v>
      </c>
      <c r="DR78" s="10">
        <f t="shared" si="139"/>
        <v>0.16391026894865401</v>
      </c>
      <c r="DS78" s="10">
        <f t="shared" si="139"/>
        <v>0.16484751426242727</v>
      </c>
      <c r="DT78" s="10">
        <f t="shared" si="139"/>
        <v>0.16578475957620142</v>
      </c>
      <c r="DU78" s="10">
        <f t="shared" si="139"/>
        <v>0.1667220048899738</v>
      </c>
      <c r="DV78" s="10">
        <f t="shared" si="139"/>
        <v>0.16765925020374794</v>
      </c>
      <c r="DW78" s="10">
        <f t="shared" si="139"/>
        <v>0.16859649551752121</v>
      </c>
      <c r="DX78" s="10">
        <f t="shared" si="139"/>
        <v>0.16953374083129447</v>
      </c>
      <c r="DY78" s="10">
        <f t="shared" si="139"/>
        <v>0.17047098614506773</v>
      </c>
      <c r="DZ78" s="10">
        <f t="shared" si="139"/>
        <v>0.17140823145884099</v>
      </c>
      <c r="EA78" s="10">
        <f t="shared" si="139"/>
        <v>0.17234547677261602</v>
      </c>
      <c r="EB78" s="10">
        <f t="shared" si="139"/>
        <v>0.17328272208638928</v>
      </c>
      <c r="EC78" s="10">
        <f t="shared" si="139"/>
        <v>0.17421996740016255</v>
      </c>
      <c r="ED78" s="10">
        <f t="shared" si="139"/>
        <v>0.17515721271393581</v>
      </c>
      <c r="EE78" s="10">
        <f t="shared" si="139"/>
        <v>0.17609445802770907</v>
      </c>
      <c r="EF78" s="10">
        <f t="shared" si="139"/>
        <v>0.17703170334148233</v>
      </c>
      <c r="EG78" s="10">
        <f t="shared" si="139"/>
        <v>0.17796894865525559</v>
      </c>
      <c r="EH78" s="10">
        <f t="shared" si="139"/>
        <v>0.17890619396902885</v>
      </c>
      <c r="EI78" s="10">
        <f t="shared" si="139"/>
        <v>0.17984343928280211</v>
      </c>
      <c r="EJ78" s="10">
        <f t="shared" si="139"/>
        <v>0.18078068459657537</v>
      </c>
      <c r="EK78" s="10">
        <f t="shared" si="139"/>
        <v>0.18171792991035041</v>
      </c>
      <c r="EL78" s="10">
        <f t="shared" si="139"/>
        <v>0.18265517522412367</v>
      </c>
      <c r="EM78" s="10">
        <f t="shared" si="139"/>
        <v>0.18359242053789693</v>
      </c>
      <c r="EN78" s="10">
        <f t="shared" si="139"/>
        <v>0.18452966585167019</v>
      </c>
      <c r="EO78" s="10">
        <f t="shared" si="139"/>
        <v>0.18546691116544345</v>
      </c>
      <c r="EP78" s="10">
        <f t="shared" si="139"/>
        <v>0.18640415647921671</v>
      </c>
      <c r="EQ78" s="10">
        <f t="shared" si="139"/>
        <v>0.18734140179298997</v>
      </c>
      <c r="ER78" s="10">
        <f t="shared" si="139"/>
        <v>0.18827864710676323</v>
      </c>
      <c r="ES78" s="10">
        <f t="shared" si="139"/>
        <v>0.18921589242053649</v>
      </c>
      <c r="ET78" s="10">
        <f t="shared" si="139"/>
        <v>0.19015313773430975</v>
      </c>
      <c r="EU78" s="10"/>
      <c r="EV78" s="10"/>
      <c r="EW78" s="10"/>
      <c r="EX78" s="10"/>
      <c r="EY78" s="10"/>
      <c r="EZ78" s="10"/>
      <c r="FA78" s="10"/>
      <c r="FB78" s="10"/>
    </row>
    <row r="79" spans="1:158" x14ac:dyDescent="0.25">
      <c r="A79" s="70" t="s">
        <v>216</v>
      </c>
      <c r="B79" s="17"/>
      <c r="C79" s="10">
        <v>5.9969999999999999</v>
      </c>
      <c r="D79" s="10">
        <v>8.8999999999999999E-3</v>
      </c>
      <c r="E79" s="7">
        <v>2.0299999999999999E-2</v>
      </c>
      <c r="F79" s="10">
        <f t="shared" si="128"/>
        <v>3.998094314586087E-2</v>
      </c>
      <c r="G79" s="10">
        <f t="shared" si="128"/>
        <v>4.1016974584056287E-2</v>
      </c>
      <c r="H79" s="10">
        <f t="shared" si="128"/>
        <v>4.2053006022251704E-2</v>
      </c>
      <c r="I79" s="10">
        <f t="shared" si="128"/>
        <v>4.30890374604469E-2</v>
      </c>
      <c r="J79" s="10">
        <f t="shared" si="129"/>
        <v>4.4125068898642317E-2</v>
      </c>
      <c r="K79" s="10">
        <f t="shared" si="129"/>
        <v>4.5161100336837734E-2</v>
      </c>
      <c r="L79" s="10">
        <f t="shared" si="123"/>
        <v>4.6197131775033151E-2</v>
      </c>
      <c r="M79" s="10">
        <f t="shared" si="123"/>
        <v>4.7233163213228346E-2</v>
      </c>
      <c r="N79" s="10">
        <f t="shared" si="123"/>
        <v>4.8269194651423764E-2</v>
      </c>
      <c r="O79" s="10">
        <f t="shared" si="123"/>
        <v>4.9305226089619181E-2</v>
      </c>
      <c r="P79" s="10">
        <f t="shared" si="123"/>
        <v>6.0701571909768326E-2</v>
      </c>
      <c r="Q79" s="10">
        <f t="shared" si="123"/>
        <v>6.1737603347963965E-2</v>
      </c>
      <c r="R79" s="10">
        <f t="shared" si="123"/>
        <v>6.277363478615916E-2</v>
      </c>
      <c r="S79" s="10">
        <f t="shared" si="123"/>
        <v>6.3809666224354356E-2</v>
      </c>
      <c r="T79" s="10">
        <f t="shared" si="123"/>
        <v>6.4845697662549995E-2</v>
      </c>
      <c r="U79" s="10">
        <f t="shared" si="123"/>
        <v>6.588172910074519E-2</v>
      </c>
      <c r="V79" s="10">
        <f t="shared" si="123"/>
        <v>6.6917760538940385E-2</v>
      </c>
      <c r="W79" s="10">
        <f t="shared" si="123"/>
        <v>6.7953791977136024E-2</v>
      </c>
      <c r="X79" s="10">
        <f t="shared" si="123"/>
        <v>6.898982341533122E-2</v>
      </c>
      <c r="Y79" s="10">
        <f t="shared" si="123"/>
        <v>7.0025854853526859E-2</v>
      </c>
      <c r="Z79" s="10">
        <f t="shared" si="133"/>
        <v>7.1061886291722054E-2</v>
      </c>
      <c r="AA79" s="10">
        <f t="shared" si="133"/>
        <v>7.2097917729917249E-2</v>
      </c>
      <c r="AB79" s="10">
        <f t="shared" si="130"/>
        <v>7.3133949168112888E-2</v>
      </c>
      <c r="AC79" s="10">
        <f t="shared" si="130"/>
        <v>7.4169980606308084E-2</v>
      </c>
      <c r="AD79" s="10">
        <f t="shared" si="130"/>
        <v>7.5206012044503279E-2</v>
      </c>
      <c r="AE79" s="10">
        <f t="shared" ref="AE79:CP82" si="140">AE$5/(1-$E79)+$D79-AE$5</f>
        <v>7.6242043482698918E-2</v>
      </c>
      <c r="AF79" s="10">
        <f t="shared" si="140"/>
        <v>7.7278074920894113E-2</v>
      </c>
      <c r="AG79" s="10">
        <f t="shared" si="140"/>
        <v>7.8314106359089752E-2</v>
      </c>
      <c r="AH79" s="10">
        <f t="shared" si="140"/>
        <v>7.9350137797284948E-2</v>
      </c>
      <c r="AI79" s="10">
        <f t="shared" si="140"/>
        <v>8.0386169235480143E-2</v>
      </c>
      <c r="AJ79" s="10">
        <f t="shared" si="140"/>
        <v>8.1422200673675782E-2</v>
      </c>
      <c r="AK79" s="10">
        <f t="shared" si="140"/>
        <v>8.2458232111870977E-2</v>
      </c>
      <c r="AL79" s="10">
        <f t="shared" si="140"/>
        <v>8.3494263550066172E-2</v>
      </c>
      <c r="AM79" s="10">
        <f t="shared" si="140"/>
        <v>8.4530294988261812E-2</v>
      </c>
      <c r="AN79" s="10">
        <f t="shared" si="140"/>
        <v>8.5566326426457007E-2</v>
      </c>
      <c r="AO79" s="10">
        <f t="shared" si="140"/>
        <v>8.6602357864652202E-2</v>
      </c>
      <c r="AP79" s="10">
        <f t="shared" si="140"/>
        <v>8.7638389302847841E-2</v>
      </c>
      <c r="AQ79" s="10">
        <f t="shared" si="140"/>
        <v>8.8674420741043036E-2</v>
      </c>
      <c r="AR79" s="10">
        <f t="shared" si="140"/>
        <v>8.9710452179238676E-2</v>
      </c>
      <c r="AS79" s="10">
        <f t="shared" si="140"/>
        <v>9.0746483617433427E-2</v>
      </c>
      <c r="AT79" s="10">
        <f t="shared" si="140"/>
        <v>9.1782515055628622E-2</v>
      </c>
      <c r="AU79" s="10">
        <f t="shared" si="140"/>
        <v>9.2818546493823817E-2</v>
      </c>
      <c r="AV79" s="10">
        <f t="shared" si="140"/>
        <v>9.38545779320199E-2</v>
      </c>
      <c r="AW79" s="10">
        <f t="shared" si="140"/>
        <v>9.4890609370215095E-2</v>
      </c>
      <c r="AX79" s="10">
        <f t="shared" si="140"/>
        <v>9.5926640808410291E-2</v>
      </c>
      <c r="AY79" s="10">
        <f t="shared" si="140"/>
        <v>9.6962672246605486E-2</v>
      </c>
      <c r="AZ79" s="10">
        <f t="shared" si="140"/>
        <v>9.7998703684800681E-2</v>
      </c>
      <c r="BA79" s="10">
        <f t="shared" si="140"/>
        <v>9.9034735122995876E-2</v>
      </c>
      <c r="BB79" s="10">
        <f t="shared" si="140"/>
        <v>0.10007076656119196</v>
      </c>
      <c r="BC79" s="10">
        <f t="shared" si="140"/>
        <v>0.10110679799938715</v>
      </c>
      <c r="BD79" s="10">
        <f t="shared" si="140"/>
        <v>0.10214282943758235</v>
      </c>
      <c r="BE79" s="10">
        <f t="shared" si="140"/>
        <v>0.10317886087577754</v>
      </c>
      <c r="BF79" s="10">
        <f t="shared" si="140"/>
        <v>0.10421489231397274</v>
      </c>
      <c r="BG79" s="10">
        <f t="shared" si="140"/>
        <v>0.10525092375216882</v>
      </c>
      <c r="BH79" s="10">
        <f t="shared" si="140"/>
        <v>0.10628695519036402</v>
      </c>
      <c r="BI79" s="10">
        <f t="shared" si="140"/>
        <v>0.10732298662855921</v>
      </c>
      <c r="BJ79" s="10">
        <f t="shared" si="140"/>
        <v>0.10835901806675441</v>
      </c>
      <c r="BK79" s="10">
        <f t="shared" si="140"/>
        <v>0.1093950495049496</v>
      </c>
      <c r="BL79" s="10">
        <f t="shared" si="140"/>
        <v>0.11043108094314569</v>
      </c>
      <c r="BM79" s="10">
        <f t="shared" si="140"/>
        <v>0.11146711238134088</v>
      </c>
      <c r="BN79" s="10">
        <f t="shared" si="140"/>
        <v>0.11250314381953608</v>
      </c>
      <c r="BO79" s="10">
        <f t="shared" si="140"/>
        <v>0.11353917525773127</v>
      </c>
      <c r="BP79" s="10">
        <f t="shared" si="140"/>
        <v>0.11457520669592647</v>
      </c>
      <c r="BQ79" s="10">
        <f t="shared" si="140"/>
        <v>0.11561123813412166</v>
      </c>
      <c r="BR79" s="10">
        <f t="shared" si="140"/>
        <v>0.11664726957231775</v>
      </c>
      <c r="BS79" s="10">
        <f t="shared" si="140"/>
        <v>0.11768330101051294</v>
      </c>
      <c r="BT79" s="10">
        <f t="shared" si="140"/>
        <v>0.11871933244870814</v>
      </c>
      <c r="BU79" s="10">
        <f t="shared" si="140"/>
        <v>0.11975536388690333</v>
      </c>
      <c r="BV79" s="10">
        <f t="shared" si="140"/>
        <v>0.12079139532509853</v>
      </c>
      <c r="BW79" s="10">
        <f t="shared" si="140"/>
        <v>0.12182742676329461</v>
      </c>
      <c r="BX79" s="10">
        <f t="shared" si="140"/>
        <v>0.12286345820148981</v>
      </c>
      <c r="BY79" s="10">
        <f t="shared" si="140"/>
        <v>0.123899489639685</v>
      </c>
      <c r="BZ79" s="10">
        <f t="shared" si="140"/>
        <v>0.1249355210778802</v>
      </c>
      <c r="CA79" s="10">
        <f t="shared" si="140"/>
        <v>0.12597155251607539</v>
      </c>
      <c r="CB79" s="10">
        <f t="shared" si="140"/>
        <v>0.12700758395427147</v>
      </c>
      <c r="CC79" s="10">
        <f t="shared" si="140"/>
        <v>0.12804361539246667</v>
      </c>
      <c r="CD79" s="10">
        <f t="shared" si="140"/>
        <v>0.12907964683066186</v>
      </c>
      <c r="CE79" s="10">
        <f t="shared" si="140"/>
        <v>0.13011567826885706</v>
      </c>
      <c r="CF79" s="10">
        <f t="shared" si="140"/>
        <v>0.13115170970705226</v>
      </c>
      <c r="CG79" s="10">
        <f t="shared" si="140"/>
        <v>0.13218774114524745</v>
      </c>
      <c r="CH79" s="10">
        <f t="shared" si="140"/>
        <v>0.13322377258344353</v>
      </c>
      <c r="CI79" s="10">
        <f t="shared" si="140"/>
        <v>0.13425980402163873</v>
      </c>
      <c r="CJ79" s="10">
        <f t="shared" si="140"/>
        <v>0.13529583545983392</v>
      </c>
      <c r="CK79" s="10">
        <f t="shared" si="140"/>
        <v>0.13633186689802912</v>
      </c>
      <c r="CL79" s="10">
        <f t="shared" si="140"/>
        <v>0.13736789833622431</v>
      </c>
      <c r="CM79" s="10">
        <f t="shared" si="140"/>
        <v>0.1384039297744204</v>
      </c>
      <c r="CN79" s="10">
        <f t="shared" si="140"/>
        <v>0.13943996121261559</v>
      </c>
      <c r="CO79" s="10">
        <f t="shared" si="140"/>
        <v>0.14047599265081079</v>
      </c>
      <c r="CP79" s="10">
        <f t="shared" si="140"/>
        <v>0.14151202408900598</v>
      </c>
      <c r="CQ79" s="10">
        <f t="shared" si="139"/>
        <v>0.14254805552720118</v>
      </c>
      <c r="CR79" s="10">
        <f t="shared" si="139"/>
        <v>0.14358408696539726</v>
      </c>
      <c r="CS79" s="10">
        <f t="shared" si="139"/>
        <v>0.14462011840359246</v>
      </c>
      <c r="CT79" s="10">
        <f t="shared" si="139"/>
        <v>0.14565614984178765</v>
      </c>
      <c r="CU79" s="10">
        <f t="shared" si="139"/>
        <v>0.14669218127998285</v>
      </c>
      <c r="CV79" s="10">
        <f t="shared" si="139"/>
        <v>0.14772821271817804</v>
      </c>
      <c r="CW79" s="10">
        <f t="shared" si="139"/>
        <v>0.14876424415637324</v>
      </c>
      <c r="CX79" s="10">
        <f t="shared" si="139"/>
        <v>0.14980027559456932</v>
      </c>
      <c r="CY79" s="10">
        <f t="shared" si="139"/>
        <v>0.15083630703276452</v>
      </c>
      <c r="CZ79" s="10">
        <f t="shared" si="139"/>
        <v>0.15187233847095971</v>
      </c>
      <c r="DA79" s="10">
        <f t="shared" si="139"/>
        <v>0.15290836990915491</v>
      </c>
      <c r="DB79" s="10">
        <f t="shared" si="139"/>
        <v>0.1539444013473501</v>
      </c>
      <c r="DC79" s="10">
        <f t="shared" si="139"/>
        <v>0.15498043278554618</v>
      </c>
      <c r="DD79" s="10">
        <f t="shared" si="139"/>
        <v>0.15601646422374138</v>
      </c>
      <c r="DE79" s="10">
        <f t="shared" si="139"/>
        <v>0.15705249566193658</v>
      </c>
      <c r="DF79" s="10">
        <f t="shared" si="139"/>
        <v>0.15808852710013177</v>
      </c>
      <c r="DG79" s="10">
        <f t="shared" si="139"/>
        <v>0.15912455853832697</v>
      </c>
      <c r="DH79" s="10">
        <f t="shared" si="139"/>
        <v>0.16016058997652305</v>
      </c>
      <c r="DI79" s="10">
        <f t="shared" si="139"/>
        <v>0.16119662141471824</v>
      </c>
      <c r="DJ79" s="10">
        <f t="shared" si="139"/>
        <v>0.16223265285291344</v>
      </c>
      <c r="DK79" s="10">
        <f t="shared" si="139"/>
        <v>0.16326868429110863</v>
      </c>
      <c r="DL79" s="10">
        <f t="shared" si="139"/>
        <v>0.16430471572930383</v>
      </c>
      <c r="DM79" s="10">
        <f t="shared" si="139"/>
        <v>0.16534074716749902</v>
      </c>
      <c r="DN79" s="10">
        <f t="shared" si="139"/>
        <v>0.16637677860569511</v>
      </c>
      <c r="DO79" s="10">
        <f t="shared" si="139"/>
        <v>0.1674128100438903</v>
      </c>
      <c r="DP79" s="10">
        <f t="shared" si="139"/>
        <v>0.1684488414820855</v>
      </c>
      <c r="DQ79" s="10">
        <f t="shared" si="139"/>
        <v>0.16948487292028069</v>
      </c>
      <c r="DR79" s="10">
        <f t="shared" si="139"/>
        <v>0.17052090435847589</v>
      </c>
      <c r="DS79" s="10">
        <f t="shared" si="139"/>
        <v>0.17155693579667197</v>
      </c>
      <c r="DT79" s="10">
        <f t="shared" si="139"/>
        <v>0.17259296723486806</v>
      </c>
      <c r="DU79" s="10">
        <f t="shared" si="139"/>
        <v>0.17362899867306236</v>
      </c>
      <c r="DV79" s="10">
        <f t="shared" si="139"/>
        <v>0.17466503011125845</v>
      </c>
      <c r="DW79" s="10">
        <f t="shared" si="139"/>
        <v>0.17570106154945364</v>
      </c>
      <c r="DX79" s="10">
        <f t="shared" si="139"/>
        <v>0.17673709298764884</v>
      </c>
      <c r="DY79" s="10">
        <f t="shared" si="139"/>
        <v>0.17777312442584403</v>
      </c>
      <c r="DZ79" s="10">
        <f t="shared" si="139"/>
        <v>0.17880915586403923</v>
      </c>
      <c r="EA79" s="10">
        <f t="shared" si="139"/>
        <v>0.1798451873022362</v>
      </c>
      <c r="EB79" s="10">
        <f t="shared" si="139"/>
        <v>0.18088121874043139</v>
      </c>
      <c r="EC79" s="10">
        <f t="shared" si="139"/>
        <v>0.18191725017862659</v>
      </c>
      <c r="ED79" s="10">
        <f t="shared" si="139"/>
        <v>0.18295328161682178</v>
      </c>
      <c r="EE79" s="10">
        <f t="shared" si="139"/>
        <v>0.18398931305501698</v>
      </c>
      <c r="EF79" s="10">
        <f t="shared" si="139"/>
        <v>0.18502534449321217</v>
      </c>
      <c r="EG79" s="10">
        <f t="shared" si="139"/>
        <v>0.18606137593140737</v>
      </c>
      <c r="EH79" s="10">
        <f t="shared" si="139"/>
        <v>0.18709740736960256</v>
      </c>
      <c r="EI79" s="10">
        <f t="shared" si="139"/>
        <v>0.18813343880779776</v>
      </c>
      <c r="EJ79" s="10">
        <f t="shared" si="139"/>
        <v>0.18916947024599473</v>
      </c>
      <c r="EK79" s="10">
        <f t="shared" si="139"/>
        <v>0.19020550168418993</v>
      </c>
      <c r="EL79" s="10">
        <f t="shared" si="139"/>
        <v>0.19124153312238512</v>
      </c>
      <c r="EM79" s="10">
        <f t="shared" si="139"/>
        <v>0.19227756456058032</v>
      </c>
      <c r="EN79" s="10">
        <f t="shared" si="139"/>
        <v>0.19331359599877551</v>
      </c>
      <c r="EO79" s="10">
        <f t="shared" si="139"/>
        <v>0.19434962743697071</v>
      </c>
      <c r="EP79" s="10">
        <f t="shared" si="139"/>
        <v>0.1953856588751659</v>
      </c>
      <c r="EQ79" s="10">
        <f t="shared" si="139"/>
        <v>0.1964216903133611</v>
      </c>
      <c r="ER79" s="10">
        <f t="shared" si="139"/>
        <v>0.19745772175155629</v>
      </c>
      <c r="ES79" s="10">
        <f t="shared" si="139"/>
        <v>0.19849375318975149</v>
      </c>
      <c r="ET79" s="10">
        <f t="shared" si="139"/>
        <v>0.19952978462794846</v>
      </c>
      <c r="EU79" s="10"/>
      <c r="EV79" s="10"/>
      <c r="EW79" s="10"/>
      <c r="EX79" s="10"/>
      <c r="EY79" s="10"/>
      <c r="EZ79" s="10"/>
      <c r="FA79" s="10"/>
      <c r="FB79" s="10"/>
    </row>
    <row r="80" spans="1:158" x14ac:dyDescent="0.25">
      <c r="A80" s="70" t="s">
        <v>243</v>
      </c>
      <c r="B80" s="17"/>
      <c r="C80" s="10">
        <v>5.9969999999999999</v>
      </c>
      <c r="D80" s="10">
        <v>1.95E-2</v>
      </c>
      <c r="E80" s="7">
        <v>2.0299999999999999E-2</v>
      </c>
      <c r="F80" s="10">
        <f t="shared" si="128"/>
        <v>5.0580943145861035E-2</v>
      </c>
      <c r="G80" s="10">
        <f t="shared" si="128"/>
        <v>5.1616974584056452E-2</v>
      </c>
      <c r="H80" s="10">
        <f t="shared" si="128"/>
        <v>5.2653006022251869E-2</v>
      </c>
      <c r="I80" s="10">
        <f t="shared" si="128"/>
        <v>5.3689037460447064E-2</v>
      </c>
      <c r="J80" s="10">
        <f t="shared" si="129"/>
        <v>5.4725068898642482E-2</v>
      </c>
      <c r="K80" s="10">
        <f t="shared" si="129"/>
        <v>5.5761100336837899E-2</v>
      </c>
      <c r="L80" s="10">
        <f t="shared" ref="L80:Y80" si="141">L$5/(1-$E80)+$D80-L$5</f>
        <v>5.6797131775033316E-2</v>
      </c>
      <c r="M80" s="10">
        <f t="shared" si="141"/>
        <v>5.7833163213228511E-2</v>
      </c>
      <c r="N80" s="10">
        <f t="shared" si="141"/>
        <v>5.8869194651423928E-2</v>
      </c>
      <c r="O80" s="10">
        <f t="shared" si="141"/>
        <v>5.9905226089619346E-2</v>
      </c>
      <c r="P80" s="10">
        <f t="shared" si="141"/>
        <v>7.1301571909768047E-2</v>
      </c>
      <c r="Q80" s="10">
        <f t="shared" si="141"/>
        <v>7.2337603347963686E-2</v>
      </c>
      <c r="R80" s="10">
        <f t="shared" si="141"/>
        <v>7.3373634786158881E-2</v>
      </c>
      <c r="S80" s="10">
        <f t="shared" si="141"/>
        <v>7.4409666224354076E-2</v>
      </c>
      <c r="T80" s="10">
        <f t="shared" si="141"/>
        <v>7.5445697662549716E-2</v>
      </c>
      <c r="U80" s="10">
        <f t="shared" si="141"/>
        <v>7.6481729100744911E-2</v>
      </c>
      <c r="V80" s="10">
        <f t="shared" si="141"/>
        <v>7.7517760538940106E-2</v>
      </c>
      <c r="W80" s="10">
        <f t="shared" si="141"/>
        <v>7.8553791977135745E-2</v>
      </c>
      <c r="X80" s="10">
        <f t="shared" si="141"/>
        <v>7.958982341533094E-2</v>
      </c>
      <c r="Y80" s="10">
        <f t="shared" si="141"/>
        <v>8.062585485352658E-2</v>
      </c>
      <c r="Z80" s="10">
        <f t="shared" si="133"/>
        <v>8.1661886291721775E-2</v>
      </c>
      <c r="AA80" s="10">
        <f t="shared" si="133"/>
        <v>8.269791772991697E-2</v>
      </c>
      <c r="AB80" s="10">
        <f t="shared" si="130"/>
        <v>8.3733949168112609E-2</v>
      </c>
      <c r="AC80" s="10">
        <f t="shared" si="130"/>
        <v>8.4769980606307804E-2</v>
      </c>
      <c r="AD80" s="10">
        <f t="shared" si="130"/>
        <v>8.5806012044502999E-2</v>
      </c>
      <c r="AE80" s="10">
        <f t="shared" si="140"/>
        <v>8.6842043482698639E-2</v>
      </c>
      <c r="AF80" s="10">
        <f t="shared" si="140"/>
        <v>8.7878074920893834E-2</v>
      </c>
      <c r="AG80" s="10">
        <f t="shared" si="140"/>
        <v>8.8914106359089473E-2</v>
      </c>
      <c r="AH80" s="10">
        <f t="shared" si="140"/>
        <v>8.9950137797284668E-2</v>
      </c>
      <c r="AI80" s="10">
        <f t="shared" si="140"/>
        <v>9.0986169235479863E-2</v>
      </c>
      <c r="AJ80" s="10">
        <f t="shared" si="140"/>
        <v>9.2022200673675503E-2</v>
      </c>
      <c r="AK80" s="10">
        <f t="shared" si="140"/>
        <v>9.3058232111870698E-2</v>
      </c>
      <c r="AL80" s="10">
        <f t="shared" si="140"/>
        <v>9.4094263550065893E-2</v>
      </c>
      <c r="AM80" s="10">
        <f t="shared" si="140"/>
        <v>9.5130294988261532E-2</v>
      </c>
      <c r="AN80" s="10">
        <f t="shared" si="140"/>
        <v>9.6166326426456727E-2</v>
      </c>
      <c r="AO80" s="10">
        <f t="shared" si="140"/>
        <v>9.7202357864651923E-2</v>
      </c>
      <c r="AP80" s="10">
        <f t="shared" si="140"/>
        <v>9.8238389302847562E-2</v>
      </c>
      <c r="AQ80" s="10">
        <f t="shared" si="140"/>
        <v>9.9274420741042757E-2</v>
      </c>
      <c r="AR80" s="10">
        <f t="shared" si="140"/>
        <v>0.1003104521792384</v>
      </c>
      <c r="AS80" s="10">
        <f t="shared" si="140"/>
        <v>0.10134648361743359</v>
      </c>
      <c r="AT80" s="10">
        <f t="shared" si="140"/>
        <v>0.10238251505562879</v>
      </c>
      <c r="AU80" s="10">
        <f t="shared" si="140"/>
        <v>0.10341854649382398</v>
      </c>
      <c r="AV80" s="10">
        <f t="shared" si="140"/>
        <v>0.10445457793202007</v>
      </c>
      <c r="AW80" s="10">
        <f t="shared" si="140"/>
        <v>0.10549060937021526</v>
      </c>
      <c r="AX80" s="10">
        <f t="shared" si="140"/>
        <v>0.10652664080841046</v>
      </c>
      <c r="AY80" s="10">
        <f t="shared" si="140"/>
        <v>0.10756267224660565</v>
      </c>
      <c r="AZ80" s="10">
        <f t="shared" si="140"/>
        <v>0.10859870368480085</v>
      </c>
      <c r="BA80" s="10">
        <f t="shared" si="140"/>
        <v>0.10963473512299604</v>
      </c>
      <c r="BB80" s="10">
        <f t="shared" si="140"/>
        <v>0.11067076656119212</v>
      </c>
      <c r="BC80" s="10">
        <f t="shared" si="140"/>
        <v>0.11170679799938732</v>
      </c>
      <c r="BD80" s="10">
        <f t="shared" si="140"/>
        <v>0.11274282943758251</v>
      </c>
      <c r="BE80" s="10">
        <f t="shared" si="140"/>
        <v>0.11377886087577771</v>
      </c>
      <c r="BF80" s="10">
        <f t="shared" si="140"/>
        <v>0.1148148923139729</v>
      </c>
      <c r="BG80" s="10">
        <f t="shared" si="140"/>
        <v>0.11585092375216899</v>
      </c>
      <c r="BH80" s="10">
        <f t="shared" si="140"/>
        <v>0.11688695519036418</v>
      </c>
      <c r="BI80" s="10">
        <f t="shared" si="140"/>
        <v>0.11792298662855938</v>
      </c>
      <c r="BJ80" s="10">
        <f t="shared" si="140"/>
        <v>0.11895901806675457</v>
      </c>
      <c r="BK80" s="10">
        <f t="shared" si="140"/>
        <v>0.11999504950494977</v>
      </c>
      <c r="BL80" s="10">
        <f t="shared" si="140"/>
        <v>0.12103108094314585</v>
      </c>
      <c r="BM80" s="10">
        <f t="shared" si="140"/>
        <v>0.12206711238134105</v>
      </c>
      <c r="BN80" s="10">
        <f t="shared" si="140"/>
        <v>0.12310314381953624</v>
      </c>
      <c r="BO80" s="10">
        <f t="shared" si="140"/>
        <v>0.12413917525773144</v>
      </c>
      <c r="BP80" s="10">
        <f t="shared" si="140"/>
        <v>0.12517520669592663</v>
      </c>
      <c r="BQ80" s="10">
        <f t="shared" si="140"/>
        <v>0.12621123813412183</v>
      </c>
      <c r="BR80" s="10">
        <f t="shared" si="140"/>
        <v>0.12724726957231791</v>
      </c>
      <c r="BS80" s="10">
        <f t="shared" si="140"/>
        <v>0.12828330101051311</v>
      </c>
      <c r="BT80" s="10">
        <f t="shared" si="140"/>
        <v>0.1293193324487083</v>
      </c>
      <c r="BU80" s="10">
        <f t="shared" si="140"/>
        <v>0.1303553638869035</v>
      </c>
      <c r="BV80" s="10">
        <f t="shared" si="140"/>
        <v>0.13139139532509869</v>
      </c>
      <c r="BW80" s="10">
        <f t="shared" si="140"/>
        <v>0.13242742676329478</v>
      </c>
      <c r="BX80" s="10">
        <f t="shared" si="140"/>
        <v>0.13346345820148997</v>
      </c>
      <c r="BY80" s="10">
        <f t="shared" si="140"/>
        <v>0.13449948963968517</v>
      </c>
      <c r="BZ80" s="10">
        <f t="shared" si="140"/>
        <v>0.13553552107788036</v>
      </c>
      <c r="CA80" s="10">
        <f t="shared" si="140"/>
        <v>0.13657155251607556</v>
      </c>
      <c r="CB80" s="10">
        <f t="shared" si="140"/>
        <v>0.13760758395427164</v>
      </c>
      <c r="CC80" s="10">
        <f t="shared" si="140"/>
        <v>0.13864361539246683</v>
      </c>
      <c r="CD80" s="10">
        <f t="shared" si="140"/>
        <v>0.13967964683066203</v>
      </c>
      <c r="CE80" s="10">
        <f t="shared" si="140"/>
        <v>0.14071567826885722</v>
      </c>
      <c r="CF80" s="10">
        <f t="shared" si="140"/>
        <v>0.14175170970705242</v>
      </c>
      <c r="CG80" s="10">
        <f t="shared" si="140"/>
        <v>0.14278774114524762</v>
      </c>
      <c r="CH80" s="10">
        <f t="shared" si="140"/>
        <v>0.1438237725834437</v>
      </c>
      <c r="CI80" s="10">
        <f t="shared" si="140"/>
        <v>0.14485980402163889</v>
      </c>
      <c r="CJ80" s="10">
        <f t="shared" si="140"/>
        <v>0.14589583545983409</v>
      </c>
      <c r="CK80" s="10">
        <f t="shared" si="140"/>
        <v>0.14693186689802928</v>
      </c>
      <c r="CL80" s="10">
        <f t="shared" si="140"/>
        <v>0.14796789833622448</v>
      </c>
      <c r="CM80" s="10">
        <f t="shared" si="140"/>
        <v>0.14900392977442056</v>
      </c>
      <c r="CN80" s="10">
        <f t="shared" si="140"/>
        <v>0.15003996121261576</v>
      </c>
      <c r="CO80" s="10">
        <f t="shared" si="140"/>
        <v>0.15107599265081095</v>
      </c>
      <c r="CP80" s="10">
        <f t="shared" si="140"/>
        <v>0.15211202408900615</v>
      </c>
      <c r="CQ80" s="10">
        <f t="shared" si="139"/>
        <v>0.15314805552720134</v>
      </c>
      <c r="CR80" s="10">
        <f t="shared" si="139"/>
        <v>0.15418408696539743</v>
      </c>
      <c r="CS80" s="10">
        <f t="shared" si="139"/>
        <v>0.15522011840359262</v>
      </c>
      <c r="CT80" s="10">
        <f t="shared" si="139"/>
        <v>0.15625614984178782</v>
      </c>
      <c r="CU80" s="10">
        <f t="shared" si="139"/>
        <v>0.15729218127998301</v>
      </c>
      <c r="CV80" s="10">
        <f t="shared" si="139"/>
        <v>0.15832821271817821</v>
      </c>
      <c r="CW80" s="10">
        <f t="shared" si="139"/>
        <v>0.1593642441563734</v>
      </c>
      <c r="CX80" s="10">
        <f t="shared" si="139"/>
        <v>0.16040027559456949</v>
      </c>
      <c r="CY80" s="10">
        <f t="shared" si="139"/>
        <v>0.16143630703276468</v>
      </c>
      <c r="CZ80" s="10">
        <f t="shared" si="139"/>
        <v>0.16247233847095988</v>
      </c>
      <c r="DA80" s="10">
        <f t="shared" si="139"/>
        <v>0.16350836990915507</v>
      </c>
      <c r="DB80" s="10">
        <f t="shared" si="139"/>
        <v>0.16454440134735027</v>
      </c>
      <c r="DC80" s="10">
        <f t="shared" si="139"/>
        <v>0.16558043278554635</v>
      </c>
      <c r="DD80" s="10">
        <f t="shared" si="139"/>
        <v>0.16661646422374154</v>
      </c>
      <c r="DE80" s="10">
        <f t="shared" si="139"/>
        <v>0.16765249566193674</v>
      </c>
      <c r="DF80" s="10">
        <f t="shared" si="139"/>
        <v>0.16868852710013194</v>
      </c>
      <c r="DG80" s="10">
        <f t="shared" si="139"/>
        <v>0.16972455853832713</v>
      </c>
      <c r="DH80" s="10">
        <f t="shared" si="139"/>
        <v>0.17076058997652321</v>
      </c>
      <c r="DI80" s="10">
        <f t="shared" si="139"/>
        <v>0.17179662141471841</v>
      </c>
      <c r="DJ80" s="10">
        <f t="shared" si="139"/>
        <v>0.1728326528529136</v>
      </c>
      <c r="DK80" s="10">
        <f t="shared" si="139"/>
        <v>0.1738686842911088</v>
      </c>
      <c r="DL80" s="10">
        <f t="shared" si="139"/>
        <v>0.17490471572930399</v>
      </c>
      <c r="DM80" s="10">
        <f t="shared" si="139"/>
        <v>0.17594074716749919</v>
      </c>
      <c r="DN80" s="10">
        <f t="shared" si="139"/>
        <v>0.17697677860569527</v>
      </c>
      <c r="DO80" s="10">
        <f t="shared" si="139"/>
        <v>0.17801281004389047</v>
      </c>
      <c r="DP80" s="10">
        <f t="shared" si="139"/>
        <v>0.17904884148208566</v>
      </c>
      <c r="DQ80" s="10">
        <f t="shared" si="139"/>
        <v>0.18008487292028086</v>
      </c>
      <c r="DR80" s="10">
        <f t="shared" si="139"/>
        <v>0.18112090435847605</v>
      </c>
      <c r="DS80" s="10">
        <f t="shared" si="139"/>
        <v>0.18215693579667214</v>
      </c>
      <c r="DT80" s="10">
        <f t="shared" si="139"/>
        <v>0.18319296723486822</v>
      </c>
      <c r="DU80" s="10">
        <f t="shared" si="139"/>
        <v>0.18422899867306253</v>
      </c>
      <c r="DV80" s="10">
        <f t="shared" si="139"/>
        <v>0.18526503011125861</v>
      </c>
      <c r="DW80" s="10">
        <f t="shared" si="139"/>
        <v>0.18630106154945381</v>
      </c>
      <c r="DX80" s="10">
        <f t="shared" si="139"/>
        <v>0.187337092987649</v>
      </c>
      <c r="DY80" s="10">
        <f t="shared" si="139"/>
        <v>0.1883731244258442</v>
      </c>
      <c r="DZ80" s="10">
        <f t="shared" si="139"/>
        <v>0.18940915586403939</v>
      </c>
      <c r="EA80" s="10">
        <f t="shared" si="139"/>
        <v>0.19044518730223636</v>
      </c>
      <c r="EB80" s="10">
        <f t="shared" si="139"/>
        <v>0.19148121874043156</v>
      </c>
      <c r="EC80" s="10">
        <f t="shared" si="139"/>
        <v>0.19251725017862675</v>
      </c>
      <c r="ED80" s="10">
        <f t="shared" si="139"/>
        <v>0.19355328161682195</v>
      </c>
      <c r="EE80" s="10">
        <f t="shared" si="139"/>
        <v>0.19458931305501714</v>
      </c>
      <c r="EF80" s="10">
        <f t="shared" si="139"/>
        <v>0.19562534449321234</v>
      </c>
      <c r="EG80" s="10">
        <f t="shared" si="139"/>
        <v>0.19666137593140753</v>
      </c>
      <c r="EH80" s="10">
        <f t="shared" si="139"/>
        <v>0.19769740736960273</v>
      </c>
      <c r="EI80" s="10">
        <f t="shared" si="139"/>
        <v>0.19873343880779792</v>
      </c>
      <c r="EJ80" s="10">
        <f t="shared" si="139"/>
        <v>0.1997694702459949</v>
      </c>
      <c r="EK80" s="10">
        <f t="shared" si="139"/>
        <v>0.20080550168419009</v>
      </c>
      <c r="EL80" s="10">
        <f t="shared" si="139"/>
        <v>0.20184153312238529</v>
      </c>
      <c r="EM80" s="10">
        <f t="shared" si="139"/>
        <v>0.20287756456058048</v>
      </c>
      <c r="EN80" s="10">
        <f t="shared" si="139"/>
        <v>0.20391359599877568</v>
      </c>
      <c r="EO80" s="10">
        <f t="shared" si="139"/>
        <v>0.20494962743697087</v>
      </c>
      <c r="EP80" s="10">
        <f t="shared" si="139"/>
        <v>0.20598565887516607</v>
      </c>
      <c r="EQ80" s="10">
        <f t="shared" si="139"/>
        <v>0.20702169031336126</v>
      </c>
      <c r="ER80" s="10">
        <f t="shared" si="139"/>
        <v>0.20805772175155646</v>
      </c>
      <c r="ES80" s="10">
        <f t="shared" si="139"/>
        <v>0.20909375318975165</v>
      </c>
      <c r="ET80" s="10">
        <f t="shared" si="139"/>
        <v>0.21012978462794862</v>
      </c>
      <c r="EU80" s="10"/>
      <c r="EV80" s="10"/>
      <c r="EW80" s="10"/>
      <c r="EX80" s="10"/>
      <c r="EY80" s="10"/>
      <c r="EZ80" s="10"/>
      <c r="FA80" s="10"/>
      <c r="FB80" s="10"/>
    </row>
    <row r="81" spans="1:158" x14ac:dyDescent="0.25">
      <c r="A81" s="70" t="s">
        <v>217</v>
      </c>
      <c r="B81" s="17"/>
      <c r="C81" s="10">
        <v>5.9969999999999999</v>
      </c>
      <c r="D81" s="10">
        <v>2.64E-2</v>
      </c>
      <c r="E81" s="7">
        <v>1.84E-2</v>
      </c>
      <c r="F81" s="10">
        <f t="shared" si="128"/>
        <v>5.4517359413202904E-2</v>
      </c>
      <c r="G81" s="10">
        <f t="shared" si="128"/>
        <v>5.5454604726976386E-2</v>
      </c>
      <c r="H81" s="10">
        <f t="shared" si="128"/>
        <v>5.6391850040749647E-2</v>
      </c>
      <c r="I81" s="10">
        <f t="shared" si="128"/>
        <v>5.732909535452313E-2</v>
      </c>
      <c r="J81" s="10">
        <f t="shared" si="129"/>
        <v>5.8266340668296612E-2</v>
      </c>
      <c r="K81" s="10">
        <f t="shared" si="129"/>
        <v>5.9203585982070095E-2</v>
      </c>
      <c r="L81" s="10">
        <f t="shared" si="123"/>
        <v>6.0140831295843356E-2</v>
      </c>
      <c r="M81" s="10">
        <f t="shared" si="123"/>
        <v>6.1078076609616838E-2</v>
      </c>
      <c r="N81" s="10">
        <f t="shared" si="123"/>
        <v>6.2015321923390321E-2</v>
      </c>
      <c r="O81" s="10">
        <f t="shared" si="123"/>
        <v>6.2952567237163803E-2</v>
      </c>
      <c r="P81" s="10">
        <f t="shared" si="123"/>
        <v>7.3262265688671668E-2</v>
      </c>
      <c r="Q81" s="10">
        <f t="shared" si="123"/>
        <v>7.4199511002444929E-2</v>
      </c>
      <c r="R81" s="10">
        <f t="shared" si="123"/>
        <v>7.5136756316218634E-2</v>
      </c>
      <c r="S81" s="10">
        <f t="shared" si="123"/>
        <v>7.6074001629991894E-2</v>
      </c>
      <c r="T81" s="10">
        <f t="shared" si="123"/>
        <v>7.7011246943765599E-2</v>
      </c>
      <c r="U81" s="10">
        <f t="shared" si="123"/>
        <v>7.7948492257538859E-2</v>
      </c>
      <c r="V81" s="10">
        <f t="shared" si="123"/>
        <v>7.888573757131212E-2</v>
      </c>
      <c r="W81" s="10">
        <f t="shared" si="123"/>
        <v>7.9822982885085825E-2</v>
      </c>
      <c r="X81" s="10">
        <f t="shared" si="123"/>
        <v>8.0760228198859085E-2</v>
      </c>
      <c r="Y81" s="10">
        <f t="shared" si="123"/>
        <v>8.1697473512632346E-2</v>
      </c>
      <c r="Z81" s="10">
        <f t="shared" si="133"/>
        <v>8.2634718826406051E-2</v>
      </c>
      <c r="AA81" s="10">
        <f t="shared" si="133"/>
        <v>8.3571964140179311E-2</v>
      </c>
      <c r="AB81" s="10">
        <f t="shared" si="130"/>
        <v>8.4509209453953016E-2</v>
      </c>
      <c r="AC81" s="10">
        <f t="shared" si="130"/>
        <v>8.5446454767726276E-2</v>
      </c>
      <c r="AD81" s="10">
        <f t="shared" si="130"/>
        <v>8.6383700081499537E-2</v>
      </c>
      <c r="AE81" s="10">
        <f t="shared" si="140"/>
        <v>8.7320945395273242E-2</v>
      </c>
      <c r="AF81" s="10">
        <f t="shared" si="140"/>
        <v>8.8258190709046502E-2</v>
      </c>
      <c r="AG81" s="10">
        <f t="shared" si="140"/>
        <v>8.9195436022819763E-2</v>
      </c>
      <c r="AH81" s="10">
        <f t="shared" si="140"/>
        <v>9.0132681336593468E-2</v>
      </c>
      <c r="AI81" s="10">
        <f t="shared" si="140"/>
        <v>9.1069926650366728E-2</v>
      </c>
      <c r="AJ81" s="10">
        <f t="shared" si="140"/>
        <v>9.2007171964140433E-2</v>
      </c>
      <c r="AK81" s="10">
        <f t="shared" si="140"/>
        <v>9.2944417277913693E-2</v>
      </c>
      <c r="AL81" s="10">
        <f t="shared" si="140"/>
        <v>9.3881662591686954E-2</v>
      </c>
      <c r="AM81" s="10">
        <f t="shared" si="140"/>
        <v>9.4818907905460659E-2</v>
      </c>
      <c r="AN81" s="10">
        <f t="shared" si="140"/>
        <v>9.5756153219233919E-2</v>
      </c>
      <c r="AO81" s="10">
        <f t="shared" si="140"/>
        <v>9.669339853300718E-2</v>
      </c>
      <c r="AP81" s="10">
        <f t="shared" si="140"/>
        <v>9.7630643846780885E-2</v>
      </c>
      <c r="AQ81" s="10">
        <f t="shared" si="140"/>
        <v>9.8567889160554145E-2</v>
      </c>
      <c r="AR81" s="10">
        <f t="shared" si="140"/>
        <v>9.9505134474327406E-2</v>
      </c>
      <c r="AS81" s="10">
        <f t="shared" si="140"/>
        <v>0.10044237978810067</v>
      </c>
      <c r="AT81" s="10">
        <f t="shared" si="140"/>
        <v>0.10137962510187393</v>
      </c>
      <c r="AU81" s="10">
        <f t="shared" si="140"/>
        <v>0.10231687041564719</v>
      </c>
      <c r="AV81" s="10">
        <f t="shared" si="140"/>
        <v>0.10325411572942045</v>
      </c>
      <c r="AW81" s="10">
        <f t="shared" si="140"/>
        <v>0.1041913610431946</v>
      </c>
      <c r="AX81" s="10">
        <f t="shared" si="140"/>
        <v>0.10512860635696786</v>
      </c>
      <c r="AY81" s="10">
        <f t="shared" si="140"/>
        <v>0.10606585167074112</v>
      </c>
      <c r="AZ81" s="10">
        <f t="shared" si="140"/>
        <v>0.10700309698451438</v>
      </c>
      <c r="BA81" s="10">
        <f t="shared" si="140"/>
        <v>0.10794034229828764</v>
      </c>
      <c r="BB81" s="10">
        <f t="shared" si="140"/>
        <v>0.10887758761206179</v>
      </c>
      <c r="BC81" s="10">
        <f t="shared" si="140"/>
        <v>0.10981483292583505</v>
      </c>
      <c r="BD81" s="10">
        <f t="shared" si="140"/>
        <v>0.11075207823960831</v>
      </c>
      <c r="BE81" s="10">
        <f t="shared" si="140"/>
        <v>0.11168932355338157</v>
      </c>
      <c r="BF81" s="10">
        <f t="shared" si="140"/>
        <v>0.11262656886715483</v>
      </c>
      <c r="BG81" s="10">
        <f t="shared" si="140"/>
        <v>0.11356381418092898</v>
      </c>
      <c r="BH81" s="10">
        <f t="shared" si="140"/>
        <v>0.11450105949470224</v>
      </c>
      <c r="BI81" s="10">
        <f t="shared" si="140"/>
        <v>0.1154383048084755</v>
      </c>
      <c r="BJ81" s="10">
        <f t="shared" si="140"/>
        <v>0.11637555012224876</v>
      </c>
      <c r="BK81" s="10">
        <f t="shared" si="140"/>
        <v>0.11731279543602202</v>
      </c>
      <c r="BL81" s="10">
        <f t="shared" si="140"/>
        <v>0.11825004074979528</v>
      </c>
      <c r="BM81" s="10">
        <f t="shared" si="140"/>
        <v>0.11918728606356943</v>
      </c>
      <c r="BN81" s="10">
        <f t="shared" si="140"/>
        <v>0.12012453137734269</v>
      </c>
      <c r="BO81" s="10">
        <f t="shared" si="140"/>
        <v>0.12106177669111595</v>
      </c>
      <c r="BP81" s="10">
        <f t="shared" si="140"/>
        <v>0.12199902200488921</v>
      </c>
      <c r="BQ81" s="10">
        <f t="shared" si="140"/>
        <v>0.12293626731866247</v>
      </c>
      <c r="BR81" s="10">
        <f t="shared" si="140"/>
        <v>0.12387351263243662</v>
      </c>
      <c r="BS81" s="10">
        <f t="shared" si="140"/>
        <v>0.12481075794620988</v>
      </c>
      <c r="BT81" s="10">
        <f t="shared" si="140"/>
        <v>0.12574800325998314</v>
      </c>
      <c r="BU81" s="10">
        <f t="shared" si="140"/>
        <v>0.1266852485737564</v>
      </c>
      <c r="BV81" s="10">
        <f t="shared" si="140"/>
        <v>0.12762249388752966</v>
      </c>
      <c r="BW81" s="10">
        <f t="shared" si="140"/>
        <v>0.12855973920130381</v>
      </c>
      <c r="BX81" s="10">
        <f t="shared" si="140"/>
        <v>0.12949698451507707</v>
      </c>
      <c r="BY81" s="10">
        <f t="shared" si="140"/>
        <v>0.13043422982885033</v>
      </c>
      <c r="BZ81" s="10">
        <f t="shared" si="140"/>
        <v>0.13137147514262359</v>
      </c>
      <c r="CA81" s="10">
        <f t="shared" si="140"/>
        <v>0.13230872045639686</v>
      </c>
      <c r="CB81" s="10">
        <f t="shared" si="140"/>
        <v>0.13324596577017012</v>
      </c>
      <c r="CC81" s="10">
        <f t="shared" si="140"/>
        <v>0.13418321108394426</v>
      </c>
      <c r="CD81" s="10">
        <f t="shared" si="140"/>
        <v>0.13512045639771753</v>
      </c>
      <c r="CE81" s="10">
        <f t="shared" si="140"/>
        <v>0.13605770171149079</v>
      </c>
      <c r="CF81" s="10">
        <f t="shared" si="140"/>
        <v>0.13699494702526405</v>
      </c>
      <c r="CG81" s="10">
        <f t="shared" si="140"/>
        <v>0.13793219233903731</v>
      </c>
      <c r="CH81" s="10">
        <f t="shared" si="140"/>
        <v>0.13886943765281146</v>
      </c>
      <c r="CI81" s="10">
        <f t="shared" si="140"/>
        <v>0.13980668296658472</v>
      </c>
      <c r="CJ81" s="10">
        <f t="shared" si="140"/>
        <v>0.14074392828035798</v>
      </c>
      <c r="CK81" s="10">
        <f t="shared" si="140"/>
        <v>0.14168117359413124</v>
      </c>
      <c r="CL81" s="10">
        <f t="shared" si="140"/>
        <v>0.1426184189079045</v>
      </c>
      <c r="CM81" s="10">
        <f t="shared" si="140"/>
        <v>0.14355566422167865</v>
      </c>
      <c r="CN81" s="10">
        <f t="shared" si="140"/>
        <v>0.14449290953545191</v>
      </c>
      <c r="CO81" s="10">
        <f t="shared" si="140"/>
        <v>0.14543015484922517</v>
      </c>
      <c r="CP81" s="10">
        <f t="shared" si="140"/>
        <v>0.14636740016299843</v>
      </c>
      <c r="CQ81" s="10">
        <f t="shared" si="139"/>
        <v>0.14730464547677169</v>
      </c>
      <c r="CR81" s="10">
        <f t="shared" si="139"/>
        <v>0.14824189079054495</v>
      </c>
      <c r="CS81" s="10">
        <f t="shared" si="139"/>
        <v>0.1491791361043191</v>
      </c>
      <c r="CT81" s="10">
        <f t="shared" si="139"/>
        <v>0.15011638141809236</v>
      </c>
      <c r="CU81" s="10">
        <f t="shared" si="139"/>
        <v>0.15105362673186562</v>
      </c>
      <c r="CV81" s="10">
        <f t="shared" si="139"/>
        <v>0.15199087204563888</v>
      </c>
      <c r="CW81" s="10">
        <f t="shared" si="139"/>
        <v>0.15292811735941214</v>
      </c>
      <c r="CX81" s="10">
        <f t="shared" si="139"/>
        <v>0.15386536267318629</v>
      </c>
      <c r="CY81" s="10">
        <f t="shared" si="139"/>
        <v>0.15480260798695955</v>
      </c>
      <c r="CZ81" s="10">
        <f t="shared" si="139"/>
        <v>0.15573985330073281</v>
      </c>
      <c r="DA81" s="10">
        <f t="shared" si="139"/>
        <v>0.15667709861450607</v>
      </c>
      <c r="DB81" s="10">
        <f t="shared" si="139"/>
        <v>0.15761434392827933</v>
      </c>
      <c r="DC81" s="10">
        <f t="shared" si="139"/>
        <v>0.15855158924205348</v>
      </c>
      <c r="DD81" s="10">
        <f t="shared" si="139"/>
        <v>0.15948883455582674</v>
      </c>
      <c r="DE81" s="10">
        <f t="shared" si="139"/>
        <v>0.1604260798696</v>
      </c>
      <c r="DF81" s="10">
        <f t="shared" si="139"/>
        <v>0.16136332518337326</v>
      </c>
      <c r="DG81" s="10">
        <f t="shared" si="139"/>
        <v>0.16230057049714652</v>
      </c>
      <c r="DH81" s="10">
        <f t="shared" si="139"/>
        <v>0.16323781581091978</v>
      </c>
      <c r="DI81" s="10">
        <f t="shared" si="139"/>
        <v>0.16417506112469393</v>
      </c>
      <c r="DJ81" s="10">
        <f t="shared" si="139"/>
        <v>0.16511230643846719</v>
      </c>
      <c r="DK81" s="10">
        <f t="shared" si="139"/>
        <v>0.16604955175224045</v>
      </c>
      <c r="DL81" s="10">
        <f t="shared" si="139"/>
        <v>0.16698679706601371</v>
      </c>
      <c r="DM81" s="10">
        <f t="shared" si="139"/>
        <v>0.16792404237978698</v>
      </c>
      <c r="DN81" s="10">
        <f t="shared" si="139"/>
        <v>0.16886128769356112</v>
      </c>
      <c r="DO81" s="10">
        <f t="shared" si="139"/>
        <v>0.16979853300733438</v>
      </c>
      <c r="DP81" s="10">
        <f t="shared" si="139"/>
        <v>0.17073577832110765</v>
      </c>
      <c r="DQ81" s="10">
        <f t="shared" si="139"/>
        <v>0.17167302363488091</v>
      </c>
      <c r="DR81" s="10">
        <f t="shared" si="139"/>
        <v>0.17261026894865417</v>
      </c>
      <c r="DS81" s="10">
        <f t="shared" si="139"/>
        <v>0.17354751426242832</v>
      </c>
      <c r="DT81" s="10">
        <f t="shared" si="139"/>
        <v>0.17448475957620246</v>
      </c>
      <c r="DU81" s="10">
        <f t="shared" si="139"/>
        <v>0.17542200488997484</v>
      </c>
      <c r="DV81" s="10">
        <f t="shared" si="139"/>
        <v>0.17635925020374899</v>
      </c>
      <c r="DW81" s="10">
        <f t="shared" si="139"/>
        <v>0.17729649551752225</v>
      </c>
      <c r="DX81" s="10">
        <f t="shared" si="139"/>
        <v>0.17823374083129551</v>
      </c>
      <c r="DY81" s="10">
        <f t="shared" si="139"/>
        <v>0.17917098614506877</v>
      </c>
      <c r="DZ81" s="10">
        <f t="shared" si="139"/>
        <v>0.18010823145884203</v>
      </c>
      <c r="EA81" s="10">
        <f t="shared" si="139"/>
        <v>0.18104547677261706</v>
      </c>
      <c r="EB81" s="10">
        <f t="shared" si="139"/>
        <v>0.18198272208639032</v>
      </c>
      <c r="EC81" s="10">
        <f t="shared" si="139"/>
        <v>0.18291996740016359</v>
      </c>
      <c r="ED81" s="10">
        <f t="shared" si="139"/>
        <v>0.18385721271393685</v>
      </c>
      <c r="EE81" s="10">
        <f t="shared" si="139"/>
        <v>0.18479445802771011</v>
      </c>
      <c r="EF81" s="10">
        <f t="shared" si="139"/>
        <v>0.18573170334148337</v>
      </c>
      <c r="EG81" s="10">
        <f t="shared" si="139"/>
        <v>0.18666894865525663</v>
      </c>
      <c r="EH81" s="10">
        <f t="shared" si="139"/>
        <v>0.18760619396902989</v>
      </c>
      <c r="EI81" s="10">
        <f t="shared" si="139"/>
        <v>0.18854343928280315</v>
      </c>
      <c r="EJ81" s="10">
        <f t="shared" si="139"/>
        <v>0.18948068459657641</v>
      </c>
      <c r="EK81" s="10">
        <f t="shared" si="139"/>
        <v>0.19041792991035145</v>
      </c>
      <c r="EL81" s="10">
        <f t="shared" si="139"/>
        <v>0.19135517522412471</v>
      </c>
      <c r="EM81" s="10">
        <f t="shared" si="139"/>
        <v>0.19229242053789797</v>
      </c>
      <c r="EN81" s="10">
        <f t="shared" si="139"/>
        <v>0.19322966585167123</v>
      </c>
      <c r="EO81" s="10">
        <f t="shared" si="139"/>
        <v>0.19416691116544449</v>
      </c>
      <c r="EP81" s="10">
        <f t="shared" si="139"/>
        <v>0.19510415647921775</v>
      </c>
      <c r="EQ81" s="10">
        <f t="shared" si="139"/>
        <v>0.19604140179299101</v>
      </c>
      <c r="ER81" s="10">
        <f t="shared" si="139"/>
        <v>0.19697864710676427</v>
      </c>
      <c r="ES81" s="10">
        <f t="shared" si="139"/>
        <v>0.19791589242053753</v>
      </c>
      <c r="ET81" s="10">
        <f t="shared" si="139"/>
        <v>0.19885313773431079</v>
      </c>
      <c r="EU81" s="10"/>
      <c r="EV81" s="10"/>
      <c r="EW81" s="10"/>
      <c r="EX81" s="10"/>
      <c r="EY81" s="10"/>
      <c r="EZ81" s="10"/>
      <c r="FA81" s="10"/>
      <c r="FB81" s="10"/>
    </row>
    <row r="82" spans="1:158" x14ac:dyDescent="0.25">
      <c r="A82" s="70" t="s">
        <v>218</v>
      </c>
      <c r="B82" s="17"/>
      <c r="C82" s="10">
        <v>5.9969999999999999</v>
      </c>
      <c r="D82" s="10">
        <v>2.5499999999999998E-2</v>
      </c>
      <c r="E82" s="7">
        <v>2.0299999999999999E-2</v>
      </c>
      <c r="F82" s="10">
        <f t="shared" ref="F82:I86" si="142">F$5/(1-$E82)+$D82-F$5</f>
        <v>5.658094314586104E-2</v>
      </c>
      <c r="G82" s="10">
        <f t="shared" si="142"/>
        <v>5.7616974584056457E-2</v>
      </c>
      <c r="H82" s="10">
        <f t="shared" si="142"/>
        <v>5.8653006022251875E-2</v>
      </c>
      <c r="I82" s="10">
        <f t="shared" si="142"/>
        <v>5.968903746044707E-2</v>
      </c>
      <c r="J82" s="10">
        <f t="shared" si="129"/>
        <v>6.0725068898642487E-2</v>
      </c>
      <c r="K82" s="10">
        <f t="shared" si="129"/>
        <v>6.1761100336837904E-2</v>
      </c>
      <c r="L82" s="10">
        <f t="shared" si="123"/>
        <v>6.2797131775033321E-2</v>
      </c>
      <c r="M82" s="10">
        <f t="shared" si="123"/>
        <v>6.3833163213228516E-2</v>
      </c>
      <c r="N82" s="10">
        <f t="shared" si="123"/>
        <v>6.4869194651423934E-2</v>
      </c>
      <c r="O82" s="10">
        <f t="shared" si="123"/>
        <v>6.5905226089619129E-2</v>
      </c>
      <c r="P82" s="10">
        <f t="shared" si="123"/>
        <v>7.7301571909768274E-2</v>
      </c>
      <c r="Q82" s="10">
        <f t="shared" si="123"/>
        <v>7.8337603347963913E-2</v>
      </c>
      <c r="R82" s="10">
        <f t="shared" si="123"/>
        <v>7.9373634786159109E-2</v>
      </c>
      <c r="S82" s="10">
        <f t="shared" si="123"/>
        <v>8.0409666224354304E-2</v>
      </c>
      <c r="T82" s="10">
        <f t="shared" si="123"/>
        <v>8.1445697662549943E-2</v>
      </c>
      <c r="U82" s="10">
        <f t="shared" si="123"/>
        <v>8.2481729100745138E-2</v>
      </c>
      <c r="V82" s="10">
        <f t="shared" si="123"/>
        <v>8.3517760538940333E-2</v>
      </c>
      <c r="W82" s="10">
        <f t="shared" si="123"/>
        <v>8.4553791977135973E-2</v>
      </c>
      <c r="X82" s="10">
        <f t="shared" si="123"/>
        <v>8.5589823415331168E-2</v>
      </c>
      <c r="Y82" s="10">
        <f t="shared" si="123"/>
        <v>8.6625854853526807E-2</v>
      </c>
      <c r="Z82" s="10">
        <f t="shared" si="133"/>
        <v>8.7661886291722002E-2</v>
      </c>
      <c r="AA82" s="10">
        <f t="shared" si="133"/>
        <v>8.8697917729917197E-2</v>
      </c>
      <c r="AB82" s="10">
        <f t="shared" si="130"/>
        <v>8.9733949168112837E-2</v>
      </c>
      <c r="AC82" s="10">
        <f t="shared" si="130"/>
        <v>9.0769980606308032E-2</v>
      </c>
      <c r="AD82" s="10">
        <f t="shared" si="130"/>
        <v>9.1806012044503227E-2</v>
      </c>
      <c r="AE82" s="10">
        <f t="shared" si="140"/>
        <v>9.2842043482698866E-2</v>
      </c>
      <c r="AF82" s="10">
        <f t="shared" si="140"/>
        <v>9.3878074920894061E-2</v>
      </c>
      <c r="AG82" s="10">
        <f t="shared" si="140"/>
        <v>9.4914106359089701E-2</v>
      </c>
      <c r="AH82" s="10">
        <f t="shared" si="140"/>
        <v>9.5950137797284896E-2</v>
      </c>
      <c r="AI82" s="10">
        <f t="shared" si="140"/>
        <v>9.6986169235480091E-2</v>
      </c>
      <c r="AJ82" s="10">
        <f t="shared" si="140"/>
        <v>9.802220067367573E-2</v>
      </c>
      <c r="AK82" s="10">
        <f t="shared" si="140"/>
        <v>9.9058232111870925E-2</v>
      </c>
      <c r="AL82" s="10">
        <f t="shared" si="140"/>
        <v>0.10009426355006612</v>
      </c>
      <c r="AM82" s="10">
        <f t="shared" si="140"/>
        <v>0.10113029498826176</v>
      </c>
      <c r="AN82" s="10">
        <f t="shared" si="140"/>
        <v>0.10216632642645695</v>
      </c>
      <c r="AO82" s="10">
        <f t="shared" si="140"/>
        <v>0.10320235786465215</v>
      </c>
      <c r="AP82" s="10">
        <f t="shared" si="140"/>
        <v>0.10423838930284779</v>
      </c>
      <c r="AQ82" s="10">
        <f t="shared" si="140"/>
        <v>0.10527442074104298</v>
      </c>
      <c r="AR82" s="10">
        <f t="shared" si="140"/>
        <v>0.10631045217923862</v>
      </c>
      <c r="AS82" s="10">
        <f t="shared" si="140"/>
        <v>0.10734648361743382</v>
      </c>
      <c r="AT82" s="10">
        <f t="shared" si="140"/>
        <v>0.10838251505562901</v>
      </c>
      <c r="AU82" s="10">
        <f t="shared" si="140"/>
        <v>0.10941854649382421</v>
      </c>
      <c r="AV82" s="10">
        <f t="shared" si="140"/>
        <v>0.11045457793202029</v>
      </c>
      <c r="AW82" s="10">
        <f t="shared" si="140"/>
        <v>0.11149060937021549</v>
      </c>
      <c r="AX82" s="10">
        <f t="shared" si="140"/>
        <v>0.11252664080841068</v>
      </c>
      <c r="AY82" s="10">
        <f t="shared" si="140"/>
        <v>0.11356267224660588</v>
      </c>
      <c r="AZ82" s="10">
        <f t="shared" si="140"/>
        <v>0.11459870368480107</v>
      </c>
      <c r="BA82" s="10">
        <f t="shared" si="140"/>
        <v>0.11563473512299627</v>
      </c>
      <c r="BB82" s="10">
        <f t="shared" si="140"/>
        <v>0.11667076656119235</v>
      </c>
      <c r="BC82" s="10">
        <f t="shared" si="140"/>
        <v>0.11770679799938755</v>
      </c>
      <c r="BD82" s="10">
        <f t="shared" si="140"/>
        <v>0.11874282943758274</v>
      </c>
      <c r="BE82" s="10">
        <f t="shared" si="140"/>
        <v>0.11977886087577794</v>
      </c>
      <c r="BF82" s="10">
        <f t="shared" si="140"/>
        <v>0.12081489231397313</v>
      </c>
      <c r="BG82" s="10">
        <f t="shared" si="140"/>
        <v>0.12185092375216922</v>
      </c>
      <c r="BH82" s="10">
        <f t="shared" si="140"/>
        <v>0.12288695519036441</v>
      </c>
      <c r="BI82" s="10">
        <f t="shared" si="140"/>
        <v>0.12392298662855961</v>
      </c>
      <c r="BJ82" s="10">
        <f t="shared" si="140"/>
        <v>0.1249590180667548</v>
      </c>
      <c r="BK82" s="10">
        <f t="shared" si="140"/>
        <v>0.12599504950495</v>
      </c>
      <c r="BL82" s="10">
        <f t="shared" si="140"/>
        <v>0.12703108094314608</v>
      </c>
      <c r="BM82" s="10">
        <f t="shared" si="140"/>
        <v>0.12806711238134127</v>
      </c>
      <c r="BN82" s="10">
        <f t="shared" si="140"/>
        <v>0.12910314381953647</v>
      </c>
      <c r="BO82" s="10">
        <f t="shared" si="140"/>
        <v>0.13013917525773167</v>
      </c>
      <c r="BP82" s="10">
        <f t="shared" si="140"/>
        <v>0.13117520669592686</v>
      </c>
      <c r="BQ82" s="10">
        <f t="shared" si="140"/>
        <v>0.13221123813412206</v>
      </c>
      <c r="BR82" s="10">
        <f t="shared" si="140"/>
        <v>0.13324726957231814</v>
      </c>
      <c r="BS82" s="10">
        <f t="shared" si="140"/>
        <v>0.13428330101051333</v>
      </c>
      <c r="BT82" s="10">
        <f t="shared" si="140"/>
        <v>0.13531933244870853</v>
      </c>
      <c r="BU82" s="10">
        <f t="shared" si="140"/>
        <v>0.13635536388690372</v>
      </c>
      <c r="BV82" s="10">
        <f t="shared" si="140"/>
        <v>0.13739139532509892</v>
      </c>
      <c r="BW82" s="10">
        <f t="shared" si="140"/>
        <v>0.138427426763295</v>
      </c>
      <c r="BX82" s="10">
        <f t="shared" si="140"/>
        <v>0.1394634582014902</v>
      </c>
      <c r="BY82" s="10">
        <f t="shared" si="140"/>
        <v>0.14049948963968539</v>
      </c>
      <c r="BZ82" s="10">
        <f t="shared" si="140"/>
        <v>0.14153552107788059</v>
      </c>
      <c r="CA82" s="10">
        <f t="shared" si="140"/>
        <v>0.14257155251607578</v>
      </c>
      <c r="CB82" s="10">
        <f t="shared" si="140"/>
        <v>0.14360758395427187</v>
      </c>
      <c r="CC82" s="10">
        <f t="shared" si="140"/>
        <v>0.14464361539246706</v>
      </c>
      <c r="CD82" s="10">
        <f t="shared" si="140"/>
        <v>0.14567964683066226</v>
      </c>
      <c r="CE82" s="10">
        <f t="shared" si="140"/>
        <v>0.14671567826885745</v>
      </c>
      <c r="CF82" s="10">
        <f t="shared" si="140"/>
        <v>0.14775170970705265</v>
      </c>
      <c r="CG82" s="10">
        <f t="shared" si="140"/>
        <v>0.14878774114524784</v>
      </c>
      <c r="CH82" s="10">
        <f t="shared" si="140"/>
        <v>0.14982377258344393</v>
      </c>
      <c r="CI82" s="10">
        <f t="shared" si="140"/>
        <v>0.15085980402163912</v>
      </c>
      <c r="CJ82" s="10">
        <f t="shared" si="140"/>
        <v>0.15189583545983432</v>
      </c>
      <c r="CK82" s="10">
        <f t="shared" si="140"/>
        <v>0.15293186689802951</v>
      </c>
      <c r="CL82" s="10">
        <f t="shared" si="140"/>
        <v>0.15396789833622471</v>
      </c>
      <c r="CM82" s="10">
        <f t="shared" si="140"/>
        <v>0.15500392977442079</v>
      </c>
      <c r="CN82" s="10">
        <f t="shared" si="140"/>
        <v>0.15603996121261599</v>
      </c>
      <c r="CO82" s="10">
        <f t="shared" si="140"/>
        <v>0.15707599265081118</v>
      </c>
      <c r="CP82" s="10">
        <f t="shared" ref="CP82:ET85" si="143">CP$5/(1-$E82)+$D82-CP$5</f>
        <v>0.15811202408900638</v>
      </c>
      <c r="CQ82" s="10">
        <f t="shared" si="143"/>
        <v>0.15914805552720157</v>
      </c>
      <c r="CR82" s="10">
        <f t="shared" si="143"/>
        <v>0.16018408696539765</v>
      </c>
      <c r="CS82" s="10">
        <f t="shared" si="143"/>
        <v>0.16122011840359285</v>
      </c>
      <c r="CT82" s="10">
        <f t="shared" si="143"/>
        <v>0.16225614984178804</v>
      </c>
      <c r="CU82" s="10">
        <f t="shared" si="143"/>
        <v>0.16329218127998324</v>
      </c>
      <c r="CV82" s="10">
        <f t="shared" si="143"/>
        <v>0.16432821271817843</v>
      </c>
      <c r="CW82" s="10">
        <f t="shared" si="143"/>
        <v>0.16536424415637363</v>
      </c>
      <c r="CX82" s="10">
        <f t="shared" si="143"/>
        <v>0.16640027559456971</v>
      </c>
      <c r="CY82" s="10">
        <f t="shared" si="143"/>
        <v>0.16743630703276491</v>
      </c>
      <c r="CZ82" s="10">
        <f t="shared" si="143"/>
        <v>0.1684723384709601</v>
      </c>
      <c r="DA82" s="10">
        <f t="shared" si="143"/>
        <v>0.1695083699091553</v>
      </c>
      <c r="DB82" s="10">
        <f t="shared" si="143"/>
        <v>0.17054440134735049</v>
      </c>
      <c r="DC82" s="10">
        <f t="shared" si="143"/>
        <v>0.17158043278554658</v>
      </c>
      <c r="DD82" s="10">
        <f t="shared" si="143"/>
        <v>0.17261646422374177</v>
      </c>
      <c r="DE82" s="10">
        <f t="shared" si="143"/>
        <v>0.17365249566193697</v>
      </c>
      <c r="DF82" s="10">
        <f t="shared" si="143"/>
        <v>0.17468852710013216</v>
      </c>
      <c r="DG82" s="10">
        <f t="shared" si="143"/>
        <v>0.17572455853832736</v>
      </c>
      <c r="DH82" s="10">
        <f t="shared" si="143"/>
        <v>0.17676058997652344</v>
      </c>
      <c r="DI82" s="10">
        <f t="shared" si="143"/>
        <v>0.17779662141471864</v>
      </c>
      <c r="DJ82" s="10">
        <f t="shared" si="143"/>
        <v>0.17883265285291383</v>
      </c>
      <c r="DK82" s="10">
        <f t="shared" si="143"/>
        <v>0.17986868429110903</v>
      </c>
      <c r="DL82" s="10">
        <f t="shared" si="143"/>
        <v>0.18090471572930422</v>
      </c>
      <c r="DM82" s="10">
        <f t="shared" si="143"/>
        <v>0.18194074716749942</v>
      </c>
      <c r="DN82" s="10">
        <f t="shared" si="143"/>
        <v>0.1829767786056955</v>
      </c>
      <c r="DO82" s="10">
        <f t="shared" si="143"/>
        <v>0.1840128100438907</v>
      </c>
      <c r="DP82" s="10">
        <f t="shared" si="143"/>
        <v>0.18504884148208589</v>
      </c>
      <c r="DQ82" s="10">
        <f t="shared" si="143"/>
        <v>0.18608487292028109</v>
      </c>
      <c r="DR82" s="10">
        <f t="shared" si="143"/>
        <v>0.18712090435847628</v>
      </c>
      <c r="DS82" s="10">
        <f t="shared" si="143"/>
        <v>0.18815693579667059</v>
      </c>
      <c r="DT82" s="10">
        <f t="shared" si="143"/>
        <v>0.18919296723486667</v>
      </c>
      <c r="DU82" s="10">
        <f t="shared" si="143"/>
        <v>0.19022899867306098</v>
      </c>
      <c r="DV82" s="10">
        <f t="shared" si="143"/>
        <v>0.19126503011125706</v>
      </c>
      <c r="DW82" s="10">
        <f t="shared" si="143"/>
        <v>0.19230106154945226</v>
      </c>
      <c r="DX82" s="10">
        <f t="shared" si="143"/>
        <v>0.19333709298764745</v>
      </c>
      <c r="DY82" s="10">
        <f t="shared" si="143"/>
        <v>0.19437312442584265</v>
      </c>
      <c r="DZ82" s="10">
        <f t="shared" si="143"/>
        <v>0.19540915586403784</v>
      </c>
      <c r="EA82" s="10">
        <f t="shared" si="143"/>
        <v>0.19644518730223481</v>
      </c>
      <c r="EB82" s="10">
        <f t="shared" si="143"/>
        <v>0.19748121874043001</v>
      </c>
      <c r="EC82" s="10">
        <f t="shared" si="143"/>
        <v>0.1985172501786252</v>
      </c>
      <c r="ED82" s="10">
        <f t="shared" si="143"/>
        <v>0.1995532816168204</v>
      </c>
      <c r="EE82" s="10">
        <f t="shared" si="143"/>
        <v>0.20058931305501559</v>
      </c>
      <c r="EF82" s="10">
        <f t="shared" si="143"/>
        <v>0.20162534449321079</v>
      </c>
      <c r="EG82" s="10">
        <f t="shared" si="143"/>
        <v>0.20266137593140598</v>
      </c>
      <c r="EH82" s="10">
        <f t="shared" si="143"/>
        <v>0.20369740736960118</v>
      </c>
      <c r="EI82" s="10">
        <f t="shared" si="143"/>
        <v>0.20473343880779638</v>
      </c>
      <c r="EJ82" s="10">
        <f t="shared" si="143"/>
        <v>0.20576947024599335</v>
      </c>
      <c r="EK82" s="10">
        <f t="shared" si="143"/>
        <v>0.20680550168418854</v>
      </c>
      <c r="EL82" s="10">
        <f t="shared" si="143"/>
        <v>0.20784153312238374</v>
      </c>
      <c r="EM82" s="10">
        <f t="shared" si="143"/>
        <v>0.20887756456057893</v>
      </c>
      <c r="EN82" s="10">
        <f t="shared" si="143"/>
        <v>0.20991359599877413</v>
      </c>
      <c r="EO82" s="10">
        <f t="shared" si="143"/>
        <v>0.21094962743696932</v>
      </c>
      <c r="EP82" s="10">
        <f t="shared" si="143"/>
        <v>0.21198565887516452</v>
      </c>
      <c r="EQ82" s="10">
        <f t="shared" si="143"/>
        <v>0.21302169031335971</v>
      </c>
      <c r="ER82" s="10">
        <f t="shared" si="143"/>
        <v>0.21405772175155491</v>
      </c>
      <c r="ES82" s="10">
        <f t="shared" si="143"/>
        <v>0.2150937531897501</v>
      </c>
      <c r="ET82" s="10">
        <f t="shared" si="143"/>
        <v>0.21612978462794707</v>
      </c>
      <c r="EU82" s="10"/>
      <c r="EV82" s="10"/>
      <c r="EW82" s="10"/>
      <c r="EX82" s="10"/>
      <c r="EY82" s="10"/>
      <c r="EZ82" s="10"/>
      <c r="FA82" s="10"/>
      <c r="FB82" s="10"/>
    </row>
    <row r="83" spans="1:158" x14ac:dyDescent="0.25">
      <c r="A83" s="70" t="s">
        <v>244</v>
      </c>
      <c r="B83" s="17"/>
      <c r="C83" s="10">
        <v>5.9969999999999999</v>
      </c>
      <c r="D83" s="10">
        <v>1.7600000000000001E-2</v>
      </c>
      <c r="E83" s="7">
        <v>2.0299999999999999E-2</v>
      </c>
      <c r="F83" s="10">
        <f t="shared" si="142"/>
        <v>4.8680943145861022E-2</v>
      </c>
      <c r="G83" s="10">
        <f t="shared" si="142"/>
        <v>4.9716974584056439E-2</v>
      </c>
      <c r="H83" s="10">
        <f t="shared" si="142"/>
        <v>5.0753006022251856E-2</v>
      </c>
      <c r="I83" s="10">
        <f t="shared" si="142"/>
        <v>5.1789037460447052E-2</v>
      </c>
      <c r="J83" s="10">
        <f t="shared" si="129"/>
        <v>5.2825068898642469E-2</v>
      </c>
      <c r="K83" s="10">
        <f t="shared" si="129"/>
        <v>5.3861100336837886E-2</v>
      </c>
      <c r="L83" s="10">
        <f t="shared" ref="L83:Y83" si="144">L$5/(1-$E83)+$D83-L$5</f>
        <v>5.4897131775033303E-2</v>
      </c>
      <c r="M83" s="10">
        <f t="shared" si="144"/>
        <v>5.5933163213228498E-2</v>
      </c>
      <c r="N83" s="10">
        <f t="shared" si="144"/>
        <v>5.6969194651423916E-2</v>
      </c>
      <c r="O83" s="10">
        <f t="shared" si="144"/>
        <v>5.8005226089619333E-2</v>
      </c>
      <c r="P83" s="10">
        <f t="shared" si="144"/>
        <v>6.9401571909768034E-2</v>
      </c>
      <c r="Q83" s="10">
        <f t="shared" si="144"/>
        <v>7.0437603347963673E-2</v>
      </c>
      <c r="R83" s="10">
        <f t="shared" si="144"/>
        <v>7.1473634786158868E-2</v>
      </c>
      <c r="S83" s="10">
        <f t="shared" si="144"/>
        <v>7.2509666224354064E-2</v>
      </c>
      <c r="T83" s="10">
        <f t="shared" si="144"/>
        <v>7.3545697662549703E-2</v>
      </c>
      <c r="U83" s="10">
        <f t="shared" si="144"/>
        <v>7.4581729100744898E-2</v>
      </c>
      <c r="V83" s="10">
        <f t="shared" si="144"/>
        <v>7.5617760538940093E-2</v>
      </c>
      <c r="W83" s="10">
        <f t="shared" si="144"/>
        <v>7.6653791977135732E-2</v>
      </c>
      <c r="X83" s="10">
        <f t="shared" si="144"/>
        <v>7.7689823415330928E-2</v>
      </c>
      <c r="Y83" s="10">
        <f t="shared" si="144"/>
        <v>7.8725854853526567E-2</v>
      </c>
      <c r="Z83" s="10">
        <f t="shared" si="133"/>
        <v>7.9761886291721762E-2</v>
      </c>
      <c r="AA83" s="10">
        <f t="shared" si="133"/>
        <v>8.0797917729916957E-2</v>
      </c>
      <c r="AB83" s="10">
        <f t="shared" si="130"/>
        <v>8.1833949168112596E-2</v>
      </c>
      <c r="AC83" s="10">
        <f t="shared" si="130"/>
        <v>8.2869980606307792E-2</v>
      </c>
      <c r="AD83" s="10">
        <f t="shared" si="130"/>
        <v>8.3906012044502987E-2</v>
      </c>
      <c r="AE83" s="10">
        <f t="shared" ref="AE83:CP86" si="145">AE$5/(1-$E83)+$D83-AE$5</f>
        <v>8.4942043482698626E-2</v>
      </c>
      <c r="AF83" s="10">
        <f t="shared" si="145"/>
        <v>8.5978074920893821E-2</v>
      </c>
      <c r="AG83" s="10">
        <f t="shared" si="145"/>
        <v>8.701410635908946E-2</v>
      </c>
      <c r="AH83" s="10">
        <f t="shared" si="145"/>
        <v>8.8050137797284656E-2</v>
      </c>
      <c r="AI83" s="10">
        <f t="shared" si="145"/>
        <v>8.9086169235479851E-2</v>
      </c>
      <c r="AJ83" s="10">
        <f t="shared" si="145"/>
        <v>9.012220067367549E-2</v>
      </c>
      <c r="AK83" s="10">
        <f t="shared" si="145"/>
        <v>9.1158232111870685E-2</v>
      </c>
      <c r="AL83" s="10">
        <f t="shared" si="145"/>
        <v>9.219426355006588E-2</v>
      </c>
      <c r="AM83" s="10">
        <f t="shared" si="145"/>
        <v>9.323029498826152E-2</v>
      </c>
      <c r="AN83" s="10">
        <f t="shared" si="145"/>
        <v>9.4266326426456715E-2</v>
      </c>
      <c r="AO83" s="10">
        <f t="shared" si="145"/>
        <v>9.530235786465191E-2</v>
      </c>
      <c r="AP83" s="10">
        <f t="shared" si="145"/>
        <v>9.6338389302847549E-2</v>
      </c>
      <c r="AQ83" s="10">
        <f t="shared" si="145"/>
        <v>9.7374420741042744E-2</v>
      </c>
      <c r="AR83" s="10">
        <f t="shared" si="145"/>
        <v>9.8410452179238384E-2</v>
      </c>
      <c r="AS83" s="10">
        <f t="shared" si="145"/>
        <v>9.9446483617433579E-2</v>
      </c>
      <c r="AT83" s="10">
        <f t="shared" si="145"/>
        <v>0.10048251505562877</v>
      </c>
      <c r="AU83" s="10">
        <f t="shared" si="145"/>
        <v>0.10151854649382397</v>
      </c>
      <c r="AV83" s="10">
        <f t="shared" si="145"/>
        <v>0.10255457793202005</v>
      </c>
      <c r="AW83" s="10">
        <f t="shared" si="145"/>
        <v>0.10359060937021525</v>
      </c>
      <c r="AX83" s="10">
        <f t="shared" si="145"/>
        <v>0.10462664080841044</v>
      </c>
      <c r="AY83" s="10">
        <f t="shared" si="145"/>
        <v>0.10566267224660564</v>
      </c>
      <c r="AZ83" s="10">
        <f t="shared" si="145"/>
        <v>0.10669870368480083</v>
      </c>
      <c r="BA83" s="10">
        <f t="shared" si="145"/>
        <v>0.10773473512299603</v>
      </c>
      <c r="BB83" s="10">
        <f t="shared" si="145"/>
        <v>0.10877076656119211</v>
      </c>
      <c r="BC83" s="10">
        <f t="shared" si="145"/>
        <v>0.10980679799938731</v>
      </c>
      <c r="BD83" s="10">
        <f t="shared" si="145"/>
        <v>0.1108428294375825</v>
      </c>
      <c r="BE83" s="10">
        <f t="shared" si="145"/>
        <v>0.1118788608757777</v>
      </c>
      <c r="BF83" s="10">
        <f t="shared" si="145"/>
        <v>0.11291489231397289</v>
      </c>
      <c r="BG83" s="10">
        <f t="shared" si="145"/>
        <v>0.11395092375216898</v>
      </c>
      <c r="BH83" s="10">
        <f t="shared" si="145"/>
        <v>0.11498695519036417</v>
      </c>
      <c r="BI83" s="10">
        <f t="shared" si="145"/>
        <v>0.11602298662855937</v>
      </c>
      <c r="BJ83" s="10">
        <f t="shared" si="145"/>
        <v>0.11705901806675456</v>
      </c>
      <c r="BK83" s="10">
        <f t="shared" si="145"/>
        <v>0.11809504950494976</v>
      </c>
      <c r="BL83" s="10">
        <f t="shared" si="145"/>
        <v>0.11913108094314584</v>
      </c>
      <c r="BM83" s="10">
        <f t="shared" si="145"/>
        <v>0.12016711238134103</v>
      </c>
      <c r="BN83" s="10">
        <f t="shared" si="145"/>
        <v>0.12120314381953623</v>
      </c>
      <c r="BO83" s="10">
        <f t="shared" si="145"/>
        <v>0.12223917525773143</v>
      </c>
      <c r="BP83" s="10">
        <f t="shared" si="145"/>
        <v>0.12327520669592662</v>
      </c>
      <c r="BQ83" s="10">
        <f t="shared" si="145"/>
        <v>0.12431123813412182</v>
      </c>
      <c r="BR83" s="10">
        <f t="shared" si="145"/>
        <v>0.1253472695723179</v>
      </c>
      <c r="BS83" s="10">
        <f t="shared" si="145"/>
        <v>0.12638330101051309</v>
      </c>
      <c r="BT83" s="10">
        <f t="shared" si="145"/>
        <v>0.12741933244870829</v>
      </c>
      <c r="BU83" s="10">
        <f t="shared" si="145"/>
        <v>0.12845536388690348</v>
      </c>
      <c r="BV83" s="10">
        <f t="shared" si="145"/>
        <v>0.12949139532509868</v>
      </c>
      <c r="BW83" s="10">
        <f t="shared" si="145"/>
        <v>0.13052742676329476</v>
      </c>
      <c r="BX83" s="10">
        <f t="shared" si="145"/>
        <v>0.13156345820148996</v>
      </c>
      <c r="BY83" s="10">
        <f t="shared" si="145"/>
        <v>0.13259948963968515</v>
      </c>
      <c r="BZ83" s="10">
        <f t="shared" si="145"/>
        <v>0.13363552107788035</v>
      </c>
      <c r="CA83" s="10">
        <f t="shared" si="145"/>
        <v>0.13467155251607554</v>
      </c>
      <c r="CB83" s="10">
        <f t="shared" si="145"/>
        <v>0.13570758395427163</v>
      </c>
      <c r="CC83" s="10">
        <f t="shared" si="145"/>
        <v>0.13674361539246682</v>
      </c>
      <c r="CD83" s="10">
        <f t="shared" si="145"/>
        <v>0.13777964683066202</v>
      </c>
      <c r="CE83" s="10">
        <f t="shared" si="145"/>
        <v>0.13881567826885721</v>
      </c>
      <c r="CF83" s="10">
        <f t="shared" si="145"/>
        <v>0.13985170970705241</v>
      </c>
      <c r="CG83" s="10">
        <f t="shared" si="145"/>
        <v>0.1408877411452476</v>
      </c>
      <c r="CH83" s="10">
        <f t="shared" si="145"/>
        <v>0.14192377258344369</v>
      </c>
      <c r="CI83" s="10">
        <f t="shared" si="145"/>
        <v>0.14295980402163888</v>
      </c>
      <c r="CJ83" s="10">
        <f t="shared" si="145"/>
        <v>0.14399583545983408</v>
      </c>
      <c r="CK83" s="10">
        <f t="shared" si="145"/>
        <v>0.14503186689802927</v>
      </c>
      <c r="CL83" s="10">
        <f t="shared" si="145"/>
        <v>0.14606789833622447</v>
      </c>
      <c r="CM83" s="10">
        <f t="shared" si="145"/>
        <v>0.14710392977442055</v>
      </c>
      <c r="CN83" s="10">
        <f t="shared" si="145"/>
        <v>0.14813996121261575</v>
      </c>
      <c r="CO83" s="10">
        <f t="shared" si="145"/>
        <v>0.14917599265081094</v>
      </c>
      <c r="CP83" s="10">
        <f t="shared" si="145"/>
        <v>0.15021202408900614</v>
      </c>
      <c r="CQ83" s="10">
        <f t="shared" si="143"/>
        <v>0.15124805552720133</v>
      </c>
      <c r="CR83" s="10">
        <f t="shared" si="143"/>
        <v>0.15228408696539741</v>
      </c>
      <c r="CS83" s="10">
        <f t="shared" si="143"/>
        <v>0.15332011840359261</v>
      </c>
      <c r="CT83" s="10">
        <f t="shared" si="143"/>
        <v>0.1543561498417878</v>
      </c>
      <c r="CU83" s="10">
        <f t="shared" si="143"/>
        <v>0.155392181279983</v>
      </c>
      <c r="CV83" s="10">
        <f t="shared" si="143"/>
        <v>0.15642821271817819</v>
      </c>
      <c r="CW83" s="10">
        <f t="shared" si="143"/>
        <v>0.15746424415637339</v>
      </c>
      <c r="CX83" s="10">
        <f t="shared" si="143"/>
        <v>0.15850027559456947</v>
      </c>
      <c r="CY83" s="10">
        <f t="shared" si="143"/>
        <v>0.15953630703276467</v>
      </c>
      <c r="CZ83" s="10">
        <f t="shared" si="143"/>
        <v>0.16057233847095986</v>
      </c>
      <c r="DA83" s="10">
        <f t="shared" si="143"/>
        <v>0.16160836990915506</v>
      </c>
      <c r="DB83" s="10">
        <f t="shared" si="143"/>
        <v>0.16264440134735025</v>
      </c>
      <c r="DC83" s="10">
        <f t="shared" si="143"/>
        <v>0.16368043278554634</v>
      </c>
      <c r="DD83" s="10">
        <f t="shared" si="143"/>
        <v>0.16471646422374153</v>
      </c>
      <c r="DE83" s="10">
        <f t="shared" si="143"/>
        <v>0.16575249566193673</v>
      </c>
      <c r="DF83" s="10">
        <f t="shared" si="143"/>
        <v>0.16678852710013192</v>
      </c>
      <c r="DG83" s="10">
        <f t="shared" si="143"/>
        <v>0.16782455853832712</v>
      </c>
      <c r="DH83" s="10">
        <f t="shared" si="143"/>
        <v>0.1688605899765232</v>
      </c>
      <c r="DI83" s="10">
        <f t="shared" si="143"/>
        <v>0.1698966214147184</v>
      </c>
      <c r="DJ83" s="10">
        <f t="shared" si="143"/>
        <v>0.17093265285291359</v>
      </c>
      <c r="DK83" s="10">
        <f t="shared" si="143"/>
        <v>0.17196868429110879</v>
      </c>
      <c r="DL83" s="10">
        <f t="shared" si="143"/>
        <v>0.17300471572930398</v>
      </c>
      <c r="DM83" s="10">
        <f t="shared" si="143"/>
        <v>0.17404074716749918</v>
      </c>
      <c r="DN83" s="10">
        <f t="shared" si="143"/>
        <v>0.17507677860569526</v>
      </c>
      <c r="DO83" s="10">
        <f t="shared" si="143"/>
        <v>0.17611281004389046</v>
      </c>
      <c r="DP83" s="10">
        <f t="shared" si="143"/>
        <v>0.17714884148208565</v>
      </c>
      <c r="DQ83" s="10">
        <f t="shared" si="143"/>
        <v>0.17818487292028085</v>
      </c>
      <c r="DR83" s="10">
        <f t="shared" si="143"/>
        <v>0.17922090435847604</v>
      </c>
      <c r="DS83" s="10">
        <f t="shared" si="143"/>
        <v>0.18025693579667124</v>
      </c>
      <c r="DT83" s="10">
        <f t="shared" si="143"/>
        <v>0.18129296723486732</v>
      </c>
      <c r="DU83" s="10">
        <f t="shared" si="143"/>
        <v>0.18232899867306163</v>
      </c>
      <c r="DV83" s="10">
        <f t="shared" si="143"/>
        <v>0.18336503011125771</v>
      </c>
      <c r="DW83" s="10">
        <f t="shared" si="143"/>
        <v>0.1844010615494529</v>
      </c>
      <c r="DX83" s="10">
        <f t="shared" si="143"/>
        <v>0.1854370929876481</v>
      </c>
      <c r="DY83" s="10">
        <f t="shared" si="143"/>
        <v>0.1864731244258433</v>
      </c>
      <c r="DZ83" s="10">
        <f t="shared" si="143"/>
        <v>0.18750915586403849</v>
      </c>
      <c r="EA83" s="10">
        <f t="shared" si="143"/>
        <v>0.18854518730223546</v>
      </c>
      <c r="EB83" s="10">
        <f t="shared" si="143"/>
        <v>0.18958121874043066</v>
      </c>
      <c r="EC83" s="10">
        <f t="shared" si="143"/>
        <v>0.19061725017862585</v>
      </c>
      <c r="ED83" s="10">
        <f t="shared" si="143"/>
        <v>0.19165328161682105</v>
      </c>
      <c r="EE83" s="10">
        <f t="shared" si="143"/>
        <v>0.19268931305501624</v>
      </c>
      <c r="EF83" s="10">
        <f t="shared" si="143"/>
        <v>0.19372534449321144</v>
      </c>
      <c r="EG83" s="10">
        <f t="shared" si="143"/>
        <v>0.19476137593140663</v>
      </c>
      <c r="EH83" s="10">
        <f t="shared" si="143"/>
        <v>0.19579740736960183</v>
      </c>
      <c r="EI83" s="10">
        <f t="shared" si="143"/>
        <v>0.19683343880779702</v>
      </c>
      <c r="EJ83" s="10">
        <f t="shared" si="143"/>
        <v>0.19786947024599399</v>
      </c>
      <c r="EK83" s="10">
        <f t="shared" si="143"/>
        <v>0.19890550168418919</v>
      </c>
      <c r="EL83" s="10">
        <f t="shared" si="143"/>
        <v>0.19994153312238439</v>
      </c>
      <c r="EM83" s="10">
        <f t="shared" si="143"/>
        <v>0.20097756456057958</v>
      </c>
      <c r="EN83" s="10">
        <f t="shared" si="143"/>
        <v>0.20201359599877478</v>
      </c>
      <c r="EO83" s="10">
        <f t="shared" si="143"/>
        <v>0.20304962743696997</v>
      </c>
      <c r="EP83" s="10">
        <f t="shared" si="143"/>
        <v>0.20408565887516517</v>
      </c>
      <c r="EQ83" s="10">
        <f t="shared" si="143"/>
        <v>0.20512169031336036</v>
      </c>
      <c r="ER83" s="10">
        <f t="shared" si="143"/>
        <v>0.20615772175155556</v>
      </c>
      <c r="ES83" s="10">
        <f t="shared" si="143"/>
        <v>0.20719375318975075</v>
      </c>
      <c r="ET83" s="10">
        <f t="shared" si="143"/>
        <v>0.20822978462794772</v>
      </c>
      <c r="EU83" s="10"/>
      <c r="EV83" s="10"/>
      <c r="EW83" s="10"/>
      <c r="EX83" s="10"/>
      <c r="EY83" s="10"/>
      <c r="EZ83" s="10"/>
      <c r="FA83" s="10"/>
      <c r="FB83" s="10"/>
    </row>
    <row r="84" spans="1:158" x14ac:dyDescent="0.25">
      <c r="A84" s="70" t="s">
        <v>219</v>
      </c>
      <c r="B84" s="17"/>
      <c r="C84" s="10">
        <v>5.9969999999999999</v>
      </c>
      <c r="D84" s="10">
        <v>2.3599999999999999E-2</v>
      </c>
      <c r="E84" s="7">
        <v>1.84E-2</v>
      </c>
      <c r="F84" s="10">
        <f t="shared" si="142"/>
        <v>5.171735941320299E-2</v>
      </c>
      <c r="G84" s="10">
        <f t="shared" si="142"/>
        <v>5.2654604726976473E-2</v>
      </c>
      <c r="H84" s="10">
        <f t="shared" si="142"/>
        <v>5.3591850040749733E-2</v>
      </c>
      <c r="I84" s="10">
        <f t="shared" si="142"/>
        <v>5.4529095354523216E-2</v>
      </c>
      <c r="J84" s="10">
        <f t="shared" si="129"/>
        <v>5.5466340668296699E-2</v>
      </c>
      <c r="K84" s="10">
        <f t="shared" si="129"/>
        <v>5.6403585982070181E-2</v>
      </c>
      <c r="L84" s="10">
        <f t="shared" si="123"/>
        <v>5.7340831295843442E-2</v>
      </c>
      <c r="M84" s="10">
        <f t="shared" si="123"/>
        <v>5.8278076609616924E-2</v>
      </c>
      <c r="N84" s="10">
        <f t="shared" si="123"/>
        <v>5.9215321923390407E-2</v>
      </c>
      <c r="O84" s="10">
        <f t="shared" si="123"/>
        <v>6.0152567237163668E-2</v>
      </c>
      <c r="P84" s="10">
        <f t="shared" si="123"/>
        <v>7.0462265688671533E-2</v>
      </c>
      <c r="Q84" s="10">
        <f t="shared" si="123"/>
        <v>7.1399511002444793E-2</v>
      </c>
      <c r="R84" s="10">
        <f t="shared" si="123"/>
        <v>7.2336756316218498E-2</v>
      </c>
      <c r="S84" s="10">
        <f t="shared" si="123"/>
        <v>7.3274001629991758E-2</v>
      </c>
      <c r="T84" s="10">
        <f t="shared" si="123"/>
        <v>7.4211246943765463E-2</v>
      </c>
      <c r="U84" s="10">
        <f t="shared" si="123"/>
        <v>7.5148492257538724E-2</v>
      </c>
      <c r="V84" s="10">
        <f t="shared" si="123"/>
        <v>7.6085737571311984E-2</v>
      </c>
      <c r="W84" s="10">
        <f t="shared" si="123"/>
        <v>7.7022982885085689E-2</v>
      </c>
      <c r="X84" s="10">
        <f t="shared" si="123"/>
        <v>7.796022819885895E-2</v>
      </c>
      <c r="Y84" s="10">
        <f t="shared" si="123"/>
        <v>7.889747351263221E-2</v>
      </c>
      <c r="Z84" s="10">
        <f t="shared" si="133"/>
        <v>7.9834718826405915E-2</v>
      </c>
      <c r="AA84" s="10">
        <f t="shared" si="133"/>
        <v>8.0771964140179175E-2</v>
      </c>
      <c r="AB84" s="10">
        <f t="shared" si="130"/>
        <v>8.170920945395288E-2</v>
      </c>
      <c r="AC84" s="10">
        <f t="shared" si="130"/>
        <v>8.2646454767726141E-2</v>
      </c>
      <c r="AD84" s="10">
        <f t="shared" si="130"/>
        <v>8.3583700081499401E-2</v>
      </c>
      <c r="AE84" s="10">
        <f t="shared" si="145"/>
        <v>8.4520945395273106E-2</v>
      </c>
      <c r="AF84" s="10">
        <f t="shared" si="145"/>
        <v>8.5458190709046367E-2</v>
      </c>
      <c r="AG84" s="10">
        <f t="shared" si="145"/>
        <v>8.6395436022819627E-2</v>
      </c>
      <c r="AH84" s="10">
        <f t="shared" si="145"/>
        <v>8.7332681336593332E-2</v>
      </c>
      <c r="AI84" s="10">
        <f t="shared" si="145"/>
        <v>8.8269926650366592E-2</v>
      </c>
      <c r="AJ84" s="10">
        <f t="shared" si="145"/>
        <v>8.9207171964140297E-2</v>
      </c>
      <c r="AK84" s="10">
        <f t="shared" si="145"/>
        <v>9.0144417277913558E-2</v>
      </c>
      <c r="AL84" s="10">
        <f t="shared" si="145"/>
        <v>9.1081662591686818E-2</v>
      </c>
      <c r="AM84" s="10">
        <f t="shared" si="145"/>
        <v>9.2018907905460523E-2</v>
      </c>
      <c r="AN84" s="10">
        <f t="shared" si="145"/>
        <v>9.2956153219233784E-2</v>
      </c>
      <c r="AO84" s="10">
        <f t="shared" si="145"/>
        <v>9.3893398533007044E-2</v>
      </c>
      <c r="AP84" s="10">
        <f t="shared" si="145"/>
        <v>9.4830643846780749E-2</v>
      </c>
      <c r="AQ84" s="10">
        <f t="shared" si="145"/>
        <v>9.5767889160554009E-2</v>
      </c>
      <c r="AR84" s="10">
        <f t="shared" si="145"/>
        <v>9.670513447432727E-2</v>
      </c>
      <c r="AS84" s="10">
        <f t="shared" si="145"/>
        <v>9.7642379788100975E-2</v>
      </c>
      <c r="AT84" s="10">
        <f t="shared" si="145"/>
        <v>9.8579625101874235E-2</v>
      </c>
      <c r="AU84" s="10">
        <f t="shared" si="145"/>
        <v>9.9516870415647496E-2</v>
      </c>
      <c r="AV84" s="10">
        <f t="shared" si="145"/>
        <v>0.10045411572942076</v>
      </c>
      <c r="AW84" s="10">
        <f t="shared" si="145"/>
        <v>0.10139136104319491</v>
      </c>
      <c r="AX84" s="10">
        <f t="shared" si="145"/>
        <v>0.10232860635696817</v>
      </c>
      <c r="AY84" s="10">
        <f t="shared" si="145"/>
        <v>0.10326585167074143</v>
      </c>
      <c r="AZ84" s="10">
        <f t="shared" si="145"/>
        <v>0.10420309698451469</v>
      </c>
      <c r="BA84" s="10">
        <f t="shared" si="145"/>
        <v>0.10514034229828795</v>
      </c>
      <c r="BB84" s="10">
        <f t="shared" si="145"/>
        <v>0.1060775876120621</v>
      </c>
      <c r="BC84" s="10">
        <f t="shared" si="145"/>
        <v>0.10701483292583536</v>
      </c>
      <c r="BD84" s="10">
        <f t="shared" si="145"/>
        <v>0.10795207823960862</v>
      </c>
      <c r="BE84" s="10">
        <f t="shared" si="145"/>
        <v>0.10888932355338188</v>
      </c>
      <c r="BF84" s="10">
        <f t="shared" si="145"/>
        <v>0.10982656886715514</v>
      </c>
      <c r="BG84" s="10">
        <f t="shared" si="145"/>
        <v>0.11076381418092929</v>
      </c>
      <c r="BH84" s="10">
        <f t="shared" si="145"/>
        <v>0.11170105949470255</v>
      </c>
      <c r="BI84" s="10">
        <f t="shared" si="145"/>
        <v>0.11263830480847581</v>
      </c>
      <c r="BJ84" s="10">
        <f t="shared" si="145"/>
        <v>0.11357555012224907</v>
      </c>
      <c r="BK84" s="10">
        <f t="shared" si="145"/>
        <v>0.11451279543602233</v>
      </c>
      <c r="BL84" s="10">
        <f t="shared" si="145"/>
        <v>0.11545004074979559</v>
      </c>
      <c r="BM84" s="10">
        <f t="shared" si="145"/>
        <v>0.11638728606356974</v>
      </c>
      <c r="BN84" s="10">
        <f t="shared" si="145"/>
        <v>0.117324531377343</v>
      </c>
      <c r="BO84" s="10">
        <f t="shared" si="145"/>
        <v>0.11826177669111626</v>
      </c>
      <c r="BP84" s="10">
        <f t="shared" si="145"/>
        <v>0.11919902200488952</v>
      </c>
      <c r="BQ84" s="10">
        <f t="shared" si="145"/>
        <v>0.12013626731866278</v>
      </c>
      <c r="BR84" s="10">
        <f t="shared" si="145"/>
        <v>0.12107351263243693</v>
      </c>
      <c r="BS84" s="10">
        <f t="shared" si="145"/>
        <v>0.12201075794621019</v>
      </c>
      <c r="BT84" s="10">
        <f t="shared" si="145"/>
        <v>0.12294800325998345</v>
      </c>
      <c r="BU84" s="10">
        <f t="shared" si="145"/>
        <v>0.12388524857375671</v>
      </c>
      <c r="BV84" s="10">
        <f t="shared" si="145"/>
        <v>0.12482249388752997</v>
      </c>
      <c r="BW84" s="10">
        <f t="shared" si="145"/>
        <v>0.12575973920130412</v>
      </c>
      <c r="BX84" s="10">
        <f t="shared" si="145"/>
        <v>0.12669698451507738</v>
      </c>
      <c r="BY84" s="10">
        <f t="shared" si="145"/>
        <v>0.12763422982885064</v>
      </c>
      <c r="BZ84" s="10">
        <f t="shared" si="145"/>
        <v>0.1285714751426239</v>
      </c>
      <c r="CA84" s="10">
        <f t="shared" si="145"/>
        <v>0.12950872045639716</v>
      </c>
      <c r="CB84" s="10">
        <f t="shared" si="145"/>
        <v>0.13044596577017042</v>
      </c>
      <c r="CC84" s="10">
        <f t="shared" si="145"/>
        <v>0.13138321108394457</v>
      </c>
      <c r="CD84" s="10">
        <f t="shared" si="145"/>
        <v>0.13232045639771783</v>
      </c>
      <c r="CE84" s="10">
        <f t="shared" si="145"/>
        <v>0.13325770171149109</v>
      </c>
      <c r="CF84" s="10">
        <f t="shared" si="145"/>
        <v>0.13419494702526436</v>
      </c>
      <c r="CG84" s="10">
        <f t="shared" si="145"/>
        <v>0.13513219233903762</v>
      </c>
      <c r="CH84" s="10">
        <f t="shared" si="145"/>
        <v>0.13606943765281176</v>
      </c>
      <c r="CI84" s="10">
        <f t="shared" si="145"/>
        <v>0.13700668296658502</v>
      </c>
      <c r="CJ84" s="10">
        <f t="shared" si="145"/>
        <v>0.13794392828035829</v>
      </c>
      <c r="CK84" s="10">
        <f t="shared" si="145"/>
        <v>0.13888117359413155</v>
      </c>
      <c r="CL84" s="10">
        <f t="shared" si="145"/>
        <v>0.13981841890790481</v>
      </c>
      <c r="CM84" s="10">
        <f t="shared" si="145"/>
        <v>0.14075566422167896</v>
      </c>
      <c r="CN84" s="10">
        <f t="shared" si="145"/>
        <v>0.14169290953545222</v>
      </c>
      <c r="CO84" s="10">
        <f t="shared" si="145"/>
        <v>0.14263015484922548</v>
      </c>
      <c r="CP84" s="10">
        <f t="shared" si="145"/>
        <v>0.14356740016299874</v>
      </c>
      <c r="CQ84" s="10">
        <f t="shared" si="143"/>
        <v>0.144504645476772</v>
      </c>
      <c r="CR84" s="10">
        <f t="shared" si="143"/>
        <v>0.14544189079054526</v>
      </c>
      <c r="CS84" s="10">
        <f t="shared" si="143"/>
        <v>0.14637913610431941</v>
      </c>
      <c r="CT84" s="10">
        <f t="shared" si="143"/>
        <v>0.14731638141809267</v>
      </c>
      <c r="CU84" s="10">
        <f t="shared" si="143"/>
        <v>0.14825362673186593</v>
      </c>
      <c r="CV84" s="10">
        <f t="shared" si="143"/>
        <v>0.14919087204563919</v>
      </c>
      <c r="CW84" s="10">
        <f t="shared" si="143"/>
        <v>0.15012811735941245</v>
      </c>
      <c r="CX84" s="10">
        <f t="shared" si="143"/>
        <v>0.1510653626731866</v>
      </c>
      <c r="CY84" s="10">
        <f t="shared" si="143"/>
        <v>0.15200260798695986</v>
      </c>
      <c r="CZ84" s="10">
        <f t="shared" si="143"/>
        <v>0.15293985330073312</v>
      </c>
      <c r="DA84" s="10">
        <f t="shared" si="143"/>
        <v>0.15387709861450638</v>
      </c>
      <c r="DB84" s="10">
        <f t="shared" si="143"/>
        <v>0.15481434392827964</v>
      </c>
      <c r="DC84" s="10">
        <f t="shared" si="143"/>
        <v>0.15575158924205379</v>
      </c>
      <c r="DD84" s="10">
        <f t="shared" si="143"/>
        <v>0.15668883455582705</v>
      </c>
      <c r="DE84" s="10">
        <f t="shared" si="143"/>
        <v>0.15762607986960031</v>
      </c>
      <c r="DF84" s="10">
        <f t="shared" si="143"/>
        <v>0.15856332518337357</v>
      </c>
      <c r="DG84" s="10">
        <f t="shared" si="143"/>
        <v>0.15950057049714683</v>
      </c>
      <c r="DH84" s="10">
        <f t="shared" si="143"/>
        <v>0.16043781581092009</v>
      </c>
      <c r="DI84" s="10">
        <f t="shared" si="143"/>
        <v>0.16137506112469424</v>
      </c>
      <c r="DJ84" s="10">
        <f t="shared" si="143"/>
        <v>0.1623123064384675</v>
      </c>
      <c r="DK84" s="10">
        <f t="shared" si="143"/>
        <v>0.16324955175224076</v>
      </c>
      <c r="DL84" s="10">
        <f t="shared" si="143"/>
        <v>0.16418679706601402</v>
      </c>
      <c r="DM84" s="10">
        <f t="shared" si="143"/>
        <v>0.16512404237978728</v>
      </c>
      <c r="DN84" s="10">
        <f t="shared" si="143"/>
        <v>0.16606128769356143</v>
      </c>
      <c r="DO84" s="10">
        <f t="shared" si="143"/>
        <v>0.16699853300733469</v>
      </c>
      <c r="DP84" s="10">
        <f t="shared" si="143"/>
        <v>0.16793577832110795</v>
      </c>
      <c r="DQ84" s="10">
        <f t="shared" si="143"/>
        <v>0.16887302363488121</v>
      </c>
      <c r="DR84" s="10">
        <f t="shared" si="143"/>
        <v>0.16981026894865447</v>
      </c>
      <c r="DS84" s="10">
        <f t="shared" si="143"/>
        <v>0.17074751426242774</v>
      </c>
      <c r="DT84" s="10">
        <f t="shared" si="143"/>
        <v>0.17168475957620188</v>
      </c>
      <c r="DU84" s="10">
        <f t="shared" si="143"/>
        <v>0.17262200488997426</v>
      </c>
      <c r="DV84" s="10">
        <f t="shared" si="143"/>
        <v>0.17355925020374841</v>
      </c>
      <c r="DW84" s="10">
        <f t="shared" si="143"/>
        <v>0.17449649551752167</v>
      </c>
      <c r="DX84" s="10">
        <f t="shared" si="143"/>
        <v>0.17543374083129493</v>
      </c>
      <c r="DY84" s="10">
        <f t="shared" si="143"/>
        <v>0.17637098614506819</v>
      </c>
      <c r="DZ84" s="10">
        <f t="shared" si="143"/>
        <v>0.17730823145884145</v>
      </c>
      <c r="EA84" s="10">
        <f t="shared" si="143"/>
        <v>0.17824547677261648</v>
      </c>
      <c r="EB84" s="10">
        <f t="shared" si="143"/>
        <v>0.17918272208638975</v>
      </c>
      <c r="EC84" s="10">
        <f t="shared" si="143"/>
        <v>0.18011996740016301</v>
      </c>
      <c r="ED84" s="10">
        <f t="shared" si="143"/>
        <v>0.18105721271393627</v>
      </c>
      <c r="EE84" s="10">
        <f t="shared" si="143"/>
        <v>0.18199445802770953</v>
      </c>
      <c r="EF84" s="10">
        <f t="shared" si="143"/>
        <v>0.18293170334148279</v>
      </c>
      <c r="EG84" s="10">
        <f t="shared" si="143"/>
        <v>0.18386894865525605</v>
      </c>
      <c r="EH84" s="10">
        <f t="shared" si="143"/>
        <v>0.18480619396902931</v>
      </c>
      <c r="EI84" s="10">
        <f t="shared" si="143"/>
        <v>0.18574343928280257</v>
      </c>
      <c r="EJ84" s="10">
        <f t="shared" si="143"/>
        <v>0.18668068459657583</v>
      </c>
      <c r="EK84" s="10">
        <f t="shared" si="143"/>
        <v>0.18761792991035087</v>
      </c>
      <c r="EL84" s="10">
        <f t="shared" si="143"/>
        <v>0.18855517522412413</v>
      </c>
      <c r="EM84" s="10">
        <f t="shared" si="143"/>
        <v>0.18949242053789739</v>
      </c>
      <c r="EN84" s="10">
        <f t="shared" si="143"/>
        <v>0.19042966585167065</v>
      </c>
      <c r="EO84" s="10">
        <f t="shared" si="143"/>
        <v>0.19136691116544391</v>
      </c>
      <c r="EP84" s="10">
        <f t="shared" si="143"/>
        <v>0.19230415647921717</v>
      </c>
      <c r="EQ84" s="10">
        <f t="shared" si="143"/>
        <v>0.19324140179299043</v>
      </c>
      <c r="ER84" s="10">
        <f t="shared" si="143"/>
        <v>0.19417864710676369</v>
      </c>
      <c r="ES84" s="10">
        <f t="shared" si="143"/>
        <v>0.19511589242053695</v>
      </c>
      <c r="ET84" s="10">
        <f t="shared" si="143"/>
        <v>0.19605313773431021</v>
      </c>
      <c r="EU84" s="10"/>
      <c r="EV84" s="10"/>
      <c r="EW84" s="10"/>
      <c r="EX84" s="10"/>
      <c r="EY84" s="10"/>
      <c r="EZ84" s="10"/>
      <c r="FA84" s="10"/>
      <c r="FB84" s="10"/>
    </row>
    <row r="85" spans="1:158" x14ac:dyDescent="0.25">
      <c r="A85" s="70" t="s">
        <v>220</v>
      </c>
      <c r="B85" s="70" t="s">
        <v>220</v>
      </c>
      <c r="C85" s="10">
        <v>5.9969999999999999</v>
      </c>
      <c r="D85" s="10">
        <v>1.1299999999999999E-2</v>
      </c>
      <c r="E85" s="7">
        <v>1.9E-3</v>
      </c>
      <c r="F85" s="10">
        <f t="shared" si="142"/>
        <v>1.4155425308085556E-2</v>
      </c>
      <c r="G85" s="10">
        <f t="shared" si="142"/>
        <v>1.4250606151688272E-2</v>
      </c>
      <c r="H85" s="10">
        <f t="shared" si="142"/>
        <v>1.434578699529121E-2</v>
      </c>
      <c r="I85" s="10">
        <f t="shared" si="142"/>
        <v>1.4440967838893926E-2</v>
      </c>
      <c r="J85" s="10">
        <f t="shared" si="129"/>
        <v>1.4536148682496863E-2</v>
      </c>
      <c r="K85" s="10">
        <f t="shared" si="129"/>
        <v>1.4631329526099801E-2</v>
      </c>
      <c r="L85" s="10">
        <f t="shared" si="123"/>
        <v>1.4726510369702517E-2</v>
      </c>
      <c r="M85" s="10">
        <f t="shared" si="123"/>
        <v>1.4821691213305455E-2</v>
      </c>
      <c r="N85" s="10">
        <f t="shared" si="123"/>
        <v>1.491687205690817E-2</v>
      </c>
      <c r="O85" s="10">
        <f t="shared" si="123"/>
        <v>1.5012052900511108E-2</v>
      </c>
      <c r="P85" s="10">
        <f t="shared" si="123"/>
        <v>1.6059042180142313E-2</v>
      </c>
      <c r="Q85" s="10">
        <f t="shared" si="123"/>
        <v>1.6154223023745029E-2</v>
      </c>
      <c r="R85" s="10">
        <f t="shared" si="123"/>
        <v>1.6249403867347745E-2</v>
      </c>
      <c r="S85" s="10">
        <f t="shared" si="123"/>
        <v>1.6344584710950905E-2</v>
      </c>
      <c r="T85" s="10">
        <f t="shared" si="123"/>
        <v>1.643976555455362E-2</v>
      </c>
      <c r="U85" s="10">
        <f t="shared" si="123"/>
        <v>1.6534946398156336E-2</v>
      </c>
      <c r="V85" s="10">
        <f t="shared" si="123"/>
        <v>1.6630127241759052E-2</v>
      </c>
      <c r="W85" s="10">
        <f t="shared" si="123"/>
        <v>1.6725308085362212E-2</v>
      </c>
      <c r="X85" s="10">
        <f t="shared" si="123"/>
        <v>1.6820488928964927E-2</v>
      </c>
      <c r="Y85" s="10">
        <f t="shared" si="123"/>
        <v>1.6915669772567643E-2</v>
      </c>
      <c r="Z85" s="10">
        <f t="shared" si="133"/>
        <v>1.7010850616170803E-2</v>
      </c>
      <c r="AA85" s="10">
        <f t="shared" si="133"/>
        <v>1.7106031459773519E-2</v>
      </c>
      <c r="AB85" s="10">
        <f t="shared" si="130"/>
        <v>1.7201212303376234E-2</v>
      </c>
      <c r="AC85" s="10">
        <f t="shared" si="130"/>
        <v>1.729639314697895E-2</v>
      </c>
      <c r="AD85" s="10">
        <f t="shared" si="130"/>
        <v>1.739157399058211E-2</v>
      </c>
      <c r="AE85" s="10">
        <f t="shared" si="145"/>
        <v>1.7486754834184826E-2</v>
      </c>
      <c r="AF85" s="10">
        <f t="shared" si="145"/>
        <v>1.7581935677787541E-2</v>
      </c>
      <c r="AG85" s="10">
        <f t="shared" si="145"/>
        <v>1.7677116521390701E-2</v>
      </c>
      <c r="AH85" s="10">
        <f t="shared" si="145"/>
        <v>1.7772297364993417E-2</v>
      </c>
      <c r="AI85" s="10">
        <f t="shared" si="145"/>
        <v>1.7867478208596133E-2</v>
      </c>
      <c r="AJ85" s="10">
        <f t="shared" si="145"/>
        <v>1.7962659052199292E-2</v>
      </c>
      <c r="AK85" s="10">
        <f t="shared" si="145"/>
        <v>1.8057839895802008E-2</v>
      </c>
      <c r="AL85" s="10">
        <f t="shared" si="145"/>
        <v>1.8153020739404724E-2</v>
      </c>
      <c r="AM85" s="10">
        <f t="shared" si="145"/>
        <v>1.824820158300744E-2</v>
      </c>
      <c r="AN85" s="10">
        <f t="shared" si="145"/>
        <v>1.8343382426610599E-2</v>
      </c>
      <c r="AO85" s="10">
        <f t="shared" si="145"/>
        <v>1.8438563270213315E-2</v>
      </c>
      <c r="AP85" s="10">
        <f t="shared" si="145"/>
        <v>1.8533744113816031E-2</v>
      </c>
      <c r="AQ85" s="10">
        <f t="shared" si="145"/>
        <v>1.8628924957419191E-2</v>
      </c>
      <c r="AR85" s="10">
        <f t="shared" si="145"/>
        <v>1.8724105801021906E-2</v>
      </c>
      <c r="AS85" s="10">
        <f t="shared" si="145"/>
        <v>1.8819286644624622E-2</v>
      </c>
      <c r="AT85" s="10">
        <f t="shared" si="145"/>
        <v>1.8914467488228226E-2</v>
      </c>
      <c r="AU85" s="10">
        <f t="shared" si="145"/>
        <v>1.9009648331830498E-2</v>
      </c>
      <c r="AV85" s="10">
        <f t="shared" si="145"/>
        <v>1.9104829175433657E-2</v>
      </c>
      <c r="AW85" s="10">
        <f t="shared" si="145"/>
        <v>1.9200010019036817E-2</v>
      </c>
      <c r="AX85" s="10">
        <f t="shared" si="145"/>
        <v>1.9295190862639089E-2</v>
      </c>
      <c r="AY85" s="10">
        <f t="shared" si="145"/>
        <v>1.9390371706242249E-2</v>
      </c>
      <c r="AZ85" s="10">
        <f t="shared" si="145"/>
        <v>1.9485552549845409E-2</v>
      </c>
      <c r="BA85" s="10">
        <f t="shared" si="145"/>
        <v>1.958073339344768E-2</v>
      </c>
      <c r="BB85" s="10">
        <f t="shared" si="145"/>
        <v>1.967591423705084E-2</v>
      </c>
      <c r="BC85" s="10">
        <f t="shared" si="145"/>
        <v>1.9771095080654E-2</v>
      </c>
      <c r="BD85" s="10">
        <f t="shared" si="145"/>
        <v>1.9866275924256271E-2</v>
      </c>
      <c r="BE85" s="10">
        <f t="shared" si="145"/>
        <v>1.9961456767859431E-2</v>
      </c>
      <c r="BF85" s="10">
        <f t="shared" si="145"/>
        <v>2.0056637611461703E-2</v>
      </c>
      <c r="BG85" s="10">
        <f t="shared" si="145"/>
        <v>2.0151818455064863E-2</v>
      </c>
      <c r="BH85" s="10">
        <f t="shared" si="145"/>
        <v>2.0246999298668023E-2</v>
      </c>
      <c r="BI85" s="10">
        <f t="shared" si="145"/>
        <v>2.0342180142270294E-2</v>
      </c>
      <c r="BJ85" s="10">
        <f t="shared" si="145"/>
        <v>2.0437360985873454E-2</v>
      </c>
      <c r="BK85" s="10">
        <f t="shared" si="145"/>
        <v>2.0532541829476614E-2</v>
      </c>
      <c r="BL85" s="10">
        <f t="shared" si="145"/>
        <v>2.0627722673078885E-2</v>
      </c>
      <c r="BM85" s="10">
        <f t="shared" si="145"/>
        <v>2.0722903516682045E-2</v>
      </c>
      <c r="BN85" s="10">
        <f t="shared" si="145"/>
        <v>2.0818084360285205E-2</v>
      </c>
      <c r="BO85" s="10">
        <f t="shared" si="145"/>
        <v>2.0913265203887477E-2</v>
      </c>
      <c r="BP85" s="10">
        <f t="shared" si="145"/>
        <v>2.1008446047490636E-2</v>
      </c>
      <c r="BQ85" s="10">
        <f t="shared" si="145"/>
        <v>2.1103626891093796E-2</v>
      </c>
      <c r="BR85" s="10">
        <f t="shared" si="145"/>
        <v>2.1198807734696068E-2</v>
      </c>
      <c r="BS85" s="10">
        <f t="shared" si="145"/>
        <v>2.1293988578299228E-2</v>
      </c>
      <c r="BT85" s="10">
        <f t="shared" si="145"/>
        <v>2.1389169421902388E-2</v>
      </c>
      <c r="BU85" s="10">
        <f t="shared" si="145"/>
        <v>2.1484350265504659E-2</v>
      </c>
      <c r="BV85" s="10">
        <f t="shared" si="145"/>
        <v>2.1579531109107819E-2</v>
      </c>
      <c r="BW85" s="10">
        <f t="shared" si="145"/>
        <v>2.1674711952710091E-2</v>
      </c>
      <c r="BX85" s="10">
        <f t="shared" si="145"/>
        <v>2.176989279631325E-2</v>
      </c>
      <c r="BY85" s="10">
        <f t="shared" si="145"/>
        <v>2.186507363991641E-2</v>
      </c>
      <c r="BZ85" s="10">
        <f t="shared" si="145"/>
        <v>2.1960254483518682E-2</v>
      </c>
      <c r="CA85" s="10">
        <f t="shared" si="145"/>
        <v>2.2055435327121842E-2</v>
      </c>
      <c r="CB85" s="10">
        <f t="shared" si="145"/>
        <v>2.2150616170725002E-2</v>
      </c>
      <c r="CC85" s="10">
        <f t="shared" si="145"/>
        <v>2.2245797014327273E-2</v>
      </c>
      <c r="CD85" s="10">
        <f t="shared" si="145"/>
        <v>2.2340977857930433E-2</v>
      </c>
      <c r="CE85" s="10">
        <f t="shared" si="145"/>
        <v>2.2436158701533593E-2</v>
      </c>
      <c r="CF85" s="10">
        <f t="shared" si="145"/>
        <v>2.2531339545135864E-2</v>
      </c>
      <c r="CG85" s="10">
        <f t="shared" si="145"/>
        <v>2.2626520388739024E-2</v>
      </c>
      <c r="CH85" s="10">
        <f t="shared" si="145"/>
        <v>2.2721701232342184E-2</v>
      </c>
      <c r="CI85" s="10">
        <f t="shared" si="145"/>
        <v>2.2816882075944456E-2</v>
      </c>
      <c r="CJ85" s="10">
        <f t="shared" si="145"/>
        <v>2.2912062919547616E-2</v>
      </c>
      <c r="CK85" s="10">
        <f t="shared" si="145"/>
        <v>2.3007243763150775E-2</v>
      </c>
      <c r="CL85" s="10">
        <f t="shared" si="145"/>
        <v>2.3102424606753047E-2</v>
      </c>
      <c r="CM85" s="10">
        <f t="shared" si="145"/>
        <v>2.3197605450356207E-2</v>
      </c>
      <c r="CN85" s="10">
        <f t="shared" si="145"/>
        <v>2.3292786293958478E-2</v>
      </c>
      <c r="CO85" s="10">
        <f t="shared" si="145"/>
        <v>2.3387967137561638E-2</v>
      </c>
      <c r="CP85" s="10">
        <f t="shared" si="145"/>
        <v>2.3483147981164798E-2</v>
      </c>
      <c r="CQ85" s="10">
        <f t="shared" si="143"/>
        <v>2.357832882476707E-2</v>
      </c>
      <c r="CR85" s="10">
        <f t="shared" si="143"/>
        <v>2.367350966837023E-2</v>
      </c>
      <c r="CS85" s="10">
        <f t="shared" si="143"/>
        <v>2.3768690511973389E-2</v>
      </c>
      <c r="CT85" s="10">
        <f t="shared" si="143"/>
        <v>2.3863871355575661E-2</v>
      </c>
      <c r="CU85" s="10">
        <f t="shared" si="143"/>
        <v>2.3959052199178821E-2</v>
      </c>
      <c r="CV85" s="10">
        <f t="shared" si="143"/>
        <v>2.4054233042781981E-2</v>
      </c>
      <c r="CW85" s="10">
        <f t="shared" si="143"/>
        <v>2.4149413886384252E-2</v>
      </c>
      <c r="CX85" s="10">
        <f t="shared" si="143"/>
        <v>2.4244594729987412E-2</v>
      </c>
      <c r="CY85" s="10">
        <f t="shared" si="143"/>
        <v>2.4339775573590572E-2</v>
      </c>
      <c r="CZ85" s="10">
        <f t="shared" si="143"/>
        <v>2.4434956417192844E-2</v>
      </c>
      <c r="DA85" s="10">
        <f t="shared" si="143"/>
        <v>2.4530137260796003E-2</v>
      </c>
      <c r="DB85" s="10">
        <f t="shared" si="143"/>
        <v>2.4625318104399163E-2</v>
      </c>
      <c r="DC85" s="10">
        <f t="shared" si="143"/>
        <v>2.4720498948001435E-2</v>
      </c>
      <c r="DD85" s="10">
        <f t="shared" si="143"/>
        <v>2.4815679791604595E-2</v>
      </c>
      <c r="DE85" s="10">
        <f t="shared" si="143"/>
        <v>2.4910860635206866E-2</v>
      </c>
      <c r="DF85" s="10">
        <f t="shared" si="143"/>
        <v>2.5006041478810026E-2</v>
      </c>
      <c r="DG85" s="10">
        <f t="shared" si="143"/>
        <v>2.5101222322413186E-2</v>
      </c>
      <c r="DH85" s="10">
        <f t="shared" si="143"/>
        <v>2.5196403166015457E-2</v>
      </c>
      <c r="DI85" s="10">
        <f t="shared" si="143"/>
        <v>2.5291584009618617E-2</v>
      </c>
      <c r="DJ85" s="10">
        <f t="shared" si="143"/>
        <v>2.5386764853221777E-2</v>
      </c>
      <c r="DK85" s="10">
        <f t="shared" si="143"/>
        <v>2.5481945696824049E-2</v>
      </c>
      <c r="DL85" s="10">
        <f t="shared" si="143"/>
        <v>2.5577126540427209E-2</v>
      </c>
      <c r="DM85" s="10">
        <f t="shared" si="143"/>
        <v>2.5672307384030368E-2</v>
      </c>
      <c r="DN85" s="10">
        <f t="shared" si="143"/>
        <v>2.576748822763264E-2</v>
      </c>
      <c r="DO85" s="10">
        <f t="shared" si="143"/>
        <v>2.58626690712358E-2</v>
      </c>
      <c r="DP85" s="10">
        <f t="shared" si="143"/>
        <v>2.595784991483896E-2</v>
      </c>
      <c r="DQ85" s="10">
        <f t="shared" si="143"/>
        <v>2.6053030758441231E-2</v>
      </c>
      <c r="DR85" s="10">
        <f t="shared" si="143"/>
        <v>2.6148211602044391E-2</v>
      </c>
      <c r="DS85" s="10">
        <f t="shared" si="143"/>
        <v>2.6243392445646663E-2</v>
      </c>
      <c r="DT85" s="10">
        <f t="shared" si="143"/>
        <v>2.6338573289249823E-2</v>
      </c>
      <c r="DU85" s="10">
        <f t="shared" si="143"/>
        <v>2.6433754132852982E-2</v>
      </c>
      <c r="DV85" s="10">
        <f t="shared" si="143"/>
        <v>2.6528934976456142E-2</v>
      </c>
      <c r="DW85" s="10">
        <f t="shared" si="143"/>
        <v>2.6624115820059302E-2</v>
      </c>
      <c r="DX85" s="10">
        <f t="shared" si="143"/>
        <v>2.6719296663660685E-2</v>
      </c>
      <c r="DY85" s="10">
        <f t="shared" si="143"/>
        <v>2.6814477507263845E-2</v>
      </c>
      <c r="DZ85" s="10">
        <f t="shared" si="143"/>
        <v>2.6909658350867005E-2</v>
      </c>
      <c r="EA85" s="10">
        <f t="shared" si="143"/>
        <v>2.7004839194470165E-2</v>
      </c>
      <c r="EB85" s="10">
        <f t="shared" si="143"/>
        <v>2.7100020038073325E-2</v>
      </c>
      <c r="EC85" s="10">
        <f t="shared" si="143"/>
        <v>2.7195200881674708E-2</v>
      </c>
      <c r="ED85" s="10">
        <f t="shared" si="143"/>
        <v>2.7290381725277868E-2</v>
      </c>
      <c r="EE85" s="10">
        <f t="shared" si="143"/>
        <v>2.7385562568881028E-2</v>
      </c>
      <c r="EF85" s="10">
        <f t="shared" si="143"/>
        <v>2.7480743412484188E-2</v>
      </c>
      <c r="EG85" s="10">
        <f t="shared" si="143"/>
        <v>2.7575924256087347E-2</v>
      </c>
      <c r="EH85" s="10">
        <f t="shared" si="143"/>
        <v>2.7671105099690507E-2</v>
      </c>
      <c r="EI85" s="10">
        <f t="shared" si="143"/>
        <v>2.7766285943291891E-2</v>
      </c>
      <c r="EJ85" s="10">
        <f t="shared" si="143"/>
        <v>2.7861466786895051E-2</v>
      </c>
      <c r="EK85" s="10">
        <f t="shared" si="143"/>
        <v>2.795664763049821E-2</v>
      </c>
      <c r="EL85" s="10">
        <f t="shared" si="143"/>
        <v>2.805182847410137E-2</v>
      </c>
      <c r="EM85" s="10">
        <f t="shared" si="143"/>
        <v>2.814700931770453E-2</v>
      </c>
      <c r="EN85" s="10">
        <f t="shared" si="143"/>
        <v>2.824219016130769E-2</v>
      </c>
      <c r="EO85" s="10">
        <f t="shared" si="143"/>
        <v>2.8337371004909073E-2</v>
      </c>
      <c r="EP85" s="10">
        <f t="shared" si="143"/>
        <v>2.8432551848512233E-2</v>
      </c>
      <c r="EQ85" s="10">
        <f t="shared" si="143"/>
        <v>2.8527732692115393E-2</v>
      </c>
      <c r="ER85" s="10">
        <f t="shared" si="143"/>
        <v>2.8622913535718553E-2</v>
      </c>
      <c r="ES85" s="10">
        <f t="shared" si="143"/>
        <v>2.8718094379321712E-2</v>
      </c>
      <c r="ET85" s="10">
        <f t="shared" si="143"/>
        <v>2.8813275222923096E-2</v>
      </c>
      <c r="EU85" s="10"/>
      <c r="EV85" s="10"/>
      <c r="EW85" s="10"/>
      <c r="EX85" s="10"/>
      <c r="EY85" s="10"/>
      <c r="EZ85" s="10"/>
      <c r="FA85" s="10"/>
      <c r="FB85" s="10"/>
    </row>
    <row r="86" spans="1:158" x14ac:dyDescent="0.25">
      <c r="A86" s="70" t="s">
        <v>221</v>
      </c>
      <c r="B86" s="17"/>
      <c r="C86" s="10">
        <v>5.9969999999999999</v>
      </c>
      <c r="D86" s="10">
        <v>8.5000000000000006E-3</v>
      </c>
      <c r="E86" s="7">
        <v>1.84E-2</v>
      </c>
      <c r="F86" s="10">
        <f t="shared" si="142"/>
        <v>3.6617359413202877E-2</v>
      </c>
      <c r="G86" s="10">
        <f t="shared" si="142"/>
        <v>3.7554604726976359E-2</v>
      </c>
      <c r="H86" s="10">
        <f t="shared" si="142"/>
        <v>3.849185004074962E-2</v>
      </c>
      <c r="I86" s="10">
        <f t="shared" si="142"/>
        <v>3.9429095354523103E-2</v>
      </c>
      <c r="J86" s="10">
        <f t="shared" si="129"/>
        <v>4.0366340668296585E-2</v>
      </c>
      <c r="K86" s="10">
        <f t="shared" si="129"/>
        <v>4.1303585982070068E-2</v>
      </c>
      <c r="L86" s="10">
        <f t="shared" si="123"/>
        <v>4.2240831295843329E-2</v>
      </c>
      <c r="M86" s="10">
        <f t="shared" si="123"/>
        <v>4.3178076609616811E-2</v>
      </c>
      <c r="N86" s="10">
        <f t="shared" si="123"/>
        <v>4.4115321923390294E-2</v>
      </c>
      <c r="O86" s="10">
        <f t="shared" si="123"/>
        <v>4.5052567237163776E-2</v>
      </c>
      <c r="P86" s="10">
        <f t="shared" si="123"/>
        <v>5.5362265688671641E-2</v>
      </c>
      <c r="Q86" s="10">
        <f t="shared" si="123"/>
        <v>5.6299511002444902E-2</v>
      </c>
      <c r="R86" s="10">
        <f t="shared" si="123"/>
        <v>5.7236756316218607E-2</v>
      </c>
      <c r="S86" s="10">
        <f t="shared" si="123"/>
        <v>5.8174001629991867E-2</v>
      </c>
      <c r="T86" s="10">
        <f t="shared" si="123"/>
        <v>5.9111246943765572E-2</v>
      </c>
      <c r="U86" s="10">
        <f t="shared" si="123"/>
        <v>6.0048492257538832E-2</v>
      </c>
      <c r="V86" s="10">
        <f t="shared" si="123"/>
        <v>6.0985737571312093E-2</v>
      </c>
      <c r="W86" s="10">
        <f t="shared" si="123"/>
        <v>6.1922982885085798E-2</v>
      </c>
      <c r="X86" s="10">
        <f t="shared" si="123"/>
        <v>6.2860228198859058E-2</v>
      </c>
      <c r="Y86" s="10">
        <f t="shared" si="123"/>
        <v>6.3797473512632319E-2</v>
      </c>
      <c r="Z86" s="10">
        <f t="shared" si="133"/>
        <v>6.4734718826406024E-2</v>
      </c>
      <c r="AA86" s="10">
        <f t="shared" si="133"/>
        <v>6.5671964140179284E-2</v>
      </c>
      <c r="AB86" s="10">
        <f t="shared" si="130"/>
        <v>6.6609209453952989E-2</v>
      </c>
      <c r="AC86" s="10">
        <f t="shared" si="130"/>
        <v>6.7546454767726249E-2</v>
      </c>
      <c r="AD86" s="10">
        <f t="shared" si="130"/>
        <v>6.848370008149951E-2</v>
      </c>
      <c r="AE86" s="10">
        <f t="shared" si="145"/>
        <v>6.9420945395273215E-2</v>
      </c>
      <c r="AF86" s="10">
        <f t="shared" si="145"/>
        <v>7.0358190709046475E-2</v>
      </c>
      <c r="AG86" s="10">
        <f t="shared" si="145"/>
        <v>7.1295436022819736E-2</v>
      </c>
      <c r="AH86" s="10">
        <f t="shared" si="145"/>
        <v>7.2232681336593441E-2</v>
      </c>
      <c r="AI86" s="10">
        <f t="shared" si="145"/>
        <v>7.3169926650366701E-2</v>
      </c>
      <c r="AJ86" s="10">
        <f t="shared" si="145"/>
        <v>7.4107171964140406E-2</v>
      </c>
      <c r="AK86" s="10">
        <f t="shared" si="145"/>
        <v>7.5044417277913666E-2</v>
      </c>
      <c r="AL86" s="10">
        <f t="shared" si="145"/>
        <v>7.5981662591686927E-2</v>
      </c>
      <c r="AM86" s="10">
        <f t="shared" si="145"/>
        <v>7.6918907905460632E-2</v>
      </c>
      <c r="AN86" s="10">
        <f t="shared" si="145"/>
        <v>7.7856153219233892E-2</v>
      </c>
      <c r="AO86" s="10">
        <f t="shared" si="145"/>
        <v>7.8793398533007153E-2</v>
      </c>
      <c r="AP86" s="10">
        <f t="shared" si="145"/>
        <v>7.9730643846780858E-2</v>
      </c>
      <c r="AQ86" s="10">
        <f t="shared" si="145"/>
        <v>8.0667889160554118E-2</v>
      </c>
      <c r="AR86" s="10">
        <f t="shared" si="145"/>
        <v>8.1605134474327379E-2</v>
      </c>
      <c r="AS86" s="10">
        <f t="shared" si="145"/>
        <v>8.2542379788100639E-2</v>
      </c>
      <c r="AT86" s="10">
        <f t="shared" si="145"/>
        <v>8.34796251018739E-2</v>
      </c>
      <c r="AU86" s="10">
        <f t="shared" si="145"/>
        <v>8.4416870415647161E-2</v>
      </c>
      <c r="AV86" s="10">
        <f t="shared" si="145"/>
        <v>8.5354115729420421E-2</v>
      </c>
      <c r="AW86" s="10">
        <f t="shared" si="145"/>
        <v>8.629136104319457E-2</v>
      </c>
      <c r="AX86" s="10">
        <f t="shared" si="145"/>
        <v>8.722860635696783E-2</v>
      </c>
      <c r="AY86" s="10">
        <f t="shared" si="145"/>
        <v>8.8165851670741091E-2</v>
      </c>
      <c r="AZ86" s="10">
        <f t="shared" si="145"/>
        <v>8.9103096984514352E-2</v>
      </c>
      <c r="BA86" s="10">
        <f t="shared" si="145"/>
        <v>9.0040342298287612E-2</v>
      </c>
      <c r="BB86" s="10">
        <f t="shared" si="145"/>
        <v>9.0977587612061761E-2</v>
      </c>
      <c r="BC86" s="10">
        <f t="shared" si="145"/>
        <v>9.1914832925835022E-2</v>
      </c>
      <c r="BD86" s="10">
        <f t="shared" si="145"/>
        <v>9.2852078239608282E-2</v>
      </c>
      <c r="BE86" s="10">
        <f t="shared" si="145"/>
        <v>9.3789323553381543E-2</v>
      </c>
      <c r="BF86" s="10">
        <f t="shared" si="145"/>
        <v>9.4726568867154803E-2</v>
      </c>
      <c r="BG86" s="10">
        <f t="shared" si="145"/>
        <v>9.5663814180928952E-2</v>
      </c>
      <c r="BH86" s="10">
        <f t="shared" si="145"/>
        <v>9.6601059494702213E-2</v>
      </c>
      <c r="BI86" s="10">
        <f t="shared" si="145"/>
        <v>9.7538304808475473E-2</v>
      </c>
      <c r="BJ86" s="10">
        <f t="shared" si="145"/>
        <v>9.8475550122248734E-2</v>
      </c>
      <c r="BK86" s="10">
        <f t="shared" si="145"/>
        <v>9.9412795436021995E-2</v>
      </c>
      <c r="BL86" s="10">
        <f t="shared" si="145"/>
        <v>0.10035004074979526</v>
      </c>
      <c r="BM86" s="10">
        <f t="shared" si="145"/>
        <v>0.1012872860635694</v>
      </c>
      <c r="BN86" s="10">
        <f t="shared" si="145"/>
        <v>0.10222453137734266</v>
      </c>
      <c r="BO86" s="10">
        <f t="shared" si="145"/>
        <v>0.10316177669111593</v>
      </c>
      <c r="BP86" s="10">
        <f t="shared" si="145"/>
        <v>0.10409902200488919</v>
      </c>
      <c r="BQ86" s="10">
        <f t="shared" si="145"/>
        <v>0.10503626731866245</v>
      </c>
      <c r="BR86" s="10">
        <f t="shared" si="145"/>
        <v>0.1059735126324366</v>
      </c>
      <c r="BS86" s="10">
        <f t="shared" si="145"/>
        <v>0.10691075794620986</v>
      </c>
      <c r="BT86" s="10">
        <f t="shared" si="145"/>
        <v>0.10784800325998312</v>
      </c>
      <c r="BU86" s="10">
        <f t="shared" si="145"/>
        <v>0.10878524857375638</v>
      </c>
      <c r="BV86" s="10">
        <f t="shared" si="145"/>
        <v>0.10972249388752964</v>
      </c>
      <c r="BW86" s="10">
        <f t="shared" si="145"/>
        <v>0.11065973920130379</v>
      </c>
      <c r="BX86" s="10">
        <f t="shared" si="145"/>
        <v>0.11159698451507705</v>
      </c>
      <c r="BY86" s="10">
        <f t="shared" si="145"/>
        <v>0.11253422982885031</v>
      </c>
      <c r="BZ86" s="10">
        <f t="shared" si="145"/>
        <v>0.11347147514262357</v>
      </c>
      <c r="CA86" s="10">
        <f t="shared" si="145"/>
        <v>0.11440872045639683</v>
      </c>
      <c r="CB86" s="10">
        <f t="shared" si="145"/>
        <v>0.11534596577017009</v>
      </c>
      <c r="CC86" s="10">
        <f t="shared" si="145"/>
        <v>0.11628321108394424</v>
      </c>
      <c r="CD86" s="10">
        <f t="shared" si="145"/>
        <v>0.1172204563977175</v>
      </c>
      <c r="CE86" s="10">
        <f t="shared" si="145"/>
        <v>0.11815770171149076</v>
      </c>
      <c r="CF86" s="10">
        <f t="shared" si="145"/>
        <v>0.11909494702526402</v>
      </c>
      <c r="CG86" s="10">
        <f t="shared" si="145"/>
        <v>0.12003219233903728</v>
      </c>
      <c r="CH86" s="10">
        <f t="shared" si="145"/>
        <v>0.12096943765281143</v>
      </c>
      <c r="CI86" s="10">
        <f t="shared" si="145"/>
        <v>0.12190668296658469</v>
      </c>
      <c r="CJ86" s="10">
        <f t="shared" si="145"/>
        <v>0.12284392828035795</v>
      </c>
      <c r="CK86" s="10">
        <f t="shared" si="145"/>
        <v>0.12378117359413121</v>
      </c>
      <c r="CL86" s="10">
        <f t="shared" si="145"/>
        <v>0.12471841890790447</v>
      </c>
      <c r="CM86" s="10">
        <f t="shared" si="145"/>
        <v>0.12565566422167862</v>
      </c>
      <c r="CN86" s="10">
        <f t="shared" si="145"/>
        <v>0.12659290953545188</v>
      </c>
      <c r="CO86" s="10">
        <f t="shared" si="145"/>
        <v>0.12753015484922514</v>
      </c>
      <c r="CP86" s="10">
        <f t="shared" ref="CP86:ET86" si="146">CP$5/(1-$E86)+$D86-CP$5</f>
        <v>0.1284674001629984</v>
      </c>
      <c r="CQ86" s="10">
        <f t="shared" si="146"/>
        <v>0.12940464547677166</v>
      </c>
      <c r="CR86" s="10">
        <f t="shared" si="146"/>
        <v>0.13034189079054492</v>
      </c>
      <c r="CS86" s="10">
        <f t="shared" si="146"/>
        <v>0.13127913610431907</v>
      </c>
      <c r="CT86" s="10">
        <f t="shared" si="146"/>
        <v>0.13221638141809233</v>
      </c>
      <c r="CU86" s="10">
        <f t="shared" si="146"/>
        <v>0.13315362673186559</v>
      </c>
      <c r="CV86" s="10">
        <f t="shared" si="146"/>
        <v>0.13409087204563885</v>
      </c>
      <c r="CW86" s="10">
        <f t="shared" si="146"/>
        <v>0.13502811735941211</v>
      </c>
      <c r="CX86" s="10">
        <f t="shared" si="146"/>
        <v>0.13596536267318626</v>
      </c>
      <c r="CY86" s="10">
        <f t="shared" si="146"/>
        <v>0.13690260798695952</v>
      </c>
      <c r="CZ86" s="10">
        <f t="shared" si="146"/>
        <v>0.13783985330073278</v>
      </c>
      <c r="DA86" s="10">
        <f t="shared" si="146"/>
        <v>0.13877709861450604</v>
      </c>
      <c r="DB86" s="10">
        <f t="shared" si="146"/>
        <v>0.13971434392827931</v>
      </c>
      <c r="DC86" s="10">
        <f t="shared" si="146"/>
        <v>0.14065158924205345</v>
      </c>
      <c r="DD86" s="10">
        <f t="shared" si="146"/>
        <v>0.14158883455582671</v>
      </c>
      <c r="DE86" s="10">
        <f t="shared" si="146"/>
        <v>0.14252607986959998</v>
      </c>
      <c r="DF86" s="10">
        <f t="shared" si="146"/>
        <v>0.14346332518337324</v>
      </c>
      <c r="DG86" s="10">
        <f t="shared" si="146"/>
        <v>0.1444005704971465</v>
      </c>
      <c r="DH86" s="10">
        <f t="shared" si="146"/>
        <v>0.14533781581091976</v>
      </c>
      <c r="DI86" s="10">
        <f t="shared" si="146"/>
        <v>0.14627506112469391</v>
      </c>
      <c r="DJ86" s="10">
        <f t="shared" si="146"/>
        <v>0.14721230643846717</v>
      </c>
      <c r="DK86" s="10">
        <f t="shared" si="146"/>
        <v>0.14814955175224043</v>
      </c>
      <c r="DL86" s="10">
        <f t="shared" si="146"/>
        <v>0.14908679706601369</v>
      </c>
      <c r="DM86" s="10">
        <f t="shared" si="146"/>
        <v>0.15002404237978695</v>
      </c>
      <c r="DN86" s="10">
        <f t="shared" si="146"/>
        <v>0.1509612876935611</v>
      </c>
      <c r="DO86" s="10">
        <f t="shared" si="146"/>
        <v>0.15189853300733436</v>
      </c>
      <c r="DP86" s="10">
        <f t="shared" si="146"/>
        <v>0.15283577832110762</v>
      </c>
      <c r="DQ86" s="10">
        <f t="shared" si="146"/>
        <v>0.15377302363488088</v>
      </c>
      <c r="DR86" s="10">
        <f t="shared" si="146"/>
        <v>0.15471026894865414</v>
      </c>
      <c r="DS86" s="10">
        <f t="shared" si="146"/>
        <v>0.1556475142624274</v>
      </c>
      <c r="DT86" s="10">
        <f t="shared" si="146"/>
        <v>0.15658475957620155</v>
      </c>
      <c r="DU86" s="10">
        <f t="shared" si="146"/>
        <v>0.15752200488997392</v>
      </c>
      <c r="DV86" s="10">
        <f t="shared" si="146"/>
        <v>0.15845925020374807</v>
      </c>
      <c r="DW86" s="10">
        <f t="shared" si="146"/>
        <v>0.15939649551752133</v>
      </c>
      <c r="DX86" s="10">
        <f t="shared" si="146"/>
        <v>0.16033374083129459</v>
      </c>
      <c r="DY86" s="10">
        <f t="shared" si="146"/>
        <v>0.16127098614506785</v>
      </c>
      <c r="DZ86" s="10">
        <f t="shared" si="146"/>
        <v>0.16220823145884111</v>
      </c>
      <c r="EA86" s="10">
        <f t="shared" si="146"/>
        <v>0.16314547677261615</v>
      </c>
      <c r="EB86" s="10">
        <f t="shared" si="146"/>
        <v>0.16408272208638941</v>
      </c>
      <c r="EC86" s="10">
        <f t="shared" si="146"/>
        <v>0.16501996740016267</v>
      </c>
      <c r="ED86" s="10">
        <f t="shared" si="146"/>
        <v>0.16595721271393593</v>
      </c>
      <c r="EE86" s="10">
        <f t="shared" si="146"/>
        <v>0.16689445802770919</v>
      </c>
      <c r="EF86" s="10">
        <f t="shared" si="146"/>
        <v>0.16783170334148245</v>
      </c>
      <c r="EG86" s="10">
        <f t="shared" si="146"/>
        <v>0.16876894865525571</v>
      </c>
      <c r="EH86" s="10">
        <f t="shared" si="146"/>
        <v>0.16970619396902897</v>
      </c>
      <c r="EI86" s="10">
        <f t="shared" si="146"/>
        <v>0.17064343928280223</v>
      </c>
      <c r="EJ86" s="10">
        <f t="shared" si="146"/>
        <v>0.17158068459657549</v>
      </c>
      <c r="EK86" s="10">
        <f t="shared" si="146"/>
        <v>0.17251792991035053</v>
      </c>
      <c r="EL86" s="10">
        <f t="shared" si="146"/>
        <v>0.17345517522412379</v>
      </c>
      <c r="EM86" s="10">
        <f t="shared" si="146"/>
        <v>0.17439242053789705</v>
      </c>
      <c r="EN86" s="10">
        <f t="shared" si="146"/>
        <v>0.17532966585167031</v>
      </c>
      <c r="EO86" s="10">
        <f t="shared" si="146"/>
        <v>0.17626691116544357</v>
      </c>
      <c r="EP86" s="10">
        <f t="shared" si="146"/>
        <v>0.17720415647921683</v>
      </c>
      <c r="EQ86" s="10">
        <f t="shared" si="146"/>
        <v>0.1781414017929901</v>
      </c>
      <c r="ER86" s="10">
        <f t="shared" si="146"/>
        <v>0.17907864710676336</v>
      </c>
      <c r="ES86" s="10">
        <f t="shared" si="146"/>
        <v>0.18001589242053662</v>
      </c>
      <c r="ET86" s="10">
        <f t="shared" si="146"/>
        <v>0.18095313773430988</v>
      </c>
      <c r="EU86" s="10"/>
      <c r="EV86" s="10"/>
      <c r="EW86" s="10"/>
      <c r="EX86" s="10"/>
      <c r="EY86" s="10"/>
      <c r="EZ86" s="10"/>
      <c r="FA86" s="10"/>
      <c r="FB86" s="10"/>
    </row>
    <row r="87" spans="1:158" x14ac:dyDescent="0.25">
      <c r="A87" s="72" t="s">
        <v>250</v>
      </c>
      <c r="B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158" x14ac:dyDescent="0.25">
      <c r="A88" s="72"/>
      <c r="B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158" x14ac:dyDescent="0.25">
      <c r="A89" s="1" t="s">
        <v>248</v>
      </c>
      <c r="B89" s="17">
        <f>+B60+1</f>
        <v>41</v>
      </c>
    </row>
    <row r="90" spans="1:158" x14ac:dyDescent="0.25">
      <c r="A90" s="57" t="s">
        <v>249</v>
      </c>
      <c r="B90" s="17">
        <f>+B87+1</f>
        <v>1</v>
      </c>
      <c r="C90" s="10">
        <v>12.25</v>
      </c>
      <c r="D90" s="10">
        <f>0.0195+0.0003+0.0022+0.0075+0.015</f>
        <v>4.4499999999999998E-2</v>
      </c>
      <c r="E90" s="7">
        <f>0.027+0.0081</f>
        <v>3.5099999999999999E-2</v>
      </c>
      <c r="F90" s="10">
        <f>F$5/(1-$E90)+$D90-F$5</f>
        <v>9.9065239921235282E-2</v>
      </c>
      <c r="G90" s="10">
        <f t="shared" ref="G90:T93" si="147">G$5/(1-$E90)+$D90-G$5</f>
        <v>0.10088408125194315</v>
      </c>
      <c r="H90" s="10">
        <f t="shared" si="147"/>
        <v>0.10270292258265101</v>
      </c>
      <c r="I90" s="10">
        <f t="shared" si="147"/>
        <v>0.10452176391335888</v>
      </c>
      <c r="J90" s="10">
        <f t="shared" si="147"/>
        <v>0.10634060524406674</v>
      </c>
      <c r="K90" s="10">
        <f t="shared" si="147"/>
        <v>0.10815944657477461</v>
      </c>
      <c r="L90" s="10">
        <f t="shared" si="147"/>
        <v>0.10997828790548247</v>
      </c>
      <c r="M90" s="10">
        <f t="shared" si="147"/>
        <v>0.11179712923619034</v>
      </c>
      <c r="N90" s="10">
        <f t="shared" si="147"/>
        <v>0.11361597056689821</v>
      </c>
      <c r="O90" s="10">
        <f t="shared" si="147"/>
        <v>0.11543481189760629</v>
      </c>
      <c r="P90" s="10">
        <f t="shared" si="147"/>
        <v>0.13544206653539259</v>
      </c>
      <c r="Q90" s="10">
        <f t="shared" si="147"/>
        <v>0.13726090786610046</v>
      </c>
      <c r="R90" s="10">
        <f t="shared" si="147"/>
        <v>0.13907974919680832</v>
      </c>
      <c r="S90" s="10">
        <f t="shared" si="147"/>
        <v>0.14089859052751619</v>
      </c>
      <c r="T90" s="10">
        <f t="shared" si="147"/>
        <v>0.14271743185822405</v>
      </c>
      <c r="U90" s="10">
        <f t="shared" ref="U90:Z93" si="148">U$5/(1-$E90)+$D90-U$5</f>
        <v>0.14453627318893192</v>
      </c>
      <c r="V90" s="10">
        <f t="shared" si="148"/>
        <v>0.14635511451963978</v>
      </c>
      <c r="W90" s="10">
        <f t="shared" si="148"/>
        <v>0.14817395585034721</v>
      </c>
      <c r="X90" s="10">
        <f t="shared" si="148"/>
        <v>0.14999279718105507</v>
      </c>
      <c r="Y90" s="10">
        <f t="shared" si="148"/>
        <v>0.15181163851176294</v>
      </c>
      <c r="Z90" s="10">
        <f t="shared" si="148"/>
        <v>0.1536304798424708</v>
      </c>
      <c r="AA90" s="10">
        <f t="shared" ref="AA90:AP92" si="149">AA$5/(1-$E90)+$D$92-AA$5</f>
        <v>0.16044932117317856</v>
      </c>
      <c r="AB90" s="10">
        <f t="shared" si="149"/>
        <v>0.16226816250388643</v>
      </c>
      <c r="AC90" s="10">
        <f t="shared" si="149"/>
        <v>0.16408700383459429</v>
      </c>
      <c r="AD90" s="10">
        <f t="shared" si="149"/>
        <v>0.16590584516530216</v>
      </c>
      <c r="AE90" s="10">
        <f t="shared" si="149"/>
        <v>0.16772468649601002</v>
      </c>
      <c r="AF90" s="10">
        <f t="shared" si="149"/>
        <v>0.16954352782671789</v>
      </c>
      <c r="AG90" s="10">
        <f t="shared" si="149"/>
        <v>0.17136236915742575</v>
      </c>
      <c r="AH90" s="10">
        <f t="shared" si="149"/>
        <v>0.17318121048813362</v>
      </c>
      <c r="AI90" s="10">
        <f t="shared" si="149"/>
        <v>0.17500005181884148</v>
      </c>
      <c r="AJ90" s="10">
        <f t="shared" si="149"/>
        <v>0.17681889314954935</v>
      </c>
      <c r="AK90" s="10">
        <f t="shared" si="149"/>
        <v>0.17863773448025722</v>
      </c>
      <c r="AL90" s="10">
        <f t="shared" si="149"/>
        <v>0.18045657581096508</v>
      </c>
      <c r="AM90" s="10">
        <f t="shared" si="149"/>
        <v>0.18227541714167295</v>
      </c>
      <c r="AN90" s="10">
        <f t="shared" si="149"/>
        <v>0.18409425847238037</v>
      </c>
      <c r="AO90" s="10">
        <f t="shared" si="149"/>
        <v>0.18591309980308823</v>
      </c>
      <c r="AP90" s="10">
        <f t="shared" si="149"/>
        <v>0.1877319411337961</v>
      </c>
      <c r="AQ90" s="10">
        <f t="shared" ref="AQ90:BV90" si="150">AQ$5/(1-$E90)+$D$92-AQ$5</f>
        <v>0.18955078246450352</v>
      </c>
      <c r="AR90" s="10">
        <f t="shared" si="150"/>
        <v>0.19136962379521183</v>
      </c>
      <c r="AS90" s="10">
        <f t="shared" si="150"/>
        <v>0.19318846512592014</v>
      </c>
      <c r="AT90" s="10">
        <f t="shared" si="150"/>
        <v>0.19500730645662756</v>
      </c>
      <c r="AU90" s="10">
        <f t="shared" si="150"/>
        <v>0.19682614778733587</v>
      </c>
      <c r="AV90" s="10">
        <f t="shared" si="150"/>
        <v>0.19864498911804329</v>
      </c>
      <c r="AW90" s="10">
        <f t="shared" si="150"/>
        <v>0.20046383044875071</v>
      </c>
      <c r="AX90" s="10">
        <f t="shared" si="150"/>
        <v>0.20228267177945902</v>
      </c>
      <c r="AY90" s="10">
        <f t="shared" si="150"/>
        <v>0.20410151311016644</v>
      </c>
      <c r="AZ90" s="10">
        <f t="shared" si="150"/>
        <v>0.20592035444087475</v>
      </c>
      <c r="BA90" s="10">
        <f t="shared" si="150"/>
        <v>0.20773919577158217</v>
      </c>
      <c r="BB90" s="10">
        <f t="shared" si="150"/>
        <v>0.20955803710229048</v>
      </c>
      <c r="BC90" s="10">
        <f t="shared" si="150"/>
        <v>0.21137687843299791</v>
      </c>
      <c r="BD90" s="10">
        <f t="shared" si="150"/>
        <v>0.21319571976370622</v>
      </c>
      <c r="BE90" s="10">
        <f t="shared" si="150"/>
        <v>0.21501456109441364</v>
      </c>
      <c r="BF90" s="10">
        <f t="shared" si="150"/>
        <v>0.21683340242512195</v>
      </c>
      <c r="BG90" s="10">
        <f t="shared" si="150"/>
        <v>0.21865224375582937</v>
      </c>
      <c r="BH90" s="10">
        <f t="shared" si="150"/>
        <v>0.22047108508653768</v>
      </c>
      <c r="BI90" s="10">
        <f t="shared" si="150"/>
        <v>0.2222899264172451</v>
      </c>
      <c r="BJ90" s="10">
        <f t="shared" si="150"/>
        <v>0.22410876774795341</v>
      </c>
      <c r="BK90" s="10">
        <f t="shared" si="150"/>
        <v>0.22592760907866083</v>
      </c>
      <c r="BL90" s="10">
        <f t="shared" si="150"/>
        <v>0.22774645040936914</v>
      </c>
      <c r="BM90" s="10">
        <f t="shared" si="150"/>
        <v>0.22956529174007656</v>
      </c>
      <c r="BN90" s="10">
        <f t="shared" si="150"/>
        <v>0.23138413307078398</v>
      </c>
      <c r="BO90" s="10">
        <f t="shared" si="150"/>
        <v>0.23320297440149229</v>
      </c>
      <c r="BP90" s="10">
        <f t="shared" si="150"/>
        <v>0.23502181573219971</v>
      </c>
      <c r="BQ90" s="10">
        <f t="shared" si="150"/>
        <v>0.23684065706290802</v>
      </c>
      <c r="BR90" s="10">
        <f t="shared" si="150"/>
        <v>0.23865949839361544</v>
      </c>
      <c r="BS90" s="10">
        <f t="shared" si="150"/>
        <v>0.24047833972432375</v>
      </c>
      <c r="BT90" s="10">
        <f t="shared" si="150"/>
        <v>0.24229718105503117</v>
      </c>
      <c r="BU90" s="10">
        <f t="shared" si="150"/>
        <v>0.24411602238573948</v>
      </c>
      <c r="BV90" s="10">
        <f t="shared" si="150"/>
        <v>0.24593486371644691</v>
      </c>
      <c r="BW90" s="10">
        <f t="shared" ref="BW90:DB90" si="151">BW$5/(1-$E90)+$D$92-BW$5</f>
        <v>0.24775370504715521</v>
      </c>
      <c r="BX90" s="10">
        <f t="shared" si="151"/>
        <v>0.24957254637786264</v>
      </c>
      <c r="BY90" s="10">
        <f t="shared" si="151"/>
        <v>0.25139138770857095</v>
      </c>
      <c r="BZ90" s="10">
        <f t="shared" si="151"/>
        <v>0.25321022903927837</v>
      </c>
      <c r="CA90" s="10">
        <f t="shared" si="151"/>
        <v>0.25502907036998668</v>
      </c>
      <c r="CB90" s="10">
        <f t="shared" si="151"/>
        <v>0.2568479117006941</v>
      </c>
      <c r="CC90" s="10">
        <f t="shared" si="151"/>
        <v>0.25866675303140241</v>
      </c>
      <c r="CD90" s="10">
        <f t="shared" si="151"/>
        <v>0.26048559436210983</v>
      </c>
      <c r="CE90" s="10">
        <f t="shared" si="151"/>
        <v>0.26230443569281814</v>
      </c>
      <c r="CF90" s="10">
        <f t="shared" si="151"/>
        <v>0.26412327702352556</v>
      </c>
      <c r="CG90" s="10">
        <f t="shared" si="151"/>
        <v>0.26594211835423298</v>
      </c>
      <c r="CH90" s="10">
        <f t="shared" si="151"/>
        <v>0.26776095968494129</v>
      </c>
      <c r="CI90" s="10">
        <f t="shared" si="151"/>
        <v>0.26957980101564871</v>
      </c>
      <c r="CJ90" s="10">
        <f t="shared" si="151"/>
        <v>0.27139864234635702</v>
      </c>
      <c r="CK90" s="10">
        <f t="shared" si="151"/>
        <v>0.27321748367706444</v>
      </c>
      <c r="CL90" s="10">
        <f t="shared" si="151"/>
        <v>0.27503632500777275</v>
      </c>
      <c r="CM90" s="10">
        <f t="shared" si="151"/>
        <v>0.27685516633848017</v>
      </c>
      <c r="CN90" s="10">
        <f t="shared" si="151"/>
        <v>0.27867400766918848</v>
      </c>
      <c r="CO90" s="10">
        <f t="shared" si="151"/>
        <v>0.28049284899989591</v>
      </c>
      <c r="CP90" s="10">
        <f t="shared" si="151"/>
        <v>0.28231169033060421</v>
      </c>
      <c r="CQ90" s="10">
        <f t="shared" si="151"/>
        <v>0.28413053166131164</v>
      </c>
      <c r="CR90" s="10">
        <f t="shared" si="151"/>
        <v>0.28594937299201995</v>
      </c>
      <c r="CS90" s="10">
        <f t="shared" si="151"/>
        <v>0.28776821432272737</v>
      </c>
      <c r="CT90" s="10">
        <f t="shared" si="151"/>
        <v>0.28958705565343568</v>
      </c>
      <c r="CU90" s="10">
        <f t="shared" si="151"/>
        <v>0.2914058969841431</v>
      </c>
      <c r="CV90" s="10">
        <f t="shared" si="151"/>
        <v>0.29322473831485141</v>
      </c>
      <c r="CW90" s="10">
        <f t="shared" si="151"/>
        <v>0.29504357964555883</v>
      </c>
      <c r="CX90" s="10">
        <f t="shared" si="151"/>
        <v>0.29686242097626625</v>
      </c>
      <c r="CY90" s="10">
        <f t="shared" si="151"/>
        <v>0.29868126230697456</v>
      </c>
      <c r="CZ90" s="10">
        <f t="shared" si="151"/>
        <v>0.30050010363768198</v>
      </c>
      <c r="DA90" s="10">
        <f t="shared" si="151"/>
        <v>0.30231894496839029</v>
      </c>
      <c r="DB90" s="10">
        <f t="shared" si="151"/>
        <v>0.30413778629909771</v>
      </c>
      <c r="DC90" s="10">
        <f t="shared" ref="DC90:ET92" si="152">DC$5/(1-$E90)+$D$92-DC$5</f>
        <v>0.30595662762980602</v>
      </c>
      <c r="DD90" s="10">
        <f t="shared" si="152"/>
        <v>0.30777546896051344</v>
      </c>
      <c r="DE90" s="10">
        <f t="shared" si="152"/>
        <v>0.30959431029122175</v>
      </c>
      <c r="DF90" s="10">
        <f t="shared" si="152"/>
        <v>0.31141315162192917</v>
      </c>
      <c r="DG90" s="10">
        <f t="shared" si="152"/>
        <v>0.31323199295263748</v>
      </c>
      <c r="DH90" s="10">
        <f t="shared" si="152"/>
        <v>0.3150508342833449</v>
      </c>
      <c r="DI90" s="10">
        <f t="shared" si="152"/>
        <v>0.31686967561405321</v>
      </c>
      <c r="DJ90" s="10">
        <f t="shared" si="152"/>
        <v>0.31868851694476064</v>
      </c>
      <c r="DK90" s="10">
        <f t="shared" si="152"/>
        <v>0.32050735827546895</v>
      </c>
      <c r="DL90" s="10">
        <f t="shared" si="152"/>
        <v>0.32232619960617637</v>
      </c>
      <c r="DM90" s="10">
        <f t="shared" si="152"/>
        <v>0.32414504093688468</v>
      </c>
      <c r="DN90" s="10">
        <f t="shared" si="152"/>
        <v>0.3259638822675921</v>
      </c>
      <c r="DO90" s="10">
        <f t="shared" si="152"/>
        <v>0.32778272359829952</v>
      </c>
      <c r="DP90" s="10">
        <f t="shared" si="152"/>
        <v>0.32960156492900694</v>
      </c>
      <c r="DQ90" s="10">
        <f t="shared" si="152"/>
        <v>0.33142040625971614</v>
      </c>
      <c r="DR90" s="10">
        <f t="shared" si="152"/>
        <v>0.33323924759042356</v>
      </c>
      <c r="DS90" s="10">
        <f t="shared" si="152"/>
        <v>0.33505808892113098</v>
      </c>
      <c r="DT90" s="10">
        <f t="shared" si="152"/>
        <v>0.3368769302518384</v>
      </c>
      <c r="DU90" s="10">
        <f t="shared" si="152"/>
        <v>0.3386957715825476</v>
      </c>
      <c r="DV90" s="10">
        <f t="shared" si="152"/>
        <v>0.34051461291325502</v>
      </c>
      <c r="DW90" s="10">
        <f t="shared" si="152"/>
        <v>0.34233345424396333</v>
      </c>
      <c r="DX90" s="10">
        <f t="shared" si="152"/>
        <v>0.34415229557466986</v>
      </c>
      <c r="DY90" s="10">
        <f t="shared" si="152"/>
        <v>0.34597113690537817</v>
      </c>
      <c r="DZ90" s="10">
        <f t="shared" si="152"/>
        <v>0.34778997823608648</v>
      </c>
      <c r="EA90" s="10">
        <f t="shared" si="152"/>
        <v>0.34960881956679479</v>
      </c>
      <c r="EB90" s="10">
        <f t="shared" si="152"/>
        <v>0.35142766089750133</v>
      </c>
      <c r="EC90" s="10">
        <f t="shared" si="152"/>
        <v>0.35324650222820964</v>
      </c>
      <c r="ED90" s="10">
        <f t="shared" si="152"/>
        <v>0.35506534355891795</v>
      </c>
      <c r="EE90" s="10">
        <f t="shared" si="152"/>
        <v>0.35688418488962625</v>
      </c>
      <c r="EF90" s="10">
        <f t="shared" si="152"/>
        <v>0.35870302622033279</v>
      </c>
      <c r="EG90" s="10">
        <f t="shared" si="152"/>
        <v>0.3605218675510411</v>
      </c>
      <c r="EH90" s="10">
        <f t="shared" si="152"/>
        <v>0.36234070888174941</v>
      </c>
      <c r="EI90" s="10">
        <f t="shared" si="152"/>
        <v>0.36415955021245772</v>
      </c>
      <c r="EJ90" s="10">
        <f t="shared" si="152"/>
        <v>0.36597839154316425</v>
      </c>
      <c r="EK90" s="10">
        <f t="shared" si="152"/>
        <v>0.36779723287387256</v>
      </c>
      <c r="EL90" s="10">
        <f t="shared" si="152"/>
        <v>0.36961607420458087</v>
      </c>
      <c r="EM90" s="10">
        <f t="shared" si="152"/>
        <v>0.37143491553528918</v>
      </c>
      <c r="EN90" s="10">
        <f t="shared" si="152"/>
        <v>0.37325375686599571</v>
      </c>
      <c r="EO90" s="10">
        <f t="shared" si="152"/>
        <v>0.37507259819670402</v>
      </c>
      <c r="EP90" s="10">
        <f t="shared" si="152"/>
        <v>0.37689143952741233</v>
      </c>
      <c r="EQ90" s="10">
        <f t="shared" si="152"/>
        <v>0.37871028085812064</v>
      </c>
      <c r="ER90" s="10">
        <f t="shared" si="152"/>
        <v>0.38052912218882717</v>
      </c>
      <c r="ES90" s="10">
        <f t="shared" si="152"/>
        <v>0.38234796351953548</v>
      </c>
      <c r="ET90" s="10">
        <f t="shared" si="152"/>
        <v>0.38416680485024379</v>
      </c>
      <c r="EU90" s="10"/>
      <c r="EV90" s="10"/>
      <c r="EW90" s="10"/>
      <c r="EX90" s="10"/>
      <c r="EY90" s="10"/>
      <c r="EZ90" s="10"/>
      <c r="FA90" s="10"/>
      <c r="FB90" s="10"/>
    </row>
    <row r="91" spans="1:158" x14ac:dyDescent="0.25">
      <c r="A91" s="57" t="s">
        <v>245</v>
      </c>
      <c r="B91" s="17">
        <f>+B89+1</f>
        <v>42</v>
      </c>
      <c r="C91" s="10">
        <v>12.85</v>
      </c>
      <c r="D91" s="10">
        <f>0.0195+0.0003+0.0022+0.0075+0.0175</f>
        <v>4.7E-2</v>
      </c>
      <c r="E91" s="7">
        <f>0.0315+0.0081</f>
        <v>3.9599999999999996E-2</v>
      </c>
      <c r="F91" s="10">
        <f>F$5/(1-$E91)+$D91-F$5</f>
        <v>0.10884922948771325</v>
      </c>
      <c r="G91" s="10">
        <f t="shared" si="147"/>
        <v>0.11091087047063719</v>
      </c>
      <c r="H91" s="10">
        <f t="shared" si="147"/>
        <v>0.11297251145356091</v>
      </c>
      <c r="I91" s="10">
        <f t="shared" si="147"/>
        <v>0.11503415243648463</v>
      </c>
      <c r="J91" s="10">
        <f t="shared" si="147"/>
        <v>0.11709579341940857</v>
      </c>
      <c r="K91" s="10">
        <f t="shared" si="147"/>
        <v>0.11915743440233229</v>
      </c>
      <c r="L91" s="10">
        <f t="shared" si="147"/>
        <v>0.121219075385256</v>
      </c>
      <c r="M91" s="10">
        <f t="shared" si="147"/>
        <v>0.12328071636817972</v>
      </c>
      <c r="N91" s="10">
        <f t="shared" si="147"/>
        <v>0.12534235735110366</v>
      </c>
      <c r="O91" s="10">
        <f t="shared" si="147"/>
        <v>0.12740399833402738</v>
      </c>
      <c r="P91" s="10">
        <f t="shared" si="147"/>
        <v>0.15008204914618917</v>
      </c>
      <c r="Q91" s="10">
        <f t="shared" si="147"/>
        <v>0.15214369012911311</v>
      </c>
      <c r="R91" s="10">
        <f t="shared" si="147"/>
        <v>0.1542053311120366</v>
      </c>
      <c r="S91" s="10">
        <f t="shared" si="147"/>
        <v>0.15626697209496054</v>
      </c>
      <c r="T91" s="10">
        <f t="shared" si="147"/>
        <v>0.15832861307788404</v>
      </c>
      <c r="U91" s="10">
        <f t="shared" si="148"/>
        <v>0.16039025406080798</v>
      </c>
      <c r="V91" s="10">
        <f t="shared" si="148"/>
        <v>0.16245189504373192</v>
      </c>
      <c r="W91" s="10">
        <f t="shared" si="148"/>
        <v>0.16451353602665542</v>
      </c>
      <c r="X91" s="10">
        <f t="shared" si="148"/>
        <v>0.16657517700957936</v>
      </c>
      <c r="Y91" s="10">
        <f t="shared" si="148"/>
        <v>0.1686368179925033</v>
      </c>
      <c r="Z91" s="10">
        <f t="shared" si="148"/>
        <v>0.17069845897542679</v>
      </c>
      <c r="AA91" s="10">
        <f t="shared" si="149"/>
        <v>0.17526009995835068</v>
      </c>
      <c r="AB91" s="10">
        <f t="shared" si="149"/>
        <v>0.17732174094127418</v>
      </c>
      <c r="AC91" s="10">
        <f t="shared" si="149"/>
        <v>0.17938338192419812</v>
      </c>
      <c r="AD91" s="10">
        <f t="shared" si="149"/>
        <v>0.18144502290712206</v>
      </c>
      <c r="AE91" s="10">
        <f t="shared" ref="AE91:CP92" si="153">AE$5/(1-$E91)+$D$92-AE$5</f>
        <v>0.18350666389004555</v>
      </c>
      <c r="AF91" s="10">
        <f t="shared" si="153"/>
        <v>0.18556830487296949</v>
      </c>
      <c r="AG91" s="10">
        <f t="shared" si="153"/>
        <v>0.18762994585589343</v>
      </c>
      <c r="AH91" s="10">
        <f t="shared" si="153"/>
        <v>0.18969158683881693</v>
      </c>
      <c r="AI91" s="10">
        <f t="shared" si="153"/>
        <v>0.19175322782174087</v>
      </c>
      <c r="AJ91" s="10">
        <f t="shared" si="153"/>
        <v>0.19381486880466436</v>
      </c>
      <c r="AK91" s="10">
        <f t="shared" si="153"/>
        <v>0.1958765097875883</v>
      </c>
      <c r="AL91" s="10">
        <f t="shared" si="153"/>
        <v>0.19793815077051224</v>
      </c>
      <c r="AM91" s="10">
        <f t="shared" si="153"/>
        <v>0.19999979175343574</v>
      </c>
      <c r="AN91" s="10">
        <f t="shared" si="153"/>
        <v>0.20206143273635968</v>
      </c>
      <c r="AO91" s="10">
        <f t="shared" si="153"/>
        <v>0.20412307371928362</v>
      </c>
      <c r="AP91" s="10">
        <f t="shared" si="153"/>
        <v>0.20618471470220712</v>
      </c>
      <c r="AQ91" s="10">
        <f t="shared" si="153"/>
        <v>0.20824635568513106</v>
      </c>
      <c r="AR91" s="10">
        <f t="shared" si="153"/>
        <v>0.210307996668055</v>
      </c>
      <c r="AS91" s="10">
        <f t="shared" si="153"/>
        <v>0.21236963765097894</v>
      </c>
      <c r="AT91" s="10">
        <f t="shared" si="153"/>
        <v>0.21443127863390199</v>
      </c>
      <c r="AU91" s="10">
        <f t="shared" si="153"/>
        <v>0.21649291961682593</v>
      </c>
      <c r="AV91" s="10">
        <f t="shared" si="153"/>
        <v>0.21855456059974987</v>
      </c>
      <c r="AW91" s="10">
        <f t="shared" si="153"/>
        <v>0.22061620158267381</v>
      </c>
      <c r="AX91" s="10">
        <f t="shared" si="153"/>
        <v>0.22267784256559775</v>
      </c>
      <c r="AY91" s="10">
        <f t="shared" si="153"/>
        <v>0.2247394835485208</v>
      </c>
      <c r="AZ91" s="10">
        <f t="shared" si="153"/>
        <v>0.22680112453144474</v>
      </c>
      <c r="BA91" s="10">
        <f t="shared" si="153"/>
        <v>0.22886276551436868</v>
      </c>
      <c r="BB91" s="10">
        <f t="shared" si="153"/>
        <v>0.23092440649729262</v>
      </c>
      <c r="BC91" s="10">
        <f t="shared" si="153"/>
        <v>0.23298604748021656</v>
      </c>
      <c r="BD91" s="10">
        <f t="shared" si="153"/>
        <v>0.23504768846313961</v>
      </c>
      <c r="BE91" s="10">
        <f t="shared" si="153"/>
        <v>0.23710932944606355</v>
      </c>
      <c r="BF91" s="10">
        <f t="shared" si="153"/>
        <v>0.23917097042898749</v>
      </c>
      <c r="BG91" s="10">
        <f t="shared" si="153"/>
        <v>0.24123261141191144</v>
      </c>
      <c r="BH91" s="10">
        <f t="shared" si="153"/>
        <v>0.24329425239483538</v>
      </c>
      <c r="BI91" s="10">
        <f t="shared" si="153"/>
        <v>0.24535589337775932</v>
      </c>
      <c r="BJ91" s="10">
        <f t="shared" si="153"/>
        <v>0.24741753436068237</v>
      </c>
      <c r="BK91" s="10">
        <f t="shared" si="153"/>
        <v>0.24947917534360631</v>
      </c>
      <c r="BL91" s="10">
        <f t="shared" si="153"/>
        <v>0.25154081632653025</v>
      </c>
      <c r="BM91" s="10">
        <f t="shared" si="153"/>
        <v>0.25360245730945419</v>
      </c>
      <c r="BN91" s="10">
        <f t="shared" si="153"/>
        <v>0.25566409829237813</v>
      </c>
      <c r="BO91" s="10">
        <f t="shared" si="153"/>
        <v>0.25772573927530118</v>
      </c>
      <c r="BP91" s="10">
        <f t="shared" si="153"/>
        <v>0.25978738025822512</v>
      </c>
      <c r="BQ91" s="10">
        <f t="shared" si="153"/>
        <v>0.26184902124114906</v>
      </c>
      <c r="BR91" s="10">
        <f t="shared" si="153"/>
        <v>0.263910662224073</v>
      </c>
      <c r="BS91" s="10">
        <f t="shared" si="153"/>
        <v>0.26597230320699694</v>
      </c>
      <c r="BT91" s="10">
        <f t="shared" si="153"/>
        <v>0.26803394418991999</v>
      </c>
      <c r="BU91" s="10">
        <f t="shared" si="153"/>
        <v>0.27009558517284393</v>
      </c>
      <c r="BV91" s="10">
        <f t="shared" si="153"/>
        <v>0.27215722615576787</v>
      </c>
      <c r="BW91" s="10">
        <f t="shared" si="153"/>
        <v>0.27421886713869181</v>
      </c>
      <c r="BX91" s="10">
        <f t="shared" si="153"/>
        <v>0.27628050812161575</v>
      </c>
      <c r="BY91" s="10">
        <f t="shared" si="153"/>
        <v>0.27834214910453881</v>
      </c>
      <c r="BZ91" s="10">
        <f t="shared" si="153"/>
        <v>0.28040379008746275</v>
      </c>
      <c r="CA91" s="10">
        <f t="shared" si="153"/>
        <v>0.28246543107038669</v>
      </c>
      <c r="CB91" s="10">
        <f t="shared" si="153"/>
        <v>0.28452707205331063</v>
      </c>
      <c r="CC91" s="10">
        <f t="shared" si="153"/>
        <v>0.28658871303623457</v>
      </c>
      <c r="CD91" s="10">
        <f t="shared" si="153"/>
        <v>0.28865035401915851</v>
      </c>
      <c r="CE91" s="10">
        <f t="shared" si="153"/>
        <v>0.29071199500208156</v>
      </c>
      <c r="CF91" s="10">
        <f t="shared" si="153"/>
        <v>0.2927736359850055</v>
      </c>
      <c r="CG91" s="10">
        <f t="shared" si="153"/>
        <v>0.29483527696792944</v>
      </c>
      <c r="CH91" s="10">
        <f t="shared" si="153"/>
        <v>0.29689691795085338</v>
      </c>
      <c r="CI91" s="10">
        <f t="shared" si="153"/>
        <v>0.29895855893377732</v>
      </c>
      <c r="CJ91" s="10">
        <f t="shared" si="153"/>
        <v>0.30102019991670037</v>
      </c>
      <c r="CK91" s="10">
        <f t="shared" si="153"/>
        <v>0.30308184089962431</v>
      </c>
      <c r="CL91" s="10">
        <f t="shared" si="153"/>
        <v>0.30514348188254825</v>
      </c>
      <c r="CM91" s="10">
        <f t="shared" si="153"/>
        <v>0.30720512286547219</v>
      </c>
      <c r="CN91" s="10">
        <f t="shared" si="153"/>
        <v>0.30926676384839613</v>
      </c>
      <c r="CO91" s="10">
        <f t="shared" si="153"/>
        <v>0.31132840483131918</v>
      </c>
      <c r="CP91" s="10">
        <f t="shared" si="153"/>
        <v>0.31339004581424312</v>
      </c>
      <c r="CQ91" s="10">
        <f t="shared" ref="CQ91:DB92" si="154">CQ$5/(1-$E91)+$D$92-CQ$5</f>
        <v>0.31545168679716706</v>
      </c>
      <c r="CR91" s="10">
        <f t="shared" si="154"/>
        <v>0.317513327780091</v>
      </c>
      <c r="CS91" s="10">
        <f t="shared" si="154"/>
        <v>0.31957496876301494</v>
      </c>
      <c r="CT91" s="10">
        <f t="shared" si="154"/>
        <v>0.32163660974593888</v>
      </c>
      <c r="CU91" s="10">
        <f t="shared" si="154"/>
        <v>0.32369825072886194</v>
      </c>
      <c r="CV91" s="10">
        <f t="shared" si="154"/>
        <v>0.32575989171178588</v>
      </c>
      <c r="CW91" s="10">
        <f t="shared" si="154"/>
        <v>0.32782153269470982</v>
      </c>
      <c r="CX91" s="10">
        <f t="shared" si="154"/>
        <v>0.32988317367763376</v>
      </c>
      <c r="CY91" s="10">
        <f t="shared" si="154"/>
        <v>0.3319448146605577</v>
      </c>
      <c r="CZ91" s="10">
        <f t="shared" si="154"/>
        <v>0.33400645564348075</v>
      </c>
      <c r="DA91" s="10">
        <f t="shared" si="154"/>
        <v>0.33606809662640469</v>
      </c>
      <c r="DB91" s="10">
        <f t="shared" si="154"/>
        <v>0.33812973760932863</v>
      </c>
      <c r="DC91" s="10">
        <f t="shared" si="152"/>
        <v>0.34019137859225257</v>
      </c>
      <c r="DD91" s="10">
        <f t="shared" si="152"/>
        <v>0.34225301957517651</v>
      </c>
      <c r="DE91" s="10">
        <f t="shared" si="152"/>
        <v>0.34431466055809956</v>
      </c>
      <c r="DF91" s="10">
        <f t="shared" si="152"/>
        <v>0.3463763015410235</v>
      </c>
      <c r="DG91" s="10">
        <f t="shared" si="152"/>
        <v>0.34843794252394744</v>
      </c>
      <c r="DH91" s="10">
        <f t="shared" si="152"/>
        <v>0.35049958350687138</v>
      </c>
      <c r="DI91" s="10">
        <f t="shared" si="152"/>
        <v>0.35256122448979532</v>
      </c>
      <c r="DJ91" s="10">
        <f t="shared" si="152"/>
        <v>0.35462286547271926</v>
      </c>
      <c r="DK91" s="10">
        <f t="shared" si="152"/>
        <v>0.35668450645564231</v>
      </c>
      <c r="DL91" s="10">
        <f t="shared" si="152"/>
        <v>0.35874614743856625</v>
      </c>
      <c r="DM91" s="10">
        <f t="shared" si="152"/>
        <v>0.36080778842149019</v>
      </c>
      <c r="DN91" s="10">
        <f t="shared" si="152"/>
        <v>0.36286942940441413</v>
      </c>
      <c r="DO91" s="10">
        <f t="shared" si="152"/>
        <v>0.36493107038733807</v>
      </c>
      <c r="DP91" s="10">
        <f t="shared" si="152"/>
        <v>0.36699271137026201</v>
      </c>
      <c r="DQ91" s="10">
        <f t="shared" si="152"/>
        <v>0.36905435235318595</v>
      </c>
      <c r="DR91" s="10">
        <f t="shared" si="152"/>
        <v>0.3711159933361099</v>
      </c>
      <c r="DS91" s="10">
        <f t="shared" si="152"/>
        <v>0.37317763431903206</v>
      </c>
      <c r="DT91" s="10">
        <f t="shared" si="152"/>
        <v>0.375239275301956</v>
      </c>
      <c r="DU91" s="10">
        <f t="shared" si="152"/>
        <v>0.37730091628487994</v>
      </c>
      <c r="DV91" s="10">
        <f t="shared" si="152"/>
        <v>0.37936255726780388</v>
      </c>
      <c r="DW91" s="10">
        <f t="shared" si="152"/>
        <v>0.38142419825072871</v>
      </c>
      <c r="DX91" s="10">
        <f t="shared" si="152"/>
        <v>0.38348583923365176</v>
      </c>
      <c r="DY91" s="10">
        <f t="shared" si="152"/>
        <v>0.38554748021657481</v>
      </c>
      <c r="DZ91" s="10">
        <f t="shared" si="152"/>
        <v>0.38760912119949964</v>
      </c>
      <c r="EA91" s="10">
        <f t="shared" si="152"/>
        <v>0.38967076218242269</v>
      </c>
      <c r="EB91" s="10">
        <f t="shared" si="152"/>
        <v>0.39173240316534752</v>
      </c>
      <c r="EC91" s="10">
        <f t="shared" si="152"/>
        <v>0.39379404414827057</v>
      </c>
      <c r="ED91" s="10">
        <f t="shared" si="152"/>
        <v>0.3958556851311954</v>
      </c>
      <c r="EE91" s="10">
        <f t="shared" si="152"/>
        <v>0.39791732611411845</v>
      </c>
      <c r="EF91" s="10">
        <f t="shared" si="152"/>
        <v>0.3999789670970415</v>
      </c>
      <c r="EG91" s="10">
        <f t="shared" si="152"/>
        <v>0.40204060807996633</v>
      </c>
      <c r="EH91" s="10">
        <f t="shared" si="152"/>
        <v>0.40410224906288938</v>
      </c>
      <c r="EI91" s="10">
        <f t="shared" si="152"/>
        <v>0.40616389004581421</v>
      </c>
      <c r="EJ91" s="10">
        <f t="shared" si="152"/>
        <v>0.40822553102873727</v>
      </c>
      <c r="EK91" s="10">
        <f t="shared" si="152"/>
        <v>0.41028717201166209</v>
      </c>
      <c r="EL91" s="10">
        <f t="shared" si="152"/>
        <v>0.41234881299458515</v>
      </c>
      <c r="EM91" s="10">
        <f t="shared" si="152"/>
        <v>0.4144104539775082</v>
      </c>
      <c r="EN91" s="10">
        <f t="shared" si="152"/>
        <v>0.41647209496043303</v>
      </c>
      <c r="EO91" s="10">
        <f t="shared" si="152"/>
        <v>0.41853373594335608</v>
      </c>
      <c r="EP91" s="10">
        <f t="shared" si="152"/>
        <v>0.42059537692628091</v>
      </c>
      <c r="EQ91" s="10">
        <f t="shared" si="152"/>
        <v>0.42265701790920396</v>
      </c>
      <c r="ER91" s="10">
        <f t="shared" si="152"/>
        <v>0.42471865889212879</v>
      </c>
      <c r="ES91" s="10">
        <f t="shared" si="152"/>
        <v>0.42678029987505184</v>
      </c>
      <c r="ET91" s="10">
        <f t="shared" si="152"/>
        <v>0.42884194085797489</v>
      </c>
      <c r="EU91" s="10"/>
      <c r="EV91" s="10"/>
      <c r="EW91" s="10"/>
      <c r="EX91" s="10"/>
      <c r="EY91" s="10"/>
      <c r="EZ91" s="10"/>
      <c r="FA91" s="10"/>
      <c r="FB91" s="10"/>
    </row>
    <row r="92" spans="1:158" x14ac:dyDescent="0.25">
      <c r="A92" s="57" t="s">
        <v>246</v>
      </c>
      <c r="B92" s="17">
        <f>+B89+1</f>
        <v>42</v>
      </c>
      <c r="C92" s="10">
        <v>13.45</v>
      </c>
      <c r="D92" s="10">
        <f>0.0195+0.0003+0.0022+0.0075+0.02</f>
        <v>4.9500000000000002E-2</v>
      </c>
      <c r="E92" s="7">
        <f>0.036+0.0081</f>
        <v>4.41E-2</v>
      </c>
      <c r="F92" s="10">
        <f>F$5/(1-$E92)+$D92-F$5</f>
        <v>0.1187017993513968</v>
      </c>
      <c r="G92" s="10">
        <f t="shared" si="147"/>
        <v>0.12100852599644329</v>
      </c>
      <c r="H92" s="10">
        <f t="shared" si="147"/>
        <v>0.12331525264148979</v>
      </c>
      <c r="I92" s="10">
        <f t="shared" si="147"/>
        <v>0.12562197928653651</v>
      </c>
      <c r="J92" s="10">
        <f t="shared" si="147"/>
        <v>0.12792870593158301</v>
      </c>
      <c r="K92" s="10">
        <f t="shared" si="147"/>
        <v>0.13023543257662951</v>
      </c>
      <c r="L92" s="10">
        <f t="shared" si="147"/>
        <v>0.132542159221676</v>
      </c>
      <c r="M92" s="10">
        <f t="shared" si="147"/>
        <v>0.13484888586672272</v>
      </c>
      <c r="N92" s="10">
        <f t="shared" si="147"/>
        <v>0.13715561251176922</v>
      </c>
      <c r="O92" s="10">
        <f t="shared" si="147"/>
        <v>0.13946233915681572</v>
      </c>
      <c r="P92" s="10">
        <f t="shared" si="147"/>
        <v>0.16483633225232763</v>
      </c>
      <c r="Q92" s="10">
        <f t="shared" si="147"/>
        <v>0.16714305889737435</v>
      </c>
      <c r="R92" s="10">
        <f t="shared" si="147"/>
        <v>0.16944978554242107</v>
      </c>
      <c r="S92" s="10">
        <f t="shared" si="147"/>
        <v>0.17175651218746735</v>
      </c>
      <c r="T92" s="10">
        <f t="shared" si="147"/>
        <v>0.17406323883251407</v>
      </c>
      <c r="U92" s="10">
        <f t="shared" si="148"/>
        <v>0.17636996547756034</v>
      </c>
      <c r="V92" s="10">
        <f t="shared" si="148"/>
        <v>0.17867669212260706</v>
      </c>
      <c r="W92" s="10">
        <f t="shared" si="148"/>
        <v>0.18098341876765378</v>
      </c>
      <c r="X92" s="10">
        <f t="shared" si="148"/>
        <v>0.18329014541270006</v>
      </c>
      <c r="Y92" s="10">
        <f t="shared" si="148"/>
        <v>0.18559687205774678</v>
      </c>
      <c r="Z92" s="10">
        <f t="shared" si="148"/>
        <v>0.1879035987027935</v>
      </c>
      <c r="AA92" s="10">
        <f t="shared" si="149"/>
        <v>0.19021032534783977</v>
      </c>
      <c r="AB92" s="10">
        <f t="shared" si="149"/>
        <v>0.19251705199288649</v>
      </c>
      <c r="AC92" s="10">
        <f t="shared" si="149"/>
        <v>0.19482377863793277</v>
      </c>
      <c r="AD92" s="10">
        <f t="shared" si="149"/>
        <v>0.19713050528297948</v>
      </c>
      <c r="AE92" s="10">
        <f t="shared" si="153"/>
        <v>0.1994372319280262</v>
      </c>
      <c r="AF92" s="10">
        <f t="shared" si="153"/>
        <v>0.20174395857307248</v>
      </c>
      <c r="AG92" s="10">
        <f t="shared" si="153"/>
        <v>0.2040506852181192</v>
      </c>
      <c r="AH92" s="10">
        <f t="shared" si="153"/>
        <v>0.20635741186316547</v>
      </c>
      <c r="AI92" s="10">
        <f t="shared" si="153"/>
        <v>0.20866413850821219</v>
      </c>
      <c r="AJ92" s="10">
        <f t="shared" si="153"/>
        <v>0.21097086515325891</v>
      </c>
      <c r="AK92" s="10">
        <f t="shared" si="153"/>
        <v>0.21327759179830519</v>
      </c>
      <c r="AL92" s="10">
        <f t="shared" si="153"/>
        <v>0.21558431844335191</v>
      </c>
      <c r="AM92" s="10">
        <f t="shared" si="153"/>
        <v>0.21789104508839818</v>
      </c>
      <c r="AN92" s="10">
        <f t="shared" si="153"/>
        <v>0.2201977717334449</v>
      </c>
      <c r="AO92" s="10">
        <f t="shared" si="153"/>
        <v>0.22250449837849162</v>
      </c>
      <c r="AP92" s="10">
        <f t="shared" si="153"/>
        <v>0.22481122502353745</v>
      </c>
      <c r="AQ92" s="10">
        <f t="shared" si="153"/>
        <v>0.22711795166858462</v>
      </c>
      <c r="AR92" s="10">
        <f t="shared" si="153"/>
        <v>0.22942467831363089</v>
      </c>
      <c r="AS92" s="10">
        <f t="shared" si="153"/>
        <v>0.23173140495867806</v>
      </c>
      <c r="AT92" s="10">
        <f t="shared" si="153"/>
        <v>0.23403813160372433</v>
      </c>
      <c r="AU92" s="10">
        <f t="shared" si="153"/>
        <v>0.23634485824877061</v>
      </c>
      <c r="AV92" s="10">
        <f t="shared" si="153"/>
        <v>0.23865158489381688</v>
      </c>
      <c r="AW92" s="10">
        <f t="shared" si="153"/>
        <v>0.24095831153886405</v>
      </c>
      <c r="AX92" s="10">
        <f t="shared" si="153"/>
        <v>0.24326503818391032</v>
      </c>
      <c r="AY92" s="10">
        <f t="shared" si="153"/>
        <v>0.2455717648289566</v>
      </c>
      <c r="AZ92" s="10">
        <f t="shared" si="153"/>
        <v>0.24787849147400376</v>
      </c>
      <c r="BA92" s="10">
        <f t="shared" si="153"/>
        <v>0.25018521811905003</v>
      </c>
      <c r="BB92" s="10">
        <f t="shared" si="153"/>
        <v>0.25249194476409631</v>
      </c>
      <c r="BC92" s="10">
        <f t="shared" si="153"/>
        <v>0.25479867140914347</v>
      </c>
      <c r="BD92" s="10">
        <f t="shared" si="153"/>
        <v>0.25710539805418975</v>
      </c>
      <c r="BE92" s="10">
        <f t="shared" si="153"/>
        <v>0.25941212469923602</v>
      </c>
      <c r="BF92" s="10">
        <f t="shared" si="153"/>
        <v>0.26171885134428319</v>
      </c>
      <c r="BG92" s="10">
        <f t="shared" si="153"/>
        <v>0.26402557798932946</v>
      </c>
      <c r="BH92" s="10">
        <f t="shared" si="153"/>
        <v>0.26633230463437574</v>
      </c>
      <c r="BI92" s="10">
        <f t="shared" si="153"/>
        <v>0.26863903127942201</v>
      </c>
      <c r="BJ92" s="10">
        <f t="shared" si="153"/>
        <v>0.27094575792446918</v>
      </c>
      <c r="BK92" s="10">
        <f t="shared" si="153"/>
        <v>0.27325248456951545</v>
      </c>
      <c r="BL92" s="10">
        <f t="shared" si="153"/>
        <v>0.27555921121456173</v>
      </c>
      <c r="BM92" s="10">
        <f t="shared" si="153"/>
        <v>0.27786593785960889</v>
      </c>
      <c r="BN92" s="10">
        <f t="shared" si="153"/>
        <v>0.28017266450465517</v>
      </c>
      <c r="BO92" s="10">
        <f t="shared" si="153"/>
        <v>0.28247939114970144</v>
      </c>
      <c r="BP92" s="10">
        <f t="shared" si="153"/>
        <v>0.28478611779474861</v>
      </c>
      <c r="BQ92" s="10">
        <f t="shared" si="153"/>
        <v>0.28709284443979488</v>
      </c>
      <c r="BR92" s="10">
        <f t="shared" si="153"/>
        <v>0.28939957108484116</v>
      </c>
      <c r="BS92" s="10">
        <f t="shared" si="153"/>
        <v>0.29170629772988743</v>
      </c>
      <c r="BT92" s="10">
        <f t="shared" si="153"/>
        <v>0.2940130243749346</v>
      </c>
      <c r="BU92" s="10">
        <f t="shared" si="153"/>
        <v>0.29631975101998087</v>
      </c>
      <c r="BV92" s="10">
        <f t="shared" si="153"/>
        <v>0.29862647766502715</v>
      </c>
      <c r="BW92" s="10">
        <f t="shared" si="153"/>
        <v>0.30093320431007431</v>
      </c>
      <c r="BX92" s="10">
        <f t="shared" si="153"/>
        <v>0.30323993095512058</v>
      </c>
      <c r="BY92" s="10">
        <f t="shared" si="153"/>
        <v>0.30554665760016686</v>
      </c>
      <c r="BZ92" s="10">
        <f t="shared" si="153"/>
        <v>0.30785338424521402</v>
      </c>
      <c r="CA92" s="10">
        <f t="shared" si="153"/>
        <v>0.3101601108902603</v>
      </c>
      <c r="CB92" s="10">
        <f t="shared" si="153"/>
        <v>0.31246683753530657</v>
      </c>
      <c r="CC92" s="10">
        <f t="shared" si="153"/>
        <v>0.31477356418035374</v>
      </c>
      <c r="CD92" s="10">
        <f t="shared" si="153"/>
        <v>0.31708029082540001</v>
      </c>
      <c r="CE92" s="10">
        <f t="shared" si="153"/>
        <v>0.31938701747044629</v>
      </c>
      <c r="CF92" s="10">
        <f t="shared" si="153"/>
        <v>0.32169374411549256</v>
      </c>
      <c r="CG92" s="10">
        <f t="shared" si="153"/>
        <v>0.32400047076053973</v>
      </c>
      <c r="CH92" s="10">
        <f t="shared" si="153"/>
        <v>0.326307197405586</v>
      </c>
      <c r="CI92" s="10">
        <f t="shared" si="153"/>
        <v>0.32861392405063228</v>
      </c>
      <c r="CJ92" s="10">
        <f t="shared" si="153"/>
        <v>0.33092065069567944</v>
      </c>
      <c r="CK92" s="10">
        <f t="shared" si="153"/>
        <v>0.33322737734072572</v>
      </c>
      <c r="CL92" s="10">
        <f t="shared" si="153"/>
        <v>0.33553410398577199</v>
      </c>
      <c r="CM92" s="10">
        <f t="shared" si="153"/>
        <v>0.33784083063081916</v>
      </c>
      <c r="CN92" s="10">
        <f t="shared" si="153"/>
        <v>0.34014755727586543</v>
      </c>
      <c r="CO92" s="10">
        <f t="shared" si="153"/>
        <v>0.34245428392091171</v>
      </c>
      <c r="CP92" s="10">
        <f t="shared" si="153"/>
        <v>0.34476101056595887</v>
      </c>
      <c r="CQ92" s="10">
        <f t="shared" si="154"/>
        <v>0.34706773721100515</v>
      </c>
      <c r="CR92" s="10">
        <f t="shared" si="154"/>
        <v>0.34937446385605142</v>
      </c>
      <c r="CS92" s="10">
        <f t="shared" si="154"/>
        <v>0.3516811905010977</v>
      </c>
      <c r="CT92" s="10">
        <f t="shared" si="154"/>
        <v>0.35398791714614486</v>
      </c>
      <c r="CU92" s="10">
        <f t="shared" si="154"/>
        <v>0.35629464379119113</v>
      </c>
      <c r="CV92" s="10">
        <f t="shared" si="154"/>
        <v>0.35860137043623741</v>
      </c>
      <c r="CW92" s="10">
        <f t="shared" si="154"/>
        <v>0.36090809708128457</v>
      </c>
      <c r="CX92" s="10">
        <f t="shared" si="154"/>
        <v>0.36321482372633085</v>
      </c>
      <c r="CY92" s="10">
        <f t="shared" si="154"/>
        <v>0.36552155037137712</v>
      </c>
      <c r="CZ92" s="10">
        <f t="shared" si="154"/>
        <v>0.36782827701642429</v>
      </c>
      <c r="DA92" s="10">
        <f t="shared" si="154"/>
        <v>0.37013500366147056</v>
      </c>
      <c r="DB92" s="10">
        <f t="shared" si="154"/>
        <v>0.37244173030651684</v>
      </c>
      <c r="DC92" s="10">
        <f t="shared" si="152"/>
        <v>0.37474845695156311</v>
      </c>
      <c r="DD92" s="10">
        <f t="shared" si="152"/>
        <v>0.37705518359661028</v>
      </c>
      <c r="DE92" s="10">
        <f t="shared" si="152"/>
        <v>0.37936191024165655</v>
      </c>
      <c r="DF92" s="10">
        <f t="shared" si="152"/>
        <v>0.38166863688670283</v>
      </c>
      <c r="DG92" s="10">
        <f t="shared" si="152"/>
        <v>0.38397536353174999</v>
      </c>
      <c r="DH92" s="10">
        <f t="shared" si="152"/>
        <v>0.38628209017679627</v>
      </c>
      <c r="DI92" s="10">
        <f t="shared" si="152"/>
        <v>0.38858881682184254</v>
      </c>
      <c r="DJ92" s="10">
        <f t="shared" si="152"/>
        <v>0.39089554346688971</v>
      </c>
      <c r="DK92" s="10">
        <f t="shared" si="152"/>
        <v>0.39320227011193598</v>
      </c>
      <c r="DL92" s="10">
        <f t="shared" si="152"/>
        <v>0.39550899675698226</v>
      </c>
      <c r="DM92" s="10">
        <f t="shared" si="152"/>
        <v>0.39781572340202942</v>
      </c>
      <c r="DN92" s="10">
        <f t="shared" si="152"/>
        <v>0.40012245004707481</v>
      </c>
      <c r="DO92" s="10">
        <f t="shared" si="152"/>
        <v>0.40242917669212286</v>
      </c>
      <c r="DP92" s="10">
        <f t="shared" si="152"/>
        <v>0.40473590333716913</v>
      </c>
      <c r="DQ92" s="10">
        <f t="shared" si="152"/>
        <v>0.40704262998221541</v>
      </c>
      <c r="DR92" s="10">
        <f t="shared" si="152"/>
        <v>0.40934935662726168</v>
      </c>
      <c r="DS92" s="10">
        <f t="shared" si="152"/>
        <v>0.41165608327230796</v>
      </c>
      <c r="DT92" s="10">
        <f t="shared" si="152"/>
        <v>0.41396280991735424</v>
      </c>
      <c r="DU92" s="10">
        <f t="shared" si="152"/>
        <v>0.41626953656240051</v>
      </c>
      <c r="DV92" s="10">
        <f t="shared" si="152"/>
        <v>0.41857626320744856</v>
      </c>
      <c r="DW92" s="10">
        <f t="shared" si="152"/>
        <v>0.42088298985249395</v>
      </c>
      <c r="DX92" s="10">
        <f t="shared" si="152"/>
        <v>0.42318971649754111</v>
      </c>
      <c r="DY92" s="10">
        <f t="shared" si="152"/>
        <v>0.42549644314258828</v>
      </c>
      <c r="DZ92" s="10">
        <f t="shared" si="152"/>
        <v>0.42780316978763366</v>
      </c>
      <c r="EA92" s="10">
        <f t="shared" si="152"/>
        <v>0.43010989643268083</v>
      </c>
      <c r="EB92" s="10">
        <f t="shared" si="152"/>
        <v>0.43241662307772799</v>
      </c>
      <c r="EC92" s="10">
        <f t="shared" si="152"/>
        <v>0.43472334972277338</v>
      </c>
      <c r="ED92" s="10">
        <f t="shared" si="152"/>
        <v>0.43703007636782054</v>
      </c>
      <c r="EE92" s="10">
        <f t="shared" si="152"/>
        <v>0.4393368030128677</v>
      </c>
      <c r="EF92" s="10">
        <f t="shared" si="152"/>
        <v>0.44164352965791309</v>
      </c>
      <c r="EG92" s="10">
        <f t="shared" si="152"/>
        <v>0.44395025630296026</v>
      </c>
      <c r="EH92" s="10">
        <f t="shared" si="152"/>
        <v>0.44625698294800742</v>
      </c>
      <c r="EI92" s="10">
        <f t="shared" si="152"/>
        <v>0.44856370959305281</v>
      </c>
      <c r="EJ92" s="10">
        <f t="shared" si="152"/>
        <v>0.45087043623809997</v>
      </c>
      <c r="EK92" s="10">
        <f t="shared" si="152"/>
        <v>0.45317716288314713</v>
      </c>
      <c r="EL92" s="10">
        <f t="shared" si="152"/>
        <v>0.45548388952819252</v>
      </c>
      <c r="EM92" s="10">
        <f t="shared" si="152"/>
        <v>0.45779061617323968</v>
      </c>
      <c r="EN92" s="10">
        <f t="shared" si="152"/>
        <v>0.46009734281828685</v>
      </c>
      <c r="EO92" s="10">
        <f t="shared" si="152"/>
        <v>0.46240406946333223</v>
      </c>
      <c r="EP92" s="10">
        <f t="shared" si="152"/>
        <v>0.4647107961083794</v>
      </c>
      <c r="EQ92" s="10">
        <f t="shared" si="152"/>
        <v>0.46701752275342656</v>
      </c>
      <c r="ER92" s="10">
        <f t="shared" si="152"/>
        <v>0.46932424939847373</v>
      </c>
      <c r="ES92" s="10">
        <f t="shared" si="152"/>
        <v>0.47163097604351911</v>
      </c>
      <c r="ET92" s="10">
        <f t="shared" si="152"/>
        <v>0.47393770268856628</v>
      </c>
      <c r="EU92" s="10"/>
      <c r="EV92" s="10"/>
      <c r="EW92" s="10"/>
      <c r="EX92" s="10"/>
      <c r="EY92" s="10"/>
      <c r="EZ92" s="10"/>
      <c r="FA92" s="10"/>
      <c r="FB92" s="10"/>
    </row>
    <row r="93" spans="1:158" x14ac:dyDescent="0.25">
      <c r="A93" s="57" t="s">
        <v>247</v>
      </c>
      <c r="B93" s="17">
        <f t="shared" ref="B93:B98" si="155">+B92+1</f>
        <v>43</v>
      </c>
      <c r="C93" s="10">
        <v>14.05</v>
      </c>
      <c r="D93" s="10">
        <f>0.0195+0.0003+0.0022+0.0075+0.0225</f>
        <v>5.2000000000000005E-2</v>
      </c>
      <c r="E93" s="7">
        <f>0.0405+0.0081</f>
        <v>4.8600000000000004E-2</v>
      </c>
      <c r="F93" s="10">
        <f>F$5/(1-$E93)+$D93-F$5</f>
        <v>0.12862392264031963</v>
      </c>
      <c r="G93" s="10">
        <f t="shared" si="147"/>
        <v>0.13117805339499689</v>
      </c>
      <c r="H93" s="10">
        <f t="shared" si="147"/>
        <v>0.13373218414967414</v>
      </c>
      <c r="I93" s="10">
        <f t="shared" si="147"/>
        <v>0.13628631490435139</v>
      </c>
      <c r="J93" s="10">
        <f t="shared" si="147"/>
        <v>0.13884044565902887</v>
      </c>
      <c r="K93" s="10">
        <f t="shared" si="147"/>
        <v>0.14139457641370612</v>
      </c>
      <c r="L93" s="10">
        <f t="shared" si="147"/>
        <v>0.14394870716838337</v>
      </c>
      <c r="M93" s="10">
        <f t="shared" si="147"/>
        <v>0.14650283792306085</v>
      </c>
      <c r="N93" s="10">
        <f t="shared" si="147"/>
        <v>0.14905696867773788</v>
      </c>
      <c r="O93" s="10">
        <f t="shared" si="147"/>
        <v>0.15161109943241535</v>
      </c>
      <c r="P93" s="10">
        <f t="shared" si="147"/>
        <v>0.1797065377338658</v>
      </c>
      <c r="Q93" s="10">
        <f t="shared" si="147"/>
        <v>0.18226066848854305</v>
      </c>
      <c r="R93" s="10">
        <f t="shared" si="147"/>
        <v>0.18481479924322031</v>
      </c>
      <c r="S93" s="10">
        <f t="shared" si="147"/>
        <v>0.187368929997898</v>
      </c>
      <c r="T93" s="10">
        <f t="shared" si="147"/>
        <v>0.18992306075257526</v>
      </c>
      <c r="U93" s="10">
        <f t="shared" si="148"/>
        <v>0.19247719150725251</v>
      </c>
      <c r="V93" s="10">
        <f t="shared" si="148"/>
        <v>0.19503132226192976</v>
      </c>
      <c r="W93" s="10">
        <f t="shared" si="148"/>
        <v>0.19758545301660702</v>
      </c>
      <c r="X93" s="10">
        <f t="shared" si="148"/>
        <v>0.20013958377128427</v>
      </c>
      <c r="Y93" s="10">
        <f t="shared" si="148"/>
        <v>0.20269371452596152</v>
      </c>
      <c r="Z93" s="10">
        <f t="shared" si="148"/>
        <v>0.20524784528063877</v>
      </c>
      <c r="AA93" s="10">
        <f t="shared" ref="AA93:CL93" si="156">AA$5/(1-$E93)+$D$93-AA$5</f>
        <v>0.20780197603531603</v>
      </c>
      <c r="AB93" s="10">
        <f t="shared" si="156"/>
        <v>0.21035610678999372</v>
      </c>
      <c r="AC93" s="10">
        <f t="shared" si="156"/>
        <v>0.21291023754467098</v>
      </c>
      <c r="AD93" s="10">
        <f t="shared" si="156"/>
        <v>0.21546436829934823</v>
      </c>
      <c r="AE93" s="10">
        <f t="shared" si="156"/>
        <v>0.21801849905402548</v>
      </c>
      <c r="AF93" s="10">
        <f t="shared" si="156"/>
        <v>0.22057262980870274</v>
      </c>
      <c r="AG93" s="10">
        <f t="shared" si="156"/>
        <v>0.22312676056337999</v>
      </c>
      <c r="AH93" s="10">
        <f t="shared" si="156"/>
        <v>0.22568089131805724</v>
      </c>
      <c r="AI93" s="10">
        <f t="shared" si="156"/>
        <v>0.22823502207273449</v>
      </c>
      <c r="AJ93" s="10">
        <f t="shared" si="156"/>
        <v>0.23078915282741219</v>
      </c>
      <c r="AK93" s="10">
        <f t="shared" si="156"/>
        <v>0.23334328358208944</v>
      </c>
      <c r="AL93" s="10">
        <f t="shared" si="156"/>
        <v>0.2358974143367667</v>
      </c>
      <c r="AM93" s="10">
        <f t="shared" si="156"/>
        <v>0.23845154509144395</v>
      </c>
      <c r="AN93" s="10">
        <f t="shared" si="156"/>
        <v>0.2410056758461212</v>
      </c>
      <c r="AO93" s="10">
        <f t="shared" si="156"/>
        <v>0.24355980660079846</v>
      </c>
      <c r="AP93" s="10">
        <f t="shared" si="156"/>
        <v>0.24611393735547527</v>
      </c>
      <c r="AQ93" s="10">
        <f t="shared" si="156"/>
        <v>0.24866806811015252</v>
      </c>
      <c r="AR93" s="10">
        <f t="shared" si="156"/>
        <v>0.25122219886482977</v>
      </c>
      <c r="AS93" s="10">
        <f t="shared" si="156"/>
        <v>0.25377632961950702</v>
      </c>
      <c r="AT93" s="10">
        <f t="shared" si="156"/>
        <v>0.25633046037418428</v>
      </c>
      <c r="AU93" s="10">
        <f t="shared" si="156"/>
        <v>0.25888459112886153</v>
      </c>
      <c r="AV93" s="10">
        <f t="shared" si="156"/>
        <v>0.26143872188353967</v>
      </c>
      <c r="AW93" s="10">
        <f t="shared" si="156"/>
        <v>0.26399285263821692</v>
      </c>
      <c r="AX93" s="10">
        <f t="shared" si="156"/>
        <v>0.26654698339289418</v>
      </c>
      <c r="AY93" s="10">
        <f t="shared" si="156"/>
        <v>0.26910111414757143</v>
      </c>
      <c r="AZ93" s="10">
        <f t="shared" si="156"/>
        <v>0.27165524490224868</v>
      </c>
      <c r="BA93" s="10">
        <f t="shared" si="156"/>
        <v>0.27420937565692594</v>
      </c>
      <c r="BB93" s="10">
        <f t="shared" si="156"/>
        <v>0.27676350641160319</v>
      </c>
      <c r="BC93" s="10">
        <f t="shared" si="156"/>
        <v>0.27931763716628044</v>
      </c>
      <c r="BD93" s="10">
        <f t="shared" si="156"/>
        <v>0.28187176792095769</v>
      </c>
      <c r="BE93" s="10">
        <f t="shared" si="156"/>
        <v>0.28442589867563495</v>
      </c>
      <c r="BF93" s="10">
        <f t="shared" si="156"/>
        <v>0.2869800294303122</v>
      </c>
      <c r="BG93" s="10">
        <f t="shared" si="156"/>
        <v>0.28953416018498945</v>
      </c>
      <c r="BH93" s="10">
        <f t="shared" si="156"/>
        <v>0.29208829093966671</v>
      </c>
      <c r="BI93" s="10">
        <f t="shared" si="156"/>
        <v>0.29464242169434396</v>
      </c>
      <c r="BJ93" s="10">
        <f t="shared" si="156"/>
        <v>0.29719655244902121</v>
      </c>
      <c r="BK93" s="10">
        <f t="shared" si="156"/>
        <v>0.29975068320369846</v>
      </c>
      <c r="BL93" s="10">
        <f t="shared" si="156"/>
        <v>0.30230481395837661</v>
      </c>
      <c r="BM93" s="10">
        <f t="shared" si="156"/>
        <v>0.30485894471305386</v>
      </c>
      <c r="BN93" s="10">
        <f t="shared" si="156"/>
        <v>0.30741307546773111</v>
      </c>
      <c r="BO93" s="10">
        <f t="shared" si="156"/>
        <v>0.30996720622240836</v>
      </c>
      <c r="BP93" s="10">
        <f t="shared" si="156"/>
        <v>0.31252133697708562</v>
      </c>
      <c r="BQ93" s="10">
        <f t="shared" si="156"/>
        <v>0.31507546773176287</v>
      </c>
      <c r="BR93" s="10">
        <f t="shared" si="156"/>
        <v>0.31762959848644012</v>
      </c>
      <c r="BS93" s="10">
        <f t="shared" si="156"/>
        <v>0.32018372924111738</v>
      </c>
      <c r="BT93" s="10">
        <f t="shared" si="156"/>
        <v>0.32273785999579463</v>
      </c>
      <c r="BU93" s="10">
        <f t="shared" si="156"/>
        <v>0.32529199075047188</v>
      </c>
      <c r="BV93" s="10">
        <f t="shared" si="156"/>
        <v>0.32784612150514914</v>
      </c>
      <c r="BW93" s="10">
        <f t="shared" si="156"/>
        <v>0.33040025225982639</v>
      </c>
      <c r="BX93" s="10">
        <f t="shared" si="156"/>
        <v>0.33295438301450364</v>
      </c>
      <c r="BY93" s="10">
        <f t="shared" si="156"/>
        <v>0.33550851376918089</v>
      </c>
      <c r="BZ93" s="10">
        <f t="shared" si="156"/>
        <v>0.33806264452385815</v>
      </c>
      <c r="CA93" s="10">
        <f t="shared" si="156"/>
        <v>0.3406167752785354</v>
      </c>
      <c r="CB93" s="10">
        <f t="shared" si="156"/>
        <v>0.34317090603321265</v>
      </c>
      <c r="CC93" s="10">
        <f t="shared" si="156"/>
        <v>0.34572503678789079</v>
      </c>
      <c r="CD93" s="10">
        <f t="shared" si="156"/>
        <v>0.34827916754256805</v>
      </c>
      <c r="CE93" s="10">
        <f t="shared" si="156"/>
        <v>0.3508332982972453</v>
      </c>
      <c r="CF93" s="10">
        <f t="shared" si="156"/>
        <v>0.35338742905192255</v>
      </c>
      <c r="CG93" s="10">
        <f t="shared" si="156"/>
        <v>0.35594155980659981</v>
      </c>
      <c r="CH93" s="10">
        <f t="shared" si="156"/>
        <v>0.35849569056127706</v>
      </c>
      <c r="CI93" s="10">
        <f t="shared" si="156"/>
        <v>0.36104982131595431</v>
      </c>
      <c r="CJ93" s="10">
        <f t="shared" si="156"/>
        <v>0.36360395207063156</v>
      </c>
      <c r="CK93" s="10">
        <f t="shared" si="156"/>
        <v>0.36615808282530882</v>
      </c>
      <c r="CL93" s="10">
        <f t="shared" si="156"/>
        <v>0.36871221357998607</v>
      </c>
      <c r="CM93" s="10">
        <f t="shared" ref="CM93:ET93" si="157">CM$5/(1-$E93)+$D$93-CM$5</f>
        <v>0.37126634433466332</v>
      </c>
      <c r="CN93" s="10">
        <f t="shared" si="157"/>
        <v>0.37382047508934058</v>
      </c>
      <c r="CO93" s="10">
        <f t="shared" si="157"/>
        <v>0.37637460584401783</v>
      </c>
      <c r="CP93" s="10">
        <f t="shared" si="157"/>
        <v>0.37892873659869508</v>
      </c>
      <c r="CQ93" s="10">
        <f t="shared" si="157"/>
        <v>0.38148286735337233</v>
      </c>
      <c r="CR93" s="10">
        <f t="shared" si="157"/>
        <v>0.38403699810804959</v>
      </c>
      <c r="CS93" s="10">
        <f t="shared" si="157"/>
        <v>0.38659112886272773</v>
      </c>
      <c r="CT93" s="10">
        <f t="shared" si="157"/>
        <v>0.38914525961740498</v>
      </c>
      <c r="CU93" s="10">
        <f t="shared" si="157"/>
        <v>0.39169939037208223</v>
      </c>
      <c r="CV93" s="10">
        <f t="shared" si="157"/>
        <v>0.39425352112675949</v>
      </c>
      <c r="CW93" s="10">
        <f t="shared" si="157"/>
        <v>0.39680765188143674</v>
      </c>
      <c r="CX93" s="10">
        <f t="shared" si="157"/>
        <v>0.39936178263611399</v>
      </c>
      <c r="CY93" s="10">
        <f t="shared" si="157"/>
        <v>0.40191591339079125</v>
      </c>
      <c r="CZ93" s="10">
        <f t="shared" si="157"/>
        <v>0.4044700441454685</v>
      </c>
      <c r="DA93" s="10">
        <f t="shared" si="157"/>
        <v>0.40702417490014575</v>
      </c>
      <c r="DB93" s="10">
        <f t="shared" si="157"/>
        <v>0.409578305654823</v>
      </c>
      <c r="DC93" s="10">
        <f t="shared" si="157"/>
        <v>0.41213243640950026</v>
      </c>
      <c r="DD93" s="10">
        <f t="shared" si="157"/>
        <v>0.41468656716417751</v>
      </c>
      <c r="DE93" s="10">
        <f t="shared" si="157"/>
        <v>0.41724069791885476</v>
      </c>
      <c r="DF93" s="10">
        <f t="shared" si="157"/>
        <v>0.41979482867353202</v>
      </c>
      <c r="DG93" s="10">
        <f t="shared" si="157"/>
        <v>0.42234895942820927</v>
      </c>
      <c r="DH93" s="10">
        <f t="shared" si="157"/>
        <v>0.42490309018288652</v>
      </c>
      <c r="DI93" s="10">
        <f t="shared" si="157"/>
        <v>0.42745722093756466</v>
      </c>
      <c r="DJ93" s="10">
        <f t="shared" si="157"/>
        <v>0.43001135169224192</v>
      </c>
      <c r="DK93" s="10">
        <f t="shared" si="157"/>
        <v>0.43256548244691917</v>
      </c>
      <c r="DL93" s="10">
        <f t="shared" si="157"/>
        <v>0.43511961320159642</v>
      </c>
      <c r="DM93" s="10">
        <f t="shared" si="157"/>
        <v>0.43767374395627368</v>
      </c>
      <c r="DN93" s="10">
        <f t="shared" si="157"/>
        <v>0.44022787471095093</v>
      </c>
      <c r="DO93" s="10">
        <f t="shared" si="157"/>
        <v>0.44278200546562818</v>
      </c>
      <c r="DP93" s="10">
        <f t="shared" si="157"/>
        <v>0.44533613622030543</v>
      </c>
      <c r="DQ93" s="10">
        <f t="shared" si="157"/>
        <v>0.44789026697498269</v>
      </c>
      <c r="DR93" s="10">
        <f t="shared" si="157"/>
        <v>0.45044439772965994</v>
      </c>
      <c r="DS93" s="10">
        <f t="shared" si="157"/>
        <v>0.45299852848433719</v>
      </c>
      <c r="DT93" s="10">
        <f t="shared" si="157"/>
        <v>0.45555265923901445</v>
      </c>
      <c r="DU93" s="10">
        <f t="shared" si="157"/>
        <v>0.4581067899936917</v>
      </c>
      <c r="DV93" s="10">
        <f t="shared" si="157"/>
        <v>0.46066092074836895</v>
      </c>
      <c r="DW93" s="10">
        <f t="shared" si="157"/>
        <v>0.46321505150304709</v>
      </c>
      <c r="DX93" s="10">
        <f t="shared" si="157"/>
        <v>0.46576918225772346</v>
      </c>
      <c r="DY93" s="10">
        <f t="shared" si="157"/>
        <v>0.4683233130124016</v>
      </c>
      <c r="DZ93" s="10">
        <f t="shared" si="157"/>
        <v>0.47087744376707796</v>
      </c>
      <c r="EA93" s="10">
        <f t="shared" si="157"/>
        <v>0.4734315745217561</v>
      </c>
      <c r="EB93" s="10">
        <f t="shared" si="157"/>
        <v>0.47598570527643247</v>
      </c>
      <c r="EC93" s="10">
        <f t="shared" si="157"/>
        <v>0.47853983603111061</v>
      </c>
      <c r="ED93" s="10">
        <f t="shared" si="157"/>
        <v>0.48109396678578875</v>
      </c>
      <c r="EE93" s="10">
        <f t="shared" si="157"/>
        <v>0.48364809754046512</v>
      </c>
      <c r="EF93" s="10">
        <f t="shared" si="157"/>
        <v>0.48620222829514326</v>
      </c>
      <c r="EG93" s="10">
        <f t="shared" si="157"/>
        <v>0.48875635904981962</v>
      </c>
      <c r="EH93" s="10">
        <f t="shared" si="157"/>
        <v>0.49131048980449776</v>
      </c>
      <c r="EI93" s="10">
        <f t="shared" si="157"/>
        <v>0.49386462055917413</v>
      </c>
      <c r="EJ93" s="10">
        <f t="shared" si="157"/>
        <v>0.49641875131385227</v>
      </c>
      <c r="EK93" s="10">
        <f t="shared" si="157"/>
        <v>0.49897288206852863</v>
      </c>
      <c r="EL93" s="10">
        <f t="shared" si="157"/>
        <v>0.50152701282320677</v>
      </c>
      <c r="EM93" s="10">
        <f t="shared" si="157"/>
        <v>0.50408114357788492</v>
      </c>
      <c r="EN93" s="10">
        <f t="shared" si="157"/>
        <v>0.50663527433256128</v>
      </c>
      <c r="EO93" s="10">
        <f t="shared" si="157"/>
        <v>0.50918940508723942</v>
      </c>
      <c r="EP93" s="10">
        <f t="shared" si="157"/>
        <v>0.51174353584191579</v>
      </c>
      <c r="EQ93" s="10">
        <f t="shared" si="157"/>
        <v>0.51429766659659393</v>
      </c>
      <c r="ER93" s="10">
        <f t="shared" si="157"/>
        <v>0.51685179735127029</v>
      </c>
      <c r="ES93" s="10">
        <f t="shared" si="157"/>
        <v>0.51940592810594843</v>
      </c>
      <c r="ET93" s="10">
        <f t="shared" si="157"/>
        <v>0.5219600588606248</v>
      </c>
      <c r="EU93" s="10"/>
      <c r="EV93" s="10"/>
      <c r="EW93" s="10"/>
      <c r="EX93" s="10"/>
      <c r="EY93" s="10"/>
      <c r="EZ93" s="10"/>
      <c r="FA93" s="10"/>
      <c r="FB93" s="10"/>
    </row>
    <row r="94" spans="1:158" x14ac:dyDescent="0.25">
      <c r="A94" s="57"/>
      <c r="B94" s="17">
        <f t="shared" si="155"/>
        <v>44</v>
      </c>
    </row>
    <row r="95" spans="1:158" x14ac:dyDescent="0.25">
      <c r="A95" s="1" t="s">
        <v>41</v>
      </c>
      <c r="B95" s="17">
        <f t="shared" si="155"/>
        <v>45</v>
      </c>
    </row>
    <row r="96" spans="1:158" x14ac:dyDescent="0.25">
      <c r="A96" s="57" t="s">
        <v>42</v>
      </c>
      <c r="B96" s="17">
        <f t="shared" si="155"/>
        <v>46</v>
      </c>
      <c r="C96" s="10">
        <v>4.9400000000000004</v>
      </c>
      <c r="D96" s="10">
        <f>0.0774-0.0088</f>
        <v>6.8599999999999994E-2</v>
      </c>
      <c r="E96" s="7">
        <v>8.8999999999999999E-3</v>
      </c>
      <c r="F96" s="10">
        <f t="shared" ref="F96:BQ96" si="158">F$5/(1-$E96)+$D$96-F$5</f>
        <v>8.2069881949349277E-2</v>
      </c>
      <c r="G96" s="10">
        <f t="shared" si="158"/>
        <v>8.2518878014327557E-2</v>
      </c>
      <c r="H96" s="10">
        <f t="shared" si="158"/>
        <v>8.2967874079305837E-2</v>
      </c>
      <c r="I96" s="10">
        <f t="shared" si="158"/>
        <v>8.3416870144284117E-2</v>
      </c>
      <c r="J96" s="10">
        <f t="shared" si="158"/>
        <v>8.3865866209262396E-2</v>
      </c>
      <c r="K96" s="10">
        <f t="shared" si="158"/>
        <v>8.4314862274240676E-2</v>
      </c>
      <c r="L96" s="10">
        <f t="shared" si="158"/>
        <v>8.4763858339219178E-2</v>
      </c>
      <c r="M96" s="10">
        <f t="shared" si="158"/>
        <v>8.5212854404197458E-2</v>
      </c>
      <c r="N96" s="10">
        <f t="shared" si="158"/>
        <v>8.5661850469175738E-2</v>
      </c>
      <c r="O96" s="10">
        <f t="shared" si="158"/>
        <v>8.611084653415424E-2</v>
      </c>
      <c r="P96" s="10">
        <f t="shared" si="158"/>
        <v>9.1049803248915318E-2</v>
      </c>
      <c r="Q96" s="10">
        <f t="shared" si="158"/>
        <v>9.1498799313893819E-2</v>
      </c>
      <c r="R96" s="10">
        <f t="shared" si="158"/>
        <v>9.1947795378871877E-2</v>
      </c>
      <c r="S96" s="10">
        <f t="shared" si="158"/>
        <v>9.2396791443850379E-2</v>
      </c>
      <c r="T96" s="10">
        <f t="shared" si="158"/>
        <v>9.2845787508828437E-2</v>
      </c>
      <c r="U96" s="10">
        <f t="shared" si="158"/>
        <v>9.3294783573806939E-2</v>
      </c>
      <c r="V96" s="10">
        <f t="shared" si="158"/>
        <v>9.3743779638785441E-2</v>
      </c>
      <c r="W96" s="10">
        <f t="shared" si="158"/>
        <v>9.4192775703763498E-2</v>
      </c>
      <c r="X96" s="10">
        <f t="shared" si="158"/>
        <v>9.4641771768742E-2</v>
      </c>
      <c r="Y96" s="10">
        <f t="shared" si="158"/>
        <v>9.5090767833720058E-2</v>
      </c>
      <c r="Z96" s="10">
        <f t="shared" si="158"/>
        <v>9.553976389869856E-2</v>
      </c>
      <c r="AA96" s="10">
        <f t="shared" si="158"/>
        <v>9.5988759963676618E-2</v>
      </c>
      <c r="AB96" s="10">
        <f t="shared" si="158"/>
        <v>9.6437756028655119E-2</v>
      </c>
      <c r="AC96" s="10">
        <f t="shared" si="158"/>
        <v>9.6886752093633177E-2</v>
      </c>
      <c r="AD96" s="10">
        <f t="shared" si="158"/>
        <v>9.7335748158611679E-2</v>
      </c>
      <c r="AE96" s="10">
        <f t="shared" si="158"/>
        <v>9.7784744223590181E-2</v>
      </c>
      <c r="AF96" s="10">
        <f t="shared" si="158"/>
        <v>9.8233740288568239E-2</v>
      </c>
      <c r="AG96" s="10">
        <f t="shared" si="158"/>
        <v>9.8682736353546741E-2</v>
      </c>
      <c r="AH96" s="10">
        <f t="shared" si="158"/>
        <v>9.9131732418524798E-2</v>
      </c>
      <c r="AI96" s="10">
        <f t="shared" si="158"/>
        <v>9.95807284835033E-2</v>
      </c>
      <c r="AJ96" s="10">
        <f t="shared" si="158"/>
        <v>0.10002972454848136</v>
      </c>
      <c r="AK96" s="10">
        <f t="shared" si="158"/>
        <v>0.10047872061345986</v>
      </c>
      <c r="AL96" s="10">
        <f t="shared" si="158"/>
        <v>0.10092771667843792</v>
      </c>
      <c r="AM96" s="10">
        <f t="shared" si="158"/>
        <v>0.10137671274341642</v>
      </c>
      <c r="AN96" s="10">
        <f t="shared" si="158"/>
        <v>0.10182570880839492</v>
      </c>
      <c r="AO96" s="10">
        <f t="shared" si="158"/>
        <v>0.10227470487337298</v>
      </c>
      <c r="AP96" s="10">
        <f t="shared" si="158"/>
        <v>0.10272370093835148</v>
      </c>
      <c r="AQ96" s="10">
        <f t="shared" si="158"/>
        <v>0.10317269700332954</v>
      </c>
      <c r="AR96" s="10">
        <f t="shared" si="158"/>
        <v>0.10362169306830804</v>
      </c>
      <c r="AS96" s="10">
        <f t="shared" si="158"/>
        <v>0.10407068913328654</v>
      </c>
      <c r="AT96" s="10">
        <f t="shared" si="158"/>
        <v>0.10451968519826416</v>
      </c>
      <c r="AU96" s="10">
        <f t="shared" si="158"/>
        <v>0.10496868126324266</v>
      </c>
      <c r="AV96" s="10">
        <f t="shared" si="158"/>
        <v>0.10541767732822116</v>
      </c>
      <c r="AW96" s="10">
        <f t="shared" si="158"/>
        <v>0.10586667339319966</v>
      </c>
      <c r="AX96" s="10">
        <f t="shared" si="158"/>
        <v>0.10631566945817816</v>
      </c>
      <c r="AY96" s="10">
        <f t="shared" si="158"/>
        <v>0.10676466552315578</v>
      </c>
      <c r="AZ96" s="10">
        <f t="shared" si="158"/>
        <v>0.10721366158813428</v>
      </c>
      <c r="BA96" s="10">
        <f t="shared" si="158"/>
        <v>0.10766265765311278</v>
      </c>
      <c r="BB96" s="10">
        <f t="shared" si="158"/>
        <v>0.10811165371809128</v>
      </c>
      <c r="BC96" s="10">
        <f t="shared" si="158"/>
        <v>0.1085606497830689</v>
      </c>
      <c r="BD96" s="10">
        <f t="shared" si="158"/>
        <v>0.1090096458480474</v>
      </c>
      <c r="BE96" s="10">
        <f t="shared" si="158"/>
        <v>0.1094586419130259</v>
      </c>
      <c r="BF96" s="10">
        <f t="shared" si="158"/>
        <v>0.1099076379780044</v>
      </c>
      <c r="BG96" s="10">
        <f t="shared" si="158"/>
        <v>0.1103566340429829</v>
      </c>
      <c r="BH96" s="10">
        <f t="shared" si="158"/>
        <v>0.11080563010796052</v>
      </c>
      <c r="BI96" s="10">
        <f t="shared" si="158"/>
        <v>0.11125462617293902</v>
      </c>
      <c r="BJ96" s="10">
        <f t="shared" si="158"/>
        <v>0.11170362223791752</v>
      </c>
      <c r="BK96" s="10">
        <f t="shared" si="158"/>
        <v>0.11215261830289602</v>
      </c>
      <c r="BL96" s="10">
        <f t="shared" si="158"/>
        <v>0.11260161436787453</v>
      </c>
      <c r="BM96" s="10">
        <f t="shared" si="158"/>
        <v>0.11305061043285214</v>
      </c>
      <c r="BN96" s="10">
        <f t="shared" si="158"/>
        <v>0.11349960649783064</v>
      </c>
      <c r="BO96" s="10">
        <f t="shared" si="158"/>
        <v>0.11394860256280914</v>
      </c>
      <c r="BP96" s="10">
        <f t="shared" si="158"/>
        <v>0.11439759862778764</v>
      </c>
      <c r="BQ96" s="10">
        <f t="shared" si="158"/>
        <v>0.11484659469276526</v>
      </c>
      <c r="BR96" s="10">
        <f t="shared" ref="BR96:EC96" si="159">BR$5/(1-$E96)+$D$96-BR$5</f>
        <v>0.11529559075774376</v>
      </c>
      <c r="BS96" s="10">
        <f t="shared" si="159"/>
        <v>0.11574458682272226</v>
      </c>
      <c r="BT96" s="10">
        <f t="shared" si="159"/>
        <v>0.11619358288770076</v>
      </c>
      <c r="BU96" s="10">
        <f t="shared" si="159"/>
        <v>0.11664257895267927</v>
      </c>
      <c r="BV96" s="10">
        <f t="shared" si="159"/>
        <v>0.11709157501765688</v>
      </c>
      <c r="BW96" s="10">
        <f t="shared" si="159"/>
        <v>0.11754057108263538</v>
      </c>
      <c r="BX96" s="10">
        <f t="shared" si="159"/>
        <v>0.11798956714761388</v>
      </c>
      <c r="BY96" s="10">
        <f t="shared" si="159"/>
        <v>0.11843856321259238</v>
      </c>
      <c r="BZ96" s="10">
        <f t="shared" si="159"/>
        <v>0.11888755927757</v>
      </c>
      <c r="CA96" s="10">
        <f t="shared" si="159"/>
        <v>0.1193365553425485</v>
      </c>
      <c r="CB96" s="10">
        <f t="shared" si="159"/>
        <v>0.119785551407527</v>
      </c>
      <c r="CC96" s="10">
        <f t="shared" si="159"/>
        <v>0.1202345474725055</v>
      </c>
      <c r="CD96" s="10">
        <f t="shared" si="159"/>
        <v>0.12068354353748401</v>
      </c>
      <c r="CE96" s="10">
        <f t="shared" si="159"/>
        <v>0.12113253960246162</v>
      </c>
      <c r="CF96" s="10">
        <f t="shared" si="159"/>
        <v>0.12158153566744012</v>
      </c>
      <c r="CG96" s="10">
        <f t="shared" si="159"/>
        <v>0.12203053173241862</v>
      </c>
      <c r="CH96" s="10">
        <f t="shared" si="159"/>
        <v>0.12247952779739713</v>
      </c>
      <c r="CI96" s="10">
        <f t="shared" si="159"/>
        <v>0.12292852386237474</v>
      </c>
      <c r="CJ96" s="10">
        <f t="shared" si="159"/>
        <v>0.12337751992735324</v>
      </c>
      <c r="CK96" s="10">
        <f t="shared" si="159"/>
        <v>0.12382651599233174</v>
      </c>
      <c r="CL96" s="10">
        <f t="shared" si="159"/>
        <v>0.12427551205731024</v>
      </c>
      <c r="CM96" s="10">
        <f t="shared" si="159"/>
        <v>0.12472450812228875</v>
      </c>
      <c r="CN96" s="10">
        <f t="shared" si="159"/>
        <v>0.12517350418726636</v>
      </c>
      <c r="CO96" s="10">
        <f t="shared" si="159"/>
        <v>0.12562250025224486</v>
      </c>
      <c r="CP96" s="10">
        <f t="shared" si="159"/>
        <v>0.12607149631722336</v>
      </c>
      <c r="CQ96" s="10">
        <f t="shared" si="159"/>
        <v>0.12652049238220187</v>
      </c>
      <c r="CR96" s="10">
        <f t="shared" si="159"/>
        <v>0.12696948844717948</v>
      </c>
      <c r="CS96" s="10">
        <f t="shared" si="159"/>
        <v>0.12741848451215798</v>
      </c>
      <c r="CT96" s="10">
        <f t="shared" si="159"/>
        <v>0.12786748057713648</v>
      </c>
      <c r="CU96" s="10">
        <f t="shared" si="159"/>
        <v>0.12831647664211498</v>
      </c>
      <c r="CV96" s="10">
        <f t="shared" si="159"/>
        <v>0.12876547270709349</v>
      </c>
      <c r="CW96" s="10">
        <f t="shared" si="159"/>
        <v>0.1292144687720711</v>
      </c>
      <c r="CX96" s="10">
        <f t="shared" si="159"/>
        <v>0.1296634648370496</v>
      </c>
      <c r="CY96" s="10">
        <f t="shared" si="159"/>
        <v>0.1301124609020281</v>
      </c>
      <c r="CZ96" s="10">
        <f t="shared" si="159"/>
        <v>0.13056145696700661</v>
      </c>
      <c r="DA96" s="10">
        <f t="shared" si="159"/>
        <v>0.13101045303198422</v>
      </c>
      <c r="DB96" s="10">
        <f t="shared" si="159"/>
        <v>0.13145944909696272</v>
      </c>
      <c r="DC96" s="10">
        <f t="shared" si="159"/>
        <v>0.13190844516194122</v>
      </c>
      <c r="DD96" s="10">
        <f t="shared" si="159"/>
        <v>0.13235744122691973</v>
      </c>
      <c r="DE96" s="10">
        <f t="shared" si="159"/>
        <v>0.13280643729189823</v>
      </c>
      <c r="DF96" s="10">
        <f t="shared" si="159"/>
        <v>0.13325543335687584</v>
      </c>
      <c r="DG96" s="10">
        <f t="shared" si="159"/>
        <v>0.13370442942185434</v>
      </c>
      <c r="DH96" s="10">
        <f t="shared" si="159"/>
        <v>0.13415342548683284</v>
      </c>
      <c r="DI96" s="10">
        <f t="shared" si="159"/>
        <v>0.13460242155181135</v>
      </c>
      <c r="DJ96" s="10">
        <f t="shared" si="159"/>
        <v>0.13505141761678985</v>
      </c>
      <c r="DK96" s="10">
        <f t="shared" si="159"/>
        <v>0.13550041368176746</v>
      </c>
      <c r="DL96" s="10">
        <f t="shared" si="159"/>
        <v>0.13594940974674596</v>
      </c>
      <c r="DM96" s="10">
        <f t="shared" si="159"/>
        <v>0.13639840581172447</v>
      </c>
      <c r="DN96" s="10">
        <f t="shared" si="159"/>
        <v>0.13684740187670297</v>
      </c>
      <c r="DO96" s="10">
        <f t="shared" si="159"/>
        <v>0.13729639794168058</v>
      </c>
      <c r="DP96" s="10">
        <f t="shared" si="159"/>
        <v>0.13774539400665908</v>
      </c>
      <c r="DQ96" s="10">
        <f t="shared" si="159"/>
        <v>0.13819439007163759</v>
      </c>
      <c r="DR96" s="10">
        <f t="shared" si="159"/>
        <v>0.13864338613661609</v>
      </c>
      <c r="DS96" s="10">
        <f t="shared" si="159"/>
        <v>0.13909238220159459</v>
      </c>
      <c r="DT96" s="10">
        <f t="shared" si="159"/>
        <v>0.13954137826657131</v>
      </c>
      <c r="DU96" s="10">
        <f t="shared" si="159"/>
        <v>0.1399903743315507</v>
      </c>
      <c r="DV96" s="10">
        <f t="shared" si="159"/>
        <v>0.14043937039652832</v>
      </c>
      <c r="DW96" s="10">
        <f t="shared" si="159"/>
        <v>0.14088836646150682</v>
      </c>
      <c r="DX96" s="10">
        <f t="shared" si="159"/>
        <v>0.14133736252648532</v>
      </c>
      <c r="DY96" s="10">
        <f t="shared" si="159"/>
        <v>0.14178635859146382</v>
      </c>
      <c r="DZ96" s="10">
        <f t="shared" si="159"/>
        <v>0.14223535465644233</v>
      </c>
      <c r="EA96" s="10">
        <f t="shared" si="159"/>
        <v>0.14268435072142083</v>
      </c>
      <c r="EB96" s="10">
        <f t="shared" si="159"/>
        <v>0.14313334678639933</v>
      </c>
      <c r="EC96" s="10">
        <f t="shared" si="159"/>
        <v>0.14358234285137783</v>
      </c>
      <c r="ED96" s="10">
        <f t="shared" ref="ED96:ET96" si="160">ED$5/(1-$E96)+$D$96-ED$5</f>
        <v>0.14403133891635633</v>
      </c>
      <c r="EE96" s="10">
        <f t="shared" si="160"/>
        <v>0.14448033498133306</v>
      </c>
      <c r="EF96" s="10">
        <f t="shared" si="160"/>
        <v>0.14492933104631156</v>
      </c>
      <c r="EG96" s="10">
        <f t="shared" si="160"/>
        <v>0.14537832711129006</v>
      </c>
      <c r="EH96" s="10">
        <f t="shared" si="160"/>
        <v>0.14582732317626856</v>
      </c>
      <c r="EI96" s="10">
        <f t="shared" si="160"/>
        <v>0.14627631924124707</v>
      </c>
      <c r="EJ96" s="10">
        <f t="shared" si="160"/>
        <v>0.14672531530622557</v>
      </c>
      <c r="EK96" s="10">
        <f t="shared" si="160"/>
        <v>0.14717431137120407</v>
      </c>
      <c r="EL96" s="10">
        <f t="shared" si="160"/>
        <v>0.14762330743618257</v>
      </c>
      <c r="EM96" s="10">
        <f t="shared" si="160"/>
        <v>0.14807230350116107</v>
      </c>
      <c r="EN96" s="10">
        <f t="shared" si="160"/>
        <v>0.14852129956613958</v>
      </c>
      <c r="EO96" s="10">
        <f t="shared" si="160"/>
        <v>0.1489702956311163</v>
      </c>
      <c r="EP96" s="10">
        <f t="shared" si="160"/>
        <v>0.1494192916960948</v>
      </c>
      <c r="EQ96" s="10">
        <f t="shared" si="160"/>
        <v>0.1498682877610733</v>
      </c>
      <c r="ER96" s="10">
        <f t="shared" si="160"/>
        <v>0.15031728382605181</v>
      </c>
      <c r="ES96" s="10">
        <f t="shared" si="160"/>
        <v>0.15076627989103031</v>
      </c>
      <c r="ET96" s="10">
        <f t="shared" si="160"/>
        <v>0.15121527595600881</v>
      </c>
      <c r="EU96" s="10"/>
      <c r="EV96" s="10"/>
      <c r="EW96" s="10"/>
      <c r="EX96" s="10"/>
      <c r="EY96" s="10"/>
      <c r="EZ96" s="10"/>
      <c r="FA96" s="10"/>
      <c r="FB96" s="10"/>
    </row>
    <row r="97" spans="1:158" x14ac:dyDescent="0.25">
      <c r="A97" s="57" t="s">
        <v>43</v>
      </c>
      <c r="B97" s="17">
        <f t="shared" si="155"/>
        <v>47</v>
      </c>
      <c r="C97" s="10">
        <v>6.97</v>
      </c>
      <c r="D97" s="10">
        <v>7.6600000000000001E-2</v>
      </c>
      <c r="E97" s="7">
        <v>2.7900000000000001E-2</v>
      </c>
      <c r="F97" s="10">
        <f t="shared" ref="F97:BQ97" si="161">F$5/(1-$E97)+$D$97-F$5</f>
        <v>0.11965112642732234</v>
      </c>
      <c r="G97" s="10">
        <f t="shared" si="161"/>
        <v>0.12108616397489969</v>
      </c>
      <c r="H97" s="10">
        <f t="shared" si="161"/>
        <v>0.12252120152247725</v>
      </c>
      <c r="I97" s="10">
        <f t="shared" si="161"/>
        <v>0.1239562390700546</v>
      </c>
      <c r="J97" s="10">
        <f t="shared" si="161"/>
        <v>0.12539127661763194</v>
      </c>
      <c r="K97" s="10">
        <f t="shared" si="161"/>
        <v>0.12682631416520951</v>
      </c>
      <c r="L97" s="10">
        <f t="shared" si="161"/>
        <v>0.12826135171278685</v>
      </c>
      <c r="M97" s="10">
        <f t="shared" si="161"/>
        <v>0.1296963892603642</v>
      </c>
      <c r="N97" s="10">
        <f t="shared" si="161"/>
        <v>0.13113142680794176</v>
      </c>
      <c r="O97" s="10">
        <f t="shared" si="161"/>
        <v>0.13256646435551889</v>
      </c>
      <c r="P97" s="10">
        <f t="shared" si="161"/>
        <v>0.14835187737887079</v>
      </c>
      <c r="Q97" s="10">
        <f t="shared" si="161"/>
        <v>0.14978691492644813</v>
      </c>
      <c r="R97" s="10">
        <f t="shared" si="161"/>
        <v>0.15122195247402548</v>
      </c>
      <c r="S97" s="10">
        <f t="shared" si="161"/>
        <v>0.15265699002160282</v>
      </c>
      <c r="T97" s="10">
        <f t="shared" si="161"/>
        <v>0.15409202756918017</v>
      </c>
      <c r="U97" s="10">
        <f t="shared" si="161"/>
        <v>0.15552706511675751</v>
      </c>
      <c r="V97" s="10">
        <f t="shared" si="161"/>
        <v>0.15696210266433486</v>
      </c>
      <c r="W97" s="10">
        <f t="shared" si="161"/>
        <v>0.15839714021191265</v>
      </c>
      <c r="X97" s="10">
        <f t="shared" si="161"/>
        <v>0.15983217775948999</v>
      </c>
      <c r="Y97" s="10">
        <f t="shared" si="161"/>
        <v>0.16126721530706734</v>
      </c>
      <c r="Z97" s="10">
        <f t="shared" si="161"/>
        <v>0.16270225285464468</v>
      </c>
      <c r="AA97" s="10">
        <f t="shared" si="161"/>
        <v>0.16413729040222202</v>
      </c>
      <c r="AB97" s="10">
        <f t="shared" si="161"/>
        <v>0.16557232794979937</v>
      </c>
      <c r="AC97" s="10">
        <f t="shared" si="161"/>
        <v>0.16700736549737671</v>
      </c>
      <c r="AD97" s="10">
        <f t="shared" si="161"/>
        <v>0.16844240304495406</v>
      </c>
      <c r="AE97" s="10">
        <f t="shared" si="161"/>
        <v>0.16987744059253185</v>
      </c>
      <c r="AF97" s="10">
        <f t="shared" si="161"/>
        <v>0.17131247814010919</v>
      </c>
      <c r="AG97" s="10">
        <f t="shared" si="161"/>
        <v>0.17274751568768654</v>
      </c>
      <c r="AH97" s="10">
        <f t="shared" si="161"/>
        <v>0.17418255323526388</v>
      </c>
      <c r="AI97" s="10">
        <f t="shared" si="161"/>
        <v>0.17561759078284123</v>
      </c>
      <c r="AJ97" s="10">
        <f t="shared" si="161"/>
        <v>0.17705262833041857</v>
      </c>
      <c r="AK97" s="10">
        <f t="shared" si="161"/>
        <v>0.17848766587799592</v>
      </c>
      <c r="AL97" s="10">
        <f t="shared" si="161"/>
        <v>0.1799227034255737</v>
      </c>
      <c r="AM97" s="10">
        <f t="shared" si="161"/>
        <v>0.18135774097315105</v>
      </c>
      <c r="AN97" s="10">
        <f t="shared" si="161"/>
        <v>0.18279277852072839</v>
      </c>
      <c r="AO97" s="10">
        <f t="shared" si="161"/>
        <v>0.18422781606830574</v>
      </c>
      <c r="AP97" s="10">
        <f t="shared" si="161"/>
        <v>0.18566285361588308</v>
      </c>
      <c r="AQ97" s="10">
        <f t="shared" si="161"/>
        <v>0.18709789116345998</v>
      </c>
      <c r="AR97" s="10">
        <f t="shared" si="161"/>
        <v>0.18853292871103822</v>
      </c>
      <c r="AS97" s="10">
        <f t="shared" si="161"/>
        <v>0.18996796625861556</v>
      </c>
      <c r="AT97" s="10">
        <f t="shared" si="161"/>
        <v>0.19140300380619291</v>
      </c>
      <c r="AU97" s="10">
        <f t="shared" si="161"/>
        <v>0.19283804135377025</v>
      </c>
      <c r="AV97" s="10">
        <f t="shared" si="161"/>
        <v>0.1942730789013476</v>
      </c>
      <c r="AW97" s="10">
        <f t="shared" si="161"/>
        <v>0.19570811644892494</v>
      </c>
      <c r="AX97" s="10">
        <f t="shared" si="161"/>
        <v>0.19714315399650228</v>
      </c>
      <c r="AY97" s="10">
        <f t="shared" si="161"/>
        <v>0.19857819154407963</v>
      </c>
      <c r="AZ97" s="10">
        <f t="shared" si="161"/>
        <v>0.20001322909165697</v>
      </c>
      <c r="BA97" s="10">
        <f t="shared" si="161"/>
        <v>0.20144826663923432</v>
      </c>
      <c r="BB97" s="10">
        <f t="shared" si="161"/>
        <v>0.20288330418681166</v>
      </c>
      <c r="BC97" s="10">
        <f t="shared" si="161"/>
        <v>0.20431834173438901</v>
      </c>
      <c r="BD97" s="10">
        <f t="shared" si="161"/>
        <v>0.20575337928196724</v>
      </c>
      <c r="BE97" s="10">
        <f t="shared" si="161"/>
        <v>0.20718841682954459</v>
      </c>
      <c r="BF97" s="10">
        <f t="shared" si="161"/>
        <v>0.20862345437712193</v>
      </c>
      <c r="BG97" s="10">
        <f t="shared" si="161"/>
        <v>0.21005849192469928</v>
      </c>
      <c r="BH97" s="10">
        <f t="shared" si="161"/>
        <v>0.21149352947227662</v>
      </c>
      <c r="BI97" s="10">
        <f t="shared" si="161"/>
        <v>0.21292856701985396</v>
      </c>
      <c r="BJ97" s="10">
        <f t="shared" si="161"/>
        <v>0.21436360456743131</v>
      </c>
      <c r="BK97" s="10">
        <f t="shared" si="161"/>
        <v>0.21579864211500865</v>
      </c>
      <c r="BL97" s="10">
        <f t="shared" si="161"/>
        <v>0.217233679662586</v>
      </c>
      <c r="BM97" s="10">
        <f t="shared" si="161"/>
        <v>0.21866871721016334</v>
      </c>
      <c r="BN97" s="10">
        <f t="shared" si="161"/>
        <v>0.22010375475774069</v>
      </c>
      <c r="BO97" s="10">
        <f t="shared" si="161"/>
        <v>0.22153879230531803</v>
      </c>
      <c r="BP97" s="10">
        <f t="shared" si="161"/>
        <v>0.22297382985289538</v>
      </c>
      <c r="BQ97" s="10">
        <f t="shared" si="161"/>
        <v>0.22440886740047272</v>
      </c>
      <c r="BR97" s="10">
        <f t="shared" ref="BR97:EC97" si="162">BR$5/(1-$E97)+$D$97-BR$5</f>
        <v>0.22584390494805096</v>
      </c>
      <c r="BS97" s="10">
        <f t="shared" si="162"/>
        <v>0.2272789424956283</v>
      </c>
      <c r="BT97" s="10">
        <f t="shared" si="162"/>
        <v>0.22871398004320564</v>
      </c>
      <c r="BU97" s="10">
        <f t="shared" si="162"/>
        <v>0.23014901759078299</v>
      </c>
      <c r="BV97" s="10">
        <f t="shared" si="162"/>
        <v>0.23158405513836033</v>
      </c>
      <c r="BW97" s="10">
        <f t="shared" si="162"/>
        <v>0.23301909268593768</v>
      </c>
      <c r="BX97" s="10">
        <f t="shared" si="162"/>
        <v>0.23445413023351502</v>
      </c>
      <c r="BY97" s="10">
        <f t="shared" si="162"/>
        <v>0.23588916778109237</v>
      </c>
      <c r="BZ97" s="10">
        <f t="shared" si="162"/>
        <v>0.23732420532866971</v>
      </c>
      <c r="CA97" s="10">
        <f t="shared" si="162"/>
        <v>0.23875924287624706</v>
      </c>
      <c r="CB97" s="10">
        <f t="shared" si="162"/>
        <v>0.2401942804238244</v>
      </c>
      <c r="CC97" s="10">
        <f t="shared" si="162"/>
        <v>0.24162931797140175</v>
      </c>
      <c r="CD97" s="10">
        <f t="shared" si="162"/>
        <v>0.24306435551897909</v>
      </c>
      <c r="CE97" s="10">
        <f t="shared" si="162"/>
        <v>0.24449939306655644</v>
      </c>
      <c r="CF97" s="10">
        <f t="shared" si="162"/>
        <v>0.24593443061413467</v>
      </c>
      <c r="CG97" s="10">
        <f t="shared" si="162"/>
        <v>0.24736946816171201</v>
      </c>
      <c r="CH97" s="10">
        <f t="shared" si="162"/>
        <v>0.24880450570928936</v>
      </c>
      <c r="CI97" s="10">
        <f t="shared" si="162"/>
        <v>0.2502395432568667</v>
      </c>
      <c r="CJ97" s="10">
        <f t="shared" si="162"/>
        <v>0.25167458080444405</v>
      </c>
      <c r="CK97" s="10">
        <f t="shared" si="162"/>
        <v>0.25310961835202139</v>
      </c>
      <c r="CL97" s="10">
        <f t="shared" si="162"/>
        <v>0.25454465589959874</v>
      </c>
      <c r="CM97" s="10">
        <f t="shared" si="162"/>
        <v>0.25597969344717608</v>
      </c>
      <c r="CN97" s="10">
        <f t="shared" si="162"/>
        <v>0.25741473099475343</v>
      </c>
      <c r="CO97" s="10">
        <f t="shared" si="162"/>
        <v>0.25884976854233077</v>
      </c>
      <c r="CP97" s="10">
        <f t="shared" si="162"/>
        <v>0.26028480608990812</v>
      </c>
      <c r="CQ97" s="10">
        <f t="shared" si="162"/>
        <v>0.26171984363748546</v>
      </c>
      <c r="CR97" s="10">
        <f t="shared" si="162"/>
        <v>0.26315488118506281</v>
      </c>
      <c r="CS97" s="10">
        <f t="shared" si="162"/>
        <v>0.26458991873264015</v>
      </c>
      <c r="CT97" s="10">
        <f t="shared" si="162"/>
        <v>0.26602495628021749</v>
      </c>
      <c r="CU97" s="10">
        <f t="shared" si="162"/>
        <v>0.26745999382779573</v>
      </c>
      <c r="CV97" s="10">
        <f t="shared" si="162"/>
        <v>0.26889503137537307</v>
      </c>
      <c r="CW97" s="10">
        <f t="shared" si="162"/>
        <v>0.27033006892295042</v>
      </c>
      <c r="CX97" s="10">
        <f t="shared" si="162"/>
        <v>0.27176510647052776</v>
      </c>
      <c r="CY97" s="10">
        <f t="shared" si="162"/>
        <v>0.27320014401810511</v>
      </c>
      <c r="CZ97" s="10">
        <f t="shared" si="162"/>
        <v>0.27463518156568245</v>
      </c>
      <c r="DA97" s="10">
        <f t="shared" si="162"/>
        <v>0.2760702191132598</v>
      </c>
      <c r="DB97" s="10">
        <f t="shared" si="162"/>
        <v>0.27750525666083714</v>
      </c>
      <c r="DC97" s="10">
        <f t="shared" si="162"/>
        <v>0.27894029420841449</v>
      </c>
      <c r="DD97" s="10">
        <f t="shared" si="162"/>
        <v>0.28037533175599183</v>
      </c>
      <c r="DE97" s="10">
        <f t="shared" si="162"/>
        <v>0.28181036930356917</v>
      </c>
      <c r="DF97" s="10">
        <f t="shared" si="162"/>
        <v>0.28324540685114652</v>
      </c>
      <c r="DG97" s="10">
        <f t="shared" si="162"/>
        <v>0.28468044439872386</v>
      </c>
      <c r="DH97" s="10">
        <f t="shared" si="162"/>
        <v>0.28611548194630121</v>
      </c>
      <c r="DI97" s="10">
        <f t="shared" si="162"/>
        <v>0.28755051949387944</v>
      </c>
      <c r="DJ97" s="10">
        <f t="shared" si="162"/>
        <v>0.28898555704145679</v>
      </c>
      <c r="DK97" s="10">
        <f t="shared" si="162"/>
        <v>0.29042059458903413</v>
      </c>
      <c r="DL97" s="10">
        <f t="shared" si="162"/>
        <v>0.29185563213661148</v>
      </c>
      <c r="DM97" s="10">
        <f t="shared" si="162"/>
        <v>0.29329066968418882</v>
      </c>
      <c r="DN97" s="10">
        <f t="shared" si="162"/>
        <v>0.29472570723176617</v>
      </c>
      <c r="DO97" s="10">
        <f t="shared" si="162"/>
        <v>0.29616074477934351</v>
      </c>
      <c r="DP97" s="10">
        <f t="shared" si="162"/>
        <v>0.29759578232692085</v>
      </c>
      <c r="DQ97" s="10">
        <f t="shared" si="162"/>
        <v>0.2990308198744982</v>
      </c>
      <c r="DR97" s="10">
        <f t="shared" si="162"/>
        <v>0.30046585742207732</v>
      </c>
      <c r="DS97" s="10">
        <f t="shared" si="162"/>
        <v>0.30190089496965467</v>
      </c>
      <c r="DT97" s="10">
        <f t="shared" si="162"/>
        <v>0.30333593251723201</v>
      </c>
      <c r="DU97" s="10">
        <f t="shared" si="162"/>
        <v>0.30477097006480935</v>
      </c>
      <c r="DV97" s="10">
        <f t="shared" si="162"/>
        <v>0.3062060076123867</v>
      </c>
      <c r="DW97" s="10">
        <f t="shared" si="162"/>
        <v>0.30764104515996316</v>
      </c>
      <c r="DX97" s="10">
        <f t="shared" si="162"/>
        <v>0.30907608270753961</v>
      </c>
      <c r="DY97" s="10">
        <f t="shared" si="162"/>
        <v>0.31051112025511607</v>
      </c>
      <c r="DZ97" s="10">
        <f t="shared" si="162"/>
        <v>0.31194615780269608</v>
      </c>
      <c r="EA97" s="10">
        <f t="shared" si="162"/>
        <v>0.31338119535027253</v>
      </c>
      <c r="EB97" s="10">
        <f t="shared" si="162"/>
        <v>0.31481623289784899</v>
      </c>
      <c r="EC97" s="10">
        <f t="shared" si="162"/>
        <v>0.316251270445429</v>
      </c>
      <c r="ED97" s="10">
        <f t="shared" ref="ED97:ET97" si="163">ED$5/(1-$E97)+$D$97-ED$5</f>
        <v>0.31768630799300546</v>
      </c>
      <c r="EE97" s="10">
        <f t="shared" si="163"/>
        <v>0.31912134554058191</v>
      </c>
      <c r="EF97" s="10">
        <f t="shared" si="163"/>
        <v>0.32055638308815837</v>
      </c>
      <c r="EG97" s="10">
        <f t="shared" si="163"/>
        <v>0.32199142063573838</v>
      </c>
      <c r="EH97" s="10">
        <f t="shared" si="163"/>
        <v>0.32342645818331484</v>
      </c>
      <c r="EI97" s="10">
        <f t="shared" si="163"/>
        <v>0.32486149573089129</v>
      </c>
      <c r="EJ97" s="10">
        <f t="shared" si="163"/>
        <v>0.32629653327846775</v>
      </c>
      <c r="EK97" s="10">
        <f t="shared" si="163"/>
        <v>0.32773157082604776</v>
      </c>
      <c r="EL97" s="10">
        <f t="shared" si="163"/>
        <v>0.32916660837362421</v>
      </c>
      <c r="EM97" s="10">
        <f t="shared" si="163"/>
        <v>0.33060164592120067</v>
      </c>
      <c r="EN97" s="10">
        <f t="shared" si="163"/>
        <v>0.33203668346878068</v>
      </c>
      <c r="EO97" s="10">
        <f t="shared" si="163"/>
        <v>0.33347172101635714</v>
      </c>
      <c r="EP97" s="10">
        <f t="shared" si="163"/>
        <v>0.33490675856393359</v>
      </c>
      <c r="EQ97" s="10">
        <f t="shared" si="163"/>
        <v>0.33634179611151005</v>
      </c>
      <c r="ER97" s="10">
        <f t="shared" si="163"/>
        <v>0.33777683365909006</v>
      </c>
      <c r="ES97" s="10">
        <f t="shared" si="163"/>
        <v>0.33921187120666652</v>
      </c>
      <c r="ET97" s="10">
        <f t="shared" si="163"/>
        <v>0.34064690875424297</v>
      </c>
      <c r="EU97" s="10"/>
      <c r="EV97" s="10"/>
      <c r="EW97" s="10"/>
      <c r="EX97" s="10"/>
      <c r="EY97" s="10"/>
      <c r="EZ97" s="10"/>
      <c r="FA97" s="10"/>
      <c r="FB97" s="10"/>
    </row>
    <row r="98" spans="1:158" x14ac:dyDescent="0.25">
      <c r="A98" s="57" t="s">
        <v>44</v>
      </c>
      <c r="B98" s="17">
        <f t="shared" si="155"/>
        <v>48</v>
      </c>
      <c r="C98" s="10">
        <v>11.06</v>
      </c>
      <c r="D98" s="10">
        <f>0.0991-0.0088</f>
        <v>9.0299999999999991E-2</v>
      </c>
      <c r="E98" s="7">
        <v>5.16E-2</v>
      </c>
      <c r="F98" s="10">
        <f t="shared" ref="F98:BQ98" si="164">F$5/(1-$E98)+$D$98-F$5</f>
        <v>0.17191113454238716</v>
      </c>
      <c r="G98" s="10">
        <f t="shared" si="164"/>
        <v>0.17463150569380015</v>
      </c>
      <c r="H98" s="10">
        <f t="shared" si="164"/>
        <v>0.17735187684521292</v>
      </c>
      <c r="I98" s="10">
        <f t="shared" si="164"/>
        <v>0.18007224799662591</v>
      </c>
      <c r="J98" s="10">
        <f t="shared" si="164"/>
        <v>0.1827926191480389</v>
      </c>
      <c r="K98" s="10">
        <f t="shared" si="164"/>
        <v>0.18551299029945167</v>
      </c>
      <c r="L98" s="10">
        <f t="shared" si="164"/>
        <v>0.18823336145086467</v>
      </c>
      <c r="M98" s="10">
        <f t="shared" si="164"/>
        <v>0.19095373260227722</v>
      </c>
      <c r="N98" s="10">
        <f t="shared" si="164"/>
        <v>0.19367410375369065</v>
      </c>
      <c r="O98" s="10">
        <f t="shared" si="164"/>
        <v>0.1963944749051032</v>
      </c>
      <c r="P98" s="10">
        <f t="shared" si="164"/>
        <v>0.22631855757064523</v>
      </c>
      <c r="Q98" s="10">
        <f t="shared" si="164"/>
        <v>0.229038928722058</v>
      </c>
      <c r="R98" s="10">
        <f t="shared" si="164"/>
        <v>0.23175929987347121</v>
      </c>
      <c r="S98" s="10">
        <f t="shared" si="164"/>
        <v>0.23447967102488398</v>
      </c>
      <c r="T98" s="10">
        <f t="shared" si="164"/>
        <v>0.23720004217629675</v>
      </c>
      <c r="U98" s="10">
        <f t="shared" si="164"/>
        <v>0.23992041332770997</v>
      </c>
      <c r="V98" s="10">
        <f t="shared" si="164"/>
        <v>0.24264078447912274</v>
      </c>
      <c r="W98" s="10">
        <f t="shared" si="164"/>
        <v>0.24536115563053551</v>
      </c>
      <c r="X98" s="10">
        <f t="shared" si="164"/>
        <v>0.24808152678194828</v>
      </c>
      <c r="Y98" s="10">
        <f t="shared" si="164"/>
        <v>0.2508018979333615</v>
      </c>
      <c r="Z98" s="10">
        <f t="shared" si="164"/>
        <v>0.25352226908477427</v>
      </c>
      <c r="AA98" s="10">
        <f t="shared" si="164"/>
        <v>0.25624264023618704</v>
      </c>
      <c r="AB98" s="10">
        <f t="shared" si="164"/>
        <v>0.25896301138759981</v>
      </c>
      <c r="AC98" s="10">
        <f t="shared" si="164"/>
        <v>0.26168338253901302</v>
      </c>
      <c r="AD98" s="10">
        <f t="shared" si="164"/>
        <v>0.26440375369042579</v>
      </c>
      <c r="AE98" s="10">
        <f t="shared" si="164"/>
        <v>0.26712412484183856</v>
      </c>
      <c r="AF98" s="10">
        <f t="shared" si="164"/>
        <v>0.26984449599325178</v>
      </c>
      <c r="AG98" s="10">
        <f t="shared" si="164"/>
        <v>0.27256486714466455</v>
      </c>
      <c r="AH98" s="10">
        <f t="shared" si="164"/>
        <v>0.27528523829607732</v>
      </c>
      <c r="AI98" s="10">
        <f t="shared" si="164"/>
        <v>0.27800560944749009</v>
      </c>
      <c r="AJ98" s="10">
        <f t="shared" si="164"/>
        <v>0.2807259805989033</v>
      </c>
      <c r="AK98" s="10">
        <f t="shared" si="164"/>
        <v>0.28344635175031607</v>
      </c>
      <c r="AL98" s="10">
        <f t="shared" si="164"/>
        <v>0.28616672290172884</v>
      </c>
      <c r="AM98" s="10">
        <f t="shared" si="164"/>
        <v>0.28888709405314206</v>
      </c>
      <c r="AN98" s="10">
        <f t="shared" si="164"/>
        <v>0.29160746520455483</v>
      </c>
      <c r="AO98" s="10">
        <f t="shared" si="164"/>
        <v>0.2943278363559676</v>
      </c>
      <c r="AP98" s="10">
        <f t="shared" si="164"/>
        <v>0.29704820750738037</v>
      </c>
      <c r="AQ98" s="10">
        <f t="shared" si="164"/>
        <v>0.29976857865879314</v>
      </c>
      <c r="AR98" s="10">
        <f t="shared" si="164"/>
        <v>0.30248894981020591</v>
      </c>
      <c r="AS98" s="10">
        <f t="shared" si="164"/>
        <v>0.30520932096161957</v>
      </c>
      <c r="AT98" s="10">
        <f t="shared" si="164"/>
        <v>0.30792969211303234</v>
      </c>
      <c r="AU98" s="10">
        <f t="shared" si="164"/>
        <v>0.31065006326444511</v>
      </c>
      <c r="AV98" s="10">
        <f t="shared" si="164"/>
        <v>0.31337043441585788</v>
      </c>
      <c r="AW98" s="10">
        <f t="shared" si="164"/>
        <v>0.31609080556727065</v>
      </c>
      <c r="AX98" s="10">
        <f t="shared" si="164"/>
        <v>0.31881117671868342</v>
      </c>
      <c r="AY98" s="10">
        <f t="shared" si="164"/>
        <v>0.32153154787009619</v>
      </c>
      <c r="AZ98" s="10">
        <f t="shared" si="164"/>
        <v>0.32425191902150985</v>
      </c>
      <c r="BA98" s="10">
        <f t="shared" si="164"/>
        <v>0.32697229017292262</v>
      </c>
      <c r="BB98" s="10">
        <f t="shared" si="164"/>
        <v>0.32969266132433539</v>
      </c>
      <c r="BC98" s="10">
        <f t="shared" si="164"/>
        <v>0.33241303247574816</v>
      </c>
      <c r="BD98" s="10">
        <f t="shared" si="164"/>
        <v>0.33513340362716093</v>
      </c>
      <c r="BE98" s="10">
        <f t="shared" si="164"/>
        <v>0.3378537747785737</v>
      </c>
      <c r="BF98" s="10">
        <f t="shared" si="164"/>
        <v>0.34057414592998647</v>
      </c>
      <c r="BG98" s="10">
        <f t="shared" si="164"/>
        <v>0.34329451708140013</v>
      </c>
      <c r="BH98" s="10">
        <f t="shared" si="164"/>
        <v>0.3460148882328129</v>
      </c>
      <c r="BI98" s="10">
        <f t="shared" si="164"/>
        <v>0.34873525938422567</v>
      </c>
      <c r="BJ98" s="10">
        <f t="shared" si="164"/>
        <v>0.35145563053563844</v>
      </c>
      <c r="BK98" s="10">
        <f t="shared" si="164"/>
        <v>0.35417600168705121</v>
      </c>
      <c r="BL98" s="10">
        <f t="shared" si="164"/>
        <v>0.35689637283846398</v>
      </c>
      <c r="BM98" s="10">
        <f t="shared" si="164"/>
        <v>0.35961674398987675</v>
      </c>
      <c r="BN98" s="10">
        <f t="shared" si="164"/>
        <v>0.36233711514129041</v>
      </c>
      <c r="BO98" s="10">
        <f t="shared" si="164"/>
        <v>0.36505748629270318</v>
      </c>
      <c r="BP98" s="10">
        <f t="shared" si="164"/>
        <v>0.36777785744411595</v>
      </c>
      <c r="BQ98" s="10">
        <f t="shared" si="164"/>
        <v>0.37049822859552872</v>
      </c>
      <c r="BR98" s="10">
        <f t="shared" ref="BR98:EC98" si="165">BR$5/(1-$E98)+$D$98-BR$5</f>
        <v>0.37321859974694149</v>
      </c>
      <c r="BS98" s="10">
        <f t="shared" si="165"/>
        <v>0.37593897089835426</v>
      </c>
      <c r="BT98" s="10">
        <f t="shared" si="165"/>
        <v>0.37865934204976703</v>
      </c>
      <c r="BU98" s="10">
        <f t="shared" si="165"/>
        <v>0.38137971320118069</v>
      </c>
      <c r="BV98" s="10">
        <f t="shared" si="165"/>
        <v>0.38410008435259346</v>
      </c>
      <c r="BW98" s="10">
        <f t="shared" si="165"/>
        <v>0.38682045550400623</v>
      </c>
      <c r="BX98" s="10">
        <f t="shared" si="165"/>
        <v>0.389540826655419</v>
      </c>
      <c r="BY98" s="10">
        <f t="shared" si="165"/>
        <v>0.39226119780683177</v>
      </c>
      <c r="BZ98" s="10">
        <f t="shared" si="165"/>
        <v>0.39498156895824454</v>
      </c>
      <c r="CA98" s="10">
        <f t="shared" si="165"/>
        <v>0.39770194010965731</v>
      </c>
      <c r="CB98" s="10">
        <f t="shared" si="165"/>
        <v>0.40042231126107097</v>
      </c>
      <c r="CC98" s="10">
        <f t="shared" si="165"/>
        <v>0.40314268241248374</v>
      </c>
      <c r="CD98" s="10">
        <f t="shared" si="165"/>
        <v>0.40586305356389651</v>
      </c>
      <c r="CE98" s="10">
        <f t="shared" si="165"/>
        <v>0.40858342471530928</v>
      </c>
      <c r="CF98" s="10">
        <f t="shared" si="165"/>
        <v>0.41130379586672206</v>
      </c>
      <c r="CG98" s="10">
        <f t="shared" si="165"/>
        <v>0.41402416701813483</v>
      </c>
      <c r="CH98" s="10">
        <f t="shared" si="165"/>
        <v>0.4167445381695476</v>
      </c>
      <c r="CI98" s="10">
        <f t="shared" si="165"/>
        <v>0.41946490932096125</v>
      </c>
      <c r="CJ98" s="10">
        <f t="shared" si="165"/>
        <v>0.42218528047237402</v>
      </c>
      <c r="CK98" s="10">
        <f t="shared" si="165"/>
        <v>0.4249056516237868</v>
      </c>
      <c r="CL98" s="10">
        <f t="shared" si="165"/>
        <v>0.42762602277519957</v>
      </c>
      <c r="CM98" s="10">
        <f t="shared" si="165"/>
        <v>0.43034639392661234</v>
      </c>
      <c r="CN98" s="10">
        <f t="shared" si="165"/>
        <v>0.43306676507802511</v>
      </c>
      <c r="CO98" s="10">
        <f t="shared" si="165"/>
        <v>0.43578713622943788</v>
      </c>
      <c r="CP98" s="10">
        <f t="shared" si="165"/>
        <v>0.43850750738085154</v>
      </c>
      <c r="CQ98" s="10">
        <f t="shared" si="165"/>
        <v>0.44122787853226431</v>
      </c>
      <c r="CR98" s="10">
        <f t="shared" si="165"/>
        <v>0.44394824968367708</v>
      </c>
      <c r="CS98" s="10">
        <f t="shared" si="165"/>
        <v>0.44666862083508985</v>
      </c>
      <c r="CT98" s="10">
        <f t="shared" si="165"/>
        <v>0.44938899198650262</v>
      </c>
      <c r="CU98" s="10">
        <f t="shared" si="165"/>
        <v>0.45210936313791539</v>
      </c>
      <c r="CV98" s="10">
        <f t="shared" si="165"/>
        <v>0.45482973428932816</v>
      </c>
      <c r="CW98" s="10">
        <f t="shared" si="165"/>
        <v>0.45755010544074093</v>
      </c>
      <c r="CX98" s="10">
        <f t="shared" si="165"/>
        <v>0.46027047659215459</v>
      </c>
      <c r="CY98" s="10">
        <f t="shared" si="165"/>
        <v>0.46299084774356736</v>
      </c>
      <c r="CZ98" s="10">
        <f t="shared" si="165"/>
        <v>0.46571121889498013</v>
      </c>
      <c r="DA98" s="10">
        <f t="shared" si="165"/>
        <v>0.4684315900463929</v>
      </c>
      <c r="DB98" s="10">
        <f t="shared" si="165"/>
        <v>0.47115196119780567</v>
      </c>
      <c r="DC98" s="10">
        <f t="shared" si="165"/>
        <v>0.47387233234921844</v>
      </c>
      <c r="DD98" s="10">
        <f t="shared" si="165"/>
        <v>0.47659270350063121</v>
      </c>
      <c r="DE98" s="10">
        <f t="shared" si="165"/>
        <v>0.47931307465204487</v>
      </c>
      <c r="DF98" s="10">
        <f t="shared" si="165"/>
        <v>0.48203344580345764</v>
      </c>
      <c r="DG98" s="10">
        <f t="shared" si="165"/>
        <v>0.48475381695487041</v>
      </c>
      <c r="DH98" s="10">
        <f t="shared" si="165"/>
        <v>0.48747418810628318</v>
      </c>
      <c r="DI98" s="10">
        <f t="shared" si="165"/>
        <v>0.49019455925769595</v>
      </c>
      <c r="DJ98" s="10">
        <f t="shared" si="165"/>
        <v>0.49291493040910872</v>
      </c>
      <c r="DK98" s="10">
        <f t="shared" si="165"/>
        <v>0.49563530156052149</v>
      </c>
      <c r="DL98" s="10">
        <f t="shared" si="165"/>
        <v>0.49835567271193515</v>
      </c>
      <c r="DM98" s="10">
        <f t="shared" si="165"/>
        <v>0.50107604386334703</v>
      </c>
      <c r="DN98" s="10">
        <f t="shared" si="165"/>
        <v>0.5037964150147598</v>
      </c>
      <c r="DO98" s="10">
        <f t="shared" si="165"/>
        <v>0.50651678616617257</v>
      </c>
      <c r="DP98" s="10">
        <f t="shared" si="165"/>
        <v>0.50923715731758534</v>
      </c>
      <c r="DQ98" s="10">
        <f t="shared" si="165"/>
        <v>0.51195752846899811</v>
      </c>
      <c r="DR98" s="10">
        <f t="shared" si="165"/>
        <v>0.51467789962041088</v>
      </c>
      <c r="DS98" s="10">
        <f t="shared" si="165"/>
        <v>0.51739827077182365</v>
      </c>
      <c r="DT98" s="10">
        <f t="shared" si="165"/>
        <v>0.52011864192323642</v>
      </c>
      <c r="DU98" s="10">
        <f t="shared" si="165"/>
        <v>0.52283901307464919</v>
      </c>
      <c r="DV98" s="10">
        <f t="shared" si="165"/>
        <v>0.52555938422606374</v>
      </c>
      <c r="DW98" s="10">
        <f t="shared" si="165"/>
        <v>0.52827975537747562</v>
      </c>
      <c r="DX98" s="10">
        <f t="shared" si="165"/>
        <v>0.53100012652888928</v>
      </c>
      <c r="DY98" s="10">
        <f t="shared" si="165"/>
        <v>0.53372049768030116</v>
      </c>
      <c r="DZ98" s="10">
        <f t="shared" si="165"/>
        <v>0.53644086883171482</v>
      </c>
      <c r="EA98" s="10">
        <f t="shared" si="165"/>
        <v>0.53916123998312671</v>
      </c>
      <c r="EB98" s="10">
        <f t="shared" si="165"/>
        <v>0.54188161113454036</v>
      </c>
      <c r="EC98" s="10">
        <f t="shared" si="165"/>
        <v>0.54460198228595402</v>
      </c>
      <c r="ED98" s="10">
        <f t="shared" ref="ED98:ET98" si="166">ED$5/(1-$E98)+$D$98-ED$5</f>
        <v>0.5473223534373659</v>
      </c>
      <c r="EE98" s="10">
        <f t="shared" si="166"/>
        <v>0.55004272458877956</v>
      </c>
      <c r="EF98" s="10">
        <f t="shared" si="166"/>
        <v>0.55276309574019145</v>
      </c>
      <c r="EG98" s="10">
        <f t="shared" si="166"/>
        <v>0.5554834668916051</v>
      </c>
      <c r="EH98" s="10">
        <f t="shared" si="166"/>
        <v>0.55820383804301876</v>
      </c>
      <c r="EI98" s="10">
        <f t="shared" si="166"/>
        <v>0.56092420919443065</v>
      </c>
      <c r="EJ98" s="10">
        <f t="shared" si="166"/>
        <v>0.5636445803458443</v>
      </c>
      <c r="EK98" s="10">
        <f t="shared" si="166"/>
        <v>0.56636495149725619</v>
      </c>
      <c r="EL98" s="10">
        <f t="shared" si="166"/>
        <v>0.56908532264866984</v>
      </c>
      <c r="EM98" s="10">
        <f t="shared" si="166"/>
        <v>0.5718056938000835</v>
      </c>
      <c r="EN98" s="10">
        <f t="shared" si="166"/>
        <v>0.57452606495149539</v>
      </c>
      <c r="EO98" s="10">
        <f t="shared" si="166"/>
        <v>0.57724643610290904</v>
      </c>
      <c r="EP98" s="10">
        <f t="shared" si="166"/>
        <v>0.57996680725432093</v>
      </c>
      <c r="EQ98" s="10">
        <f t="shared" si="166"/>
        <v>0.58268717840573458</v>
      </c>
      <c r="ER98" s="10">
        <f t="shared" si="166"/>
        <v>0.58540754955714824</v>
      </c>
      <c r="ES98" s="10">
        <f t="shared" si="166"/>
        <v>0.58812792070856013</v>
      </c>
      <c r="ET98" s="10">
        <f t="shared" si="166"/>
        <v>0.59084829185997378</v>
      </c>
      <c r="EU98" s="10"/>
      <c r="EV98" s="10"/>
      <c r="EW98" s="10"/>
      <c r="EX98" s="10"/>
      <c r="EY98" s="10"/>
      <c r="EZ98" s="10"/>
      <c r="FA98" s="10"/>
      <c r="FB98" s="10"/>
    </row>
    <row r="99" spans="1:158" x14ac:dyDescent="0.25">
      <c r="A99" s="57" t="s">
        <v>45</v>
      </c>
      <c r="B99" s="17">
        <f t="shared" ref="B99:B114" si="167">+B98+1</f>
        <v>49</v>
      </c>
      <c r="C99" s="10">
        <v>12.56</v>
      </c>
      <c r="D99" s="10">
        <f>0.1089-0.0088</f>
        <v>0.10009999999999999</v>
      </c>
      <c r="E99" s="7">
        <v>5.8799999999999998E-2</v>
      </c>
      <c r="F99" s="10">
        <f t="shared" ref="F99:BQ99" si="168">F$5/(1-$E99)+$D$99-F$5</f>
        <v>0.19381015724606887</v>
      </c>
      <c r="G99" s="10">
        <f t="shared" si="168"/>
        <v>0.19693382915427127</v>
      </c>
      <c r="H99" s="10">
        <f t="shared" si="168"/>
        <v>0.20005750106247344</v>
      </c>
      <c r="I99" s="10">
        <f t="shared" si="168"/>
        <v>0.20318117297067584</v>
      </c>
      <c r="J99" s="10">
        <f t="shared" si="168"/>
        <v>0.20630484487887801</v>
      </c>
      <c r="K99" s="10">
        <f t="shared" si="168"/>
        <v>0.20942851678708041</v>
      </c>
      <c r="L99" s="10">
        <f t="shared" si="168"/>
        <v>0.21255218869528258</v>
      </c>
      <c r="M99" s="10">
        <f t="shared" si="168"/>
        <v>0.21567586060348476</v>
      </c>
      <c r="N99" s="10">
        <f t="shared" si="168"/>
        <v>0.21879953251168693</v>
      </c>
      <c r="O99" s="10">
        <f t="shared" si="168"/>
        <v>0.22192320441988911</v>
      </c>
      <c r="P99" s="10">
        <f t="shared" si="168"/>
        <v>0.25628359541011436</v>
      </c>
      <c r="Q99" s="10">
        <f t="shared" si="168"/>
        <v>0.25940726731831676</v>
      </c>
      <c r="R99" s="10">
        <f t="shared" si="168"/>
        <v>0.26253093922651916</v>
      </c>
      <c r="S99" s="10">
        <f t="shared" si="168"/>
        <v>0.26565461113472155</v>
      </c>
      <c r="T99" s="10">
        <f t="shared" si="168"/>
        <v>0.2687782830429235</v>
      </c>
      <c r="U99" s="10">
        <f t="shared" si="168"/>
        <v>0.2719019549511259</v>
      </c>
      <c r="V99" s="10">
        <f t="shared" si="168"/>
        <v>0.2750256268593283</v>
      </c>
      <c r="W99" s="10">
        <f t="shared" si="168"/>
        <v>0.27814929876753025</v>
      </c>
      <c r="X99" s="10">
        <f t="shared" si="168"/>
        <v>0.28127297067573265</v>
      </c>
      <c r="Y99" s="10">
        <f t="shared" si="168"/>
        <v>0.28439664258393504</v>
      </c>
      <c r="Z99" s="10">
        <f t="shared" si="168"/>
        <v>0.28752031449213744</v>
      </c>
      <c r="AA99" s="10">
        <f t="shared" si="168"/>
        <v>0.29064398640033939</v>
      </c>
      <c r="AB99" s="10">
        <f t="shared" si="168"/>
        <v>0.29376765830854179</v>
      </c>
      <c r="AC99" s="10">
        <f t="shared" si="168"/>
        <v>0.29689133021674419</v>
      </c>
      <c r="AD99" s="10">
        <f t="shared" si="168"/>
        <v>0.30001500212494658</v>
      </c>
      <c r="AE99" s="10">
        <f t="shared" si="168"/>
        <v>0.30313867403314854</v>
      </c>
      <c r="AF99" s="10">
        <f t="shared" si="168"/>
        <v>0.30626234594135093</v>
      </c>
      <c r="AG99" s="10">
        <f t="shared" si="168"/>
        <v>0.30938601784955333</v>
      </c>
      <c r="AH99" s="10">
        <f t="shared" si="168"/>
        <v>0.31250968975775573</v>
      </c>
      <c r="AI99" s="10">
        <f t="shared" si="168"/>
        <v>0.31563336166595768</v>
      </c>
      <c r="AJ99" s="10">
        <f t="shared" si="168"/>
        <v>0.31875703357416008</v>
      </c>
      <c r="AK99" s="10">
        <f t="shared" si="168"/>
        <v>0.32188070548236247</v>
      </c>
      <c r="AL99" s="10">
        <f t="shared" si="168"/>
        <v>0.32500437739056487</v>
      </c>
      <c r="AM99" s="10">
        <f t="shared" si="168"/>
        <v>0.32812804929876682</v>
      </c>
      <c r="AN99" s="10">
        <f t="shared" si="168"/>
        <v>0.33125172120696966</v>
      </c>
      <c r="AO99" s="10">
        <f t="shared" si="168"/>
        <v>0.33437539311517206</v>
      </c>
      <c r="AP99" s="10">
        <f t="shared" si="168"/>
        <v>0.33749906502337446</v>
      </c>
      <c r="AQ99" s="10">
        <f t="shared" si="168"/>
        <v>0.34062273693157685</v>
      </c>
      <c r="AR99" s="10">
        <f t="shared" si="168"/>
        <v>0.34374640883977925</v>
      </c>
      <c r="AS99" s="10">
        <f t="shared" si="168"/>
        <v>0.34687008074798076</v>
      </c>
      <c r="AT99" s="10">
        <f t="shared" si="168"/>
        <v>0.34999375265618315</v>
      </c>
      <c r="AU99" s="10">
        <f t="shared" si="168"/>
        <v>0.35311742456438555</v>
      </c>
      <c r="AV99" s="10">
        <f t="shared" si="168"/>
        <v>0.35624109647258795</v>
      </c>
      <c r="AW99" s="10">
        <f t="shared" si="168"/>
        <v>0.35936476838079034</v>
      </c>
      <c r="AX99" s="10">
        <f t="shared" si="168"/>
        <v>0.36248844028899274</v>
      </c>
      <c r="AY99" s="10">
        <f t="shared" si="168"/>
        <v>0.36561211219719514</v>
      </c>
      <c r="AZ99" s="10">
        <f t="shared" si="168"/>
        <v>0.36873578410539665</v>
      </c>
      <c r="BA99" s="10">
        <f t="shared" si="168"/>
        <v>0.37185945601359904</v>
      </c>
      <c r="BB99" s="10">
        <f t="shared" si="168"/>
        <v>0.37498312792180144</v>
      </c>
      <c r="BC99" s="10">
        <f t="shared" si="168"/>
        <v>0.37810679983000384</v>
      </c>
      <c r="BD99" s="10">
        <f t="shared" si="168"/>
        <v>0.38123047173820623</v>
      </c>
      <c r="BE99" s="10">
        <f t="shared" si="168"/>
        <v>0.38435414364640863</v>
      </c>
      <c r="BF99" s="10">
        <f t="shared" si="168"/>
        <v>0.38747781555461103</v>
      </c>
      <c r="BG99" s="10">
        <f t="shared" si="168"/>
        <v>0.39060148746281342</v>
      </c>
      <c r="BH99" s="10">
        <f t="shared" si="168"/>
        <v>0.39372515937101493</v>
      </c>
      <c r="BI99" s="10">
        <f t="shared" si="168"/>
        <v>0.39684883127921733</v>
      </c>
      <c r="BJ99" s="10">
        <f t="shared" si="168"/>
        <v>0.39997250318741973</v>
      </c>
      <c r="BK99" s="10">
        <f t="shared" si="168"/>
        <v>0.40309617509562212</v>
      </c>
      <c r="BL99" s="10">
        <f t="shared" si="168"/>
        <v>0.40621984700382452</v>
      </c>
      <c r="BM99" s="10">
        <f t="shared" si="168"/>
        <v>0.40934351891202692</v>
      </c>
      <c r="BN99" s="10">
        <f t="shared" si="168"/>
        <v>0.41246719082022931</v>
      </c>
      <c r="BO99" s="10">
        <f t="shared" si="168"/>
        <v>0.41559086272843171</v>
      </c>
      <c r="BP99" s="10">
        <f t="shared" si="168"/>
        <v>0.41871453463663322</v>
      </c>
      <c r="BQ99" s="10">
        <f t="shared" si="168"/>
        <v>0.42183820654483561</v>
      </c>
      <c r="BR99" s="10">
        <f t="shared" ref="BR99:EC99" si="169">BR$5/(1-$E99)+$D$99-BR$5</f>
        <v>0.42496187845303801</v>
      </c>
      <c r="BS99" s="10">
        <f t="shared" si="169"/>
        <v>0.42808555036124041</v>
      </c>
      <c r="BT99" s="10">
        <f t="shared" si="169"/>
        <v>0.4312092222694428</v>
      </c>
      <c r="BU99" s="10">
        <f t="shared" si="169"/>
        <v>0.4343328941776452</v>
      </c>
      <c r="BV99" s="10">
        <f t="shared" si="169"/>
        <v>0.4374565660858476</v>
      </c>
      <c r="BW99" s="10">
        <f t="shared" si="169"/>
        <v>0.44058023799404999</v>
      </c>
      <c r="BX99" s="10">
        <f t="shared" si="169"/>
        <v>0.4437039099022515</v>
      </c>
      <c r="BY99" s="10">
        <f t="shared" si="169"/>
        <v>0.4468275818104539</v>
      </c>
      <c r="BZ99" s="10">
        <f t="shared" si="169"/>
        <v>0.4499512537186563</v>
      </c>
      <c r="CA99" s="10">
        <f t="shared" si="169"/>
        <v>0.45307492562685869</v>
      </c>
      <c r="CB99" s="10">
        <f t="shared" si="169"/>
        <v>0.45619859753506109</v>
      </c>
      <c r="CC99" s="10">
        <f t="shared" si="169"/>
        <v>0.45932226944326349</v>
      </c>
      <c r="CD99" s="10">
        <f t="shared" si="169"/>
        <v>0.46244594135146588</v>
      </c>
      <c r="CE99" s="10">
        <f t="shared" si="169"/>
        <v>0.46556961325966739</v>
      </c>
      <c r="CF99" s="10">
        <f t="shared" si="169"/>
        <v>0.46869328516786979</v>
      </c>
      <c r="CG99" s="10">
        <f t="shared" si="169"/>
        <v>0.47181695707607219</v>
      </c>
      <c r="CH99" s="10">
        <f t="shared" si="169"/>
        <v>0.47494062898427458</v>
      </c>
      <c r="CI99" s="10">
        <f t="shared" si="169"/>
        <v>0.47806430089247698</v>
      </c>
      <c r="CJ99" s="10">
        <f t="shared" si="169"/>
        <v>0.48118797280067938</v>
      </c>
      <c r="CK99" s="10">
        <f t="shared" si="169"/>
        <v>0.48431164470888177</v>
      </c>
      <c r="CL99" s="10">
        <f t="shared" si="169"/>
        <v>0.48743531661708417</v>
      </c>
      <c r="CM99" s="10">
        <f t="shared" si="169"/>
        <v>0.49055898852528568</v>
      </c>
      <c r="CN99" s="10">
        <f t="shared" si="169"/>
        <v>0.49368266043348807</v>
      </c>
      <c r="CO99" s="10">
        <f t="shared" si="169"/>
        <v>0.49680633234169047</v>
      </c>
      <c r="CP99" s="10">
        <f t="shared" si="169"/>
        <v>0.49993000424989287</v>
      </c>
      <c r="CQ99" s="10">
        <f t="shared" si="169"/>
        <v>0.50305367615809526</v>
      </c>
      <c r="CR99" s="10">
        <f t="shared" si="169"/>
        <v>0.50617734806629766</v>
      </c>
      <c r="CS99" s="10">
        <f t="shared" si="169"/>
        <v>0.50930101997450006</v>
      </c>
      <c r="CT99" s="10">
        <f t="shared" si="169"/>
        <v>0.51242469188270245</v>
      </c>
      <c r="CU99" s="10">
        <f t="shared" si="169"/>
        <v>0.51554836379090396</v>
      </c>
      <c r="CV99" s="10">
        <f t="shared" si="169"/>
        <v>0.51867203569910636</v>
      </c>
      <c r="CW99" s="10">
        <f t="shared" si="169"/>
        <v>0.52179570760730876</v>
      </c>
      <c r="CX99" s="10">
        <f t="shared" si="169"/>
        <v>0.52491937951551115</v>
      </c>
      <c r="CY99" s="10">
        <f t="shared" si="169"/>
        <v>0.52804305142371355</v>
      </c>
      <c r="CZ99" s="10">
        <f t="shared" si="169"/>
        <v>0.53116672333191595</v>
      </c>
      <c r="DA99" s="10">
        <f t="shared" si="169"/>
        <v>0.53429039524011834</v>
      </c>
      <c r="DB99" s="10">
        <f t="shared" si="169"/>
        <v>0.53741406714832074</v>
      </c>
      <c r="DC99" s="10">
        <f t="shared" si="169"/>
        <v>0.54053773905652225</v>
      </c>
      <c r="DD99" s="10">
        <f t="shared" si="169"/>
        <v>0.54366141096472465</v>
      </c>
      <c r="DE99" s="10">
        <f t="shared" si="169"/>
        <v>0.54678508287292704</v>
      </c>
      <c r="DF99" s="10">
        <f t="shared" si="169"/>
        <v>0.54990875478112944</v>
      </c>
      <c r="DG99" s="10">
        <f t="shared" si="169"/>
        <v>0.55303242668933184</v>
      </c>
      <c r="DH99" s="10">
        <f t="shared" si="169"/>
        <v>0.55615609859753423</v>
      </c>
      <c r="DI99" s="10">
        <f t="shared" si="169"/>
        <v>0.55927977050573663</v>
      </c>
      <c r="DJ99" s="10">
        <f t="shared" si="169"/>
        <v>0.56240344241393814</v>
      </c>
      <c r="DK99" s="10">
        <f t="shared" si="169"/>
        <v>0.56552711432213965</v>
      </c>
      <c r="DL99" s="10">
        <f t="shared" si="169"/>
        <v>0.56865078623034293</v>
      </c>
      <c r="DM99" s="10">
        <f t="shared" si="169"/>
        <v>0.57177445813854444</v>
      </c>
      <c r="DN99" s="10">
        <f t="shared" si="169"/>
        <v>0.57489813004674595</v>
      </c>
      <c r="DO99" s="10">
        <f t="shared" si="169"/>
        <v>0.57802180195494923</v>
      </c>
      <c r="DP99" s="10">
        <f t="shared" si="169"/>
        <v>0.58114547386315074</v>
      </c>
      <c r="DQ99" s="10">
        <f t="shared" si="169"/>
        <v>0.58426914577135403</v>
      </c>
      <c r="DR99" s="10">
        <f t="shared" si="169"/>
        <v>0.58739281767955553</v>
      </c>
      <c r="DS99" s="10">
        <f t="shared" si="169"/>
        <v>0.59051648958775882</v>
      </c>
      <c r="DT99" s="10">
        <f t="shared" si="169"/>
        <v>0.59364016149596033</v>
      </c>
      <c r="DU99" s="10">
        <f t="shared" si="169"/>
        <v>0.59676383340416361</v>
      </c>
      <c r="DV99" s="10">
        <f t="shared" si="169"/>
        <v>0.59988750531236512</v>
      </c>
      <c r="DW99" s="10">
        <f t="shared" si="169"/>
        <v>0.60301117722056752</v>
      </c>
      <c r="DX99" s="10">
        <f t="shared" si="169"/>
        <v>0.60613484912876991</v>
      </c>
      <c r="DY99" s="10">
        <f t="shared" si="169"/>
        <v>0.60925852103697231</v>
      </c>
      <c r="DZ99" s="10">
        <f t="shared" si="169"/>
        <v>0.61238219294517471</v>
      </c>
      <c r="EA99" s="10">
        <f t="shared" si="169"/>
        <v>0.6155058648533771</v>
      </c>
      <c r="EB99" s="10">
        <f t="shared" si="169"/>
        <v>0.6186295367615795</v>
      </c>
      <c r="EC99" s="10">
        <f t="shared" si="169"/>
        <v>0.6217532086697819</v>
      </c>
      <c r="ED99" s="10">
        <f t="shared" ref="ED99:ET99" si="170">ED$5/(1-$E99)+$D$99-ED$5</f>
        <v>0.62487688057798429</v>
      </c>
      <c r="EE99" s="10">
        <f t="shared" si="170"/>
        <v>0.62800055248618669</v>
      </c>
      <c r="EF99" s="10">
        <f t="shared" si="170"/>
        <v>0.63112422439438909</v>
      </c>
      <c r="EG99" s="10">
        <f t="shared" si="170"/>
        <v>0.63424789630259149</v>
      </c>
      <c r="EH99" s="10">
        <f t="shared" si="170"/>
        <v>0.63737156821079388</v>
      </c>
      <c r="EI99" s="10">
        <f t="shared" si="170"/>
        <v>0.64049524011899628</v>
      </c>
      <c r="EJ99" s="10">
        <f t="shared" si="170"/>
        <v>0.6436189120271969</v>
      </c>
      <c r="EK99" s="10">
        <f t="shared" si="170"/>
        <v>0.6467425839353993</v>
      </c>
      <c r="EL99" s="10">
        <f t="shared" si="170"/>
        <v>0.64986625584360169</v>
      </c>
      <c r="EM99" s="10">
        <f t="shared" si="170"/>
        <v>0.65298992775180409</v>
      </c>
      <c r="EN99" s="10">
        <f t="shared" si="170"/>
        <v>0.65611359966000649</v>
      </c>
      <c r="EO99" s="10">
        <f t="shared" si="170"/>
        <v>0.65923727156820888</v>
      </c>
      <c r="EP99" s="10">
        <f t="shared" si="170"/>
        <v>0.66236094347641128</v>
      </c>
      <c r="EQ99" s="10">
        <f t="shared" si="170"/>
        <v>0.66548461538461368</v>
      </c>
      <c r="ER99" s="10">
        <f t="shared" si="170"/>
        <v>0.66860828729281607</v>
      </c>
      <c r="ES99" s="10">
        <f t="shared" si="170"/>
        <v>0.67173195920101847</v>
      </c>
      <c r="ET99" s="10">
        <f t="shared" si="170"/>
        <v>0.67485563110922087</v>
      </c>
      <c r="EU99" s="10"/>
      <c r="EV99" s="10"/>
      <c r="EW99" s="10"/>
      <c r="EX99" s="10"/>
      <c r="EY99" s="10"/>
      <c r="EZ99" s="10"/>
      <c r="FA99" s="10"/>
      <c r="FB99" s="10"/>
    </row>
    <row r="100" spans="1:158" x14ac:dyDescent="0.25">
      <c r="A100" s="57" t="s">
        <v>46</v>
      </c>
      <c r="B100" s="17">
        <f t="shared" si="167"/>
        <v>50</v>
      </c>
      <c r="C100" s="10">
        <v>14.3</v>
      </c>
      <c r="D100" s="10">
        <f>0.1229-0.0088</f>
        <v>0.11409999999999999</v>
      </c>
      <c r="E100" s="7">
        <v>6.7900000000000002E-2</v>
      </c>
      <c r="F100" s="10">
        <f t="shared" ref="F100:BQ100" si="171">F$5/(1-$E100)+$D$100-F$5</f>
        <v>0.22336939169616987</v>
      </c>
      <c r="G100" s="10">
        <f t="shared" si="171"/>
        <v>0.22701170475270893</v>
      </c>
      <c r="H100" s="10">
        <f t="shared" si="171"/>
        <v>0.23065401780924799</v>
      </c>
      <c r="I100" s="10">
        <f t="shared" si="171"/>
        <v>0.23429633086578705</v>
      </c>
      <c r="J100" s="10">
        <f t="shared" si="171"/>
        <v>0.23793864392232589</v>
      </c>
      <c r="K100" s="10">
        <f t="shared" si="171"/>
        <v>0.24158095697886495</v>
      </c>
      <c r="L100" s="10">
        <f t="shared" si="171"/>
        <v>0.24522327003540401</v>
      </c>
      <c r="M100" s="10">
        <f t="shared" si="171"/>
        <v>0.24886558309194284</v>
      </c>
      <c r="N100" s="10">
        <f t="shared" si="171"/>
        <v>0.25250789614848212</v>
      </c>
      <c r="O100" s="10">
        <f t="shared" si="171"/>
        <v>0.25615020920502096</v>
      </c>
      <c r="P100" s="10">
        <f t="shared" si="171"/>
        <v>0.29621565282694995</v>
      </c>
      <c r="Q100" s="10">
        <f t="shared" si="171"/>
        <v>0.29985796588348901</v>
      </c>
      <c r="R100" s="10">
        <f t="shared" si="171"/>
        <v>0.30350027894002762</v>
      </c>
      <c r="S100" s="10">
        <f t="shared" si="171"/>
        <v>0.30714259199656668</v>
      </c>
      <c r="T100" s="10">
        <f t="shared" si="171"/>
        <v>0.31078490505310574</v>
      </c>
      <c r="U100" s="10">
        <f t="shared" si="171"/>
        <v>0.3144272181096448</v>
      </c>
      <c r="V100" s="10">
        <f t="shared" si="171"/>
        <v>0.31806953116618386</v>
      </c>
      <c r="W100" s="10">
        <f t="shared" si="171"/>
        <v>0.32171184422272292</v>
      </c>
      <c r="X100" s="10">
        <f t="shared" si="171"/>
        <v>0.32535415727926154</v>
      </c>
      <c r="Y100" s="10">
        <f t="shared" si="171"/>
        <v>0.32899647033580059</v>
      </c>
      <c r="Z100" s="10">
        <f t="shared" si="171"/>
        <v>0.33263878339233965</v>
      </c>
      <c r="AA100" s="10">
        <f t="shared" si="171"/>
        <v>0.33628109644887871</v>
      </c>
      <c r="AB100" s="10">
        <f t="shared" si="171"/>
        <v>0.33992340950541777</v>
      </c>
      <c r="AC100" s="10">
        <f t="shared" si="171"/>
        <v>0.34356572256195683</v>
      </c>
      <c r="AD100" s="10">
        <f t="shared" si="171"/>
        <v>0.34720803561849545</v>
      </c>
      <c r="AE100" s="10">
        <f t="shared" si="171"/>
        <v>0.35085034867503451</v>
      </c>
      <c r="AF100" s="10">
        <f t="shared" si="171"/>
        <v>0.35449266173157357</v>
      </c>
      <c r="AG100" s="10">
        <f t="shared" si="171"/>
        <v>0.35813497478811263</v>
      </c>
      <c r="AH100" s="10">
        <f t="shared" si="171"/>
        <v>0.36177728784465168</v>
      </c>
      <c r="AI100" s="10">
        <f t="shared" si="171"/>
        <v>0.36541960090119074</v>
      </c>
      <c r="AJ100" s="10">
        <f t="shared" si="171"/>
        <v>0.36906191395772936</v>
      </c>
      <c r="AK100" s="10">
        <f t="shared" si="171"/>
        <v>0.37270422701426842</v>
      </c>
      <c r="AL100" s="10">
        <f t="shared" si="171"/>
        <v>0.37634654007080748</v>
      </c>
      <c r="AM100" s="10">
        <f t="shared" si="171"/>
        <v>0.37998885312734654</v>
      </c>
      <c r="AN100" s="10">
        <f t="shared" si="171"/>
        <v>0.3836311661838856</v>
      </c>
      <c r="AO100" s="10">
        <f t="shared" si="171"/>
        <v>0.38727347924042377</v>
      </c>
      <c r="AP100" s="10">
        <f t="shared" si="171"/>
        <v>0.39091579229696283</v>
      </c>
      <c r="AQ100" s="10">
        <f t="shared" si="171"/>
        <v>0.39455810535350189</v>
      </c>
      <c r="AR100" s="10">
        <f t="shared" si="171"/>
        <v>0.39820041841004095</v>
      </c>
      <c r="AS100" s="10">
        <f t="shared" si="171"/>
        <v>0.40184273146658001</v>
      </c>
      <c r="AT100" s="10">
        <f t="shared" si="171"/>
        <v>0.40548504452311906</v>
      </c>
      <c r="AU100" s="10">
        <f t="shared" si="171"/>
        <v>0.40912735757965812</v>
      </c>
      <c r="AV100" s="10">
        <f t="shared" si="171"/>
        <v>0.41276967063619718</v>
      </c>
      <c r="AW100" s="10">
        <f t="shared" si="171"/>
        <v>0.41641198369273624</v>
      </c>
      <c r="AX100" s="10">
        <f t="shared" si="171"/>
        <v>0.42005429674927441</v>
      </c>
      <c r="AY100" s="10">
        <f t="shared" si="171"/>
        <v>0.42369660980581347</v>
      </c>
      <c r="AZ100" s="10">
        <f t="shared" si="171"/>
        <v>0.42733892286235253</v>
      </c>
      <c r="BA100" s="10">
        <f t="shared" si="171"/>
        <v>0.43098123591889159</v>
      </c>
      <c r="BB100" s="10">
        <f t="shared" si="171"/>
        <v>0.43462354897543065</v>
      </c>
      <c r="BC100" s="10">
        <f t="shared" si="171"/>
        <v>0.43826586203196971</v>
      </c>
      <c r="BD100" s="10">
        <f t="shared" si="171"/>
        <v>0.44190817508850877</v>
      </c>
      <c r="BE100" s="10">
        <f t="shared" si="171"/>
        <v>0.44555048814504783</v>
      </c>
      <c r="BF100" s="10">
        <f t="shared" si="171"/>
        <v>0.44919280120158689</v>
      </c>
      <c r="BG100" s="10">
        <f t="shared" si="171"/>
        <v>0.45283511425812595</v>
      </c>
      <c r="BH100" s="10">
        <f t="shared" si="171"/>
        <v>0.45647742731466501</v>
      </c>
      <c r="BI100" s="10">
        <f t="shared" si="171"/>
        <v>0.46011974037120407</v>
      </c>
      <c r="BJ100" s="10">
        <f t="shared" si="171"/>
        <v>0.46376205342774224</v>
      </c>
      <c r="BK100" s="10">
        <f t="shared" si="171"/>
        <v>0.4674043664842813</v>
      </c>
      <c r="BL100" s="10">
        <f t="shared" si="171"/>
        <v>0.47104667954082036</v>
      </c>
      <c r="BM100" s="10">
        <f t="shared" si="171"/>
        <v>0.47468899259735942</v>
      </c>
      <c r="BN100" s="10">
        <f t="shared" si="171"/>
        <v>0.47833130565389848</v>
      </c>
      <c r="BO100" s="10">
        <f t="shared" si="171"/>
        <v>0.48197361871043753</v>
      </c>
      <c r="BP100" s="10">
        <f t="shared" si="171"/>
        <v>0.48561593176697659</v>
      </c>
      <c r="BQ100" s="10">
        <f t="shared" si="171"/>
        <v>0.48925824482351565</v>
      </c>
      <c r="BR100" s="10">
        <f t="shared" ref="BR100:EC100" si="172">BR$5/(1-$E100)+$D$100-BR$5</f>
        <v>0.49290055788005471</v>
      </c>
      <c r="BS100" s="10">
        <f t="shared" si="172"/>
        <v>0.49654287093659377</v>
      </c>
      <c r="BT100" s="10">
        <f t="shared" si="172"/>
        <v>0.50018518399313283</v>
      </c>
      <c r="BU100" s="10">
        <f t="shared" si="172"/>
        <v>0.50382749704967189</v>
      </c>
      <c r="BV100" s="10">
        <f t="shared" si="172"/>
        <v>0.50746981010621006</v>
      </c>
      <c r="BW100" s="10">
        <f t="shared" si="172"/>
        <v>0.51111212316274912</v>
      </c>
      <c r="BX100" s="10">
        <f t="shared" si="172"/>
        <v>0.51475443621928818</v>
      </c>
      <c r="BY100" s="10">
        <f t="shared" si="172"/>
        <v>0.51839674927582724</v>
      </c>
      <c r="BZ100" s="10">
        <f t="shared" si="172"/>
        <v>0.5220390623323663</v>
      </c>
      <c r="CA100" s="10">
        <f t="shared" si="172"/>
        <v>0.52568137538890536</v>
      </c>
      <c r="CB100" s="10">
        <f t="shared" si="172"/>
        <v>0.52932368844544442</v>
      </c>
      <c r="CC100" s="10">
        <f t="shared" si="172"/>
        <v>0.53296600150198348</v>
      </c>
      <c r="CD100" s="10">
        <f t="shared" si="172"/>
        <v>0.53660831455852254</v>
      </c>
      <c r="CE100" s="10">
        <f t="shared" si="172"/>
        <v>0.5402506276150616</v>
      </c>
      <c r="CF100" s="10">
        <f t="shared" si="172"/>
        <v>0.54389294067160066</v>
      </c>
      <c r="CG100" s="10">
        <f t="shared" si="172"/>
        <v>0.54753525372813883</v>
      </c>
      <c r="CH100" s="10">
        <f t="shared" si="172"/>
        <v>0.55117756678467789</v>
      </c>
      <c r="CI100" s="10">
        <f t="shared" si="172"/>
        <v>0.55481987984121695</v>
      </c>
      <c r="CJ100" s="10">
        <f t="shared" si="172"/>
        <v>0.558462192897756</v>
      </c>
      <c r="CK100" s="10">
        <f t="shared" si="172"/>
        <v>0.56210450595429506</v>
      </c>
      <c r="CL100" s="10">
        <f t="shared" si="172"/>
        <v>0.56574681901083412</v>
      </c>
      <c r="CM100" s="10">
        <f t="shared" si="172"/>
        <v>0.56938913206737318</v>
      </c>
      <c r="CN100" s="10">
        <f t="shared" si="172"/>
        <v>0.57303144512391224</v>
      </c>
      <c r="CO100" s="10">
        <f t="shared" si="172"/>
        <v>0.5766737581804513</v>
      </c>
      <c r="CP100" s="10">
        <f t="shared" si="172"/>
        <v>0.58031607123699036</v>
      </c>
      <c r="CQ100" s="10">
        <f t="shared" si="172"/>
        <v>0.58395838429352942</v>
      </c>
      <c r="CR100" s="10">
        <f t="shared" si="172"/>
        <v>0.58760069735006848</v>
      </c>
      <c r="CS100" s="10">
        <f t="shared" si="172"/>
        <v>0.59124301040660665</v>
      </c>
      <c r="CT100" s="10">
        <f t="shared" si="172"/>
        <v>0.59488532346314571</v>
      </c>
      <c r="CU100" s="10">
        <f t="shared" si="172"/>
        <v>0.59852763651968477</v>
      </c>
      <c r="CV100" s="10">
        <f t="shared" si="172"/>
        <v>0.60216994957622383</v>
      </c>
      <c r="CW100" s="10">
        <f t="shared" si="172"/>
        <v>0.60581226263276289</v>
      </c>
      <c r="CX100" s="10">
        <f t="shared" si="172"/>
        <v>0.60945457568930195</v>
      </c>
      <c r="CY100" s="10">
        <f t="shared" si="172"/>
        <v>0.61309688874584101</v>
      </c>
      <c r="CZ100" s="10">
        <f t="shared" si="172"/>
        <v>0.61673920180238007</v>
      </c>
      <c r="DA100" s="10">
        <f t="shared" si="172"/>
        <v>0.62038151485891913</v>
      </c>
      <c r="DB100" s="10">
        <f t="shared" si="172"/>
        <v>0.62402382791545818</v>
      </c>
      <c r="DC100" s="10">
        <f t="shared" si="172"/>
        <v>0.62766614097199724</v>
      </c>
      <c r="DD100" s="10">
        <f t="shared" si="172"/>
        <v>0.63130845402853542</v>
      </c>
      <c r="DE100" s="10">
        <f t="shared" si="172"/>
        <v>0.63495076708507447</v>
      </c>
      <c r="DF100" s="10">
        <f t="shared" si="172"/>
        <v>0.63859308014161353</v>
      </c>
      <c r="DG100" s="10">
        <f t="shared" si="172"/>
        <v>0.64223539319815259</v>
      </c>
      <c r="DH100" s="10">
        <f t="shared" si="172"/>
        <v>0.64587770625469165</v>
      </c>
      <c r="DI100" s="10">
        <f t="shared" si="172"/>
        <v>0.64952001931123071</v>
      </c>
      <c r="DJ100" s="10">
        <f t="shared" si="172"/>
        <v>0.65316233236777066</v>
      </c>
      <c r="DK100" s="10">
        <f t="shared" si="172"/>
        <v>0.65680464542430972</v>
      </c>
      <c r="DL100" s="10">
        <f t="shared" si="172"/>
        <v>0.66044695848084878</v>
      </c>
      <c r="DM100" s="10">
        <f t="shared" si="172"/>
        <v>0.66408927153738784</v>
      </c>
      <c r="DN100" s="10">
        <f t="shared" si="172"/>
        <v>0.6677315845939269</v>
      </c>
      <c r="DO100" s="10">
        <f t="shared" si="172"/>
        <v>0.67137389765046596</v>
      </c>
      <c r="DP100" s="10">
        <f t="shared" si="172"/>
        <v>0.67501621070700502</v>
      </c>
      <c r="DQ100" s="10">
        <f t="shared" si="172"/>
        <v>0.67865852376354407</v>
      </c>
      <c r="DR100" s="10">
        <f t="shared" si="172"/>
        <v>0.68230083682008313</v>
      </c>
      <c r="DS100" s="10">
        <f t="shared" si="172"/>
        <v>0.68594314987662219</v>
      </c>
      <c r="DT100" s="10">
        <f t="shared" si="172"/>
        <v>0.68958546293316125</v>
      </c>
      <c r="DU100" s="10">
        <f t="shared" si="172"/>
        <v>0.69322777598970031</v>
      </c>
      <c r="DV100" s="10">
        <f t="shared" si="172"/>
        <v>0.6968700890462376</v>
      </c>
      <c r="DW100" s="10">
        <f t="shared" si="172"/>
        <v>0.70051240210277754</v>
      </c>
      <c r="DX100" s="10">
        <f t="shared" si="172"/>
        <v>0.70415471515931571</v>
      </c>
      <c r="DY100" s="10">
        <f t="shared" si="172"/>
        <v>0.70779702821585566</v>
      </c>
      <c r="DZ100" s="10">
        <f t="shared" si="172"/>
        <v>0.71143934127239383</v>
      </c>
      <c r="EA100" s="10">
        <f t="shared" si="172"/>
        <v>0.71508165432893378</v>
      </c>
      <c r="EB100" s="10">
        <f t="shared" si="172"/>
        <v>0.71872396738547195</v>
      </c>
      <c r="EC100" s="10">
        <f t="shared" si="172"/>
        <v>0.7223662804420119</v>
      </c>
      <c r="ED100" s="10">
        <f t="shared" ref="ED100:ET100" si="173">ED$5/(1-$E100)+$D$100-ED$5</f>
        <v>0.72600859349855007</v>
      </c>
      <c r="EE100" s="10">
        <f t="shared" si="173"/>
        <v>0.72965090655509002</v>
      </c>
      <c r="EF100" s="10">
        <f t="shared" si="173"/>
        <v>0.73329321961162819</v>
      </c>
      <c r="EG100" s="10">
        <f t="shared" si="173"/>
        <v>0.73693553266816814</v>
      </c>
      <c r="EH100" s="10">
        <f t="shared" si="173"/>
        <v>0.74057784572470631</v>
      </c>
      <c r="EI100" s="10">
        <f t="shared" si="173"/>
        <v>0.74422015878124625</v>
      </c>
      <c r="EJ100" s="10">
        <f t="shared" si="173"/>
        <v>0.74786247183778443</v>
      </c>
      <c r="EK100" s="10">
        <f t="shared" si="173"/>
        <v>0.75150478489432437</v>
      </c>
      <c r="EL100" s="10">
        <f t="shared" si="173"/>
        <v>0.75514709795086254</v>
      </c>
      <c r="EM100" s="10">
        <f t="shared" si="173"/>
        <v>0.75878941100740249</v>
      </c>
      <c r="EN100" s="10">
        <f t="shared" si="173"/>
        <v>0.76243172406394066</v>
      </c>
      <c r="EO100" s="10">
        <f t="shared" si="173"/>
        <v>0.76607403712048061</v>
      </c>
      <c r="EP100" s="10">
        <f t="shared" si="173"/>
        <v>0.76971635017701878</v>
      </c>
      <c r="EQ100" s="10">
        <f t="shared" si="173"/>
        <v>0.77335866323355873</v>
      </c>
      <c r="ER100" s="10">
        <f t="shared" si="173"/>
        <v>0.7770009762900969</v>
      </c>
      <c r="ES100" s="10">
        <f t="shared" si="173"/>
        <v>0.78064328934663685</v>
      </c>
      <c r="ET100" s="10">
        <f t="shared" si="173"/>
        <v>0.78428560240317502</v>
      </c>
      <c r="EU100" s="10"/>
      <c r="EV100" s="10"/>
      <c r="EW100" s="10"/>
      <c r="EX100" s="10"/>
      <c r="EY100" s="10"/>
      <c r="EZ100" s="10"/>
      <c r="FA100" s="10"/>
      <c r="FB100" s="10"/>
    </row>
    <row r="101" spans="1:158" x14ac:dyDescent="0.25">
      <c r="A101" s="57" t="s">
        <v>47</v>
      </c>
      <c r="B101" s="17">
        <f t="shared" si="167"/>
        <v>51</v>
      </c>
      <c r="C101" s="10">
        <v>16.23</v>
      </c>
      <c r="D101" s="10">
        <f>0.1342-0.0088</f>
        <v>0.12540000000000001</v>
      </c>
      <c r="E101" s="7">
        <v>7.8799999999999995E-2</v>
      </c>
      <c r="F101" s="10">
        <f t="shared" ref="F101:BQ101" si="174">F$5/(1-$E101)+$D$101-F$5</f>
        <v>0.25371089882761599</v>
      </c>
      <c r="G101" s="10">
        <f t="shared" si="174"/>
        <v>0.25798792878853671</v>
      </c>
      <c r="H101" s="10">
        <f t="shared" si="174"/>
        <v>0.26226495874945721</v>
      </c>
      <c r="I101" s="10">
        <f t="shared" si="174"/>
        <v>0.26654198871037771</v>
      </c>
      <c r="J101" s="10">
        <f t="shared" si="174"/>
        <v>0.27081901867129821</v>
      </c>
      <c r="K101" s="10">
        <f t="shared" si="174"/>
        <v>0.27509604863221893</v>
      </c>
      <c r="L101" s="10">
        <f t="shared" si="174"/>
        <v>0.27937307859313965</v>
      </c>
      <c r="M101" s="10">
        <f t="shared" si="174"/>
        <v>0.28365010855405992</v>
      </c>
      <c r="N101" s="10">
        <f t="shared" si="174"/>
        <v>0.2879271385149802</v>
      </c>
      <c r="O101" s="10">
        <f t="shared" si="174"/>
        <v>0.29220416847590092</v>
      </c>
      <c r="P101" s="10">
        <f t="shared" si="174"/>
        <v>0.33925149804602661</v>
      </c>
      <c r="Q101" s="10">
        <f t="shared" si="174"/>
        <v>0.34352852800694755</v>
      </c>
      <c r="R101" s="10">
        <f t="shared" si="174"/>
        <v>0.34780555796786805</v>
      </c>
      <c r="S101" s="10">
        <f t="shared" si="174"/>
        <v>0.35208258792878855</v>
      </c>
      <c r="T101" s="10">
        <f t="shared" si="174"/>
        <v>0.35635961788970905</v>
      </c>
      <c r="U101" s="10">
        <f t="shared" si="174"/>
        <v>0.36063664785062954</v>
      </c>
      <c r="V101" s="10">
        <f t="shared" si="174"/>
        <v>0.36491367781155004</v>
      </c>
      <c r="W101" s="10">
        <f t="shared" si="174"/>
        <v>0.36919070777247054</v>
      </c>
      <c r="X101" s="10">
        <f t="shared" si="174"/>
        <v>0.37346773773339104</v>
      </c>
      <c r="Y101" s="10">
        <f t="shared" si="174"/>
        <v>0.37774476769431153</v>
      </c>
      <c r="Z101" s="10">
        <f t="shared" si="174"/>
        <v>0.38202179765523203</v>
      </c>
      <c r="AA101" s="10">
        <f t="shared" si="174"/>
        <v>0.38629882761615253</v>
      </c>
      <c r="AB101" s="10">
        <f t="shared" si="174"/>
        <v>0.39057585757707303</v>
      </c>
      <c r="AC101" s="10">
        <f t="shared" si="174"/>
        <v>0.39485288753799352</v>
      </c>
      <c r="AD101" s="10">
        <f t="shared" si="174"/>
        <v>0.39912991749891402</v>
      </c>
      <c r="AE101" s="10">
        <f t="shared" si="174"/>
        <v>0.40340694745983452</v>
      </c>
      <c r="AF101" s="10">
        <f t="shared" si="174"/>
        <v>0.40768397742075502</v>
      </c>
      <c r="AG101" s="10">
        <f t="shared" si="174"/>
        <v>0.41196100738167551</v>
      </c>
      <c r="AH101" s="10">
        <f t="shared" si="174"/>
        <v>0.41623803734259601</v>
      </c>
      <c r="AI101" s="10">
        <f t="shared" si="174"/>
        <v>0.42051506730351695</v>
      </c>
      <c r="AJ101" s="10">
        <f t="shared" si="174"/>
        <v>0.42479209726443745</v>
      </c>
      <c r="AK101" s="10">
        <f t="shared" si="174"/>
        <v>0.42906912722535795</v>
      </c>
      <c r="AL101" s="10">
        <f t="shared" si="174"/>
        <v>0.43334615718627845</v>
      </c>
      <c r="AM101" s="10">
        <f t="shared" si="174"/>
        <v>0.43762318714719939</v>
      </c>
      <c r="AN101" s="10">
        <f t="shared" si="174"/>
        <v>0.44190021710811944</v>
      </c>
      <c r="AO101" s="10">
        <f t="shared" si="174"/>
        <v>0.4461772470690395</v>
      </c>
      <c r="AP101" s="10">
        <f t="shared" si="174"/>
        <v>0.45045427702996044</v>
      </c>
      <c r="AQ101" s="10">
        <f t="shared" si="174"/>
        <v>0.45473130699088049</v>
      </c>
      <c r="AR101" s="10">
        <f t="shared" si="174"/>
        <v>0.45900833695180143</v>
      </c>
      <c r="AS101" s="10">
        <f t="shared" si="174"/>
        <v>0.46328536691272237</v>
      </c>
      <c r="AT101" s="10">
        <f t="shared" si="174"/>
        <v>0.46756239687364243</v>
      </c>
      <c r="AU101" s="10">
        <f t="shared" si="174"/>
        <v>0.47183942683456337</v>
      </c>
      <c r="AV101" s="10">
        <f t="shared" si="174"/>
        <v>0.47611645679548342</v>
      </c>
      <c r="AW101" s="10">
        <f t="shared" si="174"/>
        <v>0.48039348675640436</v>
      </c>
      <c r="AX101" s="10">
        <f t="shared" si="174"/>
        <v>0.48467051671732442</v>
      </c>
      <c r="AY101" s="10">
        <f t="shared" si="174"/>
        <v>0.48894754667824536</v>
      </c>
      <c r="AZ101" s="10">
        <f t="shared" si="174"/>
        <v>0.49322457663916541</v>
      </c>
      <c r="BA101" s="10">
        <f t="shared" si="174"/>
        <v>0.49750160660008635</v>
      </c>
      <c r="BB101" s="10">
        <f t="shared" si="174"/>
        <v>0.50177863656100641</v>
      </c>
      <c r="BC101" s="10">
        <f t="shared" si="174"/>
        <v>0.50605566652192735</v>
      </c>
      <c r="BD101" s="10">
        <f t="shared" si="174"/>
        <v>0.5103326964828474</v>
      </c>
      <c r="BE101" s="10">
        <f t="shared" si="174"/>
        <v>0.51460972644376834</v>
      </c>
      <c r="BF101" s="10">
        <f t="shared" si="174"/>
        <v>0.5188867564046884</v>
      </c>
      <c r="BG101" s="10">
        <f t="shared" si="174"/>
        <v>0.52316378636560934</v>
      </c>
      <c r="BH101" s="10">
        <f t="shared" si="174"/>
        <v>0.52744081632652939</v>
      </c>
      <c r="BI101" s="10">
        <f t="shared" si="174"/>
        <v>0.53171784628745034</v>
      </c>
      <c r="BJ101" s="10">
        <f t="shared" si="174"/>
        <v>0.53599487624837128</v>
      </c>
      <c r="BK101" s="10">
        <f t="shared" si="174"/>
        <v>0.54027190620929133</v>
      </c>
      <c r="BL101" s="10">
        <f t="shared" si="174"/>
        <v>0.54454893617021227</v>
      </c>
      <c r="BM101" s="10">
        <f t="shared" si="174"/>
        <v>0.54882596613113233</v>
      </c>
      <c r="BN101" s="10">
        <f t="shared" si="174"/>
        <v>0.55310299609205327</v>
      </c>
      <c r="BO101" s="10">
        <f t="shared" si="174"/>
        <v>0.55738002605297332</v>
      </c>
      <c r="BP101" s="10">
        <f t="shared" si="174"/>
        <v>0.56165705601389426</v>
      </c>
      <c r="BQ101" s="10">
        <f t="shared" si="174"/>
        <v>0.56593408597481432</v>
      </c>
      <c r="BR101" s="10">
        <f t="shared" ref="BR101:EC101" si="175">BR$5/(1-$E101)+$D$101-BR$5</f>
        <v>0.57021111593573526</v>
      </c>
      <c r="BS101" s="10">
        <f t="shared" si="175"/>
        <v>0.57448814589665531</v>
      </c>
      <c r="BT101" s="10">
        <f t="shared" si="175"/>
        <v>0.57876517585757625</v>
      </c>
      <c r="BU101" s="10">
        <f t="shared" si="175"/>
        <v>0.58304220581849631</v>
      </c>
      <c r="BV101" s="10">
        <f t="shared" si="175"/>
        <v>0.58731923577941725</v>
      </c>
      <c r="BW101" s="10">
        <f t="shared" si="175"/>
        <v>0.5915962657403373</v>
      </c>
      <c r="BX101" s="10">
        <f t="shared" si="175"/>
        <v>0.59587329570125824</v>
      </c>
      <c r="BY101" s="10">
        <f t="shared" si="175"/>
        <v>0.6001503256621783</v>
      </c>
      <c r="BZ101" s="10">
        <f t="shared" si="175"/>
        <v>0.60442735562309924</v>
      </c>
      <c r="CA101" s="10">
        <f t="shared" si="175"/>
        <v>0.60870438558401929</v>
      </c>
      <c r="CB101" s="10">
        <f t="shared" si="175"/>
        <v>0.61298141554494023</v>
      </c>
      <c r="CC101" s="10">
        <f t="shared" si="175"/>
        <v>0.61725844550586118</v>
      </c>
      <c r="CD101" s="10">
        <f t="shared" si="175"/>
        <v>0.62153547546678123</v>
      </c>
      <c r="CE101" s="10">
        <f t="shared" si="175"/>
        <v>0.62581250542770217</v>
      </c>
      <c r="CF101" s="10">
        <f t="shared" si="175"/>
        <v>0.63008953538862222</v>
      </c>
      <c r="CG101" s="10">
        <f t="shared" si="175"/>
        <v>0.63436656534954317</v>
      </c>
      <c r="CH101" s="10">
        <f t="shared" si="175"/>
        <v>0.63864359531046322</v>
      </c>
      <c r="CI101" s="10">
        <f t="shared" si="175"/>
        <v>0.64292062527138416</v>
      </c>
      <c r="CJ101" s="10">
        <f t="shared" si="175"/>
        <v>0.64719765523230421</v>
      </c>
      <c r="CK101" s="10">
        <f t="shared" si="175"/>
        <v>0.65147468519322516</v>
      </c>
      <c r="CL101" s="10">
        <f t="shared" si="175"/>
        <v>0.65575171515414521</v>
      </c>
      <c r="CM101" s="10">
        <f t="shared" si="175"/>
        <v>0.66002874511506615</v>
      </c>
      <c r="CN101" s="10">
        <f t="shared" si="175"/>
        <v>0.6643057750759862</v>
      </c>
      <c r="CO101" s="10">
        <f t="shared" si="175"/>
        <v>0.66858280503690715</v>
      </c>
      <c r="CP101" s="10">
        <f t="shared" si="175"/>
        <v>0.6728598349978272</v>
      </c>
      <c r="CQ101" s="10">
        <f t="shared" si="175"/>
        <v>0.67713686495874814</v>
      </c>
      <c r="CR101" s="10">
        <f t="shared" si="175"/>
        <v>0.68141389491966819</v>
      </c>
      <c r="CS101" s="10">
        <f t="shared" si="175"/>
        <v>0.68569092488058914</v>
      </c>
      <c r="CT101" s="10">
        <f t="shared" si="175"/>
        <v>0.68996795484151008</v>
      </c>
      <c r="CU101" s="10">
        <f t="shared" si="175"/>
        <v>0.69424498480243013</v>
      </c>
      <c r="CV101" s="10">
        <f t="shared" si="175"/>
        <v>0.69852201476335107</v>
      </c>
      <c r="CW101" s="10">
        <f t="shared" si="175"/>
        <v>0.70279904472427113</v>
      </c>
      <c r="CX101" s="10">
        <f t="shared" si="175"/>
        <v>0.70707607468519207</v>
      </c>
      <c r="CY101" s="10">
        <f t="shared" si="175"/>
        <v>0.71135310464611212</v>
      </c>
      <c r="CZ101" s="10">
        <f t="shared" si="175"/>
        <v>0.71563013460703306</v>
      </c>
      <c r="DA101" s="10">
        <f t="shared" si="175"/>
        <v>0.71990716456795312</v>
      </c>
      <c r="DB101" s="10">
        <f t="shared" si="175"/>
        <v>0.72418419452887406</v>
      </c>
      <c r="DC101" s="10">
        <f t="shared" si="175"/>
        <v>0.72846122448979411</v>
      </c>
      <c r="DD101" s="10">
        <f t="shared" si="175"/>
        <v>0.73273825445071505</v>
      </c>
      <c r="DE101" s="10">
        <f t="shared" si="175"/>
        <v>0.73701528441163511</v>
      </c>
      <c r="DF101" s="10">
        <f t="shared" si="175"/>
        <v>0.74129231437255605</v>
      </c>
      <c r="DG101" s="10">
        <f t="shared" si="175"/>
        <v>0.7455693443334761</v>
      </c>
      <c r="DH101" s="10">
        <f t="shared" si="175"/>
        <v>0.74984637429439793</v>
      </c>
      <c r="DI101" s="10">
        <f t="shared" si="175"/>
        <v>0.75412340425531799</v>
      </c>
      <c r="DJ101" s="10">
        <f t="shared" si="175"/>
        <v>0.75840043421623804</v>
      </c>
      <c r="DK101" s="10">
        <f t="shared" si="175"/>
        <v>0.76267746417715987</v>
      </c>
      <c r="DL101" s="10">
        <f t="shared" si="175"/>
        <v>0.76695449413807992</v>
      </c>
      <c r="DM101" s="10">
        <f t="shared" si="175"/>
        <v>0.77123152409899998</v>
      </c>
      <c r="DN101" s="10">
        <f t="shared" si="175"/>
        <v>0.77550855405992181</v>
      </c>
      <c r="DO101" s="10">
        <f t="shared" si="175"/>
        <v>0.77978558402084186</v>
      </c>
      <c r="DP101" s="10">
        <f t="shared" si="175"/>
        <v>0.78406261398176191</v>
      </c>
      <c r="DQ101" s="10">
        <f t="shared" si="175"/>
        <v>0.78833964394268197</v>
      </c>
      <c r="DR101" s="10">
        <f t="shared" si="175"/>
        <v>0.7926166739036038</v>
      </c>
      <c r="DS101" s="10">
        <f t="shared" si="175"/>
        <v>0.79689370386452385</v>
      </c>
      <c r="DT101" s="10">
        <f t="shared" si="175"/>
        <v>0.8011707338254439</v>
      </c>
      <c r="DU101" s="10">
        <f t="shared" si="175"/>
        <v>0.80544776378636396</v>
      </c>
      <c r="DV101" s="10">
        <f t="shared" si="175"/>
        <v>0.80972479374728579</v>
      </c>
      <c r="DW101" s="10">
        <f t="shared" si="175"/>
        <v>0.81400182370820495</v>
      </c>
      <c r="DX101" s="10">
        <f t="shared" si="175"/>
        <v>0.81827885366912589</v>
      </c>
      <c r="DY101" s="10">
        <f t="shared" si="175"/>
        <v>0.82255588363004684</v>
      </c>
      <c r="DZ101" s="10">
        <f t="shared" si="175"/>
        <v>0.82683291359096778</v>
      </c>
      <c r="EA101" s="10">
        <f t="shared" si="175"/>
        <v>0.83110994355188872</v>
      </c>
      <c r="EB101" s="10">
        <f t="shared" si="175"/>
        <v>0.83538697351280788</v>
      </c>
      <c r="EC101" s="10">
        <f t="shared" si="175"/>
        <v>0.83966400347372883</v>
      </c>
      <c r="ED101" s="10">
        <f t="shared" ref="ED101:ET101" si="176">ED$5/(1-$E101)+$D$101-ED$5</f>
        <v>0.84394103343464977</v>
      </c>
      <c r="EE101" s="10">
        <f t="shared" si="176"/>
        <v>0.84821806339557071</v>
      </c>
      <c r="EF101" s="10">
        <f t="shared" si="176"/>
        <v>0.85249509335649165</v>
      </c>
      <c r="EG101" s="10">
        <f t="shared" si="176"/>
        <v>0.85677212331741259</v>
      </c>
      <c r="EH101" s="10">
        <f t="shared" si="176"/>
        <v>0.86104915327833176</v>
      </c>
      <c r="EI101" s="10">
        <f t="shared" si="176"/>
        <v>0.8653261832392527</v>
      </c>
      <c r="EJ101" s="10">
        <f t="shared" si="176"/>
        <v>0.86960321320017364</v>
      </c>
      <c r="EK101" s="10">
        <f t="shared" si="176"/>
        <v>0.87388024316109458</v>
      </c>
      <c r="EL101" s="10">
        <f t="shared" si="176"/>
        <v>0.87815727312201552</v>
      </c>
      <c r="EM101" s="10">
        <f t="shared" si="176"/>
        <v>0.88243430308293469</v>
      </c>
      <c r="EN101" s="10">
        <f t="shared" si="176"/>
        <v>0.88671133304385563</v>
      </c>
      <c r="EO101" s="10">
        <f t="shared" si="176"/>
        <v>0.89098836300477657</v>
      </c>
      <c r="EP101" s="10">
        <f t="shared" si="176"/>
        <v>0.89526539296569752</v>
      </c>
      <c r="EQ101" s="10">
        <f t="shared" si="176"/>
        <v>0.89954242292661846</v>
      </c>
      <c r="ER101" s="10">
        <f t="shared" si="176"/>
        <v>0.90381945288753762</v>
      </c>
      <c r="ES101" s="10">
        <f t="shared" si="176"/>
        <v>0.90809648284845856</v>
      </c>
      <c r="ET101" s="10">
        <f t="shared" si="176"/>
        <v>0.91237351280937951</v>
      </c>
      <c r="EU101" s="10"/>
      <c r="EV101" s="10"/>
      <c r="EW101" s="10"/>
      <c r="EX101" s="10"/>
      <c r="EY101" s="10"/>
      <c r="EZ101" s="10"/>
      <c r="FA101" s="10"/>
      <c r="FB101" s="10"/>
    </row>
    <row r="102" spans="1:158" x14ac:dyDescent="0.25">
      <c r="A102" s="57" t="s">
        <v>48</v>
      </c>
      <c r="B102" s="17">
        <f t="shared" si="167"/>
        <v>52</v>
      </c>
      <c r="C102" s="10">
        <v>18.809999999999999</v>
      </c>
      <c r="D102" s="10">
        <f>0.172-0.0088</f>
        <v>0.16319999999999998</v>
      </c>
      <c r="E102" s="7">
        <v>8.7099999999999997E-2</v>
      </c>
      <c r="F102" s="10">
        <f t="shared" ref="F102:BQ102" si="177">F$5/(1-$E102)+$D$102-F$5</f>
        <v>0.30631534669733806</v>
      </c>
      <c r="G102" s="10">
        <f t="shared" si="177"/>
        <v>0.31108585825391599</v>
      </c>
      <c r="H102" s="10">
        <f t="shared" si="177"/>
        <v>0.31585636981049392</v>
      </c>
      <c r="I102" s="10">
        <f t="shared" si="177"/>
        <v>0.32062688136707185</v>
      </c>
      <c r="J102" s="10">
        <f t="shared" si="177"/>
        <v>0.32539739292364978</v>
      </c>
      <c r="K102" s="10">
        <f t="shared" si="177"/>
        <v>0.3301679044802277</v>
      </c>
      <c r="L102" s="10">
        <f t="shared" si="177"/>
        <v>0.33493841603680563</v>
      </c>
      <c r="M102" s="10">
        <f t="shared" si="177"/>
        <v>0.33970892759338356</v>
      </c>
      <c r="N102" s="10">
        <f t="shared" si="177"/>
        <v>0.34447943914996149</v>
      </c>
      <c r="O102" s="10">
        <f t="shared" si="177"/>
        <v>0.34924995070653941</v>
      </c>
      <c r="P102" s="10">
        <f t="shared" si="177"/>
        <v>0.40172557782889662</v>
      </c>
      <c r="Q102" s="10">
        <f t="shared" si="177"/>
        <v>0.40649608938547432</v>
      </c>
      <c r="R102" s="10">
        <f t="shared" si="177"/>
        <v>0.41126660094205247</v>
      </c>
      <c r="S102" s="10">
        <f t="shared" si="177"/>
        <v>0.41603711249863018</v>
      </c>
      <c r="T102" s="10">
        <f t="shared" si="177"/>
        <v>0.42080762405520833</v>
      </c>
      <c r="U102" s="10">
        <f t="shared" si="177"/>
        <v>0.42557813561178603</v>
      </c>
      <c r="V102" s="10">
        <f t="shared" si="177"/>
        <v>0.43034864716836418</v>
      </c>
      <c r="W102" s="10">
        <f t="shared" si="177"/>
        <v>0.43511915872494189</v>
      </c>
      <c r="X102" s="10">
        <f t="shared" si="177"/>
        <v>0.43988967028152004</v>
      </c>
      <c r="Y102" s="10">
        <f t="shared" si="177"/>
        <v>0.44466018183809775</v>
      </c>
      <c r="Z102" s="10">
        <f t="shared" si="177"/>
        <v>0.4494306933946759</v>
      </c>
      <c r="AA102" s="10">
        <f t="shared" si="177"/>
        <v>0.4542012049512536</v>
      </c>
      <c r="AB102" s="10">
        <f t="shared" si="177"/>
        <v>0.45897171650783175</v>
      </c>
      <c r="AC102" s="10">
        <f t="shared" si="177"/>
        <v>0.46374222806440946</v>
      </c>
      <c r="AD102" s="10">
        <f t="shared" si="177"/>
        <v>0.46851273962098761</v>
      </c>
      <c r="AE102" s="10">
        <f t="shared" si="177"/>
        <v>0.47328325117756531</v>
      </c>
      <c r="AF102" s="10">
        <f t="shared" si="177"/>
        <v>0.47805376273414346</v>
      </c>
      <c r="AG102" s="10">
        <f t="shared" si="177"/>
        <v>0.48282427429072117</v>
      </c>
      <c r="AH102" s="10">
        <f t="shared" si="177"/>
        <v>0.48759478584729932</v>
      </c>
      <c r="AI102" s="10">
        <f t="shared" si="177"/>
        <v>0.49236529740387702</v>
      </c>
      <c r="AJ102" s="10">
        <f t="shared" si="177"/>
        <v>0.49713580896045517</v>
      </c>
      <c r="AK102" s="10">
        <f t="shared" si="177"/>
        <v>0.50190632051703332</v>
      </c>
      <c r="AL102" s="10">
        <f t="shared" si="177"/>
        <v>0.50667683207361058</v>
      </c>
      <c r="AM102" s="10">
        <f t="shared" si="177"/>
        <v>0.51144734363018873</v>
      </c>
      <c r="AN102" s="10">
        <f t="shared" si="177"/>
        <v>0.51621785518676688</v>
      </c>
      <c r="AO102" s="10">
        <f t="shared" si="177"/>
        <v>0.52098836674334414</v>
      </c>
      <c r="AP102" s="10">
        <f t="shared" si="177"/>
        <v>0.52575887829992229</v>
      </c>
      <c r="AQ102" s="10">
        <f t="shared" si="177"/>
        <v>0.53052938985650044</v>
      </c>
      <c r="AR102" s="10">
        <f t="shared" si="177"/>
        <v>0.53529990141307859</v>
      </c>
      <c r="AS102" s="10">
        <f t="shared" si="177"/>
        <v>0.54007041296965586</v>
      </c>
      <c r="AT102" s="10">
        <f t="shared" si="177"/>
        <v>0.54484092452623401</v>
      </c>
      <c r="AU102" s="10">
        <f t="shared" si="177"/>
        <v>0.54961143608281215</v>
      </c>
      <c r="AV102" s="10">
        <f t="shared" si="177"/>
        <v>0.5543819476393903</v>
      </c>
      <c r="AW102" s="10">
        <f t="shared" si="177"/>
        <v>0.55915245919596757</v>
      </c>
      <c r="AX102" s="10">
        <f t="shared" si="177"/>
        <v>0.56392297075254572</v>
      </c>
      <c r="AY102" s="10">
        <f t="shared" si="177"/>
        <v>0.56869348230912387</v>
      </c>
      <c r="AZ102" s="10">
        <f t="shared" si="177"/>
        <v>0.57346399386570202</v>
      </c>
      <c r="BA102" s="10">
        <f t="shared" si="177"/>
        <v>0.57823450542227928</v>
      </c>
      <c r="BB102" s="10">
        <f t="shared" si="177"/>
        <v>0.58300501697885743</v>
      </c>
      <c r="BC102" s="10">
        <f t="shared" si="177"/>
        <v>0.58777552853543558</v>
      </c>
      <c r="BD102" s="10">
        <f t="shared" si="177"/>
        <v>0.59254604009201373</v>
      </c>
      <c r="BE102" s="10">
        <f t="shared" si="177"/>
        <v>0.59731655164859099</v>
      </c>
      <c r="BF102" s="10">
        <f t="shared" si="177"/>
        <v>0.60208706320516914</v>
      </c>
      <c r="BG102" s="10">
        <f t="shared" si="177"/>
        <v>0.60685757476174729</v>
      </c>
      <c r="BH102" s="10">
        <f t="shared" si="177"/>
        <v>0.61162808631832544</v>
      </c>
      <c r="BI102" s="10">
        <f t="shared" si="177"/>
        <v>0.6163985978749027</v>
      </c>
      <c r="BJ102" s="10">
        <f t="shared" si="177"/>
        <v>0.62116910943148085</v>
      </c>
      <c r="BK102" s="10">
        <f t="shared" si="177"/>
        <v>0.625939620988059</v>
      </c>
      <c r="BL102" s="10">
        <f t="shared" si="177"/>
        <v>0.63071013254463626</v>
      </c>
      <c r="BM102" s="10">
        <f t="shared" si="177"/>
        <v>0.63548064410121441</v>
      </c>
      <c r="BN102" s="10">
        <f t="shared" si="177"/>
        <v>0.64025115565779256</v>
      </c>
      <c r="BO102" s="10">
        <f t="shared" si="177"/>
        <v>0.64502166721437071</v>
      </c>
      <c r="BP102" s="10">
        <f t="shared" si="177"/>
        <v>0.64979217877094797</v>
      </c>
      <c r="BQ102" s="10">
        <f t="shared" si="177"/>
        <v>0.65456269032752612</v>
      </c>
      <c r="BR102" s="10">
        <f t="shared" ref="BR102:EC102" si="178">BR$5/(1-$E102)+$D$102-BR$5</f>
        <v>0.65933320188410427</v>
      </c>
      <c r="BS102" s="10">
        <f t="shared" si="178"/>
        <v>0.66410371344068242</v>
      </c>
      <c r="BT102" s="10">
        <f t="shared" si="178"/>
        <v>0.66887422499725968</v>
      </c>
      <c r="BU102" s="10">
        <f t="shared" si="178"/>
        <v>0.67364473655383783</v>
      </c>
      <c r="BV102" s="10">
        <f t="shared" si="178"/>
        <v>0.67841524811041598</v>
      </c>
      <c r="BW102" s="10">
        <f t="shared" si="178"/>
        <v>0.68318575966699413</v>
      </c>
      <c r="BX102" s="10">
        <f t="shared" si="178"/>
        <v>0.68795627122357139</v>
      </c>
      <c r="BY102" s="10">
        <f t="shared" si="178"/>
        <v>0.69272678278014954</v>
      </c>
      <c r="BZ102" s="10">
        <f t="shared" si="178"/>
        <v>0.69749729433672769</v>
      </c>
      <c r="CA102" s="10">
        <f t="shared" si="178"/>
        <v>0.70226780589330584</v>
      </c>
      <c r="CB102" s="10">
        <f t="shared" si="178"/>
        <v>0.7070383174498831</v>
      </c>
      <c r="CC102" s="10">
        <f t="shared" si="178"/>
        <v>0.71180882900646125</v>
      </c>
      <c r="CD102" s="10">
        <f t="shared" si="178"/>
        <v>0.7165793405630394</v>
      </c>
      <c r="CE102" s="10">
        <f t="shared" si="178"/>
        <v>0.72134985211961755</v>
      </c>
      <c r="CF102" s="10">
        <f t="shared" si="178"/>
        <v>0.72612036367619481</v>
      </c>
      <c r="CG102" s="10">
        <f t="shared" si="178"/>
        <v>0.73089087523277296</v>
      </c>
      <c r="CH102" s="10">
        <f t="shared" si="178"/>
        <v>0.73566138678935111</v>
      </c>
      <c r="CI102" s="10">
        <f t="shared" si="178"/>
        <v>0.74043189834592837</v>
      </c>
      <c r="CJ102" s="10">
        <f t="shared" si="178"/>
        <v>0.74520240990250652</v>
      </c>
      <c r="CK102" s="10">
        <f t="shared" si="178"/>
        <v>0.74997292145908467</v>
      </c>
      <c r="CL102" s="10">
        <f t="shared" si="178"/>
        <v>0.75474343301566282</v>
      </c>
      <c r="CM102" s="10">
        <f t="shared" si="178"/>
        <v>0.75951394457224009</v>
      </c>
      <c r="CN102" s="10">
        <f t="shared" si="178"/>
        <v>0.76428445612881823</v>
      </c>
      <c r="CO102" s="10">
        <f t="shared" si="178"/>
        <v>0.76905496768539638</v>
      </c>
      <c r="CP102" s="10">
        <f t="shared" si="178"/>
        <v>0.77382547924197453</v>
      </c>
      <c r="CQ102" s="10">
        <f t="shared" si="178"/>
        <v>0.7785959907985518</v>
      </c>
      <c r="CR102" s="10">
        <f t="shared" si="178"/>
        <v>0.78336650235512995</v>
      </c>
      <c r="CS102" s="10">
        <f t="shared" si="178"/>
        <v>0.7881370139117081</v>
      </c>
      <c r="CT102" s="10">
        <f t="shared" si="178"/>
        <v>0.79290752546828625</v>
      </c>
      <c r="CU102" s="10">
        <f t="shared" si="178"/>
        <v>0.79767803702486351</v>
      </c>
      <c r="CV102" s="10">
        <f t="shared" si="178"/>
        <v>0.80244854858144166</v>
      </c>
      <c r="CW102" s="10">
        <f t="shared" si="178"/>
        <v>0.80721906013801981</v>
      </c>
      <c r="CX102" s="10">
        <f t="shared" si="178"/>
        <v>0.81198957169459796</v>
      </c>
      <c r="CY102" s="10">
        <f t="shared" si="178"/>
        <v>0.81676008325117522</v>
      </c>
      <c r="CZ102" s="10">
        <f t="shared" si="178"/>
        <v>0.82153059480775337</v>
      </c>
      <c r="DA102" s="10">
        <f t="shared" si="178"/>
        <v>0.82630110636433152</v>
      </c>
      <c r="DB102" s="10">
        <f t="shared" si="178"/>
        <v>0.83107161792090967</v>
      </c>
      <c r="DC102" s="10">
        <f t="shared" si="178"/>
        <v>0.83584212947748693</v>
      </c>
      <c r="DD102" s="10">
        <f t="shared" si="178"/>
        <v>0.84061264103406508</v>
      </c>
      <c r="DE102" s="10">
        <f t="shared" si="178"/>
        <v>0.84538315259064323</v>
      </c>
      <c r="DF102" s="10">
        <f t="shared" si="178"/>
        <v>0.85015366414722138</v>
      </c>
      <c r="DG102" s="10">
        <f t="shared" si="178"/>
        <v>0.85492417570379953</v>
      </c>
      <c r="DH102" s="10">
        <f t="shared" si="178"/>
        <v>0.85969468726037768</v>
      </c>
      <c r="DI102" s="10">
        <f t="shared" si="178"/>
        <v>0.86446519881695405</v>
      </c>
      <c r="DJ102" s="10">
        <f t="shared" si="178"/>
        <v>0.8692357103735322</v>
      </c>
      <c r="DK102" s="10">
        <f t="shared" si="178"/>
        <v>0.87400622193011035</v>
      </c>
      <c r="DL102" s="10">
        <f t="shared" si="178"/>
        <v>0.8787767334866885</v>
      </c>
      <c r="DM102" s="10">
        <f t="shared" si="178"/>
        <v>0.88354724504326665</v>
      </c>
      <c r="DN102" s="10">
        <f t="shared" si="178"/>
        <v>0.8883177565998448</v>
      </c>
      <c r="DO102" s="10">
        <f t="shared" si="178"/>
        <v>0.89308826815642295</v>
      </c>
      <c r="DP102" s="10">
        <f t="shared" si="178"/>
        <v>0.89785877971299932</v>
      </c>
      <c r="DQ102" s="10">
        <f t="shared" si="178"/>
        <v>0.90262929126957747</v>
      </c>
      <c r="DR102" s="10">
        <f t="shared" si="178"/>
        <v>0.90739980282615562</v>
      </c>
      <c r="DS102" s="10">
        <f t="shared" si="178"/>
        <v>0.91217031438273377</v>
      </c>
      <c r="DT102" s="10">
        <f t="shared" si="178"/>
        <v>0.91694082593931192</v>
      </c>
      <c r="DU102" s="10">
        <f t="shared" si="178"/>
        <v>0.92171133749589007</v>
      </c>
      <c r="DV102" s="10">
        <f t="shared" si="178"/>
        <v>0.92648184905246822</v>
      </c>
      <c r="DW102" s="10">
        <f t="shared" si="178"/>
        <v>0.93125236060904548</v>
      </c>
      <c r="DX102" s="10">
        <f t="shared" si="178"/>
        <v>0.93602287216562452</v>
      </c>
      <c r="DY102" s="10">
        <f t="shared" si="178"/>
        <v>0.94079338372220178</v>
      </c>
      <c r="DZ102" s="10">
        <f t="shared" si="178"/>
        <v>0.94556389527877904</v>
      </c>
      <c r="EA102" s="10">
        <f t="shared" si="178"/>
        <v>0.95033440683535808</v>
      </c>
      <c r="EB102" s="10">
        <f t="shared" si="178"/>
        <v>0.95510491839193534</v>
      </c>
      <c r="EC102" s="10">
        <f t="shared" si="178"/>
        <v>0.95987542994851438</v>
      </c>
      <c r="ED102" s="10">
        <f t="shared" ref="ED102:ET102" si="179">ED$5/(1-$E102)+$D$102-ED$5</f>
        <v>0.96464594150509164</v>
      </c>
      <c r="EE102" s="10">
        <f t="shared" si="179"/>
        <v>0.9694164530616689</v>
      </c>
      <c r="EF102" s="10">
        <f t="shared" si="179"/>
        <v>0.97418696461824794</v>
      </c>
      <c r="EG102" s="10">
        <f t="shared" si="179"/>
        <v>0.9789574761748252</v>
      </c>
      <c r="EH102" s="10">
        <f t="shared" si="179"/>
        <v>0.98372798773140424</v>
      </c>
      <c r="EI102" s="10">
        <f t="shared" si="179"/>
        <v>0.9884984992879815</v>
      </c>
      <c r="EJ102" s="10">
        <f t="shared" si="179"/>
        <v>0.99326901084456054</v>
      </c>
      <c r="EK102" s="10">
        <f t="shared" si="179"/>
        <v>0.9980395224011378</v>
      </c>
      <c r="EL102" s="10">
        <f t="shared" si="179"/>
        <v>1.0028100339577151</v>
      </c>
      <c r="EM102" s="10">
        <f t="shared" si="179"/>
        <v>1.0075805455142941</v>
      </c>
      <c r="EN102" s="10">
        <f t="shared" si="179"/>
        <v>1.0123510570708714</v>
      </c>
      <c r="EO102" s="10">
        <f t="shared" si="179"/>
        <v>1.0171215686274504</v>
      </c>
      <c r="EP102" s="10">
        <f t="shared" si="179"/>
        <v>1.0218920801840277</v>
      </c>
      <c r="EQ102" s="10">
        <f t="shared" si="179"/>
        <v>1.0266625917406049</v>
      </c>
      <c r="ER102" s="10">
        <f t="shared" si="179"/>
        <v>1.031433103297184</v>
      </c>
      <c r="ES102" s="10">
        <f t="shared" si="179"/>
        <v>1.0362036148537612</v>
      </c>
      <c r="ET102" s="10">
        <f t="shared" si="179"/>
        <v>1.0409741264103403</v>
      </c>
      <c r="EU102" s="10"/>
      <c r="EV102" s="10"/>
      <c r="EW102" s="10"/>
      <c r="EX102" s="10"/>
      <c r="EY102" s="10"/>
      <c r="EZ102" s="10"/>
      <c r="FA102" s="10"/>
      <c r="FB102" s="10"/>
    </row>
    <row r="103" spans="1:158" x14ac:dyDescent="0.25">
      <c r="A103" s="57"/>
      <c r="B103" s="17">
        <f t="shared" si="167"/>
        <v>53</v>
      </c>
    </row>
    <row r="104" spans="1:158" x14ac:dyDescent="0.25">
      <c r="A104" s="1" t="s">
        <v>41</v>
      </c>
      <c r="B104" s="17">
        <f t="shared" si="167"/>
        <v>54</v>
      </c>
    </row>
    <row r="105" spans="1:158" x14ac:dyDescent="0.25">
      <c r="A105" s="57" t="s">
        <v>49</v>
      </c>
      <c r="B105" s="17">
        <f t="shared" si="167"/>
        <v>55</v>
      </c>
      <c r="C105" s="10">
        <v>5.39</v>
      </c>
      <c r="D105" s="10">
        <v>6.6900000000000001E-2</v>
      </c>
      <c r="E105" s="7">
        <v>1.9099999999999999E-2</v>
      </c>
      <c r="F105" s="10">
        <f t="shared" ref="F105:BQ105" si="180">F$5/(1-$E105)+$D$105-F$5</f>
        <v>9.6107870323172584E-2</v>
      </c>
      <c r="G105" s="10">
        <f t="shared" si="180"/>
        <v>9.7081466000611627E-2</v>
      </c>
      <c r="H105" s="10">
        <f t="shared" si="180"/>
        <v>9.805506167805067E-2</v>
      </c>
      <c r="I105" s="10">
        <f t="shared" si="180"/>
        <v>9.9028657355489935E-2</v>
      </c>
      <c r="J105" s="10">
        <f t="shared" si="180"/>
        <v>0.10000225303292898</v>
      </c>
      <c r="K105" s="10">
        <f t="shared" si="180"/>
        <v>0.10097584871036802</v>
      </c>
      <c r="L105" s="10">
        <f t="shared" si="180"/>
        <v>0.10194944438780706</v>
      </c>
      <c r="M105" s="10">
        <f t="shared" si="180"/>
        <v>0.10292304006524611</v>
      </c>
      <c r="N105" s="10">
        <f t="shared" si="180"/>
        <v>0.10389663574268537</v>
      </c>
      <c r="O105" s="10">
        <f t="shared" si="180"/>
        <v>0.10487023142012464</v>
      </c>
      <c r="P105" s="10">
        <f t="shared" si="180"/>
        <v>0.11557978387195433</v>
      </c>
      <c r="Q105" s="10">
        <f t="shared" si="180"/>
        <v>0.11655337954939338</v>
      </c>
      <c r="R105" s="10">
        <f t="shared" si="180"/>
        <v>0.11752697522683242</v>
      </c>
      <c r="S105" s="10">
        <f t="shared" si="180"/>
        <v>0.11850057090427146</v>
      </c>
      <c r="T105" s="10">
        <f t="shared" si="180"/>
        <v>0.11947416658171051</v>
      </c>
      <c r="U105" s="10">
        <f t="shared" si="180"/>
        <v>0.12044776225914955</v>
      </c>
      <c r="V105" s="10">
        <f t="shared" si="180"/>
        <v>0.12142135793658859</v>
      </c>
      <c r="W105" s="10">
        <f t="shared" si="180"/>
        <v>0.12239495361402808</v>
      </c>
      <c r="X105" s="10">
        <f t="shared" si="180"/>
        <v>0.12336854929146712</v>
      </c>
      <c r="Y105" s="10">
        <f t="shared" si="180"/>
        <v>0.12434214496890617</v>
      </c>
      <c r="Z105" s="10">
        <f t="shared" si="180"/>
        <v>0.12531574064634521</v>
      </c>
      <c r="AA105" s="10">
        <f t="shared" si="180"/>
        <v>0.12628933632378425</v>
      </c>
      <c r="AB105" s="10">
        <f t="shared" si="180"/>
        <v>0.12726293200122329</v>
      </c>
      <c r="AC105" s="10">
        <f t="shared" si="180"/>
        <v>0.12823652767866234</v>
      </c>
      <c r="AD105" s="10">
        <f t="shared" si="180"/>
        <v>0.12921012335610138</v>
      </c>
      <c r="AE105" s="10">
        <f t="shared" si="180"/>
        <v>0.13018371903354042</v>
      </c>
      <c r="AF105" s="10">
        <f t="shared" si="180"/>
        <v>0.13115731471097947</v>
      </c>
      <c r="AG105" s="10">
        <f t="shared" si="180"/>
        <v>0.13213091038841851</v>
      </c>
      <c r="AH105" s="10">
        <f t="shared" si="180"/>
        <v>0.133104506065858</v>
      </c>
      <c r="AI105" s="10">
        <f t="shared" si="180"/>
        <v>0.13407810174329704</v>
      </c>
      <c r="AJ105" s="10">
        <f t="shared" si="180"/>
        <v>0.13505169742073608</v>
      </c>
      <c r="AK105" s="10">
        <f t="shared" si="180"/>
        <v>0.13602529309817513</v>
      </c>
      <c r="AL105" s="10">
        <f t="shared" si="180"/>
        <v>0.13699888877561417</v>
      </c>
      <c r="AM105" s="10">
        <f t="shared" si="180"/>
        <v>0.13797248445305321</v>
      </c>
      <c r="AN105" s="10">
        <f t="shared" si="180"/>
        <v>0.13894608013049226</v>
      </c>
      <c r="AO105" s="10">
        <f t="shared" si="180"/>
        <v>0.1399196758079313</v>
      </c>
      <c r="AP105" s="10">
        <f t="shared" si="180"/>
        <v>0.14089327148537034</v>
      </c>
      <c r="AQ105" s="10">
        <f t="shared" si="180"/>
        <v>0.14186686716280938</v>
      </c>
      <c r="AR105" s="10">
        <f t="shared" si="180"/>
        <v>0.14284046284024843</v>
      </c>
      <c r="AS105" s="10">
        <f t="shared" si="180"/>
        <v>0.14381405851768836</v>
      </c>
      <c r="AT105" s="10">
        <f t="shared" si="180"/>
        <v>0.1447876541951274</v>
      </c>
      <c r="AU105" s="10">
        <f t="shared" si="180"/>
        <v>0.14576124987256645</v>
      </c>
      <c r="AV105" s="10">
        <f t="shared" si="180"/>
        <v>0.14673484555000549</v>
      </c>
      <c r="AW105" s="10">
        <f t="shared" si="180"/>
        <v>0.14770844122744453</v>
      </c>
      <c r="AX105" s="10">
        <f t="shared" si="180"/>
        <v>0.14868203690488357</v>
      </c>
      <c r="AY105" s="10">
        <f t="shared" si="180"/>
        <v>0.14965563258232262</v>
      </c>
      <c r="AZ105" s="10">
        <f t="shared" si="180"/>
        <v>0.15062922825976166</v>
      </c>
      <c r="BA105" s="10">
        <f t="shared" si="180"/>
        <v>0.1516028239372007</v>
      </c>
      <c r="BB105" s="10">
        <f t="shared" si="180"/>
        <v>0.15257641961463975</v>
      </c>
      <c r="BC105" s="10">
        <f t="shared" si="180"/>
        <v>0.15355001529207879</v>
      </c>
      <c r="BD105" s="10">
        <f t="shared" si="180"/>
        <v>0.15452361096951783</v>
      </c>
      <c r="BE105" s="10">
        <f t="shared" si="180"/>
        <v>0.15549720664695688</v>
      </c>
      <c r="BF105" s="10">
        <f t="shared" si="180"/>
        <v>0.15647080232439592</v>
      </c>
      <c r="BG105" s="10">
        <f t="shared" si="180"/>
        <v>0.15744439800183496</v>
      </c>
      <c r="BH105" s="10">
        <f t="shared" si="180"/>
        <v>0.15841799367927401</v>
      </c>
      <c r="BI105" s="10">
        <f t="shared" si="180"/>
        <v>0.15939158935671394</v>
      </c>
      <c r="BJ105" s="10">
        <f t="shared" si="180"/>
        <v>0.16036518503415298</v>
      </c>
      <c r="BK105" s="10">
        <f t="shared" si="180"/>
        <v>0.16133878071159202</v>
      </c>
      <c r="BL105" s="10">
        <f t="shared" si="180"/>
        <v>0.16231237638903107</v>
      </c>
      <c r="BM105" s="10">
        <f t="shared" si="180"/>
        <v>0.16328597206647011</v>
      </c>
      <c r="BN105" s="10">
        <f t="shared" si="180"/>
        <v>0.16425956774390915</v>
      </c>
      <c r="BO105" s="10">
        <f t="shared" si="180"/>
        <v>0.16523316342134819</v>
      </c>
      <c r="BP105" s="10">
        <f t="shared" si="180"/>
        <v>0.16620675909878724</v>
      </c>
      <c r="BQ105" s="10">
        <f t="shared" si="180"/>
        <v>0.16718035477622628</v>
      </c>
      <c r="BR105" s="10">
        <f t="shared" ref="BR105:EC105" si="181">BR$5/(1-$E105)+$D$105-BR$5</f>
        <v>0.16815395045366532</v>
      </c>
      <c r="BS105" s="10">
        <f t="shared" si="181"/>
        <v>0.16912754613110437</v>
      </c>
      <c r="BT105" s="10">
        <f t="shared" si="181"/>
        <v>0.17010114180854341</v>
      </c>
      <c r="BU105" s="10">
        <f t="shared" si="181"/>
        <v>0.17107473748598245</v>
      </c>
      <c r="BV105" s="10">
        <f t="shared" si="181"/>
        <v>0.1720483331634215</v>
      </c>
      <c r="BW105" s="10">
        <f t="shared" si="181"/>
        <v>0.17302192884086054</v>
      </c>
      <c r="BX105" s="10">
        <f t="shared" si="181"/>
        <v>0.17399552451829958</v>
      </c>
      <c r="BY105" s="10">
        <f t="shared" si="181"/>
        <v>0.17496912019573863</v>
      </c>
      <c r="BZ105" s="10">
        <f t="shared" si="181"/>
        <v>0.17594271587317767</v>
      </c>
      <c r="CA105" s="10">
        <f t="shared" si="181"/>
        <v>0.17691631155061671</v>
      </c>
      <c r="CB105" s="10">
        <f t="shared" si="181"/>
        <v>0.17788990722805575</v>
      </c>
      <c r="CC105" s="10">
        <f t="shared" si="181"/>
        <v>0.1788635029054948</v>
      </c>
      <c r="CD105" s="10">
        <f t="shared" si="181"/>
        <v>0.17983709858293384</v>
      </c>
      <c r="CE105" s="10">
        <f t="shared" si="181"/>
        <v>0.18081069426037377</v>
      </c>
      <c r="CF105" s="10">
        <f t="shared" si="181"/>
        <v>0.18178428993781282</v>
      </c>
      <c r="CG105" s="10">
        <f t="shared" si="181"/>
        <v>0.18275788561525186</v>
      </c>
      <c r="CH105" s="10">
        <f t="shared" si="181"/>
        <v>0.1837314812926909</v>
      </c>
      <c r="CI105" s="10">
        <f t="shared" si="181"/>
        <v>0.18470507697012994</v>
      </c>
      <c r="CJ105" s="10">
        <f t="shared" si="181"/>
        <v>0.18567867264756899</v>
      </c>
      <c r="CK105" s="10">
        <f t="shared" si="181"/>
        <v>0.18665226832500803</v>
      </c>
      <c r="CL105" s="10">
        <f t="shared" si="181"/>
        <v>0.18762586400244707</v>
      </c>
      <c r="CM105" s="10">
        <f t="shared" si="181"/>
        <v>0.18859945967988612</v>
      </c>
      <c r="CN105" s="10">
        <f t="shared" si="181"/>
        <v>0.18957305535732516</v>
      </c>
      <c r="CO105" s="10">
        <f t="shared" si="181"/>
        <v>0.1905466510347642</v>
      </c>
      <c r="CP105" s="10">
        <f t="shared" si="181"/>
        <v>0.19152024671220325</v>
      </c>
      <c r="CQ105" s="10">
        <f t="shared" si="181"/>
        <v>0.19249384238964229</v>
      </c>
      <c r="CR105" s="10">
        <f t="shared" si="181"/>
        <v>0.19346743806708133</v>
      </c>
      <c r="CS105" s="10">
        <f t="shared" si="181"/>
        <v>0.19444103374452038</v>
      </c>
      <c r="CT105" s="10">
        <f t="shared" si="181"/>
        <v>0.19541462942195942</v>
      </c>
      <c r="CU105" s="10">
        <f t="shared" si="181"/>
        <v>0.19638822509939846</v>
      </c>
      <c r="CV105" s="10">
        <f t="shared" si="181"/>
        <v>0.1973618207768375</v>
      </c>
      <c r="CW105" s="10">
        <f t="shared" si="181"/>
        <v>0.19833541645427655</v>
      </c>
      <c r="CX105" s="10">
        <f t="shared" si="181"/>
        <v>0.19930901213171559</v>
      </c>
      <c r="CY105" s="10">
        <f t="shared" si="181"/>
        <v>0.20028260780915463</v>
      </c>
      <c r="CZ105" s="10">
        <f t="shared" si="181"/>
        <v>0.20125620348659368</v>
      </c>
      <c r="DA105" s="10">
        <f t="shared" si="181"/>
        <v>0.20222979916403361</v>
      </c>
      <c r="DB105" s="10">
        <f t="shared" si="181"/>
        <v>0.20320339484147265</v>
      </c>
      <c r="DC105" s="10">
        <f t="shared" si="181"/>
        <v>0.20417699051891169</v>
      </c>
      <c r="DD105" s="10">
        <f t="shared" si="181"/>
        <v>0.20515058619635074</v>
      </c>
      <c r="DE105" s="10">
        <f t="shared" si="181"/>
        <v>0.20612418187378978</v>
      </c>
      <c r="DF105" s="10">
        <f t="shared" si="181"/>
        <v>0.20709777755122882</v>
      </c>
      <c r="DG105" s="10">
        <f t="shared" si="181"/>
        <v>0.20807137322866787</v>
      </c>
      <c r="DH105" s="10">
        <f t="shared" si="181"/>
        <v>0.20904496890610691</v>
      </c>
      <c r="DI105" s="10">
        <f t="shared" si="181"/>
        <v>0.21001856458354595</v>
      </c>
      <c r="DJ105" s="10">
        <f t="shared" si="181"/>
        <v>0.210992160260985</v>
      </c>
      <c r="DK105" s="10">
        <f t="shared" si="181"/>
        <v>0.21196575593842404</v>
      </c>
      <c r="DL105" s="10">
        <f t="shared" si="181"/>
        <v>0.21293935161586308</v>
      </c>
      <c r="DM105" s="10">
        <f t="shared" si="181"/>
        <v>0.21391294729330212</v>
      </c>
      <c r="DN105" s="10">
        <f t="shared" si="181"/>
        <v>0.21488654297074117</v>
      </c>
      <c r="DO105" s="10">
        <f t="shared" si="181"/>
        <v>0.21586013864818021</v>
      </c>
      <c r="DP105" s="10">
        <f t="shared" si="181"/>
        <v>0.21683373432561925</v>
      </c>
      <c r="DQ105" s="10">
        <f t="shared" si="181"/>
        <v>0.2178073300030583</v>
      </c>
      <c r="DR105" s="10">
        <f t="shared" si="181"/>
        <v>0.21878092568049645</v>
      </c>
      <c r="DS105" s="10">
        <f t="shared" si="181"/>
        <v>0.21975452135793727</v>
      </c>
      <c r="DT105" s="10">
        <f t="shared" si="181"/>
        <v>0.22072811703537631</v>
      </c>
      <c r="DU105" s="10">
        <f t="shared" si="181"/>
        <v>0.22170171271281536</v>
      </c>
      <c r="DV105" s="10">
        <f t="shared" si="181"/>
        <v>0.2226753083902544</v>
      </c>
      <c r="DW105" s="10">
        <f t="shared" si="181"/>
        <v>0.22364890406769256</v>
      </c>
      <c r="DX105" s="10">
        <f t="shared" si="181"/>
        <v>0.22462249974513249</v>
      </c>
      <c r="DY105" s="10">
        <f t="shared" si="181"/>
        <v>0.22559609542257064</v>
      </c>
      <c r="DZ105" s="10">
        <f t="shared" si="181"/>
        <v>0.22656969110001057</v>
      </c>
      <c r="EA105" s="10">
        <f t="shared" si="181"/>
        <v>0.22754328677744873</v>
      </c>
      <c r="EB105" s="10">
        <f t="shared" si="181"/>
        <v>0.22851688245488866</v>
      </c>
      <c r="EC105" s="10">
        <f t="shared" si="181"/>
        <v>0.22949047813232681</v>
      </c>
      <c r="ED105" s="10">
        <f t="shared" ref="ED105:ET105" si="182">ED$5/(1-$E105)+$D$105-ED$5</f>
        <v>0.23046407380976675</v>
      </c>
      <c r="EE105" s="10">
        <f t="shared" si="182"/>
        <v>0.23143766948720668</v>
      </c>
      <c r="EF105" s="10">
        <f t="shared" si="182"/>
        <v>0.23241126516464483</v>
      </c>
      <c r="EG105" s="10">
        <f t="shared" si="182"/>
        <v>0.23338486084208476</v>
      </c>
      <c r="EH105" s="10">
        <f t="shared" si="182"/>
        <v>0.23435845651952292</v>
      </c>
      <c r="EI105" s="10">
        <f t="shared" si="182"/>
        <v>0.23533205219696285</v>
      </c>
      <c r="EJ105" s="10">
        <f t="shared" si="182"/>
        <v>0.236305647874401</v>
      </c>
      <c r="EK105" s="10">
        <f t="shared" si="182"/>
        <v>0.23727924355184093</v>
      </c>
      <c r="EL105" s="10">
        <f t="shared" si="182"/>
        <v>0.23825283922927909</v>
      </c>
      <c r="EM105" s="10">
        <f t="shared" si="182"/>
        <v>0.23922643490671902</v>
      </c>
      <c r="EN105" s="10">
        <f t="shared" si="182"/>
        <v>0.24020003058415718</v>
      </c>
      <c r="EO105" s="10">
        <f t="shared" si="182"/>
        <v>0.24117362626159711</v>
      </c>
      <c r="EP105" s="10">
        <f t="shared" si="182"/>
        <v>0.24214722193903526</v>
      </c>
      <c r="EQ105" s="10">
        <f t="shared" si="182"/>
        <v>0.24312081761647519</v>
      </c>
      <c r="ER105" s="10">
        <f t="shared" si="182"/>
        <v>0.24409441329391335</v>
      </c>
      <c r="ES105" s="10">
        <f t="shared" si="182"/>
        <v>0.24506800897135328</v>
      </c>
      <c r="ET105" s="10">
        <f t="shared" si="182"/>
        <v>0.24604160464879321</v>
      </c>
      <c r="EU105" s="10"/>
      <c r="EV105" s="10"/>
      <c r="EW105" s="10"/>
      <c r="EX105" s="10"/>
      <c r="EY105" s="10"/>
      <c r="EZ105" s="10"/>
      <c r="FA105" s="10"/>
      <c r="FB105" s="10"/>
    </row>
    <row r="106" spans="1:158" x14ac:dyDescent="0.25">
      <c r="A106" s="57" t="s">
        <v>50</v>
      </c>
      <c r="B106" s="17">
        <f t="shared" si="167"/>
        <v>56</v>
      </c>
      <c r="C106" s="10">
        <v>9.57</v>
      </c>
      <c r="D106" s="10">
        <f>0.0886-0.0088</f>
        <v>7.9799999999999996E-2</v>
      </c>
      <c r="E106" s="7">
        <v>4.2799999999999998E-2</v>
      </c>
      <c r="F106" s="10">
        <f t="shared" ref="F106:BQ106" si="183">F$5/(1-$E106)+$D$106-F$5</f>
        <v>0.1468706226493941</v>
      </c>
      <c r="G106" s="10">
        <f t="shared" si="183"/>
        <v>0.14910631007104058</v>
      </c>
      <c r="H106" s="10">
        <f t="shared" si="183"/>
        <v>0.15134199749268706</v>
      </c>
      <c r="I106" s="10">
        <f t="shared" si="183"/>
        <v>0.15357768491433355</v>
      </c>
      <c r="J106" s="10">
        <f t="shared" si="183"/>
        <v>0.15581337233598003</v>
      </c>
      <c r="K106" s="10">
        <f t="shared" si="183"/>
        <v>0.15804905975762651</v>
      </c>
      <c r="L106" s="10">
        <f t="shared" si="183"/>
        <v>0.16028474717927299</v>
      </c>
      <c r="M106" s="10">
        <f t="shared" si="183"/>
        <v>0.16252043460091925</v>
      </c>
      <c r="N106" s="10">
        <f t="shared" si="183"/>
        <v>0.16475612202256551</v>
      </c>
      <c r="O106" s="10">
        <f t="shared" si="183"/>
        <v>0.16699180944421221</v>
      </c>
      <c r="P106" s="10">
        <f t="shared" si="183"/>
        <v>0.19158437108232329</v>
      </c>
      <c r="Q106" s="10">
        <f t="shared" si="183"/>
        <v>0.19382005850396977</v>
      </c>
      <c r="R106" s="10">
        <f t="shared" si="183"/>
        <v>0.19605574592561625</v>
      </c>
      <c r="S106" s="10">
        <f t="shared" si="183"/>
        <v>0.19829143334726274</v>
      </c>
      <c r="T106" s="10">
        <f t="shared" si="183"/>
        <v>0.20052712076890922</v>
      </c>
      <c r="U106" s="10">
        <f t="shared" si="183"/>
        <v>0.2027628081905557</v>
      </c>
      <c r="V106" s="10">
        <f t="shared" si="183"/>
        <v>0.20499849561220218</v>
      </c>
      <c r="W106" s="10">
        <f t="shared" si="183"/>
        <v>0.20723418303384866</v>
      </c>
      <c r="X106" s="10">
        <f t="shared" si="183"/>
        <v>0.20946987045549514</v>
      </c>
      <c r="Y106" s="10">
        <f t="shared" si="183"/>
        <v>0.21170555787714163</v>
      </c>
      <c r="Z106" s="10">
        <f t="shared" si="183"/>
        <v>0.21394124529878811</v>
      </c>
      <c r="AA106" s="10">
        <f t="shared" si="183"/>
        <v>0.21617693272043459</v>
      </c>
      <c r="AB106" s="10">
        <f t="shared" si="183"/>
        <v>0.21841262014208107</v>
      </c>
      <c r="AC106" s="10">
        <f t="shared" si="183"/>
        <v>0.22064830756372755</v>
      </c>
      <c r="AD106" s="10">
        <f t="shared" si="183"/>
        <v>0.22288399498537359</v>
      </c>
      <c r="AE106" s="10">
        <f t="shared" si="183"/>
        <v>0.22511968240702007</v>
      </c>
      <c r="AF106" s="10">
        <f t="shared" si="183"/>
        <v>0.22735536982866655</v>
      </c>
      <c r="AG106" s="10">
        <f t="shared" si="183"/>
        <v>0.22959105725031304</v>
      </c>
      <c r="AH106" s="10">
        <f t="shared" si="183"/>
        <v>0.23182674467195952</v>
      </c>
      <c r="AI106" s="10">
        <f t="shared" si="183"/>
        <v>0.234062432093606</v>
      </c>
      <c r="AJ106" s="10">
        <f t="shared" si="183"/>
        <v>0.23629811951525248</v>
      </c>
      <c r="AK106" s="10">
        <f t="shared" si="183"/>
        <v>0.23853380693689896</v>
      </c>
      <c r="AL106" s="10">
        <f t="shared" si="183"/>
        <v>0.24076949435854544</v>
      </c>
      <c r="AM106" s="10">
        <f t="shared" si="183"/>
        <v>0.24300518178019193</v>
      </c>
      <c r="AN106" s="10">
        <f t="shared" si="183"/>
        <v>0.24524086920183841</v>
      </c>
      <c r="AO106" s="10">
        <f t="shared" si="183"/>
        <v>0.24747655662348489</v>
      </c>
      <c r="AP106" s="10">
        <f t="shared" si="183"/>
        <v>0.24971224404513137</v>
      </c>
      <c r="AQ106" s="10">
        <f t="shared" si="183"/>
        <v>0.25194793146677696</v>
      </c>
      <c r="AR106" s="10">
        <f t="shared" si="183"/>
        <v>0.25418361888842345</v>
      </c>
      <c r="AS106" s="10">
        <f t="shared" si="183"/>
        <v>0.25641930631006993</v>
      </c>
      <c r="AT106" s="10">
        <f t="shared" si="183"/>
        <v>0.25865499373171641</v>
      </c>
      <c r="AU106" s="10">
        <f t="shared" si="183"/>
        <v>0.26089068115336289</v>
      </c>
      <c r="AV106" s="10">
        <f t="shared" si="183"/>
        <v>0.26312636857500937</v>
      </c>
      <c r="AW106" s="10">
        <f t="shared" si="183"/>
        <v>0.26536205599665585</v>
      </c>
      <c r="AX106" s="10">
        <f t="shared" si="183"/>
        <v>0.26759774341830234</v>
      </c>
      <c r="AY106" s="10">
        <f t="shared" si="183"/>
        <v>0.26983343083994882</v>
      </c>
      <c r="AZ106" s="10">
        <f t="shared" si="183"/>
        <v>0.2720691182615953</v>
      </c>
      <c r="BA106" s="10">
        <f t="shared" si="183"/>
        <v>0.27430480568324178</v>
      </c>
      <c r="BB106" s="10">
        <f t="shared" si="183"/>
        <v>0.27654049310488826</v>
      </c>
      <c r="BC106" s="10">
        <f t="shared" si="183"/>
        <v>0.27877618052653474</v>
      </c>
      <c r="BD106" s="10">
        <f t="shared" si="183"/>
        <v>0.28101186794818123</v>
      </c>
      <c r="BE106" s="10">
        <f t="shared" si="183"/>
        <v>0.28324755536982771</v>
      </c>
      <c r="BF106" s="10">
        <f t="shared" si="183"/>
        <v>0.28548324279147419</v>
      </c>
      <c r="BG106" s="10">
        <f t="shared" si="183"/>
        <v>0.28771893021312067</v>
      </c>
      <c r="BH106" s="10">
        <f t="shared" si="183"/>
        <v>0.28995461763476715</v>
      </c>
      <c r="BI106" s="10">
        <f t="shared" si="183"/>
        <v>0.29219030505641364</v>
      </c>
      <c r="BJ106" s="10">
        <f t="shared" si="183"/>
        <v>0.29442599247806012</v>
      </c>
      <c r="BK106" s="10">
        <f t="shared" si="183"/>
        <v>0.2966616798997066</v>
      </c>
      <c r="BL106" s="10">
        <f t="shared" si="183"/>
        <v>0.29889736732135308</v>
      </c>
      <c r="BM106" s="10">
        <f t="shared" si="183"/>
        <v>0.30113305474299956</v>
      </c>
      <c r="BN106" s="10">
        <f t="shared" si="183"/>
        <v>0.30336874216464604</v>
      </c>
      <c r="BO106" s="10">
        <f t="shared" si="183"/>
        <v>0.30560442958629253</v>
      </c>
      <c r="BP106" s="10">
        <f t="shared" si="183"/>
        <v>0.30784011700793901</v>
      </c>
      <c r="BQ106" s="10">
        <f t="shared" si="183"/>
        <v>0.31007580442958549</v>
      </c>
      <c r="BR106" s="10">
        <f t="shared" ref="BR106:EC106" si="184">BR$5/(1-$E106)+$D$106-BR$5</f>
        <v>0.31231149185123197</v>
      </c>
      <c r="BS106" s="10">
        <f t="shared" si="184"/>
        <v>0.31454717927287845</v>
      </c>
      <c r="BT106" s="10">
        <f t="shared" si="184"/>
        <v>0.31678286669452493</v>
      </c>
      <c r="BU106" s="10">
        <f t="shared" si="184"/>
        <v>0.31901855411617142</v>
      </c>
      <c r="BV106" s="10">
        <f t="shared" si="184"/>
        <v>0.3212542415378179</v>
      </c>
      <c r="BW106" s="10">
        <f t="shared" si="184"/>
        <v>0.32348992895946438</v>
      </c>
      <c r="BX106" s="10">
        <f t="shared" si="184"/>
        <v>0.32572561638111086</v>
      </c>
      <c r="BY106" s="10">
        <f t="shared" si="184"/>
        <v>0.32796130380275734</v>
      </c>
      <c r="BZ106" s="10">
        <f t="shared" si="184"/>
        <v>0.33019699122440294</v>
      </c>
      <c r="CA106" s="10">
        <f t="shared" si="184"/>
        <v>0.33243267864604942</v>
      </c>
      <c r="CB106" s="10">
        <f t="shared" si="184"/>
        <v>0.3346683660676959</v>
      </c>
      <c r="CC106" s="10">
        <f t="shared" si="184"/>
        <v>0.33690405348934238</v>
      </c>
      <c r="CD106" s="10">
        <f t="shared" si="184"/>
        <v>0.33913974091098886</v>
      </c>
      <c r="CE106" s="10">
        <f t="shared" si="184"/>
        <v>0.34137542833263534</v>
      </c>
      <c r="CF106" s="10">
        <f t="shared" si="184"/>
        <v>0.34361111575428183</v>
      </c>
      <c r="CG106" s="10">
        <f t="shared" si="184"/>
        <v>0.34584680317592831</v>
      </c>
      <c r="CH106" s="10">
        <f t="shared" si="184"/>
        <v>0.34808249059757479</v>
      </c>
      <c r="CI106" s="10">
        <f t="shared" si="184"/>
        <v>0.35031817801922127</v>
      </c>
      <c r="CJ106" s="10">
        <f t="shared" si="184"/>
        <v>0.35255386544086775</v>
      </c>
      <c r="CK106" s="10">
        <f t="shared" si="184"/>
        <v>0.35478955286251423</v>
      </c>
      <c r="CL106" s="10">
        <f t="shared" si="184"/>
        <v>0.35702524028416072</v>
      </c>
      <c r="CM106" s="10">
        <f t="shared" si="184"/>
        <v>0.3592609277058072</v>
      </c>
      <c r="CN106" s="10">
        <f t="shared" si="184"/>
        <v>0.36149661512745368</v>
      </c>
      <c r="CO106" s="10">
        <f t="shared" si="184"/>
        <v>0.36373230254910016</v>
      </c>
      <c r="CP106" s="10">
        <f t="shared" si="184"/>
        <v>0.36596798997074664</v>
      </c>
      <c r="CQ106" s="10">
        <f t="shared" si="184"/>
        <v>0.36820367739239312</v>
      </c>
      <c r="CR106" s="10">
        <f t="shared" si="184"/>
        <v>0.37043936481403961</v>
      </c>
      <c r="CS106" s="10">
        <f t="shared" si="184"/>
        <v>0.37267505223568609</v>
      </c>
      <c r="CT106" s="10">
        <f t="shared" si="184"/>
        <v>0.37491073965733257</v>
      </c>
      <c r="CU106" s="10">
        <f t="shared" si="184"/>
        <v>0.37714642707897905</v>
      </c>
      <c r="CV106" s="10">
        <f t="shared" si="184"/>
        <v>0.37938211450062553</v>
      </c>
      <c r="CW106" s="10">
        <f t="shared" si="184"/>
        <v>0.38161780192227202</v>
      </c>
      <c r="CX106" s="10">
        <f t="shared" si="184"/>
        <v>0.3838534893439185</v>
      </c>
      <c r="CY106" s="10">
        <f t="shared" si="184"/>
        <v>0.38608917676556498</v>
      </c>
      <c r="CZ106" s="10">
        <f t="shared" si="184"/>
        <v>0.38832486418721146</v>
      </c>
      <c r="DA106" s="10">
        <f t="shared" si="184"/>
        <v>0.39056055160885794</v>
      </c>
      <c r="DB106" s="10">
        <f t="shared" si="184"/>
        <v>0.39279623903050442</v>
      </c>
      <c r="DC106" s="10">
        <f t="shared" si="184"/>
        <v>0.39503192645215091</v>
      </c>
      <c r="DD106" s="10">
        <f t="shared" si="184"/>
        <v>0.39726761387379739</v>
      </c>
      <c r="DE106" s="10">
        <f t="shared" si="184"/>
        <v>0.39950330129544387</v>
      </c>
      <c r="DF106" s="10">
        <f t="shared" si="184"/>
        <v>0.40173898871709035</v>
      </c>
      <c r="DG106" s="10">
        <f t="shared" si="184"/>
        <v>0.40397467613873683</v>
      </c>
      <c r="DH106" s="10">
        <f t="shared" si="184"/>
        <v>0.40621036356038331</v>
      </c>
      <c r="DI106" s="10">
        <f t="shared" si="184"/>
        <v>0.4084460509820298</v>
      </c>
      <c r="DJ106" s="10">
        <f t="shared" si="184"/>
        <v>0.41068173840367628</v>
      </c>
      <c r="DK106" s="10">
        <f t="shared" si="184"/>
        <v>0.41291742582532187</v>
      </c>
      <c r="DL106" s="10">
        <f t="shared" si="184"/>
        <v>0.41515311324696835</v>
      </c>
      <c r="DM106" s="10">
        <f t="shared" si="184"/>
        <v>0.41738880066861483</v>
      </c>
      <c r="DN106" s="10">
        <f t="shared" si="184"/>
        <v>0.4196244880902622</v>
      </c>
      <c r="DO106" s="10">
        <f t="shared" si="184"/>
        <v>0.42186017551190869</v>
      </c>
      <c r="DP106" s="10">
        <f t="shared" si="184"/>
        <v>0.42409586293355517</v>
      </c>
      <c r="DQ106" s="10">
        <f t="shared" si="184"/>
        <v>0.42633155035520165</v>
      </c>
      <c r="DR106" s="10">
        <f t="shared" si="184"/>
        <v>0.42856723777684813</v>
      </c>
      <c r="DS106" s="10">
        <f t="shared" si="184"/>
        <v>0.43080292519849461</v>
      </c>
      <c r="DT106" s="10">
        <f t="shared" si="184"/>
        <v>0.43303861262014109</v>
      </c>
      <c r="DU106" s="10">
        <f t="shared" si="184"/>
        <v>0.43527430004178758</v>
      </c>
      <c r="DV106" s="10">
        <f t="shared" si="184"/>
        <v>0.43750998746343406</v>
      </c>
      <c r="DW106" s="10">
        <f t="shared" si="184"/>
        <v>0.43974567488508143</v>
      </c>
      <c r="DX106" s="10">
        <f t="shared" si="184"/>
        <v>0.44198136230672702</v>
      </c>
      <c r="DY106" s="10">
        <f t="shared" si="184"/>
        <v>0.44421704972837439</v>
      </c>
      <c r="DZ106" s="10">
        <f t="shared" si="184"/>
        <v>0.44645273715001998</v>
      </c>
      <c r="EA106" s="10">
        <f t="shared" si="184"/>
        <v>0.44868842457166735</v>
      </c>
      <c r="EB106" s="10">
        <f t="shared" si="184"/>
        <v>0.45092411199331295</v>
      </c>
      <c r="EC106" s="10">
        <f t="shared" si="184"/>
        <v>0.45315979941496032</v>
      </c>
      <c r="ED106" s="10">
        <f t="shared" ref="ED106:ET106" si="185">ED$5/(1-$E106)+$D$106-ED$5</f>
        <v>0.45539548683660591</v>
      </c>
      <c r="EE106" s="10">
        <f t="shared" si="185"/>
        <v>0.45763117425825328</v>
      </c>
      <c r="EF106" s="10">
        <f t="shared" si="185"/>
        <v>0.45986686167989888</v>
      </c>
      <c r="EG106" s="10">
        <f t="shared" si="185"/>
        <v>0.46210254910154624</v>
      </c>
      <c r="EH106" s="10">
        <f t="shared" si="185"/>
        <v>0.46433823652319184</v>
      </c>
      <c r="EI106" s="10">
        <f t="shared" si="185"/>
        <v>0.46657392394483921</v>
      </c>
      <c r="EJ106" s="10">
        <f t="shared" si="185"/>
        <v>0.4688096113664848</v>
      </c>
      <c r="EK106" s="10">
        <f t="shared" si="185"/>
        <v>0.47104529878813217</v>
      </c>
      <c r="EL106" s="10">
        <f t="shared" si="185"/>
        <v>0.47328098620977777</v>
      </c>
      <c r="EM106" s="10">
        <f t="shared" si="185"/>
        <v>0.47551667363142514</v>
      </c>
      <c r="EN106" s="10">
        <f t="shared" si="185"/>
        <v>0.47775236105307073</v>
      </c>
      <c r="EO106" s="10">
        <f t="shared" si="185"/>
        <v>0.4799880484747181</v>
      </c>
      <c r="EP106" s="10">
        <f t="shared" si="185"/>
        <v>0.48222373589636369</v>
      </c>
      <c r="EQ106" s="10">
        <f t="shared" si="185"/>
        <v>0.48445942331801106</v>
      </c>
      <c r="ER106" s="10">
        <f t="shared" si="185"/>
        <v>0.48669511073965666</v>
      </c>
      <c r="ES106" s="10">
        <f t="shared" si="185"/>
        <v>0.48893079816130403</v>
      </c>
      <c r="ET106" s="10">
        <f t="shared" si="185"/>
        <v>0.49116648558294962</v>
      </c>
      <c r="EU106" s="10"/>
      <c r="EV106" s="10"/>
      <c r="EW106" s="10"/>
      <c r="EX106" s="10"/>
      <c r="EY106" s="10"/>
      <c r="EZ106" s="10"/>
      <c r="FA106" s="10"/>
      <c r="FB106" s="10"/>
    </row>
    <row r="107" spans="1:158" x14ac:dyDescent="0.25">
      <c r="A107" s="57" t="s">
        <v>51</v>
      </c>
      <c r="B107" s="17">
        <f t="shared" si="167"/>
        <v>57</v>
      </c>
      <c r="C107" s="10">
        <v>11.07</v>
      </c>
      <c r="D107" s="10">
        <f>0.0984-0.0088</f>
        <v>8.9599999999999999E-2</v>
      </c>
      <c r="E107" s="7">
        <v>4.99E-2</v>
      </c>
      <c r="F107" s="10">
        <f t="shared" ref="F107:BQ107" si="186">F$5/(1-$E107)+$D$107-F$5</f>
        <v>0.16838118092832333</v>
      </c>
      <c r="G107" s="10">
        <f t="shared" si="186"/>
        <v>0.17100722029260074</v>
      </c>
      <c r="H107" s="10">
        <f t="shared" si="186"/>
        <v>0.17363325965687815</v>
      </c>
      <c r="I107" s="10">
        <f t="shared" si="186"/>
        <v>0.17625929902115578</v>
      </c>
      <c r="J107" s="10">
        <f t="shared" si="186"/>
        <v>0.17888533838543319</v>
      </c>
      <c r="K107" s="10">
        <f t="shared" si="186"/>
        <v>0.1815113777497106</v>
      </c>
      <c r="L107" s="10">
        <f t="shared" si="186"/>
        <v>0.18413741711398801</v>
      </c>
      <c r="M107" s="10">
        <f t="shared" si="186"/>
        <v>0.18676345647826564</v>
      </c>
      <c r="N107" s="10">
        <f t="shared" si="186"/>
        <v>0.18938949584254283</v>
      </c>
      <c r="O107" s="10">
        <f t="shared" si="186"/>
        <v>0.19201553520682046</v>
      </c>
      <c r="P107" s="10">
        <f t="shared" si="186"/>
        <v>0.2209019682138722</v>
      </c>
      <c r="Q107" s="10">
        <f t="shared" si="186"/>
        <v>0.22352800757814961</v>
      </c>
      <c r="R107" s="10">
        <f t="shared" si="186"/>
        <v>0.22615404694242702</v>
      </c>
      <c r="S107" s="10">
        <f t="shared" si="186"/>
        <v>0.22878008630670443</v>
      </c>
      <c r="T107" s="10">
        <f t="shared" si="186"/>
        <v>0.23140612567098184</v>
      </c>
      <c r="U107" s="10">
        <f t="shared" si="186"/>
        <v>0.23403216503525925</v>
      </c>
      <c r="V107" s="10">
        <f t="shared" si="186"/>
        <v>0.23665820439953711</v>
      </c>
      <c r="W107" s="10">
        <f t="shared" si="186"/>
        <v>0.23928424376381452</v>
      </c>
      <c r="X107" s="10">
        <f t="shared" si="186"/>
        <v>0.24191028312809193</v>
      </c>
      <c r="Y107" s="10">
        <f t="shared" si="186"/>
        <v>0.24453632249236934</v>
      </c>
      <c r="Z107" s="10">
        <f t="shared" si="186"/>
        <v>0.24716236185664675</v>
      </c>
      <c r="AA107" s="10">
        <f t="shared" si="186"/>
        <v>0.24978840122092416</v>
      </c>
      <c r="AB107" s="10">
        <f t="shared" si="186"/>
        <v>0.25241444058520157</v>
      </c>
      <c r="AC107" s="10">
        <f t="shared" si="186"/>
        <v>0.25504047994947898</v>
      </c>
      <c r="AD107" s="10">
        <f t="shared" si="186"/>
        <v>0.25766651931375639</v>
      </c>
      <c r="AE107" s="10">
        <f t="shared" si="186"/>
        <v>0.2602925586780338</v>
      </c>
      <c r="AF107" s="10">
        <f t="shared" si="186"/>
        <v>0.26291859804231121</v>
      </c>
      <c r="AG107" s="10">
        <f t="shared" si="186"/>
        <v>0.26554463740658862</v>
      </c>
      <c r="AH107" s="10">
        <f t="shared" si="186"/>
        <v>0.26817067677086603</v>
      </c>
      <c r="AI107" s="10">
        <f t="shared" si="186"/>
        <v>0.27079671613514344</v>
      </c>
      <c r="AJ107" s="10">
        <f t="shared" si="186"/>
        <v>0.27342275549942086</v>
      </c>
      <c r="AK107" s="10">
        <f t="shared" si="186"/>
        <v>0.27604879486369827</v>
      </c>
      <c r="AL107" s="10">
        <f t="shared" si="186"/>
        <v>0.27867483422797612</v>
      </c>
      <c r="AM107" s="10">
        <f t="shared" si="186"/>
        <v>0.28130087359225353</v>
      </c>
      <c r="AN107" s="10">
        <f t="shared" si="186"/>
        <v>0.28392691295653094</v>
      </c>
      <c r="AO107" s="10">
        <f t="shared" si="186"/>
        <v>0.28655295232080835</v>
      </c>
      <c r="AP107" s="10">
        <f t="shared" si="186"/>
        <v>0.28917899168508576</v>
      </c>
      <c r="AQ107" s="10">
        <f t="shared" si="186"/>
        <v>0.29180503104936317</v>
      </c>
      <c r="AR107" s="10">
        <f t="shared" si="186"/>
        <v>0.29443107041364058</v>
      </c>
      <c r="AS107" s="10">
        <f t="shared" si="186"/>
        <v>0.29705710977791799</v>
      </c>
      <c r="AT107" s="10">
        <f t="shared" si="186"/>
        <v>0.2996831491421954</v>
      </c>
      <c r="AU107" s="10">
        <f t="shared" si="186"/>
        <v>0.30230918850647281</v>
      </c>
      <c r="AV107" s="10">
        <f t="shared" si="186"/>
        <v>0.30493522787075023</v>
      </c>
      <c r="AW107" s="10">
        <f t="shared" si="186"/>
        <v>0.30756126723502764</v>
      </c>
      <c r="AX107" s="10">
        <f t="shared" si="186"/>
        <v>0.31018730659930505</v>
      </c>
      <c r="AY107" s="10">
        <f t="shared" si="186"/>
        <v>0.31281334596358246</v>
      </c>
      <c r="AZ107" s="10">
        <f t="shared" si="186"/>
        <v>0.31543938532785987</v>
      </c>
      <c r="BA107" s="10">
        <f t="shared" si="186"/>
        <v>0.31806542469213728</v>
      </c>
      <c r="BB107" s="10">
        <f t="shared" si="186"/>
        <v>0.32069146405641469</v>
      </c>
      <c r="BC107" s="10">
        <f t="shared" si="186"/>
        <v>0.3233175034206921</v>
      </c>
      <c r="BD107" s="10">
        <f t="shared" si="186"/>
        <v>0.32594354278496951</v>
      </c>
      <c r="BE107" s="10">
        <f t="shared" si="186"/>
        <v>0.32856958214924692</v>
      </c>
      <c r="BF107" s="10">
        <f t="shared" si="186"/>
        <v>0.33119562151352433</v>
      </c>
      <c r="BG107" s="10">
        <f t="shared" si="186"/>
        <v>0.33382166087780174</v>
      </c>
      <c r="BH107" s="10">
        <f t="shared" si="186"/>
        <v>0.33644770024207915</v>
      </c>
      <c r="BI107" s="10">
        <f t="shared" si="186"/>
        <v>0.33907373960635656</v>
      </c>
      <c r="BJ107" s="10">
        <f t="shared" si="186"/>
        <v>0.34169977897063486</v>
      </c>
      <c r="BK107" s="10">
        <f t="shared" si="186"/>
        <v>0.34432581833491227</v>
      </c>
      <c r="BL107" s="10">
        <f t="shared" si="186"/>
        <v>0.34695185769918968</v>
      </c>
      <c r="BM107" s="10">
        <f t="shared" si="186"/>
        <v>0.34957789706346709</v>
      </c>
      <c r="BN107" s="10">
        <f t="shared" si="186"/>
        <v>0.3522039364277445</v>
      </c>
      <c r="BO107" s="10">
        <f t="shared" si="186"/>
        <v>0.35482997579202191</v>
      </c>
      <c r="BP107" s="10">
        <f t="shared" si="186"/>
        <v>0.35745601515629932</v>
      </c>
      <c r="BQ107" s="10">
        <f t="shared" si="186"/>
        <v>0.36008205452057673</v>
      </c>
      <c r="BR107" s="10">
        <f t="shared" ref="BR107:EC107" si="187">BR$5/(1-$E107)+$D$107-BR$5</f>
        <v>0.36270809388485414</v>
      </c>
      <c r="BS107" s="10">
        <f t="shared" si="187"/>
        <v>0.36533413324913155</v>
      </c>
      <c r="BT107" s="10">
        <f t="shared" si="187"/>
        <v>0.36796017261340896</v>
      </c>
      <c r="BU107" s="10">
        <f t="shared" si="187"/>
        <v>0.37058621197768638</v>
      </c>
      <c r="BV107" s="10">
        <f t="shared" si="187"/>
        <v>0.37321225134196379</v>
      </c>
      <c r="BW107" s="10">
        <f t="shared" si="187"/>
        <v>0.3758382907062412</v>
      </c>
      <c r="BX107" s="10">
        <f t="shared" si="187"/>
        <v>0.37846433007051861</v>
      </c>
      <c r="BY107" s="10">
        <f t="shared" si="187"/>
        <v>0.38109036943479602</v>
      </c>
      <c r="BZ107" s="10">
        <f t="shared" si="187"/>
        <v>0.38371640879907343</v>
      </c>
      <c r="CA107" s="10">
        <f t="shared" si="187"/>
        <v>0.38634244816335084</v>
      </c>
      <c r="CB107" s="10">
        <f t="shared" si="187"/>
        <v>0.38896848752762825</v>
      </c>
      <c r="CC107" s="10">
        <f t="shared" si="187"/>
        <v>0.39159452689190566</v>
      </c>
      <c r="CD107" s="10">
        <f t="shared" si="187"/>
        <v>0.39422056625618307</v>
      </c>
      <c r="CE107" s="10">
        <f t="shared" si="187"/>
        <v>0.39684660562046048</v>
      </c>
      <c r="CF107" s="10">
        <f t="shared" si="187"/>
        <v>0.39947264498473789</v>
      </c>
      <c r="CG107" s="10">
        <f t="shared" si="187"/>
        <v>0.4020986843490153</v>
      </c>
      <c r="CH107" s="10">
        <f t="shared" si="187"/>
        <v>0.40472472371329271</v>
      </c>
      <c r="CI107" s="10">
        <f t="shared" si="187"/>
        <v>0.40735076307757012</v>
      </c>
      <c r="CJ107" s="10">
        <f t="shared" si="187"/>
        <v>0.40997680244184753</v>
      </c>
      <c r="CK107" s="10">
        <f t="shared" si="187"/>
        <v>0.41260284180612494</v>
      </c>
      <c r="CL107" s="10">
        <f t="shared" si="187"/>
        <v>0.41522888117040235</v>
      </c>
      <c r="CM107" s="10">
        <f t="shared" si="187"/>
        <v>0.41785492053467976</v>
      </c>
      <c r="CN107" s="10">
        <f t="shared" si="187"/>
        <v>0.42048095989895717</v>
      </c>
      <c r="CO107" s="10">
        <f t="shared" si="187"/>
        <v>0.42310699926323458</v>
      </c>
      <c r="CP107" s="10">
        <f t="shared" si="187"/>
        <v>0.42573303862751288</v>
      </c>
      <c r="CQ107" s="10">
        <f t="shared" si="187"/>
        <v>0.42835907799179029</v>
      </c>
      <c r="CR107" s="10">
        <f t="shared" si="187"/>
        <v>0.4309851173560677</v>
      </c>
      <c r="CS107" s="10">
        <f t="shared" si="187"/>
        <v>0.43361115672034511</v>
      </c>
      <c r="CT107" s="10">
        <f t="shared" si="187"/>
        <v>0.43623719608462252</v>
      </c>
      <c r="CU107" s="10">
        <f t="shared" si="187"/>
        <v>0.43886323544889994</v>
      </c>
      <c r="CV107" s="10">
        <f t="shared" si="187"/>
        <v>0.44148927481317735</v>
      </c>
      <c r="CW107" s="10">
        <f t="shared" si="187"/>
        <v>0.44411531417745476</v>
      </c>
      <c r="CX107" s="10">
        <f t="shared" si="187"/>
        <v>0.44674135354173217</v>
      </c>
      <c r="CY107" s="10">
        <f t="shared" si="187"/>
        <v>0.44936739290600958</v>
      </c>
      <c r="CZ107" s="10">
        <f t="shared" si="187"/>
        <v>0.45199343227028699</v>
      </c>
      <c r="DA107" s="10">
        <f t="shared" si="187"/>
        <v>0.4546194716345644</v>
      </c>
      <c r="DB107" s="10">
        <f t="shared" si="187"/>
        <v>0.45724551099884181</v>
      </c>
      <c r="DC107" s="10">
        <f t="shared" si="187"/>
        <v>0.45987155036311922</v>
      </c>
      <c r="DD107" s="10">
        <f t="shared" si="187"/>
        <v>0.46249758972739663</v>
      </c>
      <c r="DE107" s="10">
        <f t="shared" si="187"/>
        <v>0.46512362909167404</v>
      </c>
      <c r="DF107" s="10">
        <f t="shared" si="187"/>
        <v>0.46774966845595145</v>
      </c>
      <c r="DG107" s="10">
        <f t="shared" si="187"/>
        <v>0.47037570782022886</v>
      </c>
      <c r="DH107" s="10">
        <f t="shared" si="187"/>
        <v>0.47300174718450627</v>
      </c>
      <c r="DI107" s="10">
        <f t="shared" si="187"/>
        <v>0.47562778654878368</v>
      </c>
      <c r="DJ107" s="10">
        <f t="shared" si="187"/>
        <v>0.47825382591306109</v>
      </c>
      <c r="DK107" s="10">
        <f t="shared" si="187"/>
        <v>0.4808798652773385</v>
      </c>
      <c r="DL107" s="10">
        <f t="shared" si="187"/>
        <v>0.48350590464161591</v>
      </c>
      <c r="DM107" s="10">
        <f t="shared" si="187"/>
        <v>0.48613194400589332</v>
      </c>
      <c r="DN107" s="10">
        <f t="shared" si="187"/>
        <v>0.48875798337017073</v>
      </c>
      <c r="DO107" s="10">
        <f t="shared" si="187"/>
        <v>0.49138402273444992</v>
      </c>
      <c r="DP107" s="10">
        <f t="shared" si="187"/>
        <v>0.49401006209872733</v>
      </c>
      <c r="DQ107" s="10">
        <f t="shared" si="187"/>
        <v>0.49663610146300474</v>
      </c>
      <c r="DR107" s="10">
        <f t="shared" si="187"/>
        <v>0.49926214082728215</v>
      </c>
      <c r="DS107" s="10">
        <f t="shared" si="187"/>
        <v>0.50188818019155956</v>
      </c>
      <c r="DT107" s="10">
        <f t="shared" si="187"/>
        <v>0.50451421955583697</v>
      </c>
      <c r="DU107" s="10">
        <f t="shared" si="187"/>
        <v>0.50714025892011438</v>
      </c>
      <c r="DV107" s="10">
        <f t="shared" si="187"/>
        <v>0.50976629828439179</v>
      </c>
      <c r="DW107" s="10">
        <f t="shared" si="187"/>
        <v>0.51239233764866832</v>
      </c>
      <c r="DX107" s="10">
        <f t="shared" si="187"/>
        <v>0.51501837701294662</v>
      </c>
      <c r="DY107" s="10">
        <f t="shared" si="187"/>
        <v>0.51764441637722314</v>
      </c>
      <c r="DZ107" s="10">
        <f t="shared" si="187"/>
        <v>0.52027045574150144</v>
      </c>
      <c r="EA107" s="10">
        <f t="shared" si="187"/>
        <v>0.52289649510577796</v>
      </c>
      <c r="EB107" s="10">
        <f t="shared" si="187"/>
        <v>0.52552253447005626</v>
      </c>
      <c r="EC107" s="10">
        <f t="shared" si="187"/>
        <v>0.52814857383433456</v>
      </c>
      <c r="ED107" s="10">
        <f t="shared" ref="ED107:ET107" si="188">ED$5/(1-$E107)+$D$107-ED$5</f>
        <v>0.53077461319861108</v>
      </c>
      <c r="EE107" s="10">
        <f t="shared" si="188"/>
        <v>0.53340065256288938</v>
      </c>
      <c r="EF107" s="10">
        <f t="shared" si="188"/>
        <v>0.5360266919271659</v>
      </c>
      <c r="EG107" s="10">
        <f t="shared" si="188"/>
        <v>0.5386527312914442</v>
      </c>
      <c r="EH107" s="10">
        <f t="shared" si="188"/>
        <v>0.54127877065572072</v>
      </c>
      <c r="EI107" s="10">
        <f t="shared" si="188"/>
        <v>0.54390481001999902</v>
      </c>
      <c r="EJ107" s="10">
        <f t="shared" si="188"/>
        <v>0.54653084938427554</v>
      </c>
      <c r="EK107" s="10">
        <f t="shared" si="188"/>
        <v>0.54915688874855384</v>
      </c>
      <c r="EL107" s="10">
        <f t="shared" si="188"/>
        <v>0.55178292811283036</v>
      </c>
      <c r="EM107" s="10">
        <f t="shared" si="188"/>
        <v>0.55440896747710866</v>
      </c>
      <c r="EN107" s="10">
        <f t="shared" si="188"/>
        <v>0.55703500684138696</v>
      </c>
      <c r="EO107" s="10">
        <f t="shared" si="188"/>
        <v>0.55966104620566348</v>
      </c>
      <c r="EP107" s="10">
        <f t="shared" si="188"/>
        <v>0.56228708556994178</v>
      </c>
      <c r="EQ107" s="10">
        <f t="shared" si="188"/>
        <v>0.5649131249342183</v>
      </c>
      <c r="ER107" s="10">
        <f t="shared" si="188"/>
        <v>0.5675391642984966</v>
      </c>
      <c r="ES107" s="10">
        <f t="shared" si="188"/>
        <v>0.57016520366277312</v>
      </c>
      <c r="ET107" s="10">
        <f t="shared" si="188"/>
        <v>0.57279124302705142</v>
      </c>
      <c r="EU107" s="10"/>
      <c r="EV107" s="10"/>
      <c r="EW107" s="10"/>
      <c r="EX107" s="10"/>
      <c r="EY107" s="10"/>
      <c r="EZ107" s="10"/>
      <c r="FA107" s="10"/>
      <c r="FB107" s="10"/>
    </row>
    <row r="108" spans="1:158" x14ac:dyDescent="0.25">
      <c r="A108" s="57" t="s">
        <v>52</v>
      </c>
      <c r="B108" s="17">
        <f t="shared" si="167"/>
        <v>58</v>
      </c>
      <c r="C108" s="10">
        <v>12.82</v>
      </c>
      <c r="D108" s="10">
        <f>0.1125-0.0088</f>
        <v>0.1037</v>
      </c>
      <c r="E108" s="7">
        <v>5.8999999999999997E-2</v>
      </c>
      <c r="F108" s="10">
        <f t="shared" ref="F108:BQ108" si="189">F$5/(1-$E108)+$D$108-F$5</f>
        <v>0.19774888416578085</v>
      </c>
      <c r="G108" s="10">
        <f t="shared" si="189"/>
        <v>0.20088384697130701</v>
      </c>
      <c r="H108" s="10">
        <f t="shared" si="189"/>
        <v>0.20401880977683295</v>
      </c>
      <c r="I108" s="10">
        <f t="shared" si="189"/>
        <v>0.2071537725823589</v>
      </c>
      <c r="J108" s="10">
        <f t="shared" si="189"/>
        <v>0.21028873538788506</v>
      </c>
      <c r="K108" s="10">
        <f t="shared" si="189"/>
        <v>0.213423698193411</v>
      </c>
      <c r="L108" s="10">
        <f t="shared" si="189"/>
        <v>0.21655866099893739</v>
      </c>
      <c r="M108" s="10">
        <f t="shared" si="189"/>
        <v>0.21969362380446333</v>
      </c>
      <c r="N108" s="10">
        <f t="shared" si="189"/>
        <v>0.22282858660998928</v>
      </c>
      <c r="O108" s="10">
        <f t="shared" si="189"/>
        <v>0.22596354941551522</v>
      </c>
      <c r="P108" s="10">
        <f t="shared" si="189"/>
        <v>0.26044814027630148</v>
      </c>
      <c r="Q108" s="10">
        <f t="shared" si="189"/>
        <v>0.26358310308182764</v>
      </c>
      <c r="R108" s="10">
        <f t="shared" si="189"/>
        <v>0.26671806588735381</v>
      </c>
      <c r="S108" s="10">
        <f t="shared" si="189"/>
        <v>0.26985302869287953</v>
      </c>
      <c r="T108" s="10">
        <f t="shared" si="189"/>
        <v>0.27298799149840569</v>
      </c>
      <c r="U108" s="10">
        <f t="shared" si="189"/>
        <v>0.27612295430393186</v>
      </c>
      <c r="V108" s="10">
        <f t="shared" si="189"/>
        <v>0.27925791710945758</v>
      </c>
      <c r="W108" s="10">
        <f t="shared" si="189"/>
        <v>0.28239287991498374</v>
      </c>
      <c r="X108" s="10">
        <f t="shared" si="189"/>
        <v>0.28552784272050991</v>
      </c>
      <c r="Y108" s="10">
        <f t="shared" si="189"/>
        <v>0.28866280552603563</v>
      </c>
      <c r="Z108" s="10">
        <f t="shared" si="189"/>
        <v>0.29179776833156179</v>
      </c>
      <c r="AA108" s="10">
        <f t="shared" si="189"/>
        <v>0.29493273113708796</v>
      </c>
      <c r="AB108" s="10">
        <f t="shared" si="189"/>
        <v>0.29806769394261368</v>
      </c>
      <c r="AC108" s="10">
        <f t="shared" si="189"/>
        <v>0.30120265674813984</v>
      </c>
      <c r="AD108" s="10">
        <f t="shared" si="189"/>
        <v>0.30433761955366601</v>
      </c>
      <c r="AE108" s="10">
        <f t="shared" si="189"/>
        <v>0.30747258235919173</v>
      </c>
      <c r="AF108" s="10">
        <f t="shared" si="189"/>
        <v>0.31060754516471789</v>
      </c>
      <c r="AG108" s="10">
        <f t="shared" si="189"/>
        <v>0.31374250797024406</v>
      </c>
      <c r="AH108" s="10">
        <f t="shared" si="189"/>
        <v>0.31687747077576978</v>
      </c>
      <c r="AI108" s="10">
        <f t="shared" si="189"/>
        <v>0.32001243358129594</v>
      </c>
      <c r="AJ108" s="10">
        <f t="shared" si="189"/>
        <v>0.32314739638682211</v>
      </c>
      <c r="AK108" s="10">
        <f t="shared" si="189"/>
        <v>0.32628235919234783</v>
      </c>
      <c r="AL108" s="10">
        <f t="shared" si="189"/>
        <v>0.32941732199787399</v>
      </c>
      <c r="AM108" s="10">
        <f t="shared" si="189"/>
        <v>0.33255228480340016</v>
      </c>
      <c r="AN108" s="10">
        <f t="shared" si="189"/>
        <v>0.33568724760892632</v>
      </c>
      <c r="AO108" s="10">
        <f t="shared" si="189"/>
        <v>0.33882221041445248</v>
      </c>
      <c r="AP108" s="10">
        <f t="shared" si="189"/>
        <v>0.34195717321997776</v>
      </c>
      <c r="AQ108" s="10">
        <f t="shared" si="189"/>
        <v>0.34509213602550393</v>
      </c>
      <c r="AR108" s="10">
        <f t="shared" si="189"/>
        <v>0.34822709883103009</v>
      </c>
      <c r="AS108" s="10">
        <f t="shared" si="189"/>
        <v>0.35136206163655626</v>
      </c>
      <c r="AT108" s="10">
        <f t="shared" si="189"/>
        <v>0.35449702444208242</v>
      </c>
      <c r="AU108" s="10">
        <f t="shared" si="189"/>
        <v>0.35763198724760858</v>
      </c>
      <c r="AV108" s="10">
        <f t="shared" si="189"/>
        <v>0.36076695005313386</v>
      </c>
      <c r="AW108" s="10">
        <f t="shared" si="189"/>
        <v>0.36390191285866003</v>
      </c>
      <c r="AX108" s="10">
        <f t="shared" si="189"/>
        <v>0.36703687566418619</v>
      </c>
      <c r="AY108" s="10">
        <f t="shared" si="189"/>
        <v>0.37017183846971236</v>
      </c>
      <c r="AZ108" s="10">
        <f t="shared" si="189"/>
        <v>0.37330680127523852</v>
      </c>
      <c r="BA108" s="10">
        <f t="shared" si="189"/>
        <v>0.37644176408076468</v>
      </c>
      <c r="BB108" s="10">
        <f t="shared" si="189"/>
        <v>0.37957672688628996</v>
      </c>
      <c r="BC108" s="10">
        <f t="shared" si="189"/>
        <v>0.38271168969181613</v>
      </c>
      <c r="BD108" s="10">
        <f t="shared" si="189"/>
        <v>0.38584665249734229</v>
      </c>
      <c r="BE108" s="10">
        <f t="shared" si="189"/>
        <v>0.38898161530286846</v>
      </c>
      <c r="BF108" s="10">
        <f t="shared" si="189"/>
        <v>0.39211657810839462</v>
      </c>
      <c r="BG108" s="10">
        <f t="shared" si="189"/>
        <v>0.39525154091392078</v>
      </c>
      <c r="BH108" s="10">
        <f t="shared" si="189"/>
        <v>0.39838650371944606</v>
      </c>
      <c r="BI108" s="10">
        <f t="shared" si="189"/>
        <v>0.40152146652497223</v>
      </c>
      <c r="BJ108" s="10">
        <f t="shared" si="189"/>
        <v>0.40465642933049839</v>
      </c>
      <c r="BK108" s="10">
        <f t="shared" si="189"/>
        <v>0.40779139213602456</v>
      </c>
      <c r="BL108" s="10">
        <f t="shared" si="189"/>
        <v>0.41092635494155072</v>
      </c>
      <c r="BM108" s="10">
        <f t="shared" si="189"/>
        <v>0.41406131774707688</v>
      </c>
      <c r="BN108" s="10">
        <f t="shared" si="189"/>
        <v>0.41719628055260305</v>
      </c>
      <c r="BO108" s="10">
        <f t="shared" si="189"/>
        <v>0.42033124335812833</v>
      </c>
      <c r="BP108" s="10">
        <f t="shared" si="189"/>
        <v>0.42346620616365449</v>
      </c>
      <c r="BQ108" s="10">
        <f t="shared" si="189"/>
        <v>0.42660116896918066</v>
      </c>
      <c r="BR108" s="10">
        <f t="shared" ref="BR108:EC108" si="190">BR$5/(1-$E108)+$D$108-BR$5</f>
        <v>0.42973613177470682</v>
      </c>
      <c r="BS108" s="10">
        <f t="shared" si="190"/>
        <v>0.43287109458023298</v>
      </c>
      <c r="BT108" s="10">
        <f t="shared" si="190"/>
        <v>0.43600605738575915</v>
      </c>
      <c r="BU108" s="10">
        <f t="shared" si="190"/>
        <v>0.43914102019128443</v>
      </c>
      <c r="BV108" s="10">
        <f t="shared" si="190"/>
        <v>0.44227598299681059</v>
      </c>
      <c r="BW108" s="10">
        <f t="shared" si="190"/>
        <v>0.44541094580233676</v>
      </c>
      <c r="BX108" s="10">
        <f t="shared" si="190"/>
        <v>0.44854590860786292</v>
      </c>
      <c r="BY108" s="10">
        <f t="shared" si="190"/>
        <v>0.45168087141338908</v>
      </c>
      <c r="BZ108" s="10">
        <f t="shared" si="190"/>
        <v>0.45481583421891525</v>
      </c>
      <c r="CA108" s="10">
        <f t="shared" si="190"/>
        <v>0.45795079702444053</v>
      </c>
      <c r="CB108" s="10">
        <f t="shared" si="190"/>
        <v>0.46108575982996669</v>
      </c>
      <c r="CC108" s="10">
        <f t="shared" si="190"/>
        <v>0.46422072263549286</v>
      </c>
      <c r="CD108" s="10">
        <f t="shared" si="190"/>
        <v>0.46735568544101902</v>
      </c>
      <c r="CE108" s="10">
        <f t="shared" si="190"/>
        <v>0.47049064824654518</v>
      </c>
      <c r="CF108" s="10">
        <f t="shared" si="190"/>
        <v>0.47362561105207135</v>
      </c>
      <c r="CG108" s="10">
        <f t="shared" si="190"/>
        <v>0.47676057385759663</v>
      </c>
      <c r="CH108" s="10">
        <f t="shared" si="190"/>
        <v>0.47989553666312279</v>
      </c>
      <c r="CI108" s="10">
        <f t="shared" si="190"/>
        <v>0.48303049946864896</v>
      </c>
      <c r="CJ108" s="10">
        <f t="shared" si="190"/>
        <v>0.48616546227417512</v>
      </c>
      <c r="CK108" s="10">
        <f t="shared" si="190"/>
        <v>0.48930042507970128</v>
      </c>
      <c r="CL108" s="10">
        <f t="shared" si="190"/>
        <v>0.49243538788522745</v>
      </c>
      <c r="CM108" s="10">
        <f t="shared" si="190"/>
        <v>0.49557035069075361</v>
      </c>
      <c r="CN108" s="10">
        <f t="shared" si="190"/>
        <v>0.49870531349627889</v>
      </c>
      <c r="CO108" s="10">
        <f t="shared" si="190"/>
        <v>0.50184027630180505</v>
      </c>
      <c r="CP108" s="10">
        <f t="shared" si="190"/>
        <v>0.50497523910733122</v>
      </c>
      <c r="CQ108" s="10">
        <f t="shared" si="190"/>
        <v>0.50811020191285738</v>
      </c>
      <c r="CR108" s="10">
        <f t="shared" si="190"/>
        <v>0.51124516471838355</v>
      </c>
      <c r="CS108" s="10">
        <f t="shared" si="190"/>
        <v>0.51438012752390971</v>
      </c>
      <c r="CT108" s="10">
        <f t="shared" si="190"/>
        <v>0.51751509032943499</v>
      </c>
      <c r="CU108" s="10">
        <f t="shared" si="190"/>
        <v>0.52065005313496115</v>
      </c>
      <c r="CV108" s="10">
        <f t="shared" si="190"/>
        <v>0.52378501594048732</v>
      </c>
      <c r="CW108" s="10">
        <f t="shared" si="190"/>
        <v>0.52691997874601348</v>
      </c>
      <c r="CX108" s="10">
        <f t="shared" si="190"/>
        <v>0.53005494155153965</v>
      </c>
      <c r="CY108" s="10">
        <f t="shared" si="190"/>
        <v>0.53318990435706581</v>
      </c>
      <c r="CZ108" s="10">
        <f t="shared" si="190"/>
        <v>0.53632486716259109</v>
      </c>
      <c r="DA108" s="10">
        <f t="shared" si="190"/>
        <v>0.53945982996811725</v>
      </c>
      <c r="DB108" s="10">
        <f t="shared" si="190"/>
        <v>0.54259479277364342</v>
      </c>
      <c r="DC108" s="10">
        <f t="shared" si="190"/>
        <v>0.54572975557916958</v>
      </c>
      <c r="DD108" s="10">
        <f t="shared" si="190"/>
        <v>0.54886471838469575</v>
      </c>
      <c r="DE108" s="10">
        <f t="shared" si="190"/>
        <v>0.55199968119022191</v>
      </c>
      <c r="DF108" s="10">
        <f t="shared" si="190"/>
        <v>0.55513464399574719</v>
      </c>
      <c r="DG108" s="10">
        <f t="shared" si="190"/>
        <v>0.55826960680127335</v>
      </c>
      <c r="DH108" s="10">
        <f t="shared" si="190"/>
        <v>0.56140456960679952</v>
      </c>
      <c r="DI108" s="10">
        <f t="shared" si="190"/>
        <v>0.56453953241232568</v>
      </c>
      <c r="DJ108" s="10">
        <f t="shared" si="190"/>
        <v>0.56767449521785185</v>
      </c>
      <c r="DK108" s="10">
        <f t="shared" si="190"/>
        <v>0.5708094580233789</v>
      </c>
      <c r="DL108" s="10">
        <f t="shared" si="190"/>
        <v>0.57394442082890329</v>
      </c>
      <c r="DM108" s="10">
        <f t="shared" si="190"/>
        <v>0.57707938363442945</v>
      </c>
      <c r="DN108" s="10">
        <f t="shared" si="190"/>
        <v>0.58021434643995562</v>
      </c>
      <c r="DO108" s="10">
        <f t="shared" si="190"/>
        <v>0.58334930924548178</v>
      </c>
      <c r="DP108" s="10">
        <f t="shared" si="190"/>
        <v>0.58648427205100795</v>
      </c>
      <c r="DQ108" s="10">
        <f t="shared" si="190"/>
        <v>0.58961923485653411</v>
      </c>
      <c r="DR108" s="10">
        <f t="shared" si="190"/>
        <v>0.59275419766206028</v>
      </c>
      <c r="DS108" s="10">
        <f t="shared" si="190"/>
        <v>0.59588916046758644</v>
      </c>
      <c r="DT108" s="10">
        <f t="shared" si="190"/>
        <v>0.59902412327311261</v>
      </c>
      <c r="DU108" s="10">
        <f t="shared" si="190"/>
        <v>0.60215908607863877</v>
      </c>
      <c r="DV108" s="10">
        <f t="shared" si="190"/>
        <v>0.60529404888416316</v>
      </c>
      <c r="DW108" s="10">
        <f t="shared" si="190"/>
        <v>0.60842901168969021</v>
      </c>
      <c r="DX108" s="10">
        <f t="shared" si="190"/>
        <v>0.61156397449521549</v>
      </c>
      <c r="DY108" s="10">
        <f t="shared" si="190"/>
        <v>0.61469893730074254</v>
      </c>
      <c r="DZ108" s="10">
        <f t="shared" si="190"/>
        <v>0.61783390010626782</v>
      </c>
      <c r="EA108" s="10">
        <f t="shared" si="190"/>
        <v>0.62096886291179487</v>
      </c>
      <c r="EB108" s="10">
        <f t="shared" si="190"/>
        <v>0.62410382571732015</v>
      </c>
      <c r="EC108" s="10">
        <f t="shared" si="190"/>
        <v>0.6272387885228472</v>
      </c>
      <c r="ED108" s="10">
        <f t="shared" ref="ED108:ET108" si="191">ED$5/(1-$E108)+$D$108-ED$5</f>
        <v>0.63037375132837248</v>
      </c>
      <c r="EE108" s="10">
        <f t="shared" si="191"/>
        <v>0.63350871413389775</v>
      </c>
      <c r="EF108" s="10">
        <f t="shared" si="191"/>
        <v>0.63664367693942481</v>
      </c>
      <c r="EG108" s="10">
        <f t="shared" si="191"/>
        <v>0.63977863974495008</v>
      </c>
      <c r="EH108" s="10">
        <f t="shared" si="191"/>
        <v>0.64291360255047714</v>
      </c>
      <c r="EI108" s="10">
        <f t="shared" si="191"/>
        <v>0.64604856535600241</v>
      </c>
      <c r="EJ108" s="10">
        <f t="shared" si="191"/>
        <v>0.64918352816152947</v>
      </c>
      <c r="EK108" s="10">
        <f t="shared" si="191"/>
        <v>0.65231849096705474</v>
      </c>
      <c r="EL108" s="10">
        <f t="shared" si="191"/>
        <v>0.6554534537725818</v>
      </c>
      <c r="EM108" s="10">
        <f t="shared" si="191"/>
        <v>0.65858841657810707</v>
      </c>
      <c r="EN108" s="10">
        <f t="shared" si="191"/>
        <v>0.66172337938363412</v>
      </c>
      <c r="EO108" s="10">
        <f t="shared" si="191"/>
        <v>0.6648583421891594</v>
      </c>
      <c r="EP108" s="10">
        <f t="shared" si="191"/>
        <v>0.66799330499468468</v>
      </c>
      <c r="EQ108" s="10">
        <f t="shared" si="191"/>
        <v>0.67112826780021173</v>
      </c>
      <c r="ER108" s="10">
        <f t="shared" si="191"/>
        <v>0.67426323060573701</v>
      </c>
      <c r="ES108" s="10">
        <f t="shared" si="191"/>
        <v>0.67739819341126406</v>
      </c>
      <c r="ET108" s="10">
        <f t="shared" si="191"/>
        <v>0.68053315621678934</v>
      </c>
      <c r="EU108" s="10"/>
      <c r="EV108" s="10"/>
      <c r="EW108" s="10"/>
      <c r="EX108" s="10"/>
      <c r="EY108" s="10"/>
      <c r="EZ108" s="10"/>
      <c r="FA108" s="10"/>
      <c r="FB108" s="10"/>
    </row>
    <row r="109" spans="1:158" x14ac:dyDescent="0.25">
      <c r="A109" s="57" t="s">
        <v>53</v>
      </c>
      <c r="B109" s="17">
        <f t="shared" si="167"/>
        <v>59</v>
      </c>
      <c r="C109" s="10">
        <v>14.74</v>
      </c>
      <c r="D109" s="10">
        <f>0.1237-0.0088</f>
        <v>0.1149</v>
      </c>
      <c r="E109" s="7">
        <v>6.9900000000000004E-2</v>
      </c>
      <c r="F109" s="10">
        <f t="shared" ref="F109:BQ109" si="192">F$5/(1-$E109)+$D$109-F$5</f>
        <v>0.22762981399849469</v>
      </c>
      <c r="G109" s="10">
        <f t="shared" si="192"/>
        <v>0.23138747446511121</v>
      </c>
      <c r="H109" s="10">
        <f t="shared" si="192"/>
        <v>0.23514513493172773</v>
      </c>
      <c r="I109" s="10">
        <f t="shared" si="192"/>
        <v>0.23890279539834425</v>
      </c>
      <c r="J109" s="10">
        <f t="shared" si="192"/>
        <v>0.24266045586496077</v>
      </c>
      <c r="K109" s="10">
        <f t="shared" si="192"/>
        <v>0.24641811633157729</v>
      </c>
      <c r="L109" s="10">
        <f t="shared" si="192"/>
        <v>0.25017577679819381</v>
      </c>
      <c r="M109" s="10">
        <f t="shared" si="192"/>
        <v>0.25393343726481032</v>
      </c>
      <c r="N109" s="10">
        <f t="shared" si="192"/>
        <v>0.25769109773142684</v>
      </c>
      <c r="O109" s="10">
        <f t="shared" si="192"/>
        <v>0.26144875819804336</v>
      </c>
      <c r="P109" s="10">
        <f t="shared" si="192"/>
        <v>0.30278302333082463</v>
      </c>
      <c r="Q109" s="10">
        <f t="shared" si="192"/>
        <v>0.30654068379744093</v>
      </c>
      <c r="R109" s="10">
        <f t="shared" si="192"/>
        <v>0.31029834426405767</v>
      </c>
      <c r="S109" s="10">
        <f t="shared" si="192"/>
        <v>0.31405600473067397</v>
      </c>
      <c r="T109" s="10">
        <f t="shared" si="192"/>
        <v>0.31781366519729026</v>
      </c>
      <c r="U109" s="10">
        <f t="shared" si="192"/>
        <v>0.321571325663907</v>
      </c>
      <c r="V109" s="10">
        <f t="shared" si="192"/>
        <v>0.3253289861305233</v>
      </c>
      <c r="W109" s="10">
        <f t="shared" si="192"/>
        <v>0.32908664659714004</v>
      </c>
      <c r="X109" s="10">
        <f t="shared" si="192"/>
        <v>0.33284430706375634</v>
      </c>
      <c r="Y109" s="10">
        <f t="shared" si="192"/>
        <v>0.33660196753037264</v>
      </c>
      <c r="Z109" s="10">
        <f t="shared" si="192"/>
        <v>0.34035962799698938</v>
      </c>
      <c r="AA109" s="10">
        <f t="shared" si="192"/>
        <v>0.34411728846360568</v>
      </c>
      <c r="AB109" s="10">
        <f t="shared" si="192"/>
        <v>0.34787494893022242</v>
      </c>
      <c r="AC109" s="10">
        <f t="shared" si="192"/>
        <v>0.35163260939683871</v>
      </c>
      <c r="AD109" s="10">
        <f t="shared" si="192"/>
        <v>0.35539026986345501</v>
      </c>
      <c r="AE109" s="10">
        <f t="shared" si="192"/>
        <v>0.35914793033007175</v>
      </c>
      <c r="AF109" s="10">
        <f t="shared" si="192"/>
        <v>0.36290559079668805</v>
      </c>
      <c r="AG109" s="10">
        <f t="shared" si="192"/>
        <v>0.36666325126330479</v>
      </c>
      <c r="AH109" s="10">
        <f t="shared" si="192"/>
        <v>0.37042091172992109</v>
      </c>
      <c r="AI109" s="10">
        <f t="shared" si="192"/>
        <v>0.37417857219653738</v>
      </c>
      <c r="AJ109" s="10">
        <f t="shared" si="192"/>
        <v>0.37793623266315413</v>
      </c>
      <c r="AK109" s="10">
        <f t="shared" si="192"/>
        <v>0.38169389312977042</v>
      </c>
      <c r="AL109" s="10">
        <f t="shared" si="192"/>
        <v>0.38545155359638716</v>
      </c>
      <c r="AM109" s="10">
        <f t="shared" si="192"/>
        <v>0.38920921406300391</v>
      </c>
      <c r="AN109" s="10">
        <f t="shared" si="192"/>
        <v>0.39296687452961976</v>
      </c>
      <c r="AO109" s="10">
        <f t="shared" si="192"/>
        <v>0.39672453499623561</v>
      </c>
      <c r="AP109" s="10">
        <f t="shared" si="192"/>
        <v>0.40048219546285324</v>
      </c>
      <c r="AQ109" s="10">
        <f t="shared" si="192"/>
        <v>0.40423985592946909</v>
      </c>
      <c r="AR109" s="10">
        <f t="shared" si="192"/>
        <v>0.40799751639608672</v>
      </c>
      <c r="AS109" s="10">
        <f t="shared" si="192"/>
        <v>0.41175517686270258</v>
      </c>
      <c r="AT109" s="10">
        <f t="shared" si="192"/>
        <v>0.41551283732931843</v>
      </c>
      <c r="AU109" s="10">
        <f t="shared" si="192"/>
        <v>0.41927049779593606</v>
      </c>
      <c r="AV109" s="10">
        <f t="shared" si="192"/>
        <v>0.42302815826255191</v>
      </c>
      <c r="AW109" s="10">
        <f t="shared" si="192"/>
        <v>0.42678581872916777</v>
      </c>
      <c r="AX109" s="10">
        <f t="shared" si="192"/>
        <v>0.43054347919578539</v>
      </c>
      <c r="AY109" s="10">
        <f t="shared" si="192"/>
        <v>0.43430113966240125</v>
      </c>
      <c r="AZ109" s="10">
        <f t="shared" si="192"/>
        <v>0.4380588001290171</v>
      </c>
      <c r="BA109" s="10">
        <f t="shared" si="192"/>
        <v>0.44181646059563473</v>
      </c>
      <c r="BB109" s="10">
        <f t="shared" si="192"/>
        <v>0.44557412106225058</v>
      </c>
      <c r="BC109" s="10">
        <f t="shared" si="192"/>
        <v>0.44933178152886644</v>
      </c>
      <c r="BD109" s="10">
        <f t="shared" si="192"/>
        <v>0.45308944199548407</v>
      </c>
      <c r="BE109" s="10">
        <f t="shared" si="192"/>
        <v>0.45684710246209992</v>
      </c>
      <c r="BF109" s="10">
        <f t="shared" si="192"/>
        <v>0.46060476292871577</v>
      </c>
      <c r="BG109" s="10">
        <f t="shared" si="192"/>
        <v>0.4643624233953334</v>
      </c>
      <c r="BH109" s="10">
        <f t="shared" si="192"/>
        <v>0.46812008386194925</v>
      </c>
      <c r="BI109" s="10">
        <f t="shared" si="192"/>
        <v>0.47187774432856688</v>
      </c>
      <c r="BJ109" s="10">
        <f t="shared" si="192"/>
        <v>0.47563540479518274</v>
      </c>
      <c r="BK109" s="10">
        <f t="shared" si="192"/>
        <v>0.47939306526179859</v>
      </c>
      <c r="BL109" s="10">
        <f t="shared" si="192"/>
        <v>0.48315072572841622</v>
      </c>
      <c r="BM109" s="10">
        <f t="shared" si="192"/>
        <v>0.48690838619503207</v>
      </c>
      <c r="BN109" s="10">
        <f t="shared" si="192"/>
        <v>0.49066604666164793</v>
      </c>
      <c r="BO109" s="10">
        <f t="shared" si="192"/>
        <v>0.49442370712826555</v>
      </c>
      <c r="BP109" s="10">
        <f t="shared" si="192"/>
        <v>0.49818136759488141</v>
      </c>
      <c r="BQ109" s="10">
        <f t="shared" si="192"/>
        <v>0.50193902806149726</v>
      </c>
      <c r="BR109" s="10">
        <f t="shared" ref="BR109:EC109" si="193">BR$5/(1-$E109)+$D$109-BR$5</f>
        <v>0.50569668852811489</v>
      </c>
      <c r="BS109" s="10">
        <f t="shared" si="193"/>
        <v>0.50945434899473074</v>
      </c>
      <c r="BT109" s="10">
        <f t="shared" si="193"/>
        <v>0.5132120094613466</v>
      </c>
      <c r="BU109" s="10">
        <f t="shared" si="193"/>
        <v>0.51696966992796423</v>
      </c>
      <c r="BV109" s="10">
        <f t="shared" si="193"/>
        <v>0.52072733039458008</v>
      </c>
      <c r="BW109" s="10">
        <f t="shared" si="193"/>
        <v>0.52448499086119593</v>
      </c>
      <c r="BX109" s="10">
        <f t="shared" si="193"/>
        <v>0.52824265132781356</v>
      </c>
      <c r="BY109" s="10">
        <f t="shared" si="193"/>
        <v>0.53200031179442941</v>
      </c>
      <c r="BZ109" s="10">
        <f t="shared" si="193"/>
        <v>0.53575797226104527</v>
      </c>
      <c r="CA109" s="10">
        <f t="shared" si="193"/>
        <v>0.5395156327276629</v>
      </c>
      <c r="CB109" s="10">
        <f t="shared" si="193"/>
        <v>0.54327329319427875</v>
      </c>
      <c r="CC109" s="10">
        <f t="shared" si="193"/>
        <v>0.54703095366089638</v>
      </c>
      <c r="CD109" s="10">
        <f t="shared" si="193"/>
        <v>0.55078861412751223</v>
      </c>
      <c r="CE109" s="10">
        <f t="shared" si="193"/>
        <v>0.55454627459412809</v>
      </c>
      <c r="CF109" s="10">
        <f t="shared" si="193"/>
        <v>0.55830393506074572</v>
      </c>
      <c r="CG109" s="10">
        <f t="shared" si="193"/>
        <v>0.56206159552736157</v>
      </c>
      <c r="CH109" s="10">
        <f t="shared" si="193"/>
        <v>0.56581925599397742</v>
      </c>
      <c r="CI109" s="10">
        <f t="shared" si="193"/>
        <v>0.56957691646059505</v>
      </c>
      <c r="CJ109" s="10">
        <f t="shared" si="193"/>
        <v>0.5733345769272109</v>
      </c>
      <c r="CK109" s="10">
        <f t="shared" si="193"/>
        <v>0.57709223739382676</v>
      </c>
      <c r="CL109" s="10">
        <f t="shared" si="193"/>
        <v>0.58084989786044439</v>
      </c>
      <c r="CM109" s="10">
        <f t="shared" si="193"/>
        <v>0.58460755832706024</v>
      </c>
      <c r="CN109" s="10">
        <f t="shared" si="193"/>
        <v>0.58836521879367609</v>
      </c>
      <c r="CO109" s="10">
        <f t="shared" si="193"/>
        <v>0.59212287926029372</v>
      </c>
      <c r="CP109" s="10">
        <f t="shared" si="193"/>
        <v>0.59588053972690957</v>
      </c>
      <c r="CQ109" s="10">
        <f t="shared" si="193"/>
        <v>0.59963820019352543</v>
      </c>
      <c r="CR109" s="10">
        <f t="shared" si="193"/>
        <v>0.60339586066014306</v>
      </c>
      <c r="CS109" s="10">
        <f t="shared" si="193"/>
        <v>0.60715352112675891</v>
      </c>
      <c r="CT109" s="10">
        <f t="shared" si="193"/>
        <v>0.61091118159337654</v>
      </c>
      <c r="CU109" s="10">
        <f t="shared" si="193"/>
        <v>0.61466884205999239</v>
      </c>
      <c r="CV109" s="10">
        <f t="shared" si="193"/>
        <v>0.61842650252660825</v>
      </c>
      <c r="CW109" s="10">
        <f t="shared" si="193"/>
        <v>0.62218416299322588</v>
      </c>
      <c r="CX109" s="10">
        <f t="shared" si="193"/>
        <v>0.62594182345984173</v>
      </c>
      <c r="CY109" s="10">
        <f t="shared" si="193"/>
        <v>0.62969948392645758</v>
      </c>
      <c r="CZ109" s="10">
        <f t="shared" si="193"/>
        <v>0.63345714439307521</v>
      </c>
      <c r="DA109" s="10">
        <f t="shared" si="193"/>
        <v>0.63721480485969106</v>
      </c>
      <c r="DB109" s="10">
        <f t="shared" si="193"/>
        <v>0.64097246532630692</v>
      </c>
      <c r="DC109" s="10">
        <f t="shared" si="193"/>
        <v>0.64473012579292455</v>
      </c>
      <c r="DD109" s="10">
        <f t="shared" si="193"/>
        <v>0.6484877862595404</v>
      </c>
      <c r="DE109" s="10">
        <f t="shared" si="193"/>
        <v>0.65224544672615625</v>
      </c>
      <c r="DF109" s="10">
        <f t="shared" si="193"/>
        <v>0.65600310719277388</v>
      </c>
      <c r="DG109" s="10">
        <f t="shared" si="193"/>
        <v>0.65976076765938974</v>
      </c>
      <c r="DH109" s="10">
        <f t="shared" si="193"/>
        <v>0.66351842812600559</v>
      </c>
      <c r="DI109" s="10">
        <f t="shared" si="193"/>
        <v>0.66727608859262322</v>
      </c>
      <c r="DJ109" s="10">
        <f t="shared" si="193"/>
        <v>0.67103374905923907</v>
      </c>
      <c r="DK109" s="10">
        <f t="shared" si="193"/>
        <v>0.6747914095258567</v>
      </c>
      <c r="DL109" s="10">
        <f t="shared" si="193"/>
        <v>0.67854906999247255</v>
      </c>
      <c r="DM109" s="10">
        <f t="shared" si="193"/>
        <v>0.68230673045908841</v>
      </c>
      <c r="DN109" s="10">
        <f t="shared" si="193"/>
        <v>0.68606439092570604</v>
      </c>
      <c r="DO109" s="10">
        <f t="shared" si="193"/>
        <v>0.68982205139232189</v>
      </c>
      <c r="DP109" s="10">
        <f t="shared" si="193"/>
        <v>0.69357971185893774</v>
      </c>
      <c r="DQ109" s="10">
        <f t="shared" si="193"/>
        <v>0.69733737232555537</v>
      </c>
      <c r="DR109" s="10">
        <f t="shared" si="193"/>
        <v>0.70109503279217122</v>
      </c>
      <c r="DS109" s="10">
        <f t="shared" si="193"/>
        <v>0.70485269325878885</v>
      </c>
      <c r="DT109" s="10">
        <f t="shared" si="193"/>
        <v>0.70861035372540471</v>
      </c>
      <c r="DU109" s="10">
        <f t="shared" si="193"/>
        <v>0.71236801419202056</v>
      </c>
      <c r="DV109" s="10">
        <f t="shared" si="193"/>
        <v>0.71612567465863819</v>
      </c>
      <c r="DW109" s="10">
        <f t="shared" si="193"/>
        <v>0.71988333512525315</v>
      </c>
      <c r="DX109" s="10">
        <f t="shared" si="193"/>
        <v>0.7236409955918699</v>
      </c>
      <c r="DY109" s="10">
        <f t="shared" si="193"/>
        <v>0.72739865605848664</v>
      </c>
      <c r="DZ109" s="10">
        <f t="shared" si="193"/>
        <v>0.73115631652510338</v>
      </c>
      <c r="EA109" s="10">
        <f t="shared" si="193"/>
        <v>0.73491397699172012</v>
      </c>
      <c r="EB109" s="10">
        <f t="shared" si="193"/>
        <v>0.73867163745833686</v>
      </c>
      <c r="EC109" s="10">
        <f t="shared" si="193"/>
        <v>0.7424292979249536</v>
      </c>
      <c r="ED109" s="10">
        <f t="shared" ref="ED109:ET109" si="194">ED$5/(1-$E109)+$D$109-ED$5</f>
        <v>0.74618695839157034</v>
      </c>
      <c r="EE109" s="10">
        <f t="shared" si="194"/>
        <v>0.74994461885818708</v>
      </c>
      <c r="EF109" s="10">
        <f t="shared" si="194"/>
        <v>0.75370227932480205</v>
      </c>
      <c r="EG109" s="10">
        <f t="shared" si="194"/>
        <v>0.75745993979141879</v>
      </c>
      <c r="EH109" s="10">
        <f t="shared" si="194"/>
        <v>0.76121760025803553</v>
      </c>
      <c r="EI109" s="10">
        <f t="shared" si="194"/>
        <v>0.76497526072465227</v>
      </c>
      <c r="EJ109" s="10">
        <f t="shared" si="194"/>
        <v>0.76873292119126901</v>
      </c>
      <c r="EK109" s="10">
        <f t="shared" si="194"/>
        <v>0.77249058165788576</v>
      </c>
      <c r="EL109" s="10">
        <f t="shared" si="194"/>
        <v>0.7762482421245025</v>
      </c>
      <c r="EM109" s="10">
        <f t="shared" si="194"/>
        <v>0.78000590259111924</v>
      </c>
      <c r="EN109" s="10">
        <f t="shared" si="194"/>
        <v>0.78376356305773598</v>
      </c>
      <c r="EO109" s="10">
        <f t="shared" si="194"/>
        <v>0.78752122352435094</v>
      </c>
      <c r="EP109" s="10">
        <f t="shared" si="194"/>
        <v>0.79127888399096769</v>
      </c>
      <c r="EQ109" s="10">
        <f t="shared" si="194"/>
        <v>0.79503654445758443</v>
      </c>
      <c r="ER109" s="10">
        <f t="shared" si="194"/>
        <v>0.79879420492420117</v>
      </c>
      <c r="ES109" s="10">
        <f t="shared" si="194"/>
        <v>0.80255186539081791</v>
      </c>
      <c r="ET109" s="10">
        <f t="shared" si="194"/>
        <v>0.80630952585743465</v>
      </c>
      <c r="EU109" s="10"/>
      <c r="EV109" s="10"/>
      <c r="EW109" s="10"/>
      <c r="EX109" s="10"/>
      <c r="EY109" s="10"/>
      <c r="EZ109" s="10"/>
      <c r="FA109" s="10"/>
      <c r="FB109" s="10"/>
    </row>
    <row r="110" spans="1:158" x14ac:dyDescent="0.25">
      <c r="A110" s="57" t="s">
        <v>54</v>
      </c>
      <c r="B110" s="17">
        <f t="shared" si="167"/>
        <v>60</v>
      </c>
      <c r="C110" s="10">
        <v>17.32</v>
      </c>
      <c r="D110" s="10">
        <f>0.1615-0.0088</f>
        <v>0.1527</v>
      </c>
      <c r="E110" s="7">
        <v>7.8200000000000006E-2</v>
      </c>
      <c r="F110" s="10">
        <f t="shared" ref="F110:BQ110" si="195">F$5/(1-$E110)+$D$110-F$5</f>
        <v>0.27995103059231963</v>
      </c>
      <c r="G110" s="10">
        <f t="shared" si="195"/>
        <v>0.2841927316120636</v>
      </c>
      <c r="H110" s="10">
        <f t="shared" si="195"/>
        <v>0.28843443263180757</v>
      </c>
      <c r="I110" s="10">
        <f t="shared" si="195"/>
        <v>0.29267613365155154</v>
      </c>
      <c r="J110" s="10">
        <f t="shared" si="195"/>
        <v>0.29691783467129551</v>
      </c>
      <c r="K110" s="10">
        <f t="shared" si="195"/>
        <v>0.30115953569103948</v>
      </c>
      <c r="L110" s="10">
        <f t="shared" si="195"/>
        <v>0.30540123671078323</v>
      </c>
      <c r="M110" s="10">
        <f t="shared" si="195"/>
        <v>0.30964293773052698</v>
      </c>
      <c r="N110" s="10">
        <f t="shared" si="195"/>
        <v>0.31388463875027117</v>
      </c>
      <c r="O110" s="10">
        <f t="shared" si="195"/>
        <v>0.31812633977001537</v>
      </c>
      <c r="P110" s="10">
        <f t="shared" si="195"/>
        <v>0.36478505098719882</v>
      </c>
      <c r="Q110" s="10">
        <f t="shared" si="195"/>
        <v>0.36902675200694279</v>
      </c>
      <c r="R110" s="10">
        <f t="shared" si="195"/>
        <v>0.37326845302668676</v>
      </c>
      <c r="S110" s="10">
        <f t="shared" si="195"/>
        <v>0.37751015404643073</v>
      </c>
      <c r="T110" s="10">
        <f t="shared" si="195"/>
        <v>0.38175185506617471</v>
      </c>
      <c r="U110" s="10">
        <f t="shared" si="195"/>
        <v>0.38599355608591868</v>
      </c>
      <c r="V110" s="10">
        <f t="shared" si="195"/>
        <v>0.39023525710566265</v>
      </c>
      <c r="W110" s="10">
        <f t="shared" si="195"/>
        <v>0.39447695812540662</v>
      </c>
      <c r="X110" s="10">
        <f t="shared" si="195"/>
        <v>0.39871865914515059</v>
      </c>
      <c r="Y110" s="10">
        <f t="shared" si="195"/>
        <v>0.40296036016489456</v>
      </c>
      <c r="Z110" s="10">
        <f t="shared" si="195"/>
        <v>0.40720206118463853</v>
      </c>
      <c r="AA110" s="10">
        <f t="shared" si="195"/>
        <v>0.4114437622043825</v>
      </c>
      <c r="AB110" s="10">
        <f t="shared" si="195"/>
        <v>0.41568546322412647</v>
      </c>
      <c r="AC110" s="10">
        <f t="shared" si="195"/>
        <v>0.41992716424387044</v>
      </c>
      <c r="AD110" s="10">
        <f t="shared" si="195"/>
        <v>0.42416886526361441</v>
      </c>
      <c r="AE110" s="10">
        <f t="shared" si="195"/>
        <v>0.42841056628335838</v>
      </c>
      <c r="AF110" s="10">
        <f t="shared" si="195"/>
        <v>0.43265226730310236</v>
      </c>
      <c r="AG110" s="10">
        <f t="shared" si="195"/>
        <v>0.43689396832284633</v>
      </c>
      <c r="AH110" s="10">
        <f t="shared" si="195"/>
        <v>0.4411356693425903</v>
      </c>
      <c r="AI110" s="10">
        <f t="shared" si="195"/>
        <v>0.44537737036233427</v>
      </c>
      <c r="AJ110" s="10">
        <f t="shared" si="195"/>
        <v>0.44961907138207824</v>
      </c>
      <c r="AK110" s="10">
        <f t="shared" si="195"/>
        <v>0.45386077240182221</v>
      </c>
      <c r="AL110" s="10">
        <f t="shared" si="195"/>
        <v>0.45810247342156618</v>
      </c>
      <c r="AM110" s="10">
        <f t="shared" si="195"/>
        <v>0.46234417444131015</v>
      </c>
      <c r="AN110" s="10">
        <f t="shared" si="195"/>
        <v>0.46658587546105501</v>
      </c>
      <c r="AO110" s="10">
        <f t="shared" si="195"/>
        <v>0.47082757648079898</v>
      </c>
      <c r="AP110" s="10">
        <f t="shared" si="195"/>
        <v>0.47506927750054295</v>
      </c>
      <c r="AQ110" s="10">
        <f t="shared" si="195"/>
        <v>0.47931097852028692</v>
      </c>
      <c r="AR110" s="10">
        <f t="shared" si="195"/>
        <v>0.48355267954003001</v>
      </c>
      <c r="AS110" s="10">
        <f t="shared" si="195"/>
        <v>0.48779438055977398</v>
      </c>
      <c r="AT110" s="10">
        <f t="shared" si="195"/>
        <v>0.49203608157951795</v>
      </c>
      <c r="AU110" s="10">
        <f t="shared" si="195"/>
        <v>0.49627778259926192</v>
      </c>
      <c r="AV110" s="10">
        <f t="shared" si="195"/>
        <v>0.50051948361900589</v>
      </c>
      <c r="AW110" s="10">
        <f t="shared" si="195"/>
        <v>0.50476118463874986</v>
      </c>
      <c r="AX110" s="10">
        <f t="shared" si="195"/>
        <v>0.50900288565849383</v>
      </c>
      <c r="AY110" s="10">
        <f t="shared" si="195"/>
        <v>0.5132445866782378</v>
      </c>
      <c r="AZ110" s="10">
        <f t="shared" si="195"/>
        <v>0.51748628769798177</v>
      </c>
      <c r="BA110" s="10">
        <f t="shared" si="195"/>
        <v>0.52172798871772574</v>
      </c>
      <c r="BB110" s="10">
        <f t="shared" si="195"/>
        <v>0.52596968973746971</v>
      </c>
      <c r="BC110" s="10">
        <f t="shared" si="195"/>
        <v>0.53021139075721369</v>
      </c>
      <c r="BD110" s="10">
        <f t="shared" si="195"/>
        <v>0.53445309177695766</v>
      </c>
      <c r="BE110" s="10">
        <f t="shared" si="195"/>
        <v>0.53869479279670163</v>
      </c>
      <c r="BF110" s="10">
        <f t="shared" si="195"/>
        <v>0.5429364938164456</v>
      </c>
      <c r="BG110" s="10">
        <f t="shared" si="195"/>
        <v>0.54717819483618957</v>
      </c>
      <c r="BH110" s="10">
        <f t="shared" si="195"/>
        <v>0.55141989585593354</v>
      </c>
      <c r="BI110" s="10">
        <f t="shared" si="195"/>
        <v>0.55566159687567751</v>
      </c>
      <c r="BJ110" s="10">
        <f t="shared" si="195"/>
        <v>0.55990329789542148</v>
      </c>
      <c r="BK110" s="10">
        <f t="shared" si="195"/>
        <v>0.56414499891516545</v>
      </c>
      <c r="BL110" s="10">
        <f t="shared" si="195"/>
        <v>0.56838669993490942</v>
      </c>
      <c r="BM110" s="10">
        <f t="shared" si="195"/>
        <v>0.57262840095465339</v>
      </c>
      <c r="BN110" s="10">
        <f t="shared" si="195"/>
        <v>0.57687010197439736</v>
      </c>
      <c r="BO110" s="10">
        <f t="shared" si="195"/>
        <v>0.58111180299414134</v>
      </c>
      <c r="BP110" s="10">
        <f t="shared" si="195"/>
        <v>0.58535350401388531</v>
      </c>
      <c r="BQ110" s="10">
        <f t="shared" si="195"/>
        <v>0.58959520503362928</v>
      </c>
      <c r="BR110" s="10">
        <f t="shared" ref="BR110:EC110" si="196">BR$5/(1-$E110)+$D$110-BR$5</f>
        <v>0.59383690605337325</v>
      </c>
      <c r="BS110" s="10">
        <f t="shared" si="196"/>
        <v>0.59807860707311722</v>
      </c>
      <c r="BT110" s="10">
        <f t="shared" si="196"/>
        <v>0.60232030809286119</v>
      </c>
      <c r="BU110" s="10">
        <f t="shared" si="196"/>
        <v>0.60656200911260516</v>
      </c>
      <c r="BV110" s="10">
        <f t="shared" si="196"/>
        <v>0.61080371013234913</v>
      </c>
      <c r="BW110" s="10">
        <f t="shared" si="196"/>
        <v>0.6150454111520931</v>
      </c>
      <c r="BX110" s="10">
        <f t="shared" si="196"/>
        <v>0.61928711217183707</v>
      </c>
      <c r="BY110" s="10">
        <f t="shared" si="196"/>
        <v>0.62352881319158104</v>
      </c>
      <c r="BZ110" s="10">
        <f t="shared" si="196"/>
        <v>0.62777051421132501</v>
      </c>
      <c r="CA110" s="10">
        <f t="shared" si="196"/>
        <v>0.63201221523106899</v>
      </c>
      <c r="CB110" s="10">
        <f t="shared" si="196"/>
        <v>0.63625391625081296</v>
      </c>
      <c r="CC110" s="10">
        <f t="shared" si="196"/>
        <v>0.64049561727055693</v>
      </c>
      <c r="CD110" s="10">
        <f t="shared" si="196"/>
        <v>0.6447373182903009</v>
      </c>
      <c r="CE110" s="10">
        <f t="shared" si="196"/>
        <v>0.64897901931004487</v>
      </c>
      <c r="CF110" s="10">
        <f t="shared" si="196"/>
        <v>0.65322072032978884</v>
      </c>
      <c r="CG110" s="10">
        <f t="shared" si="196"/>
        <v>0.65746242134953281</v>
      </c>
      <c r="CH110" s="10">
        <f t="shared" si="196"/>
        <v>0.66170412236927678</v>
      </c>
      <c r="CI110" s="10">
        <f t="shared" si="196"/>
        <v>0.66594582338902075</v>
      </c>
      <c r="CJ110" s="10">
        <f t="shared" si="196"/>
        <v>0.67018752440876472</v>
      </c>
      <c r="CK110" s="10">
        <f t="shared" si="196"/>
        <v>0.67442922542850869</v>
      </c>
      <c r="CL110" s="10">
        <f t="shared" si="196"/>
        <v>0.67867092644825266</v>
      </c>
      <c r="CM110" s="10">
        <f t="shared" si="196"/>
        <v>0.68291262746799664</v>
      </c>
      <c r="CN110" s="10">
        <f t="shared" si="196"/>
        <v>0.68715432848774061</v>
      </c>
      <c r="CO110" s="10">
        <f t="shared" si="196"/>
        <v>0.69139602950748458</v>
      </c>
      <c r="CP110" s="10">
        <f t="shared" si="196"/>
        <v>0.69563773052722855</v>
      </c>
      <c r="CQ110" s="10">
        <f t="shared" si="196"/>
        <v>0.69987943154697252</v>
      </c>
      <c r="CR110" s="10">
        <f t="shared" si="196"/>
        <v>0.70412113256671649</v>
      </c>
      <c r="CS110" s="10">
        <f t="shared" si="196"/>
        <v>0.70836283358646046</v>
      </c>
      <c r="CT110" s="10">
        <f t="shared" si="196"/>
        <v>0.71260453460620443</v>
      </c>
      <c r="CU110" s="10">
        <f t="shared" si="196"/>
        <v>0.7168462356259484</v>
      </c>
      <c r="CV110" s="10">
        <f t="shared" si="196"/>
        <v>0.72108793664569237</v>
      </c>
      <c r="CW110" s="10">
        <f t="shared" si="196"/>
        <v>0.72532963766543634</v>
      </c>
      <c r="CX110" s="10">
        <f t="shared" si="196"/>
        <v>0.72957133868518032</v>
      </c>
      <c r="CY110" s="10">
        <f t="shared" si="196"/>
        <v>0.73381303970492429</v>
      </c>
      <c r="CZ110" s="10">
        <f t="shared" si="196"/>
        <v>0.73805474072466826</v>
      </c>
      <c r="DA110" s="10">
        <f t="shared" si="196"/>
        <v>0.74229644174441223</v>
      </c>
      <c r="DB110" s="10">
        <f t="shared" si="196"/>
        <v>0.7465381427641562</v>
      </c>
      <c r="DC110" s="10">
        <f t="shared" si="196"/>
        <v>0.75077984378390017</v>
      </c>
      <c r="DD110" s="10">
        <f t="shared" si="196"/>
        <v>0.75502154480364414</v>
      </c>
      <c r="DE110" s="10">
        <f t="shared" si="196"/>
        <v>0.75926324582338811</v>
      </c>
      <c r="DF110" s="10">
        <f t="shared" si="196"/>
        <v>0.76350494684313208</v>
      </c>
      <c r="DG110" s="10">
        <f t="shared" si="196"/>
        <v>0.76774664786287605</v>
      </c>
      <c r="DH110" s="10">
        <f t="shared" si="196"/>
        <v>0.77198834888261914</v>
      </c>
      <c r="DI110" s="10">
        <f t="shared" si="196"/>
        <v>0.77623004990236399</v>
      </c>
      <c r="DJ110" s="10">
        <f t="shared" si="196"/>
        <v>0.78047175092210708</v>
      </c>
      <c r="DK110" s="10">
        <f t="shared" si="196"/>
        <v>0.78471345194185194</v>
      </c>
      <c r="DL110" s="10">
        <f t="shared" si="196"/>
        <v>0.78895515296159502</v>
      </c>
      <c r="DM110" s="10">
        <f t="shared" si="196"/>
        <v>0.79319685398133988</v>
      </c>
      <c r="DN110" s="10">
        <f t="shared" si="196"/>
        <v>0.79743855500108296</v>
      </c>
      <c r="DO110" s="10">
        <f t="shared" si="196"/>
        <v>0.80168025602082782</v>
      </c>
      <c r="DP110" s="10">
        <f t="shared" si="196"/>
        <v>0.8059219570405709</v>
      </c>
      <c r="DQ110" s="10">
        <f t="shared" si="196"/>
        <v>0.81016365806031576</v>
      </c>
      <c r="DR110" s="10">
        <f t="shared" si="196"/>
        <v>0.81440535908005884</v>
      </c>
      <c r="DS110" s="10">
        <f t="shared" si="196"/>
        <v>0.8186470600998037</v>
      </c>
      <c r="DT110" s="10">
        <f t="shared" si="196"/>
        <v>0.82288876111954679</v>
      </c>
      <c r="DU110" s="10">
        <f t="shared" si="196"/>
        <v>0.82713046213929164</v>
      </c>
      <c r="DV110" s="10">
        <f t="shared" si="196"/>
        <v>0.83137216315903473</v>
      </c>
      <c r="DW110" s="10">
        <f t="shared" si="196"/>
        <v>0.8356138641787787</v>
      </c>
      <c r="DX110" s="10">
        <f t="shared" si="196"/>
        <v>0.83985556519852267</v>
      </c>
      <c r="DY110" s="10">
        <f t="shared" si="196"/>
        <v>0.84409726621826664</v>
      </c>
      <c r="DZ110" s="10">
        <f t="shared" si="196"/>
        <v>0.84833896723801061</v>
      </c>
      <c r="EA110" s="10">
        <f t="shared" si="196"/>
        <v>0.85258066825775458</v>
      </c>
      <c r="EB110" s="10">
        <f t="shared" si="196"/>
        <v>0.85682236927749855</v>
      </c>
      <c r="EC110" s="10">
        <f t="shared" si="196"/>
        <v>0.86106407029724252</v>
      </c>
      <c r="ED110" s="10">
        <f t="shared" ref="ED110:ET110" si="197">ED$5/(1-$E110)+$D$110-ED$5</f>
        <v>0.86530577131698649</v>
      </c>
      <c r="EE110" s="10">
        <f t="shared" si="197"/>
        <v>0.86954747233673046</v>
      </c>
      <c r="EF110" s="10">
        <f t="shared" si="197"/>
        <v>0.87378917335647444</v>
      </c>
      <c r="EG110" s="10">
        <f t="shared" si="197"/>
        <v>0.87803087437622018</v>
      </c>
      <c r="EH110" s="10">
        <f t="shared" si="197"/>
        <v>0.88227257539596415</v>
      </c>
      <c r="EI110" s="10">
        <f t="shared" si="197"/>
        <v>0.88651427641570812</v>
      </c>
      <c r="EJ110" s="10">
        <f t="shared" si="197"/>
        <v>0.8907559774354521</v>
      </c>
      <c r="EK110" s="10">
        <f t="shared" si="197"/>
        <v>0.89499767845519607</v>
      </c>
      <c r="EL110" s="10">
        <f t="shared" si="197"/>
        <v>0.89923937947494004</v>
      </c>
      <c r="EM110" s="10">
        <f t="shared" si="197"/>
        <v>0.90348108049468401</v>
      </c>
      <c r="EN110" s="10">
        <f t="shared" si="197"/>
        <v>0.90772278151442798</v>
      </c>
      <c r="EO110" s="10">
        <f t="shared" si="197"/>
        <v>0.91196448253417195</v>
      </c>
      <c r="EP110" s="10">
        <f t="shared" si="197"/>
        <v>0.91620618355391592</v>
      </c>
      <c r="EQ110" s="10">
        <f t="shared" si="197"/>
        <v>0.92044788457365989</v>
      </c>
      <c r="ER110" s="10">
        <f t="shared" si="197"/>
        <v>0.92468958559340386</v>
      </c>
      <c r="ES110" s="10">
        <f t="shared" si="197"/>
        <v>0.92893128661314783</v>
      </c>
      <c r="ET110" s="10">
        <f t="shared" si="197"/>
        <v>0.9331729876328918</v>
      </c>
      <c r="EU110" s="10"/>
      <c r="EV110" s="10"/>
      <c r="EW110" s="10"/>
      <c r="EX110" s="10"/>
      <c r="EY110" s="10"/>
      <c r="EZ110" s="10"/>
      <c r="FA110" s="10"/>
      <c r="FB110" s="10"/>
    </row>
    <row r="111" spans="1:158" x14ac:dyDescent="0.25">
      <c r="A111" s="57"/>
      <c r="B111" s="17">
        <f t="shared" si="167"/>
        <v>61</v>
      </c>
    </row>
    <row r="112" spans="1:158" x14ac:dyDescent="0.25">
      <c r="A112" s="1" t="s">
        <v>41</v>
      </c>
      <c r="B112" s="17">
        <f t="shared" si="167"/>
        <v>62</v>
      </c>
    </row>
    <row r="113" spans="1:158" x14ac:dyDescent="0.25">
      <c r="A113" s="57" t="s">
        <v>55</v>
      </c>
      <c r="B113" s="17">
        <f t="shared" si="167"/>
        <v>63</v>
      </c>
      <c r="C113" s="10">
        <v>7.98</v>
      </c>
      <c r="D113" s="10">
        <f>0.0774-0.0088</f>
        <v>6.8599999999999994E-2</v>
      </c>
      <c r="E113" s="7">
        <v>2.64E-2</v>
      </c>
      <c r="F113" s="10">
        <f t="shared" ref="F113:BQ113" si="198">F$5/(1-$E113)+$D$113-F$5</f>
        <v>0.1092737880032868</v>
      </c>
      <c r="G113" s="10">
        <f t="shared" si="198"/>
        <v>0.1106295809367297</v>
      </c>
      <c r="H113" s="10">
        <f t="shared" si="198"/>
        <v>0.1119853738701726</v>
      </c>
      <c r="I113" s="10">
        <f t="shared" si="198"/>
        <v>0.1133411668036155</v>
      </c>
      <c r="J113" s="10">
        <f t="shared" si="198"/>
        <v>0.1146969597370584</v>
      </c>
      <c r="K113" s="10">
        <f t="shared" si="198"/>
        <v>0.1160527526705013</v>
      </c>
      <c r="L113" s="10">
        <f t="shared" si="198"/>
        <v>0.11740854560394398</v>
      </c>
      <c r="M113" s="10">
        <f t="shared" si="198"/>
        <v>0.11876433853738688</v>
      </c>
      <c r="N113" s="10">
        <f t="shared" si="198"/>
        <v>0.12012013147082978</v>
      </c>
      <c r="O113" s="10">
        <f t="shared" si="198"/>
        <v>0.12147592440427268</v>
      </c>
      <c r="P113" s="10">
        <f t="shared" si="198"/>
        <v>0.13638964667214459</v>
      </c>
      <c r="Q113" s="10">
        <f t="shared" si="198"/>
        <v>0.13774543960558727</v>
      </c>
      <c r="R113" s="10">
        <f t="shared" si="198"/>
        <v>0.13910123253903039</v>
      </c>
      <c r="S113" s="10">
        <f t="shared" si="198"/>
        <v>0.14045702547247307</v>
      </c>
      <c r="T113" s="10">
        <f t="shared" si="198"/>
        <v>0.1418128184059162</v>
      </c>
      <c r="U113" s="10">
        <f t="shared" si="198"/>
        <v>0.14316861133935888</v>
      </c>
      <c r="V113" s="10">
        <f t="shared" si="198"/>
        <v>0.144524404272802</v>
      </c>
      <c r="W113" s="10">
        <f t="shared" si="198"/>
        <v>0.14588019720624468</v>
      </c>
      <c r="X113" s="10">
        <f t="shared" si="198"/>
        <v>0.1472359901396878</v>
      </c>
      <c r="Y113" s="10">
        <f t="shared" si="198"/>
        <v>0.14859178307313048</v>
      </c>
      <c r="Z113" s="10">
        <f t="shared" si="198"/>
        <v>0.1499475760065736</v>
      </c>
      <c r="AA113" s="10">
        <f t="shared" si="198"/>
        <v>0.15130336894001628</v>
      </c>
      <c r="AB113" s="10">
        <f t="shared" si="198"/>
        <v>0.1526591618734594</v>
      </c>
      <c r="AC113" s="10">
        <f t="shared" si="198"/>
        <v>0.15401495480690208</v>
      </c>
      <c r="AD113" s="10">
        <f t="shared" si="198"/>
        <v>0.15537074774034476</v>
      </c>
      <c r="AE113" s="10">
        <f t="shared" si="198"/>
        <v>0.15672654067378788</v>
      </c>
      <c r="AF113" s="10">
        <f t="shared" si="198"/>
        <v>0.15808233360723056</v>
      </c>
      <c r="AG113" s="10">
        <f t="shared" si="198"/>
        <v>0.15943812654067369</v>
      </c>
      <c r="AH113" s="10">
        <f t="shared" si="198"/>
        <v>0.16079391947411636</v>
      </c>
      <c r="AI113" s="10">
        <f t="shared" si="198"/>
        <v>0.16214971240755949</v>
      </c>
      <c r="AJ113" s="10">
        <f t="shared" si="198"/>
        <v>0.16350550534100217</v>
      </c>
      <c r="AK113" s="10">
        <f t="shared" si="198"/>
        <v>0.16486129827444529</v>
      </c>
      <c r="AL113" s="10">
        <f t="shared" si="198"/>
        <v>0.16621709120788797</v>
      </c>
      <c r="AM113" s="10">
        <f t="shared" si="198"/>
        <v>0.16757288414133109</v>
      </c>
      <c r="AN113" s="10">
        <f t="shared" si="198"/>
        <v>0.16892867707477377</v>
      </c>
      <c r="AO113" s="10">
        <f t="shared" si="198"/>
        <v>0.17028447000821689</v>
      </c>
      <c r="AP113" s="10">
        <f t="shared" si="198"/>
        <v>0.17164026294165957</v>
      </c>
      <c r="AQ113" s="10">
        <f t="shared" si="198"/>
        <v>0.17299605587510225</v>
      </c>
      <c r="AR113" s="10">
        <f t="shared" si="198"/>
        <v>0.17435184880854582</v>
      </c>
      <c r="AS113" s="10">
        <f t="shared" si="198"/>
        <v>0.1757076417419885</v>
      </c>
      <c r="AT113" s="10">
        <f t="shared" si="198"/>
        <v>0.17706343467543117</v>
      </c>
      <c r="AU113" s="10">
        <f t="shared" si="198"/>
        <v>0.17841922760887385</v>
      </c>
      <c r="AV113" s="10">
        <f t="shared" si="198"/>
        <v>0.17977502054231653</v>
      </c>
      <c r="AW113" s="10">
        <f t="shared" si="198"/>
        <v>0.1811308134757601</v>
      </c>
      <c r="AX113" s="10">
        <f t="shared" si="198"/>
        <v>0.18248660640920278</v>
      </c>
      <c r="AY113" s="10">
        <f t="shared" si="198"/>
        <v>0.18384239934264546</v>
      </c>
      <c r="AZ113" s="10">
        <f t="shared" si="198"/>
        <v>0.18519819227608814</v>
      </c>
      <c r="BA113" s="10">
        <f t="shared" si="198"/>
        <v>0.1865539852095317</v>
      </c>
      <c r="BB113" s="10">
        <f t="shared" si="198"/>
        <v>0.18790977814297438</v>
      </c>
      <c r="BC113" s="10">
        <f t="shared" si="198"/>
        <v>0.18926557107641706</v>
      </c>
      <c r="BD113" s="10">
        <f t="shared" si="198"/>
        <v>0.19062136400985974</v>
      </c>
      <c r="BE113" s="10">
        <f t="shared" si="198"/>
        <v>0.19197715694330331</v>
      </c>
      <c r="BF113" s="10">
        <f t="shared" si="198"/>
        <v>0.19333294987674599</v>
      </c>
      <c r="BG113" s="10">
        <f t="shared" si="198"/>
        <v>0.19468874281018866</v>
      </c>
      <c r="BH113" s="10">
        <f t="shared" si="198"/>
        <v>0.19604453574363134</v>
      </c>
      <c r="BI113" s="10">
        <f t="shared" si="198"/>
        <v>0.19740032867707402</v>
      </c>
      <c r="BJ113" s="10">
        <f t="shared" si="198"/>
        <v>0.19875612161051759</v>
      </c>
      <c r="BK113" s="10">
        <f t="shared" si="198"/>
        <v>0.20011191454396027</v>
      </c>
      <c r="BL113" s="10">
        <f t="shared" si="198"/>
        <v>0.20146770747740295</v>
      </c>
      <c r="BM113" s="10">
        <f t="shared" si="198"/>
        <v>0.20282350041084563</v>
      </c>
      <c r="BN113" s="10">
        <f t="shared" si="198"/>
        <v>0.20417929334428919</v>
      </c>
      <c r="BO113" s="10">
        <f t="shared" si="198"/>
        <v>0.20553508627773187</v>
      </c>
      <c r="BP113" s="10">
        <f t="shared" si="198"/>
        <v>0.20689087921117455</v>
      </c>
      <c r="BQ113" s="10">
        <f t="shared" si="198"/>
        <v>0.20824667214461723</v>
      </c>
      <c r="BR113" s="10">
        <f t="shared" ref="BR113:EC113" si="199">BR$5/(1-$E113)+$D$113-BR$5</f>
        <v>0.2096024650780608</v>
      </c>
      <c r="BS113" s="10">
        <f t="shared" si="199"/>
        <v>0.21095825801150347</v>
      </c>
      <c r="BT113" s="10">
        <f t="shared" si="199"/>
        <v>0.21231405094494615</v>
      </c>
      <c r="BU113" s="10">
        <f t="shared" si="199"/>
        <v>0.21366984387838883</v>
      </c>
      <c r="BV113" s="10">
        <f t="shared" si="199"/>
        <v>0.2150256368118324</v>
      </c>
      <c r="BW113" s="10">
        <f t="shared" si="199"/>
        <v>0.21638142974527508</v>
      </c>
      <c r="BX113" s="10">
        <f t="shared" si="199"/>
        <v>0.21773722267871776</v>
      </c>
      <c r="BY113" s="10">
        <f t="shared" si="199"/>
        <v>0.21909301561216044</v>
      </c>
      <c r="BZ113" s="10">
        <f t="shared" si="199"/>
        <v>0.22044880854560311</v>
      </c>
      <c r="CA113" s="10">
        <f t="shared" si="199"/>
        <v>0.22180460147904668</v>
      </c>
      <c r="CB113" s="10">
        <f t="shared" si="199"/>
        <v>0.22316039441248936</v>
      </c>
      <c r="CC113" s="10">
        <f t="shared" si="199"/>
        <v>0.22451618734593204</v>
      </c>
      <c r="CD113" s="10">
        <f t="shared" si="199"/>
        <v>0.22587198027937472</v>
      </c>
      <c r="CE113" s="10">
        <f t="shared" si="199"/>
        <v>0.22722777321281828</v>
      </c>
      <c r="CF113" s="10">
        <f t="shared" si="199"/>
        <v>0.22858356614626096</v>
      </c>
      <c r="CG113" s="10">
        <f t="shared" si="199"/>
        <v>0.22993935907970364</v>
      </c>
      <c r="CH113" s="10">
        <f t="shared" si="199"/>
        <v>0.23129515201314632</v>
      </c>
      <c r="CI113" s="10">
        <f t="shared" si="199"/>
        <v>0.23265094494658989</v>
      </c>
      <c r="CJ113" s="10">
        <f t="shared" si="199"/>
        <v>0.23400673788003257</v>
      </c>
      <c r="CK113" s="10">
        <f t="shared" si="199"/>
        <v>0.23536253081347525</v>
      </c>
      <c r="CL113" s="10">
        <f t="shared" si="199"/>
        <v>0.23671832374691792</v>
      </c>
      <c r="CM113" s="10">
        <f t="shared" si="199"/>
        <v>0.2380741166803606</v>
      </c>
      <c r="CN113" s="10">
        <f t="shared" si="199"/>
        <v>0.23942990961380417</v>
      </c>
      <c r="CO113" s="10">
        <f t="shared" si="199"/>
        <v>0.24078570254724685</v>
      </c>
      <c r="CP113" s="10">
        <f t="shared" si="199"/>
        <v>0.24214149548068953</v>
      </c>
      <c r="CQ113" s="10">
        <f t="shared" si="199"/>
        <v>0.24349728841413221</v>
      </c>
      <c r="CR113" s="10">
        <f t="shared" si="199"/>
        <v>0.24485308134757577</v>
      </c>
      <c r="CS113" s="10">
        <f t="shared" si="199"/>
        <v>0.24620887428101845</v>
      </c>
      <c r="CT113" s="10">
        <f t="shared" si="199"/>
        <v>0.24756466721446113</v>
      </c>
      <c r="CU113" s="10">
        <f t="shared" si="199"/>
        <v>0.24892046014790381</v>
      </c>
      <c r="CV113" s="10">
        <f t="shared" si="199"/>
        <v>0.25027625308134738</v>
      </c>
      <c r="CW113" s="10">
        <f t="shared" si="199"/>
        <v>0.25163204601479006</v>
      </c>
      <c r="CX113" s="10">
        <f t="shared" si="199"/>
        <v>0.25298783894823273</v>
      </c>
      <c r="CY113" s="10">
        <f t="shared" si="199"/>
        <v>0.25434363188167541</v>
      </c>
      <c r="CZ113" s="10">
        <f t="shared" si="199"/>
        <v>0.25569942481511898</v>
      </c>
      <c r="DA113" s="10">
        <f t="shared" si="199"/>
        <v>0.25705521774856166</v>
      </c>
      <c r="DB113" s="10">
        <f t="shared" si="199"/>
        <v>0.25841101068200434</v>
      </c>
      <c r="DC113" s="10">
        <f t="shared" si="199"/>
        <v>0.25976680361544702</v>
      </c>
      <c r="DD113" s="10">
        <f t="shared" si="199"/>
        <v>0.2611225965488897</v>
      </c>
      <c r="DE113" s="10">
        <f t="shared" si="199"/>
        <v>0.26247838948233326</v>
      </c>
      <c r="DF113" s="10">
        <f t="shared" si="199"/>
        <v>0.26383418241577594</v>
      </c>
      <c r="DG113" s="10">
        <f t="shared" si="199"/>
        <v>0.26518997534921862</v>
      </c>
      <c r="DH113" s="10">
        <f t="shared" si="199"/>
        <v>0.2665457682826613</v>
      </c>
      <c r="DI113" s="10">
        <f t="shared" si="199"/>
        <v>0.26790156121610487</v>
      </c>
      <c r="DJ113" s="10">
        <f t="shared" si="199"/>
        <v>0.26925735414954755</v>
      </c>
      <c r="DK113" s="10">
        <f t="shared" si="199"/>
        <v>0.27061314708299022</v>
      </c>
      <c r="DL113" s="10">
        <f t="shared" si="199"/>
        <v>0.2719689400164329</v>
      </c>
      <c r="DM113" s="10">
        <f t="shared" si="199"/>
        <v>0.27332473294987647</v>
      </c>
      <c r="DN113" s="10">
        <f t="shared" si="199"/>
        <v>0.27468052588331915</v>
      </c>
      <c r="DO113" s="10">
        <f t="shared" si="199"/>
        <v>0.27603631881676183</v>
      </c>
      <c r="DP113" s="10">
        <f t="shared" si="199"/>
        <v>0.27739211175020451</v>
      </c>
      <c r="DQ113" s="10">
        <f t="shared" si="199"/>
        <v>0.27874790468364896</v>
      </c>
      <c r="DR113" s="10">
        <f t="shared" si="199"/>
        <v>0.28010369761708986</v>
      </c>
      <c r="DS113" s="10">
        <f t="shared" si="199"/>
        <v>0.28145949055053254</v>
      </c>
      <c r="DT113" s="10">
        <f t="shared" si="199"/>
        <v>0.282815283483977</v>
      </c>
      <c r="DU113" s="10">
        <f t="shared" si="199"/>
        <v>0.28417107641741968</v>
      </c>
      <c r="DV113" s="10">
        <f t="shared" si="199"/>
        <v>0.28552686935086236</v>
      </c>
      <c r="DW113" s="10">
        <f t="shared" si="199"/>
        <v>0.28688266228430415</v>
      </c>
      <c r="DX113" s="10">
        <f t="shared" si="199"/>
        <v>0.28823845521774771</v>
      </c>
      <c r="DY113" s="10">
        <f t="shared" si="199"/>
        <v>0.28959424815119128</v>
      </c>
      <c r="DZ113" s="10">
        <f t="shared" si="199"/>
        <v>0.29095004108463307</v>
      </c>
      <c r="EA113" s="10">
        <f t="shared" si="199"/>
        <v>0.29230583401807664</v>
      </c>
      <c r="EB113" s="10">
        <f t="shared" si="199"/>
        <v>0.2936616269515202</v>
      </c>
      <c r="EC113" s="10">
        <f t="shared" si="199"/>
        <v>0.295017419884962</v>
      </c>
      <c r="ED113" s="10">
        <f t="shared" ref="ED113:ET113" si="200">ED$5/(1-$E113)+$D$113-ED$5</f>
        <v>0.29637321281840556</v>
      </c>
      <c r="EE113" s="10">
        <f t="shared" si="200"/>
        <v>0.29772900575184913</v>
      </c>
      <c r="EF113" s="10">
        <f t="shared" si="200"/>
        <v>0.29908479868529092</v>
      </c>
      <c r="EG113" s="10">
        <f t="shared" si="200"/>
        <v>0.30044059161873449</v>
      </c>
      <c r="EH113" s="10">
        <f t="shared" si="200"/>
        <v>0.30179638455217628</v>
      </c>
      <c r="EI113" s="10">
        <f t="shared" si="200"/>
        <v>0.30315217748561984</v>
      </c>
      <c r="EJ113" s="10">
        <f t="shared" si="200"/>
        <v>0.30450797041906341</v>
      </c>
      <c r="EK113" s="10">
        <f t="shared" si="200"/>
        <v>0.3058637633525052</v>
      </c>
      <c r="EL113" s="10">
        <f t="shared" si="200"/>
        <v>0.30721955628594877</v>
      </c>
      <c r="EM113" s="10">
        <f t="shared" si="200"/>
        <v>0.30857534921939234</v>
      </c>
      <c r="EN113" s="10">
        <f t="shared" si="200"/>
        <v>0.30993114215283413</v>
      </c>
      <c r="EO113" s="10">
        <f t="shared" si="200"/>
        <v>0.31128693508627769</v>
      </c>
      <c r="EP113" s="10">
        <f t="shared" si="200"/>
        <v>0.31264272801971948</v>
      </c>
      <c r="EQ113" s="10">
        <f t="shared" si="200"/>
        <v>0.31399852095316305</v>
      </c>
      <c r="ER113" s="10">
        <f t="shared" si="200"/>
        <v>0.31535431388660662</v>
      </c>
      <c r="ES113" s="10">
        <f t="shared" si="200"/>
        <v>0.31671010682004841</v>
      </c>
      <c r="ET113" s="10">
        <f t="shared" si="200"/>
        <v>0.31806589975349198</v>
      </c>
      <c r="EU113" s="10"/>
      <c r="EV113" s="10"/>
      <c r="EW113" s="10"/>
      <c r="EX113" s="10"/>
      <c r="EY113" s="10"/>
      <c r="EZ113" s="10"/>
      <c r="FA113" s="10"/>
      <c r="FB113" s="10"/>
    </row>
    <row r="114" spans="1:158" x14ac:dyDescent="0.25">
      <c r="A114" s="57" t="s">
        <v>56</v>
      </c>
      <c r="B114" s="17">
        <f t="shared" si="167"/>
        <v>64</v>
      </c>
      <c r="C114" s="10">
        <v>9.6</v>
      </c>
      <c r="D114" s="10">
        <f>0.0875-0.0088</f>
        <v>7.8699999999999992E-2</v>
      </c>
      <c r="E114" s="7">
        <v>3.6900000000000002E-2</v>
      </c>
      <c r="F114" s="10">
        <f t="shared" ref="F114:BQ114" si="201">F$5/(1-$E114)+$D$114-F$5</f>
        <v>0.13617066763575969</v>
      </c>
      <c r="G114" s="10">
        <f t="shared" si="201"/>
        <v>0.13808635655695167</v>
      </c>
      <c r="H114" s="10">
        <f t="shared" si="201"/>
        <v>0.14000204547814366</v>
      </c>
      <c r="I114" s="10">
        <f t="shared" si="201"/>
        <v>0.14191773439933564</v>
      </c>
      <c r="J114" s="10">
        <f t="shared" si="201"/>
        <v>0.14383342332052762</v>
      </c>
      <c r="K114" s="10">
        <f t="shared" si="201"/>
        <v>0.1457491122417196</v>
      </c>
      <c r="L114" s="10">
        <f t="shared" si="201"/>
        <v>0.14766480116291159</v>
      </c>
      <c r="M114" s="10">
        <f t="shared" si="201"/>
        <v>0.14958049008410357</v>
      </c>
      <c r="N114" s="10">
        <f t="shared" si="201"/>
        <v>0.15149617900529577</v>
      </c>
      <c r="O114" s="10">
        <f t="shared" si="201"/>
        <v>0.15341186792648753</v>
      </c>
      <c r="P114" s="10">
        <f t="shared" si="201"/>
        <v>0.17448444605959912</v>
      </c>
      <c r="Q114" s="10">
        <f t="shared" si="201"/>
        <v>0.1764001349807911</v>
      </c>
      <c r="R114" s="10">
        <f t="shared" si="201"/>
        <v>0.17831582390198308</v>
      </c>
      <c r="S114" s="10">
        <f t="shared" si="201"/>
        <v>0.18023151282317507</v>
      </c>
      <c r="T114" s="10">
        <f t="shared" si="201"/>
        <v>0.18214720174436705</v>
      </c>
      <c r="U114" s="10">
        <f t="shared" si="201"/>
        <v>0.18406289066555903</v>
      </c>
      <c r="V114" s="10">
        <f t="shared" si="201"/>
        <v>0.18597857958675101</v>
      </c>
      <c r="W114" s="10">
        <f t="shared" si="201"/>
        <v>0.187894268507943</v>
      </c>
      <c r="X114" s="10">
        <f t="shared" si="201"/>
        <v>0.18980995742913498</v>
      </c>
      <c r="Y114" s="10">
        <f t="shared" si="201"/>
        <v>0.19172564635032696</v>
      </c>
      <c r="Z114" s="10">
        <f t="shared" si="201"/>
        <v>0.19364133527151894</v>
      </c>
      <c r="AA114" s="10">
        <f t="shared" si="201"/>
        <v>0.19555702419271093</v>
      </c>
      <c r="AB114" s="10">
        <f t="shared" si="201"/>
        <v>0.19747271311390291</v>
      </c>
      <c r="AC114" s="10">
        <f t="shared" si="201"/>
        <v>0.19938840203509489</v>
      </c>
      <c r="AD114" s="10">
        <f t="shared" si="201"/>
        <v>0.20130409095628687</v>
      </c>
      <c r="AE114" s="10">
        <f t="shared" si="201"/>
        <v>0.20321977987747886</v>
      </c>
      <c r="AF114" s="10">
        <f t="shared" si="201"/>
        <v>0.20513546879867084</v>
      </c>
      <c r="AG114" s="10">
        <f t="shared" si="201"/>
        <v>0.20705115771986282</v>
      </c>
      <c r="AH114" s="10">
        <f t="shared" si="201"/>
        <v>0.2089668466410548</v>
      </c>
      <c r="AI114" s="10">
        <f t="shared" si="201"/>
        <v>0.21088253556224679</v>
      </c>
      <c r="AJ114" s="10">
        <f t="shared" si="201"/>
        <v>0.21279822448343877</v>
      </c>
      <c r="AK114" s="10">
        <f t="shared" si="201"/>
        <v>0.21471391340463075</v>
      </c>
      <c r="AL114" s="10">
        <f t="shared" si="201"/>
        <v>0.21662960232582273</v>
      </c>
      <c r="AM114" s="10">
        <f t="shared" si="201"/>
        <v>0.21854529124701472</v>
      </c>
      <c r="AN114" s="10">
        <f t="shared" si="201"/>
        <v>0.2204609801682067</v>
      </c>
      <c r="AO114" s="10">
        <f t="shared" si="201"/>
        <v>0.22237666908939868</v>
      </c>
      <c r="AP114" s="10">
        <f t="shared" si="201"/>
        <v>0.22429235801059022</v>
      </c>
      <c r="AQ114" s="10">
        <f t="shared" si="201"/>
        <v>0.22620804693178265</v>
      </c>
      <c r="AR114" s="10">
        <f t="shared" si="201"/>
        <v>0.22812373585297507</v>
      </c>
      <c r="AS114" s="10">
        <f t="shared" si="201"/>
        <v>0.23003942477416661</v>
      </c>
      <c r="AT114" s="10">
        <f t="shared" si="201"/>
        <v>0.23195511369535815</v>
      </c>
      <c r="AU114" s="10">
        <f t="shared" si="201"/>
        <v>0.23387080261655147</v>
      </c>
      <c r="AV114" s="10">
        <f t="shared" si="201"/>
        <v>0.235786491537743</v>
      </c>
      <c r="AW114" s="10">
        <f t="shared" si="201"/>
        <v>0.23770218045893454</v>
      </c>
      <c r="AX114" s="10">
        <f t="shared" si="201"/>
        <v>0.23961786938012608</v>
      </c>
      <c r="AY114" s="10">
        <f t="shared" si="201"/>
        <v>0.2415335583013194</v>
      </c>
      <c r="AZ114" s="10">
        <f t="shared" si="201"/>
        <v>0.24344924722251093</v>
      </c>
      <c r="BA114" s="10">
        <f t="shared" si="201"/>
        <v>0.24536493614370247</v>
      </c>
      <c r="BB114" s="10">
        <f t="shared" si="201"/>
        <v>0.24728062506489401</v>
      </c>
      <c r="BC114" s="10">
        <f t="shared" si="201"/>
        <v>0.24919631398608733</v>
      </c>
      <c r="BD114" s="10">
        <f t="shared" si="201"/>
        <v>0.25111200290727886</v>
      </c>
      <c r="BE114" s="10">
        <f t="shared" si="201"/>
        <v>0.2530276918284704</v>
      </c>
      <c r="BF114" s="10">
        <f t="shared" si="201"/>
        <v>0.25494338074966194</v>
      </c>
      <c r="BG114" s="10">
        <f t="shared" si="201"/>
        <v>0.25685906967085526</v>
      </c>
      <c r="BH114" s="10">
        <f t="shared" si="201"/>
        <v>0.25877475859204679</v>
      </c>
      <c r="BI114" s="10">
        <f t="shared" si="201"/>
        <v>0.26069044751323833</v>
      </c>
      <c r="BJ114" s="10">
        <f t="shared" si="201"/>
        <v>0.26260613643442987</v>
      </c>
      <c r="BK114" s="10">
        <f t="shared" si="201"/>
        <v>0.26452182535562319</v>
      </c>
      <c r="BL114" s="10">
        <f t="shared" si="201"/>
        <v>0.26643751427681472</v>
      </c>
      <c r="BM114" s="10">
        <f t="shared" si="201"/>
        <v>0.26835320319800626</v>
      </c>
      <c r="BN114" s="10">
        <f t="shared" si="201"/>
        <v>0.2702688921191978</v>
      </c>
      <c r="BO114" s="10">
        <f t="shared" si="201"/>
        <v>0.27218458104039112</v>
      </c>
      <c r="BP114" s="10">
        <f t="shared" si="201"/>
        <v>0.27410026996158265</v>
      </c>
      <c r="BQ114" s="10">
        <f t="shared" si="201"/>
        <v>0.27601595888277419</v>
      </c>
      <c r="BR114" s="10">
        <f t="shared" ref="BR114:EC114" si="202">BR$5/(1-$E114)+$D$114-BR$5</f>
        <v>0.27793164780396573</v>
      </c>
      <c r="BS114" s="10">
        <f t="shared" si="202"/>
        <v>0.27984733672515905</v>
      </c>
      <c r="BT114" s="10">
        <f t="shared" si="202"/>
        <v>0.28176302564635058</v>
      </c>
      <c r="BU114" s="10">
        <f t="shared" si="202"/>
        <v>0.28367871456754212</v>
      </c>
      <c r="BV114" s="10">
        <f t="shared" si="202"/>
        <v>0.28559440348873366</v>
      </c>
      <c r="BW114" s="10">
        <f t="shared" si="202"/>
        <v>0.28751009240992698</v>
      </c>
      <c r="BX114" s="10">
        <f t="shared" si="202"/>
        <v>0.28942578133111851</v>
      </c>
      <c r="BY114" s="10">
        <f t="shared" si="202"/>
        <v>0.29134147025231005</v>
      </c>
      <c r="BZ114" s="10">
        <f t="shared" si="202"/>
        <v>0.29325715917350159</v>
      </c>
      <c r="CA114" s="10">
        <f t="shared" si="202"/>
        <v>0.29517284809469491</v>
      </c>
      <c r="CB114" s="10">
        <f t="shared" si="202"/>
        <v>0.29708853701588644</v>
      </c>
      <c r="CC114" s="10">
        <f t="shared" si="202"/>
        <v>0.29900422593707798</v>
      </c>
      <c r="CD114" s="10">
        <f t="shared" si="202"/>
        <v>0.30091991485826952</v>
      </c>
      <c r="CE114" s="10">
        <f t="shared" si="202"/>
        <v>0.30283560377946284</v>
      </c>
      <c r="CF114" s="10">
        <f t="shared" si="202"/>
        <v>0.30475129270065437</v>
      </c>
      <c r="CG114" s="10">
        <f t="shared" si="202"/>
        <v>0.30666698162184591</v>
      </c>
      <c r="CH114" s="10">
        <f t="shared" si="202"/>
        <v>0.30858267054303745</v>
      </c>
      <c r="CI114" s="10">
        <f t="shared" si="202"/>
        <v>0.31049835946423077</v>
      </c>
      <c r="CJ114" s="10">
        <f t="shared" si="202"/>
        <v>0.3124140483854223</v>
      </c>
      <c r="CK114" s="10">
        <f t="shared" si="202"/>
        <v>0.31432973730661384</v>
      </c>
      <c r="CL114" s="10">
        <f t="shared" si="202"/>
        <v>0.31624542622780538</v>
      </c>
      <c r="CM114" s="10">
        <f t="shared" si="202"/>
        <v>0.31816111514899692</v>
      </c>
      <c r="CN114" s="10">
        <f t="shared" si="202"/>
        <v>0.32007680407019024</v>
      </c>
      <c r="CO114" s="10">
        <f t="shared" si="202"/>
        <v>0.32199249299138177</v>
      </c>
      <c r="CP114" s="10">
        <f t="shared" si="202"/>
        <v>0.32390818191257331</v>
      </c>
      <c r="CQ114" s="10">
        <f t="shared" si="202"/>
        <v>0.32582387083376485</v>
      </c>
      <c r="CR114" s="10">
        <f t="shared" si="202"/>
        <v>0.32773955975495817</v>
      </c>
      <c r="CS114" s="10">
        <f t="shared" si="202"/>
        <v>0.3296552486761497</v>
      </c>
      <c r="CT114" s="10">
        <f t="shared" si="202"/>
        <v>0.33157093759734124</v>
      </c>
      <c r="CU114" s="10">
        <f t="shared" si="202"/>
        <v>0.33348662651853278</v>
      </c>
      <c r="CV114" s="10">
        <f t="shared" si="202"/>
        <v>0.3354023154397261</v>
      </c>
      <c r="CW114" s="10">
        <f t="shared" si="202"/>
        <v>0.33731800436091763</v>
      </c>
      <c r="CX114" s="10">
        <f t="shared" si="202"/>
        <v>0.33923369328210917</v>
      </c>
      <c r="CY114" s="10">
        <f t="shared" si="202"/>
        <v>0.34114938220330071</v>
      </c>
      <c r="CZ114" s="10">
        <f t="shared" si="202"/>
        <v>0.34306507112449403</v>
      </c>
      <c r="DA114" s="10">
        <f t="shared" si="202"/>
        <v>0.34498076004568556</v>
      </c>
      <c r="DB114" s="10">
        <f t="shared" si="202"/>
        <v>0.3468964489668771</v>
      </c>
      <c r="DC114" s="10">
        <f t="shared" si="202"/>
        <v>0.34881213788806864</v>
      </c>
      <c r="DD114" s="10">
        <f t="shared" si="202"/>
        <v>0.35072782680926196</v>
      </c>
      <c r="DE114" s="10">
        <f t="shared" si="202"/>
        <v>0.35264351573045349</v>
      </c>
      <c r="DF114" s="10">
        <f t="shared" si="202"/>
        <v>0.35455920465164503</v>
      </c>
      <c r="DG114" s="10">
        <f t="shared" si="202"/>
        <v>0.35647489357283657</v>
      </c>
      <c r="DH114" s="10">
        <f t="shared" si="202"/>
        <v>0.35839058249402989</v>
      </c>
      <c r="DI114" s="10">
        <f t="shared" si="202"/>
        <v>0.36030627141522142</v>
      </c>
      <c r="DJ114" s="10">
        <f t="shared" si="202"/>
        <v>0.36222196033641296</v>
      </c>
      <c r="DK114" s="10">
        <f t="shared" si="202"/>
        <v>0.3641376492576045</v>
      </c>
      <c r="DL114" s="10">
        <f t="shared" si="202"/>
        <v>0.36605333817879782</v>
      </c>
      <c r="DM114" s="10">
        <f t="shared" si="202"/>
        <v>0.36796902709998935</v>
      </c>
      <c r="DN114" s="10">
        <f t="shared" si="202"/>
        <v>0.36988471602118089</v>
      </c>
      <c r="DO114" s="10">
        <f t="shared" si="202"/>
        <v>0.37180040494237243</v>
      </c>
      <c r="DP114" s="10">
        <f t="shared" si="202"/>
        <v>0.37371609386356575</v>
      </c>
      <c r="DQ114" s="10">
        <f t="shared" si="202"/>
        <v>0.37563178278475728</v>
      </c>
      <c r="DR114" s="10">
        <f t="shared" si="202"/>
        <v>0.37754747170594882</v>
      </c>
      <c r="DS114" s="10">
        <f t="shared" si="202"/>
        <v>0.37946316062714036</v>
      </c>
      <c r="DT114" s="10">
        <f t="shared" si="202"/>
        <v>0.3813788495483319</v>
      </c>
      <c r="DU114" s="10">
        <f t="shared" si="202"/>
        <v>0.38329453846952521</v>
      </c>
      <c r="DV114" s="10">
        <f t="shared" si="202"/>
        <v>0.38521022739071675</v>
      </c>
      <c r="DW114" s="10">
        <f t="shared" si="202"/>
        <v>0.38712591631190918</v>
      </c>
      <c r="DX114" s="10">
        <f t="shared" si="202"/>
        <v>0.38904160523309983</v>
      </c>
      <c r="DY114" s="10">
        <f t="shared" si="202"/>
        <v>0.39095729415429226</v>
      </c>
      <c r="DZ114" s="10">
        <f t="shared" si="202"/>
        <v>0.39287298307548468</v>
      </c>
      <c r="EA114" s="10">
        <f t="shared" si="202"/>
        <v>0.39478867199667711</v>
      </c>
      <c r="EB114" s="10">
        <f t="shared" si="202"/>
        <v>0.39670436091786954</v>
      </c>
      <c r="EC114" s="10">
        <f t="shared" si="202"/>
        <v>0.39862004983906019</v>
      </c>
      <c r="ED114" s="10">
        <f t="shared" ref="ED114:ET114" si="203">ED$5/(1-$E114)+$D$114-ED$5</f>
        <v>0.40053573876025261</v>
      </c>
      <c r="EE114" s="10">
        <f t="shared" si="203"/>
        <v>0.40245142768144504</v>
      </c>
      <c r="EF114" s="10">
        <f t="shared" si="203"/>
        <v>0.40436711660263747</v>
      </c>
      <c r="EG114" s="10">
        <f t="shared" si="203"/>
        <v>0.40628280552382812</v>
      </c>
      <c r="EH114" s="10">
        <f t="shared" si="203"/>
        <v>0.40819849444502054</v>
      </c>
      <c r="EI114" s="10">
        <f t="shared" si="203"/>
        <v>0.41011418336621297</v>
      </c>
      <c r="EJ114" s="10">
        <f t="shared" si="203"/>
        <v>0.4120298722874054</v>
      </c>
      <c r="EK114" s="10">
        <f t="shared" si="203"/>
        <v>0.41394556120859605</v>
      </c>
      <c r="EL114" s="10">
        <f t="shared" si="203"/>
        <v>0.41586125012978847</v>
      </c>
      <c r="EM114" s="10">
        <f t="shared" si="203"/>
        <v>0.4177769390509809</v>
      </c>
      <c r="EN114" s="10">
        <f t="shared" si="203"/>
        <v>0.41969262797217333</v>
      </c>
      <c r="EO114" s="10">
        <f t="shared" si="203"/>
        <v>0.42160831689336575</v>
      </c>
      <c r="EP114" s="10">
        <f t="shared" si="203"/>
        <v>0.4235240058145564</v>
      </c>
      <c r="EQ114" s="10">
        <f t="shared" si="203"/>
        <v>0.42543969473574883</v>
      </c>
      <c r="ER114" s="10">
        <f t="shared" si="203"/>
        <v>0.42735538365694126</v>
      </c>
      <c r="ES114" s="10">
        <f t="shared" si="203"/>
        <v>0.42927107257813368</v>
      </c>
      <c r="ET114" s="10">
        <f t="shared" si="203"/>
        <v>0.43118676149932433</v>
      </c>
      <c r="EU114" s="10"/>
      <c r="EV114" s="10"/>
      <c r="EW114" s="10"/>
      <c r="EX114" s="10"/>
      <c r="EY114" s="10"/>
      <c r="EZ114" s="10"/>
      <c r="FA114" s="10"/>
      <c r="FB114" s="10"/>
    </row>
    <row r="115" spans="1:158" x14ac:dyDescent="0.25">
      <c r="A115" s="57" t="s">
        <v>57</v>
      </c>
      <c r="B115" s="17">
        <f t="shared" ref="B115:B130" si="204">+B114+1</f>
        <v>65</v>
      </c>
      <c r="C115" s="10">
        <v>12.18</v>
      </c>
      <c r="D115" s="10">
        <f>0.1253-0.0088</f>
        <v>0.11649999999999999</v>
      </c>
      <c r="E115" s="7">
        <v>4.5199999999999997E-2</v>
      </c>
      <c r="F115" s="10">
        <f t="shared" ref="F115:BQ115" si="205">F$5/(1-$E115)+$D$115-F$5</f>
        <v>0.18750963552576461</v>
      </c>
      <c r="G115" s="10">
        <f t="shared" si="205"/>
        <v>0.18987662337662337</v>
      </c>
      <c r="H115" s="10">
        <f t="shared" si="205"/>
        <v>0.19224361122748235</v>
      </c>
      <c r="I115" s="10">
        <f t="shared" si="205"/>
        <v>0.19461059907834111</v>
      </c>
      <c r="J115" s="10">
        <f t="shared" si="205"/>
        <v>0.19697758692919987</v>
      </c>
      <c r="K115" s="10">
        <f t="shared" si="205"/>
        <v>0.19934457478005885</v>
      </c>
      <c r="L115" s="10">
        <f t="shared" si="205"/>
        <v>0.20171156263091738</v>
      </c>
      <c r="M115" s="10">
        <f t="shared" si="205"/>
        <v>0.20407855048177637</v>
      </c>
      <c r="N115" s="10">
        <f t="shared" si="205"/>
        <v>0.2064455383326349</v>
      </c>
      <c r="O115" s="10">
        <f t="shared" si="205"/>
        <v>0.20881252618349389</v>
      </c>
      <c r="P115" s="10">
        <f t="shared" si="205"/>
        <v>0.2348493925429409</v>
      </c>
      <c r="Q115" s="10">
        <f t="shared" si="205"/>
        <v>0.23721638039379966</v>
      </c>
      <c r="R115" s="10">
        <f t="shared" si="205"/>
        <v>0.23958336824465842</v>
      </c>
      <c r="S115" s="10">
        <f t="shared" si="205"/>
        <v>0.24195035609551718</v>
      </c>
      <c r="T115" s="10">
        <f t="shared" si="205"/>
        <v>0.24431734394637594</v>
      </c>
      <c r="U115" s="10">
        <f t="shared" si="205"/>
        <v>0.2466843317972347</v>
      </c>
      <c r="V115" s="10">
        <f t="shared" si="205"/>
        <v>0.24905131964809346</v>
      </c>
      <c r="W115" s="10">
        <f t="shared" si="205"/>
        <v>0.25141830749895266</v>
      </c>
      <c r="X115" s="10">
        <f t="shared" si="205"/>
        <v>0.25378529534981142</v>
      </c>
      <c r="Y115" s="10">
        <f t="shared" si="205"/>
        <v>0.25615228320067018</v>
      </c>
      <c r="Z115" s="10">
        <f t="shared" si="205"/>
        <v>0.25851927105152894</v>
      </c>
      <c r="AA115" s="10">
        <f t="shared" si="205"/>
        <v>0.2608862589023877</v>
      </c>
      <c r="AB115" s="10">
        <f t="shared" si="205"/>
        <v>0.26325324675324646</v>
      </c>
      <c r="AC115" s="10">
        <f t="shared" si="205"/>
        <v>0.26562023460410522</v>
      </c>
      <c r="AD115" s="10">
        <f t="shared" si="205"/>
        <v>0.26798722245496398</v>
      </c>
      <c r="AE115" s="10">
        <f t="shared" si="205"/>
        <v>0.27035421030582318</v>
      </c>
      <c r="AF115" s="10">
        <f t="shared" si="205"/>
        <v>0.27272119815668194</v>
      </c>
      <c r="AG115" s="10">
        <f t="shared" si="205"/>
        <v>0.2750881860075407</v>
      </c>
      <c r="AH115" s="10">
        <f t="shared" si="205"/>
        <v>0.27745517385839946</v>
      </c>
      <c r="AI115" s="10">
        <f t="shared" si="205"/>
        <v>0.27982216170925822</v>
      </c>
      <c r="AJ115" s="10">
        <f t="shared" si="205"/>
        <v>0.28218914956011698</v>
      </c>
      <c r="AK115" s="10">
        <f t="shared" si="205"/>
        <v>0.28455613741097574</v>
      </c>
      <c r="AL115" s="10">
        <f t="shared" si="205"/>
        <v>0.2869231252618345</v>
      </c>
      <c r="AM115" s="10">
        <f t="shared" si="205"/>
        <v>0.28929011311269326</v>
      </c>
      <c r="AN115" s="10">
        <f t="shared" si="205"/>
        <v>0.29165710096355246</v>
      </c>
      <c r="AO115" s="10">
        <f t="shared" si="205"/>
        <v>0.29402408881441122</v>
      </c>
      <c r="AP115" s="10">
        <f t="shared" si="205"/>
        <v>0.29639107666527043</v>
      </c>
      <c r="AQ115" s="10">
        <f t="shared" si="205"/>
        <v>0.29875806451612874</v>
      </c>
      <c r="AR115" s="10">
        <f t="shared" si="205"/>
        <v>0.30112505236698794</v>
      </c>
      <c r="AS115" s="10">
        <f t="shared" si="205"/>
        <v>0.30349204021784715</v>
      </c>
      <c r="AT115" s="10">
        <f t="shared" si="205"/>
        <v>0.30585902806870546</v>
      </c>
      <c r="AU115" s="10">
        <f t="shared" si="205"/>
        <v>0.30822601591956467</v>
      </c>
      <c r="AV115" s="10">
        <f t="shared" si="205"/>
        <v>0.31059300377042298</v>
      </c>
      <c r="AW115" s="10">
        <f t="shared" si="205"/>
        <v>0.31295999162128219</v>
      </c>
      <c r="AX115" s="10">
        <f t="shared" si="205"/>
        <v>0.3153269794721405</v>
      </c>
      <c r="AY115" s="10">
        <f t="shared" si="205"/>
        <v>0.3176939673229997</v>
      </c>
      <c r="AZ115" s="10">
        <f t="shared" si="205"/>
        <v>0.32006095517385802</v>
      </c>
      <c r="BA115" s="10">
        <f t="shared" si="205"/>
        <v>0.32242794302471722</v>
      </c>
      <c r="BB115" s="10">
        <f t="shared" si="205"/>
        <v>0.32479493087557643</v>
      </c>
      <c r="BC115" s="10">
        <f t="shared" si="205"/>
        <v>0.32716191872643474</v>
      </c>
      <c r="BD115" s="10">
        <f t="shared" si="205"/>
        <v>0.32952890657729395</v>
      </c>
      <c r="BE115" s="10">
        <f t="shared" si="205"/>
        <v>0.33189589442815226</v>
      </c>
      <c r="BF115" s="10">
        <f t="shared" si="205"/>
        <v>0.33426288227901146</v>
      </c>
      <c r="BG115" s="10">
        <f t="shared" si="205"/>
        <v>0.33662987012986978</v>
      </c>
      <c r="BH115" s="10">
        <f t="shared" si="205"/>
        <v>0.33899685798072898</v>
      </c>
      <c r="BI115" s="10">
        <f t="shared" si="205"/>
        <v>0.34136384583158819</v>
      </c>
      <c r="BJ115" s="10">
        <f t="shared" si="205"/>
        <v>0.3437308336824465</v>
      </c>
      <c r="BK115" s="10">
        <f t="shared" si="205"/>
        <v>0.34609782153330571</v>
      </c>
      <c r="BL115" s="10">
        <f t="shared" si="205"/>
        <v>0.34846480938416402</v>
      </c>
      <c r="BM115" s="10">
        <f t="shared" si="205"/>
        <v>0.35083179723502322</v>
      </c>
      <c r="BN115" s="10">
        <f t="shared" si="205"/>
        <v>0.35319878508588154</v>
      </c>
      <c r="BO115" s="10">
        <f t="shared" si="205"/>
        <v>0.35556577293674074</v>
      </c>
      <c r="BP115" s="10">
        <f t="shared" si="205"/>
        <v>0.35793276078759906</v>
      </c>
      <c r="BQ115" s="10">
        <f t="shared" si="205"/>
        <v>0.36029974863845826</v>
      </c>
      <c r="BR115" s="10">
        <f t="shared" ref="BR115:EC115" si="206">BR$5/(1-$E115)+$D$115-BR$5</f>
        <v>0.36266673648931746</v>
      </c>
      <c r="BS115" s="10">
        <f t="shared" si="206"/>
        <v>0.36503372434017578</v>
      </c>
      <c r="BT115" s="10">
        <f t="shared" si="206"/>
        <v>0.36740071219103498</v>
      </c>
      <c r="BU115" s="10">
        <f t="shared" si="206"/>
        <v>0.3697677000418933</v>
      </c>
      <c r="BV115" s="10">
        <f t="shared" si="206"/>
        <v>0.3721346878927525</v>
      </c>
      <c r="BW115" s="10">
        <f t="shared" si="206"/>
        <v>0.37450167574361082</v>
      </c>
      <c r="BX115" s="10">
        <f t="shared" si="206"/>
        <v>0.37686866359447002</v>
      </c>
      <c r="BY115" s="10">
        <f t="shared" si="206"/>
        <v>0.37923565144532834</v>
      </c>
      <c r="BZ115" s="10">
        <f t="shared" si="206"/>
        <v>0.38160263929618754</v>
      </c>
      <c r="CA115" s="10">
        <f t="shared" si="206"/>
        <v>0.38396962714704674</v>
      </c>
      <c r="CB115" s="10">
        <f t="shared" si="206"/>
        <v>0.38633661499790506</v>
      </c>
      <c r="CC115" s="10">
        <f t="shared" si="206"/>
        <v>0.38870360284876426</v>
      </c>
      <c r="CD115" s="10">
        <f t="shared" si="206"/>
        <v>0.39107059069962258</v>
      </c>
      <c r="CE115" s="10">
        <f t="shared" si="206"/>
        <v>0.39343757855048178</v>
      </c>
      <c r="CF115" s="10">
        <f t="shared" si="206"/>
        <v>0.3958045664013401</v>
      </c>
      <c r="CG115" s="10">
        <f t="shared" si="206"/>
        <v>0.3981715542521993</v>
      </c>
      <c r="CH115" s="10">
        <f t="shared" si="206"/>
        <v>0.40053854210305762</v>
      </c>
      <c r="CI115" s="10">
        <f t="shared" si="206"/>
        <v>0.40290552995391682</v>
      </c>
      <c r="CJ115" s="10">
        <f t="shared" si="206"/>
        <v>0.40527251780477602</v>
      </c>
      <c r="CK115" s="10">
        <f t="shared" si="206"/>
        <v>0.40763950565563434</v>
      </c>
      <c r="CL115" s="10">
        <f t="shared" si="206"/>
        <v>0.41000649350649354</v>
      </c>
      <c r="CM115" s="10">
        <f t="shared" si="206"/>
        <v>0.41237348135735186</v>
      </c>
      <c r="CN115" s="10">
        <f t="shared" si="206"/>
        <v>0.41474046920821106</v>
      </c>
      <c r="CO115" s="10">
        <f t="shared" si="206"/>
        <v>0.41710745705906938</v>
      </c>
      <c r="CP115" s="10">
        <f t="shared" si="206"/>
        <v>0.41947444490992858</v>
      </c>
      <c r="CQ115" s="10">
        <f t="shared" si="206"/>
        <v>0.42184143276078689</v>
      </c>
      <c r="CR115" s="10">
        <f t="shared" si="206"/>
        <v>0.4242084206116461</v>
      </c>
      <c r="CS115" s="10">
        <f t="shared" si="206"/>
        <v>0.4265754084625053</v>
      </c>
      <c r="CT115" s="10">
        <f t="shared" si="206"/>
        <v>0.42894239631336362</v>
      </c>
      <c r="CU115" s="10">
        <f t="shared" si="206"/>
        <v>0.43130938416422282</v>
      </c>
      <c r="CV115" s="10">
        <f t="shared" si="206"/>
        <v>0.43367637201508114</v>
      </c>
      <c r="CW115" s="10">
        <f t="shared" si="206"/>
        <v>0.43604335986594034</v>
      </c>
      <c r="CX115" s="10">
        <f t="shared" si="206"/>
        <v>0.43841034771679865</v>
      </c>
      <c r="CY115" s="10">
        <f t="shared" si="206"/>
        <v>0.44077733556765786</v>
      </c>
      <c r="CZ115" s="10">
        <f t="shared" si="206"/>
        <v>0.44314432341851706</v>
      </c>
      <c r="DA115" s="10">
        <f t="shared" si="206"/>
        <v>0.44551131126937538</v>
      </c>
      <c r="DB115" s="10">
        <f t="shared" si="206"/>
        <v>0.44787829912023458</v>
      </c>
      <c r="DC115" s="10">
        <f t="shared" si="206"/>
        <v>0.4502452869710929</v>
      </c>
      <c r="DD115" s="10">
        <f t="shared" si="206"/>
        <v>0.4526122748219521</v>
      </c>
      <c r="DE115" s="10">
        <f t="shared" si="206"/>
        <v>0.45497926267281041</v>
      </c>
      <c r="DF115" s="10">
        <f t="shared" si="206"/>
        <v>0.45734625052366962</v>
      </c>
      <c r="DG115" s="10">
        <f t="shared" si="206"/>
        <v>0.45971323837452793</v>
      </c>
      <c r="DH115" s="10">
        <f t="shared" si="206"/>
        <v>0.46208022622538714</v>
      </c>
      <c r="DI115" s="10">
        <f t="shared" si="206"/>
        <v>0.46444721407624634</v>
      </c>
      <c r="DJ115" s="10">
        <f t="shared" si="206"/>
        <v>0.46681420192710465</v>
      </c>
      <c r="DK115" s="10">
        <f t="shared" si="206"/>
        <v>0.46918118977796386</v>
      </c>
      <c r="DL115" s="10">
        <f t="shared" si="206"/>
        <v>0.47154817762882217</v>
      </c>
      <c r="DM115" s="10">
        <f t="shared" si="206"/>
        <v>0.47391516547968049</v>
      </c>
      <c r="DN115" s="10">
        <f t="shared" si="206"/>
        <v>0.4762821533305388</v>
      </c>
      <c r="DO115" s="10">
        <f t="shared" si="206"/>
        <v>0.4786491411813989</v>
      </c>
      <c r="DP115" s="10">
        <f t="shared" si="206"/>
        <v>0.48101612903225721</v>
      </c>
      <c r="DQ115" s="10">
        <f t="shared" si="206"/>
        <v>0.4833831168831173</v>
      </c>
      <c r="DR115" s="10">
        <f t="shared" si="206"/>
        <v>0.48575010473397562</v>
      </c>
      <c r="DS115" s="10">
        <f t="shared" si="206"/>
        <v>0.48811709258483393</v>
      </c>
      <c r="DT115" s="10">
        <f t="shared" si="206"/>
        <v>0.49048408043569225</v>
      </c>
      <c r="DU115" s="10">
        <f t="shared" si="206"/>
        <v>0.49285106828655234</v>
      </c>
      <c r="DV115" s="10">
        <f t="shared" si="206"/>
        <v>0.49521805613741066</v>
      </c>
      <c r="DW115" s="10">
        <f t="shared" si="206"/>
        <v>0.49758504398826986</v>
      </c>
      <c r="DX115" s="10">
        <f t="shared" si="206"/>
        <v>0.49995203183912906</v>
      </c>
      <c r="DY115" s="10">
        <f t="shared" si="206"/>
        <v>0.50231901968998649</v>
      </c>
      <c r="DZ115" s="10">
        <f t="shared" si="206"/>
        <v>0.50468600754084569</v>
      </c>
      <c r="EA115" s="10">
        <f t="shared" si="206"/>
        <v>0.5070529953917049</v>
      </c>
      <c r="EB115" s="10">
        <f t="shared" si="206"/>
        <v>0.5094199832425641</v>
      </c>
      <c r="EC115" s="10">
        <f t="shared" si="206"/>
        <v>0.5117869710934233</v>
      </c>
      <c r="ED115" s="10">
        <f t="shared" ref="ED115:ET115" si="207">ED$5/(1-$E115)+$D$115-ED$5</f>
        <v>0.51415395894428073</v>
      </c>
      <c r="EE115" s="10">
        <f t="shared" si="207"/>
        <v>0.51652094679513993</v>
      </c>
      <c r="EF115" s="10">
        <f t="shared" si="207"/>
        <v>0.51888793464599914</v>
      </c>
      <c r="EG115" s="10">
        <f t="shared" si="207"/>
        <v>0.52125492249685834</v>
      </c>
      <c r="EH115" s="10">
        <f t="shared" si="207"/>
        <v>0.52362191034771755</v>
      </c>
      <c r="EI115" s="10">
        <f t="shared" si="207"/>
        <v>0.52598889819857497</v>
      </c>
      <c r="EJ115" s="10">
        <f t="shared" si="207"/>
        <v>0.52835588604943418</v>
      </c>
      <c r="EK115" s="10">
        <f t="shared" si="207"/>
        <v>0.53072287390029338</v>
      </c>
      <c r="EL115" s="10">
        <f t="shared" si="207"/>
        <v>0.53308986175115258</v>
      </c>
      <c r="EM115" s="10">
        <f t="shared" si="207"/>
        <v>0.53545684960201179</v>
      </c>
      <c r="EN115" s="10">
        <f t="shared" si="207"/>
        <v>0.53782383745286921</v>
      </c>
      <c r="EO115" s="10">
        <f t="shared" si="207"/>
        <v>0.54019082530372842</v>
      </c>
      <c r="EP115" s="10">
        <f t="shared" si="207"/>
        <v>0.54255781315458762</v>
      </c>
      <c r="EQ115" s="10">
        <f t="shared" si="207"/>
        <v>0.54492480100544682</v>
      </c>
      <c r="ER115" s="10">
        <f t="shared" si="207"/>
        <v>0.54729178885630603</v>
      </c>
      <c r="ES115" s="10">
        <f t="shared" si="207"/>
        <v>0.54965877670716345</v>
      </c>
      <c r="ET115" s="10">
        <f t="shared" si="207"/>
        <v>0.55202576455802266</v>
      </c>
      <c r="EU115" s="10"/>
      <c r="EV115" s="10"/>
      <c r="EW115" s="10"/>
      <c r="EX115" s="10"/>
      <c r="EY115" s="10"/>
      <c r="EZ115" s="10"/>
      <c r="FA115" s="10"/>
      <c r="FB115" s="10"/>
    </row>
    <row r="116" spans="1:158" x14ac:dyDescent="0.25">
      <c r="A116" s="57"/>
      <c r="B116" s="17">
        <f t="shared" si="204"/>
        <v>66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</row>
    <row r="117" spans="1:158" x14ac:dyDescent="0.25">
      <c r="A117" s="1" t="s">
        <v>41</v>
      </c>
      <c r="B117" s="17">
        <f t="shared" si="204"/>
        <v>67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</row>
    <row r="118" spans="1:158" x14ac:dyDescent="0.25">
      <c r="A118" s="57" t="s">
        <v>58</v>
      </c>
      <c r="B118" s="17">
        <f t="shared" si="204"/>
        <v>68</v>
      </c>
      <c r="C118" s="10">
        <v>4.53</v>
      </c>
      <c r="D118" s="10">
        <f>0.0508-0.0088</f>
        <v>4.1999999999999996E-2</v>
      </c>
      <c r="E118" s="7">
        <v>1.09E-2</v>
      </c>
      <c r="F118" s="10">
        <f t="shared" ref="F118:BQ118" si="208">F$5/(1-$E118)+$D$118-F$5</f>
        <v>5.8530178950561229E-2</v>
      </c>
      <c r="G118" s="10">
        <f t="shared" si="208"/>
        <v>5.9081184915579898E-2</v>
      </c>
      <c r="H118" s="10">
        <f t="shared" si="208"/>
        <v>5.9632190880598568E-2</v>
      </c>
      <c r="I118" s="10">
        <f t="shared" si="208"/>
        <v>6.0183196845617237E-2</v>
      </c>
      <c r="J118" s="10">
        <f t="shared" si="208"/>
        <v>6.0734202810635907E-2</v>
      </c>
      <c r="K118" s="10">
        <f t="shared" si="208"/>
        <v>6.1285208775654798E-2</v>
      </c>
      <c r="L118" s="10">
        <f t="shared" si="208"/>
        <v>6.1836214740673467E-2</v>
      </c>
      <c r="M118" s="10">
        <f t="shared" si="208"/>
        <v>6.2387220705692137E-2</v>
      </c>
      <c r="N118" s="10">
        <f t="shared" si="208"/>
        <v>6.2938226670710806E-2</v>
      </c>
      <c r="O118" s="10">
        <f t="shared" si="208"/>
        <v>6.3489232635729254E-2</v>
      </c>
      <c r="P118" s="10">
        <f t="shared" si="208"/>
        <v>6.9550298250935061E-2</v>
      </c>
      <c r="Q118" s="10">
        <f t="shared" si="208"/>
        <v>7.0101304215953952E-2</v>
      </c>
      <c r="R118" s="10">
        <f t="shared" si="208"/>
        <v>7.06523101809724E-2</v>
      </c>
      <c r="S118" s="10">
        <f t="shared" si="208"/>
        <v>7.1203316145991291E-2</v>
      </c>
      <c r="T118" s="10">
        <f t="shared" si="208"/>
        <v>7.1754322111009738E-2</v>
      </c>
      <c r="U118" s="10">
        <f t="shared" si="208"/>
        <v>7.230532807602863E-2</v>
      </c>
      <c r="V118" s="10">
        <f t="shared" si="208"/>
        <v>7.2856334041047077E-2</v>
      </c>
      <c r="W118" s="10">
        <f t="shared" si="208"/>
        <v>7.3407340006065969E-2</v>
      </c>
      <c r="X118" s="10">
        <f t="shared" si="208"/>
        <v>7.395834597108486E-2</v>
      </c>
      <c r="Y118" s="10">
        <f t="shared" si="208"/>
        <v>7.4509351936103307E-2</v>
      </c>
      <c r="Z118" s="10">
        <f t="shared" si="208"/>
        <v>7.5060357901122199E-2</v>
      </c>
      <c r="AA118" s="10">
        <f t="shared" si="208"/>
        <v>7.5611363866140646E-2</v>
      </c>
      <c r="AB118" s="10">
        <f t="shared" si="208"/>
        <v>7.6162369831159538E-2</v>
      </c>
      <c r="AC118" s="10">
        <f t="shared" si="208"/>
        <v>7.6713375796177985E-2</v>
      </c>
      <c r="AD118" s="10">
        <f t="shared" si="208"/>
        <v>7.7264381761196876E-2</v>
      </c>
      <c r="AE118" s="10">
        <f t="shared" si="208"/>
        <v>7.7815387726215768E-2</v>
      </c>
      <c r="AF118" s="10">
        <f t="shared" si="208"/>
        <v>7.8366393691234215E-2</v>
      </c>
      <c r="AG118" s="10">
        <f t="shared" si="208"/>
        <v>7.8917399656253107E-2</v>
      </c>
      <c r="AH118" s="10">
        <f t="shared" si="208"/>
        <v>7.9468405621271554E-2</v>
      </c>
      <c r="AI118" s="10">
        <f t="shared" si="208"/>
        <v>8.0019411586290445E-2</v>
      </c>
      <c r="AJ118" s="10">
        <f t="shared" si="208"/>
        <v>8.0570417551309337E-2</v>
      </c>
      <c r="AK118" s="10">
        <f t="shared" si="208"/>
        <v>8.1121423516327784E-2</v>
      </c>
      <c r="AL118" s="10">
        <f t="shared" si="208"/>
        <v>8.1672429481346676E-2</v>
      </c>
      <c r="AM118" s="10">
        <f t="shared" si="208"/>
        <v>8.2223435446365123E-2</v>
      </c>
      <c r="AN118" s="10">
        <f t="shared" si="208"/>
        <v>8.2774441411384014E-2</v>
      </c>
      <c r="AO118" s="10">
        <f t="shared" si="208"/>
        <v>8.3325447376402462E-2</v>
      </c>
      <c r="AP118" s="10">
        <f t="shared" si="208"/>
        <v>8.3876453341421353E-2</v>
      </c>
      <c r="AQ118" s="10">
        <f t="shared" si="208"/>
        <v>8.4427459306440245E-2</v>
      </c>
      <c r="AR118" s="10">
        <f t="shared" si="208"/>
        <v>8.4978465271458692E-2</v>
      </c>
      <c r="AS118" s="10">
        <f t="shared" si="208"/>
        <v>8.5529471236477583E-2</v>
      </c>
      <c r="AT118" s="10">
        <f t="shared" si="208"/>
        <v>8.6080477201496031E-2</v>
      </c>
      <c r="AU118" s="10">
        <f t="shared" si="208"/>
        <v>8.6631483166514478E-2</v>
      </c>
      <c r="AV118" s="10">
        <f t="shared" si="208"/>
        <v>8.7182489131533814E-2</v>
      </c>
      <c r="AW118" s="10">
        <f t="shared" si="208"/>
        <v>8.7733495096552261E-2</v>
      </c>
      <c r="AX118" s="10">
        <f t="shared" si="208"/>
        <v>8.8284501061570708E-2</v>
      </c>
      <c r="AY118" s="10">
        <f t="shared" si="208"/>
        <v>8.8835507026590044E-2</v>
      </c>
      <c r="AZ118" s="10">
        <f t="shared" si="208"/>
        <v>8.9386512991608491E-2</v>
      </c>
      <c r="BA118" s="10">
        <f t="shared" si="208"/>
        <v>8.9937518956626938E-2</v>
      </c>
      <c r="BB118" s="10">
        <f t="shared" si="208"/>
        <v>9.0488524921645386E-2</v>
      </c>
      <c r="BC118" s="10">
        <f t="shared" si="208"/>
        <v>9.1039530886664721E-2</v>
      </c>
      <c r="BD118" s="10">
        <f t="shared" si="208"/>
        <v>9.1590536851683169E-2</v>
      </c>
      <c r="BE118" s="10">
        <f t="shared" si="208"/>
        <v>9.2141542816701616E-2</v>
      </c>
      <c r="BF118" s="10">
        <f t="shared" si="208"/>
        <v>9.2692548781720951E-2</v>
      </c>
      <c r="BG118" s="10">
        <f t="shared" si="208"/>
        <v>9.3243554746739399E-2</v>
      </c>
      <c r="BH118" s="10">
        <f t="shared" si="208"/>
        <v>9.3794560711757846E-2</v>
      </c>
      <c r="BI118" s="10">
        <f t="shared" si="208"/>
        <v>9.4345566676776293E-2</v>
      </c>
      <c r="BJ118" s="10">
        <f t="shared" si="208"/>
        <v>9.4896572641795629E-2</v>
      </c>
      <c r="BK118" s="10">
        <f t="shared" si="208"/>
        <v>9.5447578606814076E-2</v>
      </c>
      <c r="BL118" s="10">
        <f t="shared" si="208"/>
        <v>9.5998584571832524E-2</v>
      </c>
      <c r="BM118" s="10">
        <f t="shared" si="208"/>
        <v>9.6549590536851859E-2</v>
      </c>
      <c r="BN118" s="10">
        <f t="shared" si="208"/>
        <v>9.7100596501870307E-2</v>
      </c>
      <c r="BO118" s="10">
        <f t="shared" si="208"/>
        <v>9.7651602466888754E-2</v>
      </c>
      <c r="BP118" s="10">
        <f t="shared" si="208"/>
        <v>9.8202608431907201E-2</v>
      </c>
      <c r="BQ118" s="10">
        <f t="shared" si="208"/>
        <v>9.8753614396926537E-2</v>
      </c>
      <c r="BR118" s="10">
        <f t="shared" ref="BR118:EC118" si="209">BR$5/(1-$E118)+$D$118-BR$5</f>
        <v>9.9304620361944984E-2</v>
      </c>
      <c r="BS118" s="10">
        <f t="shared" si="209"/>
        <v>9.9855626326963431E-2</v>
      </c>
      <c r="BT118" s="10">
        <f t="shared" si="209"/>
        <v>0.10040663229198277</v>
      </c>
      <c r="BU118" s="10">
        <f t="shared" si="209"/>
        <v>0.10095763825700121</v>
      </c>
      <c r="BV118" s="10">
        <f t="shared" si="209"/>
        <v>0.10150864422201966</v>
      </c>
      <c r="BW118" s="10">
        <f t="shared" si="209"/>
        <v>0.10205965018703811</v>
      </c>
      <c r="BX118" s="10">
        <f t="shared" si="209"/>
        <v>0.10261065615205744</v>
      </c>
      <c r="BY118" s="10">
        <f t="shared" si="209"/>
        <v>0.10316166211707589</v>
      </c>
      <c r="BZ118" s="10">
        <f t="shared" si="209"/>
        <v>0.10371266808209434</v>
      </c>
      <c r="CA118" s="10">
        <f t="shared" si="209"/>
        <v>0.10426367404711367</v>
      </c>
      <c r="CB118" s="10">
        <f t="shared" si="209"/>
        <v>0.10481468001213212</v>
      </c>
      <c r="CC118" s="10">
        <f t="shared" si="209"/>
        <v>0.10536568597715057</v>
      </c>
      <c r="CD118" s="10">
        <f t="shared" si="209"/>
        <v>0.10591669194216902</v>
      </c>
      <c r="CE118" s="10">
        <f t="shared" si="209"/>
        <v>0.10646769790718835</v>
      </c>
      <c r="CF118" s="10">
        <f t="shared" si="209"/>
        <v>0.1070187038722068</v>
      </c>
      <c r="CG118" s="10">
        <f t="shared" si="209"/>
        <v>0.10756970983722525</v>
      </c>
      <c r="CH118" s="10">
        <f t="shared" si="209"/>
        <v>0.10812071580224458</v>
      </c>
      <c r="CI118" s="10">
        <f t="shared" si="209"/>
        <v>0.10867172176726303</v>
      </c>
      <c r="CJ118" s="10">
        <f t="shared" si="209"/>
        <v>0.10922272773228148</v>
      </c>
      <c r="CK118" s="10">
        <f t="shared" si="209"/>
        <v>0.10977373369730081</v>
      </c>
      <c r="CL118" s="10">
        <f t="shared" si="209"/>
        <v>0.11032473966231926</v>
      </c>
      <c r="CM118" s="10">
        <f t="shared" si="209"/>
        <v>0.11087574562733771</v>
      </c>
      <c r="CN118" s="10">
        <f t="shared" si="209"/>
        <v>0.11142675159235615</v>
      </c>
      <c r="CO118" s="10">
        <f t="shared" si="209"/>
        <v>0.11197775755737549</v>
      </c>
      <c r="CP118" s="10">
        <f t="shared" si="209"/>
        <v>0.11252876352239394</v>
      </c>
      <c r="CQ118" s="10">
        <f t="shared" si="209"/>
        <v>0.11307976948741238</v>
      </c>
      <c r="CR118" s="10">
        <f t="shared" si="209"/>
        <v>0.11363077545243172</v>
      </c>
      <c r="CS118" s="10">
        <f t="shared" si="209"/>
        <v>0.11418178141745017</v>
      </c>
      <c r="CT118" s="10">
        <f t="shared" si="209"/>
        <v>0.11473278738246862</v>
      </c>
      <c r="CU118" s="10">
        <f t="shared" si="209"/>
        <v>0.11528379334748706</v>
      </c>
      <c r="CV118" s="10">
        <f t="shared" si="209"/>
        <v>0.1158347993125064</v>
      </c>
      <c r="CW118" s="10">
        <f t="shared" si="209"/>
        <v>0.11638580527752485</v>
      </c>
      <c r="CX118" s="10">
        <f t="shared" si="209"/>
        <v>0.11693681124254329</v>
      </c>
      <c r="CY118" s="10">
        <f t="shared" si="209"/>
        <v>0.11748781720756263</v>
      </c>
      <c r="CZ118" s="10">
        <f t="shared" si="209"/>
        <v>0.11803882317258108</v>
      </c>
      <c r="DA118" s="10">
        <f t="shared" si="209"/>
        <v>0.11858982913759952</v>
      </c>
      <c r="DB118" s="10">
        <f t="shared" si="209"/>
        <v>0.11914083510261797</v>
      </c>
      <c r="DC118" s="10">
        <f t="shared" si="209"/>
        <v>0.11969184106763731</v>
      </c>
      <c r="DD118" s="10">
        <f t="shared" si="209"/>
        <v>0.12024284703265575</v>
      </c>
      <c r="DE118" s="10">
        <f t="shared" si="209"/>
        <v>0.1207938529976742</v>
      </c>
      <c r="DF118" s="10">
        <f t="shared" si="209"/>
        <v>0.12134485896269354</v>
      </c>
      <c r="DG118" s="10">
        <f t="shared" si="209"/>
        <v>0.12189586492771198</v>
      </c>
      <c r="DH118" s="10">
        <f t="shared" si="209"/>
        <v>0.12244687089273043</v>
      </c>
      <c r="DI118" s="10">
        <f t="shared" si="209"/>
        <v>0.12299787685774888</v>
      </c>
      <c r="DJ118" s="10">
        <f t="shared" si="209"/>
        <v>0.12354888282276821</v>
      </c>
      <c r="DK118" s="10">
        <f t="shared" si="209"/>
        <v>0.12409988878778666</v>
      </c>
      <c r="DL118" s="10">
        <f t="shared" si="209"/>
        <v>0.12465089475280511</v>
      </c>
      <c r="DM118" s="10">
        <f t="shared" si="209"/>
        <v>0.12520190071782444</v>
      </c>
      <c r="DN118" s="10">
        <f t="shared" si="209"/>
        <v>0.12575290668284289</v>
      </c>
      <c r="DO118" s="10">
        <f t="shared" si="209"/>
        <v>0.12630391264786134</v>
      </c>
      <c r="DP118" s="10">
        <f t="shared" si="209"/>
        <v>0.12685491861287979</v>
      </c>
      <c r="DQ118" s="10">
        <f t="shared" si="209"/>
        <v>0.12740592457789912</v>
      </c>
      <c r="DR118" s="10">
        <f t="shared" si="209"/>
        <v>0.12795693054291757</v>
      </c>
      <c r="DS118" s="10">
        <f t="shared" si="209"/>
        <v>0.12850793650793602</v>
      </c>
      <c r="DT118" s="10">
        <f t="shared" si="209"/>
        <v>0.12905894247295535</v>
      </c>
      <c r="DU118" s="10">
        <f t="shared" si="209"/>
        <v>0.12960994843797291</v>
      </c>
      <c r="DV118" s="10">
        <f t="shared" si="209"/>
        <v>0.13016095440299225</v>
      </c>
      <c r="DW118" s="10">
        <f t="shared" si="209"/>
        <v>0.13071196036801069</v>
      </c>
      <c r="DX118" s="10">
        <f t="shared" si="209"/>
        <v>0.13126296633302914</v>
      </c>
      <c r="DY118" s="10">
        <f t="shared" si="209"/>
        <v>0.13181397229804936</v>
      </c>
      <c r="DZ118" s="10">
        <f t="shared" si="209"/>
        <v>0.13236497826306781</v>
      </c>
      <c r="EA118" s="10">
        <f t="shared" si="209"/>
        <v>0.13291598422808626</v>
      </c>
      <c r="EB118" s="10">
        <f t="shared" si="209"/>
        <v>0.13346699019310471</v>
      </c>
      <c r="EC118" s="10">
        <f t="shared" si="209"/>
        <v>0.13401799615812315</v>
      </c>
      <c r="ED118" s="10">
        <f t="shared" ref="ED118:ET118" si="210">ED$5/(1-$E118)+$D$118-ED$5</f>
        <v>0.1345690021231416</v>
      </c>
      <c r="EE118" s="10">
        <f t="shared" si="210"/>
        <v>0.13512000808816005</v>
      </c>
      <c r="EF118" s="10">
        <f t="shared" si="210"/>
        <v>0.13567101405318027</v>
      </c>
      <c r="EG118" s="10">
        <f t="shared" si="210"/>
        <v>0.13622202001819872</v>
      </c>
      <c r="EH118" s="10">
        <f t="shared" si="210"/>
        <v>0.13677302598321717</v>
      </c>
      <c r="EI118" s="10">
        <f t="shared" si="210"/>
        <v>0.13732403194823561</v>
      </c>
      <c r="EJ118" s="10">
        <f t="shared" si="210"/>
        <v>0.13787503791325406</v>
      </c>
      <c r="EK118" s="10">
        <f t="shared" si="210"/>
        <v>0.13842604387827251</v>
      </c>
      <c r="EL118" s="10">
        <f t="shared" si="210"/>
        <v>0.13897704984329096</v>
      </c>
      <c r="EM118" s="10">
        <f t="shared" si="210"/>
        <v>0.13952805580831118</v>
      </c>
      <c r="EN118" s="10">
        <f t="shared" si="210"/>
        <v>0.14007906177332963</v>
      </c>
      <c r="EO118" s="10">
        <f t="shared" si="210"/>
        <v>0.14063006773834807</v>
      </c>
      <c r="EP118" s="10">
        <f t="shared" si="210"/>
        <v>0.14118107370336652</v>
      </c>
      <c r="EQ118" s="10">
        <f t="shared" si="210"/>
        <v>0.14173207966838497</v>
      </c>
      <c r="ER118" s="10">
        <f t="shared" si="210"/>
        <v>0.14228308563340342</v>
      </c>
      <c r="ES118" s="10">
        <f t="shared" si="210"/>
        <v>0.14283409159842364</v>
      </c>
      <c r="ET118" s="10">
        <f t="shared" si="210"/>
        <v>0.14338509756344209</v>
      </c>
      <c r="EU118" s="10"/>
      <c r="EV118" s="10"/>
      <c r="EW118" s="10"/>
      <c r="EX118" s="10"/>
      <c r="EY118" s="10"/>
      <c r="EZ118" s="10"/>
      <c r="FA118" s="10"/>
      <c r="FB118" s="10"/>
    </row>
    <row r="119" spans="1:158" x14ac:dyDescent="0.25">
      <c r="A119" s="57" t="s">
        <v>59</v>
      </c>
      <c r="B119" s="17">
        <f t="shared" si="204"/>
        <v>69</v>
      </c>
      <c r="C119" s="10">
        <v>5.21</v>
      </c>
      <c r="D119" s="10">
        <f>0.0566-0.0088</f>
        <v>4.7799999999999995E-2</v>
      </c>
      <c r="E119" s="7">
        <v>1.3299999999999999E-2</v>
      </c>
      <c r="F119" s="10">
        <f t="shared" ref="F119:BQ119" si="211">F$5/(1-$E119)+$D$119-F$5</f>
        <v>6.8018911523259451E-2</v>
      </c>
      <c r="G119" s="10">
        <f t="shared" si="211"/>
        <v>6.8692875240701445E-2</v>
      </c>
      <c r="H119" s="10">
        <f t="shared" si="211"/>
        <v>6.936683895814344E-2</v>
      </c>
      <c r="I119" s="10">
        <f t="shared" si="211"/>
        <v>7.0040802675585212E-2</v>
      </c>
      <c r="J119" s="10">
        <f t="shared" si="211"/>
        <v>7.0714766393027206E-2</v>
      </c>
      <c r="K119" s="10">
        <f t="shared" si="211"/>
        <v>7.1388730110469201E-2</v>
      </c>
      <c r="L119" s="10">
        <f t="shared" si="211"/>
        <v>7.2062693827911195E-2</v>
      </c>
      <c r="M119" s="10">
        <f t="shared" si="211"/>
        <v>7.2736657545353189E-2</v>
      </c>
      <c r="N119" s="10">
        <f t="shared" si="211"/>
        <v>7.3410621262795184E-2</v>
      </c>
      <c r="O119" s="10">
        <f t="shared" si="211"/>
        <v>7.4084584980236956E-2</v>
      </c>
      <c r="P119" s="10">
        <f t="shared" si="211"/>
        <v>8.1498185872098894E-2</v>
      </c>
      <c r="Q119" s="10">
        <f t="shared" si="211"/>
        <v>8.217214958954111E-2</v>
      </c>
      <c r="R119" s="10">
        <f t="shared" si="211"/>
        <v>8.2846113306982883E-2</v>
      </c>
      <c r="S119" s="10">
        <f t="shared" si="211"/>
        <v>8.3520077024424655E-2</v>
      </c>
      <c r="T119" s="10">
        <f t="shared" si="211"/>
        <v>8.4194040741866871E-2</v>
      </c>
      <c r="U119" s="10">
        <f t="shared" si="211"/>
        <v>8.4868004459308644E-2</v>
      </c>
      <c r="V119" s="10">
        <f t="shared" si="211"/>
        <v>8.554196817675086E-2</v>
      </c>
      <c r="W119" s="10">
        <f t="shared" si="211"/>
        <v>8.6215931894192632E-2</v>
      </c>
      <c r="X119" s="10">
        <f t="shared" si="211"/>
        <v>8.6889895611634849E-2</v>
      </c>
      <c r="Y119" s="10">
        <f t="shared" si="211"/>
        <v>8.7563859329076621E-2</v>
      </c>
      <c r="Z119" s="10">
        <f t="shared" si="211"/>
        <v>8.8237823046518837E-2</v>
      </c>
      <c r="AA119" s="10">
        <f t="shared" si="211"/>
        <v>8.891178676396061E-2</v>
      </c>
      <c r="AB119" s="10">
        <f t="shared" si="211"/>
        <v>8.9585750481402826E-2</v>
      </c>
      <c r="AC119" s="10">
        <f t="shared" si="211"/>
        <v>9.0259714198844598E-2</v>
      </c>
      <c r="AD119" s="10">
        <f t="shared" si="211"/>
        <v>9.0933677916286371E-2</v>
      </c>
      <c r="AE119" s="10">
        <f t="shared" si="211"/>
        <v>9.1607641633728587E-2</v>
      </c>
      <c r="AF119" s="10">
        <f t="shared" si="211"/>
        <v>9.2281605351170359E-2</v>
      </c>
      <c r="AG119" s="10">
        <f t="shared" si="211"/>
        <v>9.2955569068612576E-2</v>
      </c>
      <c r="AH119" s="10">
        <f t="shared" si="211"/>
        <v>9.3629532786054348E-2</v>
      </c>
      <c r="AI119" s="10">
        <f t="shared" si="211"/>
        <v>9.4303496503496564E-2</v>
      </c>
      <c r="AJ119" s="10">
        <f t="shared" si="211"/>
        <v>9.4977460220938337E-2</v>
      </c>
      <c r="AK119" s="10">
        <f t="shared" si="211"/>
        <v>9.5651423938380553E-2</v>
      </c>
      <c r="AL119" s="10">
        <f t="shared" si="211"/>
        <v>9.6325387655822325E-2</v>
      </c>
      <c r="AM119" s="10">
        <f t="shared" si="211"/>
        <v>9.6999351373264542E-2</v>
      </c>
      <c r="AN119" s="10">
        <f t="shared" si="211"/>
        <v>9.7673315090706314E-2</v>
      </c>
      <c r="AO119" s="10">
        <f t="shared" si="211"/>
        <v>9.8347278808148086E-2</v>
      </c>
      <c r="AP119" s="10">
        <f t="shared" si="211"/>
        <v>9.9021242525590303E-2</v>
      </c>
      <c r="AQ119" s="10">
        <f t="shared" si="211"/>
        <v>9.9695206243032075E-2</v>
      </c>
      <c r="AR119" s="10">
        <f t="shared" si="211"/>
        <v>0.10036916996047385</v>
      </c>
      <c r="AS119" s="10">
        <f t="shared" si="211"/>
        <v>0.10104313367791562</v>
      </c>
      <c r="AT119" s="10">
        <f t="shared" si="211"/>
        <v>0.10171709739535739</v>
      </c>
      <c r="AU119" s="10">
        <f t="shared" si="211"/>
        <v>0.10239106111280005</v>
      </c>
      <c r="AV119" s="10">
        <f t="shared" si="211"/>
        <v>0.10306502483024182</v>
      </c>
      <c r="AW119" s="10">
        <f t="shared" si="211"/>
        <v>0.1037389885476836</v>
      </c>
      <c r="AX119" s="10">
        <f t="shared" si="211"/>
        <v>0.10441295226512537</v>
      </c>
      <c r="AY119" s="10">
        <f t="shared" si="211"/>
        <v>0.10508691598256803</v>
      </c>
      <c r="AZ119" s="10">
        <f t="shared" si="211"/>
        <v>0.1057608797000098</v>
      </c>
      <c r="BA119" s="10">
        <f t="shared" si="211"/>
        <v>0.10643484341745157</v>
      </c>
      <c r="BB119" s="10">
        <f t="shared" si="211"/>
        <v>0.10710880713489335</v>
      </c>
      <c r="BC119" s="10">
        <f t="shared" si="211"/>
        <v>0.10778277085233512</v>
      </c>
      <c r="BD119" s="10">
        <f t="shared" si="211"/>
        <v>0.10845673456977778</v>
      </c>
      <c r="BE119" s="10">
        <f t="shared" si="211"/>
        <v>0.10913069828721955</v>
      </c>
      <c r="BF119" s="10">
        <f t="shared" si="211"/>
        <v>0.10980466200466132</v>
      </c>
      <c r="BG119" s="10">
        <f t="shared" si="211"/>
        <v>0.1104786257221031</v>
      </c>
      <c r="BH119" s="10">
        <f t="shared" si="211"/>
        <v>0.11115258943954576</v>
      </c>
      <c r="BI119" s="10">
        <f t="shared" si="211"/>
        <v>0.11182655315698753</v>
      </c>
      <c r="BJ119" s="10">
        <f t="shared" si="211"/>
        <v>0.1125005168744293</v>
      </c>
      <c r="BK119" s="10">
        <f t="shared" si="211"/>
        <v>0.11317448059187107</v>
      </c>
      <c r="BL119" s="10">
        <f t="shared" si="211"/>
        <v>0.11384844430931285</v>
      </c>
      <c r="BM119" s="10">
        <f t="shared" si="211"/>
        <v>0.11452240802675551</v>
      </c>
      <c r="BN119" s="10">
        <f t="shared" si="211"/>
        <v>0.11519637174419728</v>
      </c>
      <c r="BO119" s="10">
        <f t="shared" si="211"/>
        <v>0.11587033546163905</v>
      </c>
      <c r="BP119" s="10">
        <f t="shared" si="211"/>
        <v>0.11654429917908082</v>
      </c>
      <c r="BQ119" s="10">
        <f t="shared" si="211"/>
        <v>0.11721826289652348</v>
      </c>
      <c r="BR119" s="10">
        <f t="shared" ref="BR119:EC119" si="212">BR$5/(1-$E119)+$D$119-BR$5</f>
        <v>0.11789222661396526</v>
      </c>
      <c r="BS119" s="10">
        <f t="shared" si="212"/>
        <v>0.11856619033140703</v>
      </c>
      <c r="BT119" s="10">
        <f t="shared" si="212"/>
        <v>0.1192401540488488</v>
      </c>
      <c r="BU119" s="10">
        <f t="shared" si="212"/>
        <v>0.11991411776629146</v>
      </c>
      <c r="BV119" s="10">
        <f t="shared" si="212"/>
        <v>0.12058808148373323</v>
      </c>
      <c r="BW119" s="10">
        <f t="shared" si="212"/>
        <v>0.12126204520117501</v>
      </c>
      <c r="BX119" s="10">
        <f t="shared" si="212"/>
        <v>0.12193600891861678</v>
      </c>
      <c r="BY119" s="10">
        <f t="shared" si="212"/>
        <v>0.12260997263605855</v>
      </c>
      <c r="BZ119" s="10">
        <f t="shared" si="212"/>
        <v>0.12328393635350121</v>
      </c>
      <c r="CA119" s="10">
        <f t="shared" si="212"/>
        <v>0.12395790007094298</v>
      </c>
      <c r="CB119" s="10">
        <f t="shared" si="212"/>
        <v>0.12463186378838476</v>
      </c>
      <c r="CC119" s="10">
        <f t="shared" si="212"/>
        <v>0.12530582750582653</v>
      </c>
      <c r="CD119" s="10">
        <f t="shared" si="212"/>
        <v>0.12597979122326919</v>
      </c>
      <c r="CE119" s="10">
        <f t="shared" si="212"/>
        <v>0.12665375494071096</v>
      </c>
      <c r="CF119" s="10">
        <f t="shared" si="212"/>
        <v>0.12732771865815273</v>
      </c>
      <c r="CG119" s="10">
        <f t="shared" si="212"/>
        <v>0.12800168237559451</v>
      </c>
      <c r="CH119" s="10">
        <f t="shared" si="212"/>
        <v>0.12867564609303628</v>
      </c>
      <c r="CI119" s="10">
        <f t="shared" si="212"/>
        <v>0.12934960981047894</v>
      </c>
      <c r="CJ119" s="10">
        <f t="shared" si="212"/>
        <v>0.13002357352792071</v>
      </c>
      <c r="CK119" s="10">
        <f t="shared" si="212"/>
        <v>0.13069753724536248</v>
      </c>
      <c r="CL119" s="10">
        <f t="shared" si="212"/>
        <v>0.13137150096280426</v>
      </c>
      <c r="CM119" s="10">
        <f t="shared" si="212"/>
        <v>0.13204546468024692</v>
      </c>
      <c r="CN119" s="10">
        <f t="shared" si="212"/>
        <v>0.13271942839768869</v>
      </c>
      <c r="CO119" s="10">
        <f t="shared" si="212"/>
        <v>0.13339339211513046</v>
      </c>
      <c r="CP119" s="10">
        <f t="shared" si="212"/>
        <v>0.13406735583257223</v>
      </c>
      <c r="CQ119" s="10">
        <f t="shared" si="212"/>
        <v>0.13474131955001489</v>
      </c>
      <c r="CR119" s="10">
        <f t="shared" si="212"/>
        <v>0.13541528326745667</v>
      </c>
      <c r="CS119" s="10">
        <f t="shared" si="212"/>
        <v>0.13608924698489844</v>
      </c>
      <c r="CT119" s="10">
        <f t="shared" si="212"/>
        <v>0.13676321070234021</v>
      </c>
      <c r="CU119" s="10">
        <f t="shared" si="212"/>
        <v>0.13743717441978198</v>
      </c>
      <c r="CV119" s="10">
        <f t="shared" si="212"/>
        <v>0.13811113813722464</v>
      </c>
      <c r="CW119" s="10">
        <f t="shared" si="212"/>
        <v>0.13878510185466642</v>
      </c>
      <c r="CX119" s="10">
        <f t="shared" si="212"/>
        <v>0.13945906557210819</v>
      </c>
      <c r="CY119" s="10">
        <f t="shared" si="212"/>
        <v>0.14013302928954996</v>
      </c>
      <c r="CZ119" s="10">
        <f t="shared" si="212"/>
        <v>0.14080699300699262</v>
      </c>
      <c r="DA119" s="10">
        <f t="shared" si="212"/>
        <v>0.14148095672443439</v>
      </c>
      <c r="DB119" s="10">
        <f t="shared" si="212"/>
        <v>0.14215492044187616</v>
      </c>
      <c r="DC119" s="10">
        <f t="shared" si="212"/>
        <v>0.14282888415931794</v>
      </c>
      <c r="DD119" s="10">
        <f t="shared" si="212"/>
        <v>0.1435028478767606</v>
      </c>
      <c r="DE119" s="10">
        <f t="shared" si="212"/>
        <v>0.14417681159420237</v>
      </c>
      <c r="DF119" s="10">
        <f t="shared" si="212"/>
        <v>0.14485077531164414</v>
      </c>
      <c r="DG119" s="10">
        <f t="shared" si="212"/>
        <v>0.14552473902908591</v>
      </c>
      <c r="DH119" s="10">
        <f t="shared" si="212"/>
        <v>0.14619870274652769</v>
      </c>
      <c r="DI119" s="10">
        <f t="shared" si="212"/>
        <v>0.14687266646397035</v>
      </c>
      <c r="DJ119" s="10">
        <f t="shared" si="212"/>
        <v>0.14754663018141212</v>
      </c>
      <c r="DK119" s="10">
        <f t="shared" si="212"/>
        <v>0.14822059389885389</v>
      </c>
      <c r="DL119" s="10">
        <f t="shared" si="212"/>
        <v>0.14889455761629566</v>
      </c>
      <c r="DM119" s="10">
        <f t="shared" si="212"/>
        <v>0.14956852133373832</v>
      </c>
      <c r="DN119" s="10">
        <f t="shared" si="212"/>
        <v>0.1502424850511801</v>
      </c>
      <c r="DO119" s="10">
        <f t="shared" si="212"/>
        <v>0.15091644876862187</v>
      </c>
      <c r="DP119" s="10">
        <f t="shared" si="212"/>
        <v>0.15159041248606364</v>
      </c>
      <c r="DQ119" s="10">
        <f t="shared" si="212"/>
        <v>0.15226437620350541</v>
      </c>
      <c r="DR119" s="10">
        <f t="shared" si="212"/>
        <v>0.15293833992094807</v>
      </c>
      <c r="DS119" s="10">
        <f t="shared" si="212"/>
        <v>0.15361230363839073</v>
      </c>
      <c r="DT119" s="10">
        <f t="shared" si="212"/>
        <v>0.15428626735583251</v>
      </c>
      <c r="DU119" s="10">
        <f t="shared" si="212"/>
        <v>0.15496023107327428</v>
      </c>
      <c r="DV119" s="10">
        <f t="shared" si="212"/>
        <v>0.15563419479071605</v>
      </c>
      <c r="DW119" s="10">
        <f t="shared" si="212"/>
        <v>0.15630815850815871</v>
      </c>
      <c r="DX119" s="10">
        <f t="shared" si="212"/>
        <v>0.15698212222560137</v>
      </c>
      <c r="DY119" s="10">
        <f t="shared" si="212"/>
        <v>0.15765608594304226</v>
      </c>
      <c r="DZ119" s="10">
        <f t="shared" si="212"/>
        <v>0.15833004966048492</v>
      </c>
      <c r="EA119" s="10">
        <f t="shared" si="212"/>
        <v>0.1590040133779258</v>
      </c>
      <c r="EB119" s="10">
        <f t="shared" si="212"/>
        <v>0.15967797709536846</v>
      </c>
      <c r="EC119" s="10">
        <f t="shared" si="212"/>
        <v>0.16035194081281112</v>
      </c>
      <c r="ED119" s="10">
        <f t="shared" ref="ED119:ET119" si="213">ED$5/(1-$E119)+$D$119-ED$5</f>
        <v>0.16102590453025201</v>
      </c>
      <c r="EE119" s="10">
        <f t="shared" si="213"/>
        <v>0.16169986824769467</v>
      </c>
      <c r="EF119" s="10">
        <f t="shared" si="213"/>
        <v>0.16237383196513733</v>
      </c>
      <c r="EG119" s="10">
        <f t="shared" si="213"/>
        <v>0.16304779568257821</v>
      </c>
      <c r="EH119" s="10">
        <f t="shared" si="213"/>
        <v>0.16372175940002087</v>
      </c>
      <c r="EI119" s="10">
        <f t="shared" si="213"/>
        <v>0.16439572311746176</v>
      </c>
      <c r="EJ119" s="10">
        <f t="shared" si="213"/>
        <v>0.16506968683490442</v>
      </c>
      <c r="EK119" s="10">
        <f t="shared" si="213"/>
        <v>0.16574365055234708</v>
      </c>
      <c r="EL119" s="10">
        <f t="shared" si="213"/>
        <v>0.16641761426978796</v>
      </c>
      <c r="EM119" s="10">
        <f t="shared" si="213"/>
        <v>0.16709157798723062</v>
      </c>
      <c r="EN119" s="10">
        <f t="shared" si="213"/>
        <v>0.16776554170467151</v>
      </c>
      <c r="EO119" s="10">
        <f t="shared" si="213"/>
        <v>0.16843950542211417</v>
      </c>
      <c r="EP119" s="10">
        <f t="shared" si="213"/>
        <v>0.16911346913955683</v>
      </c>
      <c r="EQ119" s="10">
        <f t="shared" si="213"/>
        <v>0.16978743285699771</v>
      </c>
      <c r="ER119" s="10">
        <f t="shared" si="213"/>
        <v>0.17046139657444037</v>
      </c>
      <c r="ES119" s="10">
        <f t="shared" si="213"/>
        <v>0.17113536029188303</v>
      </c>
      <c r="ET119" s="10">
        <f t="shared" si="213"/>
        <v>0.17180932400932392</v>
      </c>
      <c r="EU119" s="10"/>
      <c r="EV119" s="10"/>
      <c r="EW119" s="10"/>
      <c r="EX119" s="10"/>
      <c r="EY119" s="10"/>
      <c r="EZ119" s="10"/>
      <c r="FA119" s="10"/>
      <c r="FB119" s="10"/>
    </row>
    <row r="120" spans="1:158" x14ac:dyDescent="0.25">
      <c r="A120" s="57" t="s">
        <v>60</v>
      </c>
      <c r="B120" s="17">
        <f t="shared" si="204"/>
        <v>70</v>
      </c>
      <c r="C120" s="10">
        <v>7.81</v>
      </c>
      <c r="D120" s="10">
        <f>0.0942-0.0088</f>
        <v>8.5400000000000004E-2</v>
      </c>
      <c r="E120" s="7">
        <v>2.1700000000000001E-2</v>
      </c>
      <c r="F120" s="10">
        <f t="shared" ref="F120:BQ120" si="214">F$5/(1-$E120)+$D$120-F$5</f>
        <v>0.11867200245323528</v>
      </c>
      <c r="G120" s="10">
        <f t="shared" si="214"/>
        <v>0.1197810692016763</v>
      </c>
      <c r="H120" s="10">
        <f t="shared" si="214"/>
        <v>0.12089013595011755</v>
      </c>
      <c r="I120" s="10">
        <f t="shared" si="214"/>
        <v>0.1219992026985588</v>
      </c>
      <c r="J120" s="10">
        <f t="shared" si="214"/>
        <v>0.12310826944699982</v>
      </c>
      <c r="K120" s="10">
        <f t="shared" si="214"/>
        <v>0.12421733619544106</v>
      </c>
      <c r="L120" s="10">
        <f t="shared" si="214"/>
        <v>0.12532640294388231</v>
      </c>
      <c r="M120" s="10">
        <f t="shared" si="214"/>
        <v>0.12643546969232355</v>
      </c>
      <c r="N120" s="10">
        <f t="shared" si="214"/>
        <v>0.12754453644076458</v>
      </c>
      <c r="O120" s="10">
        <f t="shared" si="214"/>
        <v>0.12865360318920582</v>
      </c>
      <c r="P120" s="10">
        <f t="shared" si="214"/>
        <v>0.14085333742205863</v>
      </c>
      <c r="Q120" s="10">
        <f t="shared" si="214"/>
        <v>0.1419624041705001</v>
      </c>
      <c r="R120" s="10">
        <f t="shared" si="214"/>
        <v>0.14307147091894112</v>
      </c>
      <c r="S120" s="10">
        <f t="shared" si="214"/>
        <v>0.14418053766738215</v>
      </c>
      <c r="T120" s="10">
        <f t="shared" si="214"/>
        <v>0.14528960441582361</v>
      </c>
      <c r="U120" s="10">
        <f t="shared" si="214"/>
        <v>0.14639867116426464</v>
      </c>
      <c r="V120" s="10">
        <f t="shared" si="214"/>
        <v>0.14750773791270566</v>
      </c>
      <c r="W120" s="10">
        <f t="shared" si="214"/>
        <v>0.14861680466114713</v>
      </c>
      <c r="X120" s="10">
        <f t="shared" si="214"/>
        <v>0.14972587140958815</v>
      </c>
      <c r="Y120" s="10">
        <f t="shared" si="214"/>
        <v>0.15083493815802917</v>
      </c>
      <c r="Z120" s="10">
        <f t="shared" si="214"/>
        <v>0.15194400490647064</v>
      </c>
      <c r="AA120" s="10">
        <f t="shared" si="214"/>
        <v>0.15305307165491167</v>
      </c>
      <c r="AB120" s="10">
        <f t="shared" si="214"/>
        <v>0.15416213840335269</v>
      </c>
      <c r="AC120" s="10">
        <f t="shared" si="214"/>
        <v>0.15527120515179416</v>
      </c>
      <c r="AD120" s="10">
        <f t="shared" si="214"/>
        <v>0.15638027190023518</v>
      </c>
      <c r="AE120" s="10">
        <f t="shared" si="214"/>
        <v>0.1574893386486762</v>
      </c>
      <c r="AF120" s="10">
        <f t="shared" si="214"/>
        <v>0.15859840539711767</v>
      </c>
      <c r="AG120" s="10">
        <f t="shared" si="214"/>
        <v>0.15970747214555869</v>
      </c>
      <c r="AH120" s="10">
        <f t="shared" si="214"/>
        <v>0.16081653889399972</v>
      </c>
      <c r="AI120" s="10">
        <f t="shared" si="214"/>
        <v>0.16192560564244118</v>
      </c>
      <c r="AJ120" s="10">
        <f t="shared" si="214"/>
        <v>0.16303467239088221</v>
      </c>
      <c r="AK120" s="10">
        <f t="shared" si="214"/>
        <v>0.16414373913932323</v>
      </c>
      <c r="AL120" s="10">
        <f t="shared" si="214"/>
        <v>0.1652528058877647</v>
      </c>
      <c r="AM120" s="10">
        <f t="shared" si="214"/>
        <v>0.16636187263620572</v>
      </c>
      <c r="AN120" s="10">
        <f t="shared" si="214"/>
        <v>0.16747093938464674</v>
      </c>
      <c r="AO120" s="10">
        <f t="shared" si="214"/>
        <v>0.16858000613308821</v>
      </c>
      <c r="AP120" s="10">
        <f t="shared" si="214"/>
        <v>0.16968907288152923</v>
      </c>
      <c r="AQ120" s="10">
        <f t="shared" si="214"/>
        <v>0.17079813962997026</v>
      </c>
      <c r="AR120" s="10">
        <f t="shared" si="214"/>
        <v>0.17190720637841217</v>
      </c>
      <c r="AS120" s="10">
        <f t="shared" si="214"/>
        <v>0.1730162731268523</v>
      </c>
      <c r="AT120" s="10">
        <f t="shared" si="214"/>
        <v>0.17412533987529422</v>
      </c>
      <c r="AU120" s="10">
        <f t="shared" si="214"/>
        <v>0.17523440662373524</v>
      </c>
      <c r="AV120" s="10">
        <f t="shared" si="214"/>
        <v>0.17634347337217626</v>
      </c>
      <c r="AW120" s="10">
        <f t="shared" si="214"/>
        <v>0.17745254012061729</v>
      </c>
      <c r="AX120" s="10">
        <f t="shared" si="214"/>
        <v>0.17856160686905831</v>
      </c>
      <c r="AY120" s="10">
        <f t="shared" si="214"/>
        <v>0.17967067361749933</v>
      </c>
      <c r="AZ120" s="10">
        <f t="shared" si="214"/>
        <v>0.18077974036594124</v>
      </c>
      <c r="BA120" s="10">
        <f t="shared" si="214"/>
        <v>0.18188880711438227</v>
      </c>
      <c r="BB120" s="10">
        <f t="shared" si="214"/>
        <v>0.18299787386282329</v>
      </c>
      <c r="BC120" s="10">
        <f t="shared" si="214"/>
        <v>0.18410694061126431</v>
      </c>
      <c r="BD120" s="10">
        <f t="shared" si="214"/>
        <v>0.18521600735970534</v>
      </c>
      <c r="BE120" s="10">
        <f t="shared" si="214"/>
        <v>0.18632507410814636</v>
      </c>
      <c r="BF120" s="10">
        <f t="shared" si="214"/>
        <v>0.18743414085658827</v>
      </c>
      <c r="BG120" s="10">
        <f t="shared" si="214"/>
        <v>0.18854320760502929</v>
      </c>
      <c r="BH120" s="10">
        <f t="shared" si="214"/>
        <v>0.18965227435347032</v>
      </c>
      <c r="BI120" s="10">
        <f t="shared" si="214"/>
        <v>0.19076134110191134</v>
      </c>
      <c r="BJ120" s="10">
        <f t="shared" si="214"/>
        <v>0.19187040785035236</v>
      </c>
      <c r="BK120" s="10">
        <f t="shared" si="214"/>
        <v>0.19297947459879339</v>
      </c>
      <c r="BL120" s="10">
        <f t="shared" si="214"/>
        <v>0.1940885413472353</v>
      </c>
      <c r="BM120" s="10">
        <f t="shared" si="214"/>
        <v>0.19519760809567632</v>
      </c>
      <c r="BN120" s="10">
        <f t="shared" si="214"/>
        <v>0.19630667484411735</v>
      </c>
      <c r="BO120" s="10">
        <f t="shared" si="214"/>
        <v>0.19741574159255837</v>
      </c>
      <c r="BP120" s="10">
        <f t="shared" si="214"/>
        <v>0.19852480834099939</v>
      </c>
      <c r="BQ120" s="10">
        <f t="shared" si="214"/>
        <v>0.1996338750894413</v>
      </c>
      <c r="BR120" s="10">
        <f t="shared" ref="BR120:EC120" si="215">BR$5/(1-$E120)+$D$120-BR$5</f>
        <v>0.20074294183788233</v>
      </c>
      <c r="BS120" s="10">
        <f t="shared" si="215"/>
        <v>0.20185200858632335</v>
      </c>
      <c r="BT120" s="10">
        <f t="shared" si="215"/>
        <v>0.20296107533476437</v>
      </c>
      <c r="BU120" s="10">
        <f t="shared" si="215"/>
        <v>0.2040701420832054</v>
      </c>
      <c r="BV120" s="10">
        <f t="shared" si="215"/>
        <v>0.20517920883164642</v>
      </c>
      <c r="BW120" s="10">
        <f t="shared" si="215"/>
        <v>0.20628827558008833</v>
      </c>
      <c r="BX120" s="10">
        <f t="shared" si="215"/>
        <v>0.20739734232852935</v>
      </c>
      <c r="BY120" s="10">
        <f t="shared" si="215"/>
        <v>0.20850640907697038</v>
      </c>
      <c r="BZ120" s="10">
        <f t="shared" si="215"/>
        <v>0.2096154758254114</v>
      </c>
      <c r="CA120" s="10">
        <f t="shared" si="215"/>
        <v>0.21072454257385242</v>
      </c>
      <c r="CB120" s="10">
        <f t="shared" si="215"/>
        <v>0.21183360932229345</v>
      </c>
      <c r="CC120" s="10">
        <f t="shared" si="215"/>
        <v>0.21294267607073536</v>
      </c>
      <c r="CD120" s="10">
        <f t="shared" si="215"/>
        <v>0.21405174281917638</v>
      </c>
      <c r="CE120" s="10">
        <f t="shared" si="215"/>
        <v>0.21516080956761741</v>
      </c>
      <c r="CF120" s="10">
        <f t="shared" si="215"/>
        <v>0.21626987631605843</v>
      </c>
      <c r="CG120" s="10">
        <f t="shared" si="215"/>
        <v>0.21737894306449945</v>
      </c>
      <c r="CH120" s="10">
        <f t="shared" si="215"/>
        <v>0.21848800981294048</v>
      </c>
      <c r="CI120" s="10">
        <f t="shared" si="215"/>
        <v>0.21959707656138239</v>
      </c>
      <c r="CJ120" s="10">
        <f t="shared" si="215"/>
        <v>0.22070614330982341</v>
      </c>
      <c r="CK120" s="10">
        <f t="shared" si="215"/>
        <v>0.22181521005826443</v>
      </c>
      <c r="CL120" s="10">
        <f t="shared" si="215"/>
        <v>0.22292427680670546</v>
      </c>
      <c r="CM120" s="10">
        <f t="shared" si="215"/>
        <v>0.22403334355514648</v>
      </c>
      <c r="CN120" s="10">
        <f t="shared" si="215"/>
        <v>0.2251424103035875</v>
      </c>
      <c r="CO120" s="10">
        <f t="shared" si="215"/>
        <v>0.22625147705202941</v>
      </c>
      <c r="CP120" s="10">
        <f t="shared" si="215"/>
        <v>0.22736054380047044</v>
      </c>
      <c r="CQ120" s="10">
        <f t="shared" si="215"/>
        <v>0.22846961054891146</v>
      </c>
      <c r="CR120" s="10">
        <f t="shared" si="215"/>
        <v>0.22957867729735248</v>
      </c>
      <c r="CS120" s="10">
        <f t="shared" si="215"/>
        <v>0.23068774404579351</v>
      </c>
      <c r="CT120" s="10">
        <f t="shared" si="215"/>
        <v>0.23179681079423453</v>
      </c>
      <c r="CU120" s="10">
        <f t="shared" si="215"/>
        <v>0.23290587754267644</v>
      </c>
      <c r="CV120" s="10">
        <f t="shared" si="215"/>
        <v>0.23401494429111747</v>
      </c>
      <c r="CW120" s="10">
        <f t="shared" si="215"/>
        <v>0.23512401103955849</v>
      </c>
      <c r="CX120" s="10">
        <f t="shared" si="215"/>
        <v>0.23623307778799951</v>
      </c>
      <c r="CY120" s="10">
        <f t="shared" si="215"/>
        <v>0.23734214453644054</v>
      </c>
      <c r="CZ120" s="10">
        <f t="shared" si="215"/>
        <v>0.23845121128488156</v>
      </c>
      <c r="DA120" s="10">
        <f t="shared" si="215"/>
        <v>0.23956027803332347</v>
      </c>
      <c r="DB120" s="10">
        <f t="shared" si="215"/>
        <v>0.24066934478176449</v>
      </c>
      <c r="DC120" s="10">
        <f t="shared" si="215"/>
        <v>0.24177841153020552</v>
      </c>
      <c r="DD120" s="10">
        <f t="shared" si="215"/>
        <v>0.24288747827864654</v>
      </c>
      <c r="DE120" s="10">
        <f t="shared" si="215"/>
        <v>0.24399654502708756</v>
      </c>
      <c r="DF120" s="10">
        <f t="shared" si="215"/>
        <v>0.24510561177552859</v>
      </c>
      <c r="DG120" s="10">
        <f t="shared" si="215"/>
        <v>0.2462146785239705</v>
      </c>
      <c r="DH120" s="10">
        <f t="shared" si="215"/>
        <v>0.24732374527241152</v>
      </c>
      <c r="DI120" s="10">
        <f t="shared" si="215"/>
        <v>0.24843281202085254</v>
      </c>
      <c r="DJ120" s="10">
        <f t="shared" si="215"/>
        <v>0.24954187876929357</v>
      </c>
      <c r="DK120" s="10">
        <f t="shared" si="215"/>
        <v>0.25065094551773459</v>
      </c>
      <c r="DL120" s="10">
        <f t="shared" si="215"/>
        <v>0.25176001226617561</v>
      </c>
      <c r="DM120" s="10">
        <f t="shared" si="215"/>
        <v>0.25286907901461753</v>
      </c>
      <c r="DN120" s="10">
        <f t="shared" si="215"/>
        <v>0.25397814576305855</v>
      </c>
      <c r="DO120" s="10">
        <f t="shared" si="215"/>
        <v>0.25508721251149957</v>
      </c>
      <c r="DP120" s="10">
        <f t="shared" si="215"/>
        <v>0.2561962792599406</v>
      </c>
      <c r="DQ120" s="10">
        <f t="shared" si="215"/>
        <v>0.25730534600838251</v>
      </c>
      <c r="DR120" s="10">
        <f t="shared" si="215"/>
        <v>0.25841441275682264</v>
      </c>
      <c r="DS120" s="10">
        <f t="shared" si="215"/>
        <v>0.25952347950526455</v>
      </c>
      <c r="DT120" s="10">
        <f t="shared" si="215"/>
        <v>0.26063254625370469</v>
      </c>
      <c r="DU120" s="10">
        <f t="shared" si="215"/>
        <v>0.2617416130021466</v>
      </c>
      <c r="DV120" s="10">
        <f t="shared" si="215"/>
        <v>0.26285067975058851</v>
      </c>
      <c r="DW120" s="10">
        <f t="shared" si="215"/>
        <v>0.26395974649902954</v>
      </c>
      <c r="DX120" s="10">
        <f t="shared" si="215"/>
        <v>0.26506881324747056</v>
      </c>
      <c r="DY120" s="10">
        <f t="shared" si="215"/>
        <v>0.26617787999591158</v>
      </c>
      <c r="DZ120" s="10">
        <f t="shared" si="215"/>
        <v>0.2672869467443526</v>
      </c>
      <c r="EA120" s="10">
        <f t="shared" si="215"/>
        <v>0.26839601349279363</v>
      </c>
      <c r="EB120" s="10">
        <f t="shared" si="215"/>
        <v>0.26950508024123465</v>
      </c>
      <c r="EC120" s="10">
        <f t="shared" si="215"/>
        <v>0.27061414698967567</v>
      </c>
      <c r="ED120" s="10">
        <f t="shared" ref="ED120:ET120" si="216">ED$5/(1-$E120)+$D$120-ED$5</f>
        <v>0.2717232137381167</v>
      </c>
      <c r="EE120" s="10">
        <f t="shared" si="216"/>
        <v>0.27283228048655772</v>
      </c>
      <c r="EF120" s="10">
        <f t="shared" si="216"/>
        <v>0.27394134723499874</v>
      </c>
      <c r="EG120" s="10">
        <f t="shared" si="216"/>
        <v>0.27505041398344154</v>
      </c>
      <c r="EH120" s="10">
        <f t="shared" si="216"/>
        <v>0.27615948073188257</v>
      </c>
      <c r="EI120" s="10">
        <f t="shared" si="216"/>
        <v>0.27726854748032359</v>
      </c>
      <c r="EJ120" s="10">
        <f t="shared" si="216"/>
        <v>0.27837761422876461</v>
      </c>
      <c r="EK120" s="10">
        <f t="shared" si="216"/>
        <v>0.27948668097720564</v>
      </c>
      <c r="EL120" s="10">
        <f t="shared" si="216"/>
        <v>0.28059574772564666</v>
      </c>
      <c r="EM120" s="10">
        <f t="shared" si="216"/>
        <v>0.28170481447408768</v>
      </c>
      <c r="EN120" s="10">
        <f t="shared" si="216"/>
        <v>0.28281388122252871</v>
      </c>
      <c r="EO120" s="10">
        <f t="shared" si="216"/>
        <v>0.28392294797096973</v>
      </c>
      <c r="EP120" s="10">
        <f t="shared" si="216"/>
        <v>0.28503201471941075</v>
      </c>
      <c r="EQ120" s="10">
        <f t="shared" si="216"/>
        <v>0.28614108146785355</v>
      </c>
      <c r="ER120" s="10">
        <f t="shared" si="216"/>
        <v>0.28725014821629458</v>
      </c>
      <c r="ES120" s="10">
        <f t="shared" si="216"/>
        <v>0.2883592149647356</v>
      </c>
      <c r="ET120" s="10">
        <f t="shared" si="216"/>
        <v>0.28946828171317662</v>
      </c>
      <c r="EU120" s="10"/>
      <c r="EV120" s="10"/>
      <c r="EW120" s="10"/>
      <c r="EX120" s="10"/>
      <c r="EY120" s="10"/>
      <c r="EZ120" s="10"/>
      <c r="FA120" s="10"/>
      <c r="FB120" s="10"/>
    </row>
    <row r="121" spans="1:158" x14ac:dyDescent="0.25">
      <c r="A121" s="57"/>
      <c r="B121" s="17">
        <f t="shared" si="204"/>
        <v>71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</row>
    <row r="122" spans="1:158" x14ac:dyDescent="0.25">
      <c r="A122" s="1" t="s">
        <v>41</v>
      </c>
      <c r="B122" s="17">
        <f t="shared" si="204"/>
        <v>72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</row>
    <row r="123" spans="1:158" x14ac:dyDescent="0.25">
      <c r="A123" s="57" t="s">
        <v>61</v>
      </c>
      <c r="B123" s="17">
        <f t="shared" si="204"/>
        <v>73</v>
      </c>
      <c r="C123" s="10">
        <v>4.67</v>
      </c>
      <c r="D123" s="10">
        <f>0.0534-0.0088</f>
        <v>4.4600000000000001E-2</v>
      </c>
      <c r="E123" s="7">
        <v>1.2800000000000001E-2</v>
      </c>
      <c r="F123" s="10">
        <f t="shared" ref="F123:BQ123" si="217">F$5/(1-$E123)+$D$123-F$5</f>
        <v>6.4048946515397054E-2</v>
      </c>
      <c r="G123" s="10">
        <f t="shared" si="217"/>
        <v>6.4697244732577097E-2</v>
      </c>
      <c r="H123" s="10">
        <f t="shared" si="217"/>
        <v>6.5345542949756918E-2</v>
      </c>
      <c r="I123" s="10">
        <f t="shared" si="217"/>
        <v>6.599384116693674E-2</v>
      </c>
      <c r="J123" s="10">
        <f t="shared" si="217"/>
        <v>6.6642139384116783E-2</v>
      </c>
      <c r="K123" s="10">
        <f t="shared" si="217"/>
        <v>6.7290437601296604E-2</v>
      </c>
      <c r="L123" s="10">
        <f t="shared" si="217"/>
        <v>6.7938735818476648E-2</v>
      </c>
      <c r="M123" s="10">
        <f t="shared" si="217"/>
        <v>6.8587034035656469E-2</v>
      </c>
      <c r="N123" s="10">
        <f t="shared" si="217"/>
        <v>6.923533225283629E-2</v>
      </c>
      <c r="O123" s="10">
        <f t="shared" si="217"/>
        <v>6.9883630470016334E-2</v>
      </c>
      <c r="P123" s="10">
        <f t="shared" si="217"/>
        <v>7.7014910858995034E-2</v>
      </c>
      <c r="Q123" s="10">
        <f t="shared" si="217"/>
        <v>7.7663209076175299E-2</v>
      </c>
      <c r="R123" s="10">
        <f t="shared" si="217"/>
        <v>7.831150729335512E-2</v>
      </c>
      <c r="S123" s="10">
        <f t="shared" si="217"/>
        <v>7.8959805510534942E-2</v>
      </c>
      <c r="T123" s="10">
        <f t="shared" si="217"/>
        <v>7.9608103727714763E-2</v>
      </c>
      <c r="U123" s="10">
        <f t="shared" si="217"/>
        <v>8.0256401944894584E-2</v>
      </c>
      <c r="V123" s="10">
        <f t="shared" si="217"/>
        <v>8.0904700162074406E-2</v>
      </c>
      <c r="W123" s="10">
        <f t="shared" si="217"/>
        <v>8.1552998379254671E-2</v>
      </c>
      <c r="X123" s="10">
        <f t="shared" si="217"/>
        <v>8.2201296596434492E-2</v>
      </c>
      <c r="Y123" s="10">
        <f t="shared" si="217"/>
        <v>8.2849594813614313E-2</v>
      </c>
      <c r="Z123" s="10">
        <f t="shared" si="217"/>
        <v>8.3497893030794135E-2</v>
      </c>
      <c r="AA123" s="10">
        <f t="shared" si="217"/>
        <v>8.4146191247973956E-2</v>
      </c>
      <c r="AB123" s="10">
        <f t="shared" si="217"/>
        <v>8.4794489465154221E-2</v>
      </c>
      <c r="AC123" s="10">
        <f t="shared" si="217"/>
        <v>8.5442787682334043E-2</v>
      </c>
      <c r="AD123" s="10">
        <f t="shared" si="217"/>
        <v>8.6091085899513864E-2</v>
      </c>
      <c r="AE123" s="10">
        <f t="shared" si="217"/>
        <v>8.6739384116693685E-2</v>
      </c>
      <c r="AF123" s="10">
        <f t="shared" si="217"/>
        <v>8.7387682333873506E-2</v>
      </c>
      <c r="AG123" s="10">
        <f t="shared" si="217"/>
        <v>8.8035980551053328E-2</v>
      </c>
      <c r="AH123" s="10">
        <f t="shared" si="217"/>
        <v>8.8684278768233593E-2</v>
      </c>
      <c r="AI123" s="10">
        <f t="shared" si="217"/>
        <v>8.9332576985413414E-2</v>
      </c>
      <c r="AJ123" s="10">
        <f t="shared" si="217"/>
        <v>8.9980875202593236E-2</v>
      </c>
      <c r="AK123" s="10">
        <f t="shared" si="217"/>
        <v>9.0629173419773057E-2</v>
      </c>
      <c r="AL123" s="10">
        <f t="shared" si="217"/>
        <v>9.1277471636952878E-2</v>
      </c>
      <c r="AM123" s="10">
        <f t="shared" si="217"/>
        <v>9.1925769854133144E-2</v>
      </c>
      <c r="AN123" s="10">
        <f t="shared" si="217"/>
        <v>9.2574068071312965E-2</v>
      </c>
      <c r="AO123" s="10">
        <f t="shared" si="217"/>
        <v>9.3222366288492786E-2</v>
      </c>
      <c r="AP123" s="10">
        <f t="shared" si="217"/>
        <v>9.3870664505672607E-2</v>
      </c>
      <c r="AQ123" s="10">
        <f t="shared" si="217"/>
        <v>9.4518962722852429E-2</v>
      </c>
      <c r="AR123" s="10">
        <f t="shared" si="217"/>
        <v>9.516726094003225E-2</v>
      </c>
      <c r="AS123" s="10">
        <f t="shared" si="217"/>
        <v>9.5815559157212071E-2</v>
      </c>
      <c r="AT123" s="10">
        <f t="shared" si="217"/>
        <v>9.6463857374391893E-2</v>
      </c>
      <c r="AU123" s="10">
        <f t="shared" si="217"/>
        <v>9.7112155591572602E-2</v>
      </c>
      <c r="AV123" s="10">
        <f t="shared" si="217"/>
        <v>9.7760453808752423E-2</v>
      </c>
      <c r="AW123" s="10">
        <f t="shared" si="217"/>
        <v>9.8408752025932245E-2</v>
      </c>
      <c r="AX123" s="10">
        <f t="shared" si="217"/>
        <v>9.9057050243112066E-2</v>
      </c>
      <c r="AY123" s="10">
        <f t="shared" si="217"/>
        <v>9.9705348460291887E-2</v>
      </c>
      <c r="AZ123" s="10">
        <f t="shared" si="217"/>
        <v>0.10035364667747171</v>
      </c>
      <c r="BA123" s="10">
        <f t="shared" si="217"/>
        <v>0.10100194489465153</v>
      </c>
      <c r="BB123" s="10">
        <f t="shared" si="217"/>
        <v>0.10165024311183135</v>
      </c>
      <c r="BC123" s="10">
        <f t="shared" si="217"/>
        <v>0.10229854132901117</v>
      </c>
      <c r="BD123" s="10">
        <f t="shared" si="217"/>
        <v>0.10294683954619099</v>
      </c>
      <c r="BE123" s="10">
        <f t="shared" si="217"/>
        <v>0.10359513776337081</v>
      </c>
      <c r="BF123" s="10">
        <f t="shared" si="217"/>
        <v>0.10424343598055152</v>
      </c>
      <c r="BG123" s="10">
        <f t="shared" si="217"/>
        <v>0.10489173419773135</v>
      </c>
      <c r="BH123" s="10">
        <f t="shared" si="217"/>
        <v>0.10554003241491117</v>
      </c>
      <c r="BI123" s="10">
        <f t="shared" si="217"/>
        <v>0.10618833063209099</v>
      </c>
      <c r="BJ123" s="10">
        <f t="shared" si="217"/>
        <v>0.10683662884927081</v>
      </c>
      <c r="BK123" s="10">
        <f t="shared" si="217"/>
        <v>0.10748492706645063</v>
      </c>
      <c r="BL123" s="10">
        <f t="shared" si="217"/>
        <v>0.10813322528363045</v>
      </c>
      <c r="BM123" s="10">
        <f t="shared" si="217"/>
        <v>0.10878152350081027</v>
      </c>
      <c r="BN123" s="10">
        <f t="shared" si="217"/>
        <v>0.10942982171799009</v>
      </c>
      <c r="BO123" s="10">
        <f t="shared" si="217"/>
        <v>0.11007811993516992</v>
      </c>
      <c r="BP123" s="10">
        <f t="shared" si="217"/>
        <v>0.11072641815234974</v>
      </c>
      <c r="BQ123" s="10">
        <f t="shared" si="217"/>
        <v>0.11137471636953045</v>
      </c>
      <c r="BR123" s="10">
        <f t="shared" ref="BR123:EC123" si="218">BR$5/(1-$E123)+$D$123-BR$5</f>
        <v>0.11202301458671027</v>
      </c>
      <c r="BS123" s="10">
        <f t="shared" si="218"/>
        <v>0.11267131280389009</v>
      </c>
      <c r="BT123" s="10">
        <f t="shared" si="218"/>
        <v>0.11331961102106991</v>
      </c>
      <c r="BU123" s="10">
        <f t="shared" si="218"/>
        <v>0.11396790923824973</v>
      </c>
      <c r="BV123" s="10">
        <f t="shared" si="218"/>
        <v>0.11461620745542955</v>
      </c>
      <c r="BW123" s="10">
        <f t="shared" si="218"/>
        <v>0.11526450567260937</v>
      </c>
      <c r="BX123" s="10">
        <f t="shared" si="218"/>
        <v>0.1159128038897892</v>
      </c>
      <c r="BY123" s="10">
        <f t="shared" si="218"/>
        <v>0.11656110210696902</v>
      </c>
      <c r="BZ123" s="10">
        <f t="shared" si="218"/>
        <v>0.11720940032414884</v>
      </c>
      <c r="CA123" s="10">
        <f t="shared" si="218"/>
        <v>0.11785769854132866</v>
      </c>
      <c r="CB123" s="10">
        <f t="shared" si="218"/>
        <v>0.11850599675850937</v>
      </c>
      <c r="CC123" s="10">
        <f t="shared" si="218"/>
        <v>0.11915429497568919</v>
      </c>
      <c r="CD123" s="10">
        <f t="shared" si="218"/>
        <v>0.11980259319286901</v>
      </c>
      <c r="CE123" s="10">
        <f t="shared" si="218"/>
        <v>0.12045089141004883</v>
      </c>
      <c r="CF123" s="10">
        <f t="shared" si="218"/>
        <v>0.12109918962722865</v>
      </c>
      <c r="CG123" s="10">
        <f t="shared" si="218"/>
        <v>0.12174748784440848</v>
      </c>
      <c r="CH123" s="10">
        <f t="shared" si="218"/>
        <v>0.1223957860615883</v>
      </c>
      <c r="CI123" s="10">
        <f t="shared" si="218"/>
        <v>0.12304408427876812</v>
      </c>
      <c r="CJ123" s="10">
        <f t="shared" si="218"/>
        <v>0.12369238249594794</v>
      </c>
      <c r="CK123" s="10">
        <f t="shared" si="218"/>
        <v>0.12434068071312776</v>
      </c>
      <c r="CL123" s="10">
        <f t="shared" si="218"/>
        <v>0.12498897893030758</v>
      </c>
      <c r="CM123" s="10">
        <f t="shared" si="218"/>
        <v>0.12563727714748829</v>
      </c>
      <c r="CN123" s="10">
        <f t="shared" si="218"/>
        <v>0.12628557536466811</v>
      </c>
      <c r="CO123" s="10">
        <f t="shared" si="218"/>
        <v>0.12693387358184793</v>
      </c>
      <c r="CP123" s="10">
        <f t="shared" si="218"/>
        <v>0.12758217179902775</v>
      </c>
      <c r="CQ123" s="10">
        <f t="shared" si="218"/>
        <v>0.12823047001620758</v>
      </c>
      <c r="CR123" s="10">
        <f t="shared" si="218"/>
        <v>0.1288787682333874</v>
      </c>
      <c r="CS123" s="10">
        <f t="shared" si="218"/>
        <v>0.12952706645056722</v>
      </c>
      <c r="CT123" s="10">
        <f t="shared" si="218"/>
        <v>0.13017536466774704</v>
      </c>
      <c r="CU123" s="10">
        <f t="shared" si="218"/>
        <v>0.13082366288492686</v>
      </c>
      <c r="CV123" s="10">
        <f t="shared" si="218"/>
        <v>0.13147196110210668</v>
      </c>
      <c r="CW123" s="10">
        <f t="shared" si="218"/>
        <v>0.1321202593192865</v>
      </c>
      <c r="CX123" s="10">
        <f t="shared" si="218"/>
        <v>0.13276855753646721</v>
      </c>
      <c r="CY123" s="10">
        <f t="shared" si="218"/>
        <v>0.13341685575364703</v>
      </c>
      <c r="CZ123" s="10">
        <f t="shared" si="218"/>
        <v>0.13406515397082686</v>
      </c>
      <c r="DA123" s="10">
        <f t="shared" si="218"/>
        <v>0.13471345218800668</v>
      </c>
      <c r="DB123" s="10">
        <f t="shared" si="218"/>
        <v>0.1353617504051865</v>
      </c>
      <c r="DC123" s="10">
        <f t="shared" si="218"/>
        <v>0.13601004862236632</v>
      </c>
      <c r="DD123" s="10">
        <f t="shared" si="218"/>
        <v>0.13665834683954614</v>
      </c>
      <c r="DE123" s="10">
        <f t="shared" si="218"/>
        <v>0.13730664505672596</v>
      </c>
      <c r="DF123" s="10">
        <f t="shared" si="218"/>
        <v>0.13795494327390578</v>
      </c>
      <c r="DG123" s="10">
        <f t="shared" si="218"/>
        <v>0.1386032414910856</v>
      </c>
      <c r="DH123" s="10">
        <f t="shared" si="218"/>
        <v>0.13925153970826543</v>
      </c>
      <c r="DI123" s="10">
        <f t="shared" si="218"/>
        <v>0.13989983792544614</v>
      </c>
      <c r="DJ123" s="10">
        <f t="shared" si="218"/>
        <v>0.14054813614262596</v>
      </c>
      <c r="DK123" s="10">
        <f t="shared" si="218"/>
        <v>0.14119643435980578</v>
      </c>
      <c r="DL123" s="10">
        <f t="shared" si="218"/>
        <v>0.1418447325769856</v>
      </c>
      <c r="DM123" s="10">
        <f t="shared" si="218"/>
        <v>0.14249303079416542</v>
      </c>
      <c r="DN123" s="10">
        <f t="shared" si="218"/>
        <v>0.14314132901134524</v>
      </c>
      <c r="DO123" s="10">
        <f t="shared" si="218"/>
        <v>0.14378962722852506</v>
      </c>
      <c r="DP123" s="10">
        <f t="shared" si="218"/>
        <v>0.14443792544570488</v>
      </c>
      <c r="DQ123" s="10">
        <f t="shared" si="218"/>
        <v>0.14508622366288471</v>
      </c>
      <c r="DR123" s="10">
        <f t="shared" si="218"/>
        <v>0.14573452188006453</v>
      </c>
      <c r="DS123" s="10">
        <f t="shared" si="218"/>
        <v>0.14638282009724435</v>
      </c>
      <c r="DT123" s="10">
        <f t="shared" si="218"/>
        <v>0.14703111831442506</v>
      </c>
      <c r="DU123" s="10">
        <f t="shared" si="218"/>
        <v>0.14767941653160488</v>
      </c>
      <c r="DV123" s="10">
        <f t="shared" si="218"/>
        <v>0.1483277147487847</v>
      </c>
      <c r="DW123" s="10">
        <f t="shared" si="218"/>
        <v>0.14897601296596541</v>
      </c>
      <c r="DX123" s="10">
        <f t="shared" si="218"/>
        <v>0.14962431118314434</v>
      </c>
      <c r="DY123" s="10">
        <f t="shared" si="218"/>
        <v>0.15027260940032505</v>
      </c>
      <c r="DZ123" s="10">
        <f t="shared" si="218"/>
        <v>0.15092090761750576</v>
      </c>
      <c r="EA123" s="10">
        <f t="shared" si="218"/>
        <v>0.15156920583468469</v>
      </c>
      <c r="EB123" s="10">
        <f t="shared" si="218"/>
        <v>0.1522175040518654</v>
      </c>
      <c r="EC123" s="10">
        <f t="shared" si="218"/>
        <v>0.15286580226904434</v>
      </c>
      <c r="ED123" s="10">
        <f t="shared" ref="ED123:ET123" si="219">ED$5/(1-$E123)+$D$123-ED$5</f>
        <v>0.15351410048622505</v>
      </c>
      <c r="EE123" s="10">
        <f t="shared" si="219"/>
        <v>0.15416239870340398</v>
      </c>
      <c r="EF123" s="10">
        <f t="shared" si="219"/>
        <v>0.15481069692058469</v>
      </c>
      <c r="EG123" s="10">
        <f t="shared" si="219"/>
        <v>0.15545899513776362</v>
      </c>
      <c r="EH123" s="10">
        <f t="shared" si="219"/>
        <v>0.15610729335494433</v>
      </c>
      <c r="EI123" s="10">
        <f t="shared" si="219"/>
        <v>0.15675559157212504</v>
      </c>
      <c r="EJ123" s="10">
        <f t="shared" si="219"/>
        <v>0.15740388978930397</v>
      </c>
      <c r="EK123" s="10">
        <f t="shared" si="219"/>
        <v>0.15805218800648468</v>
      </c>
      <c r="EL123" s="10">
        <f t="shared" si="219"/>
        <v>0.15870048622366362</v>
      </c>
      <c r="EM123" s="10">
        <f t="shared" si="219"/>
        <v>0.15934878444084433</v>
      </c>
      <c r="EN123" s="10">
        <f t="shared" si="219"/>
        <v>0.15999708265802326</v>
      </c>
      <c r="EO123" s="10">
        <f t="shared" si="219"/>
        <v>0.16064538087520397</v>
      </c>
      <c r="EP123" s="10">
        <f t="shared" si="219"/>
        <v>0.1612936790923829</v>
      </c>
      <c r="EQ123" s="10">
        <f t="shared" si="219"/>
        <v>0.16194197730956361</v>
      </c>
      <c r="ER123" s="10">
        <f t="shared" si="219"/>
        <v>0.16259027552674254</v>
      </c>
      <c r="ES123" s="10">
        <f t="shared" si="219"/>
        <v>0.16323857374392325</v>
      </c>
      <c r="ET123" s="10">
        <f t="shared" si="219"/>
        <v>0.16388687196110396</v>
      </c>
      <c r="EU123" s="10"/>
      <c r="EV123" s="10"/>
      <c r="EW123" s="10"/>
      <c r="EX123" s="10"/>
      <c r="EY123" s="10"/>
      <c r="EZ123" s="10"/>
      <c r="FA123" s="10"/>
      <c r="FB123" s="10"/>
    </row>
    <row r="124" spans="1:158" x14ac:dyDescent="0.25">
      <c r="A124" s="57" t="s">
        <v>62</v>
      </c>
      <c r="B124" s="17">
        <f t="shared" si="204"/>
        <v>74</v>
      </c>
      <c r="C124" s="10">
        <v>6.82</v>
      </c>
      <c r="D124" s="10">
        <f>0.0873-0.0088</f>
        <v>7.85E-2</v>
      </c>
      <c r="E124" s="7">
        <v>2.0899999999999998E-2</v>
      </c>
      <c r="F124" s="10">
        <f t="shared" ref="F124:BQ124" si="220">F$5/(1-$E124)+$D$124-F$5</f>
        <v>0.11051920130732307</v>
      </c>
      <c r="G124" s="10">
        <f t="shared" si="220"/>
        <v>0.11158650801756731</v>
      </c>
      <c r="H124" s="10">
        <f t="shared" si="220"/>
        <v>0.11265381472781133</v>
      </c>
      <c r="I124" s="10">
        <f t="shared" si="220"/>
        <v>0.11372112143805535</v>
      </c>
      <c r="J124" s="10">
        <f t="shared" si="220"/>
        <v>0.11478842814829959</v>
      </c>
      <c r="K124" s="10">
        <f t="shared" si="220"/>
        <v>0.11585573485854361</v>
      </c>
      <c r="L124" s="10">
        <f t="shared" si="220"/>
        <v>0.11692304156878763</v>
      </c>
      <c r="M124" s="10">
        <f t="shared" si="220"/>
        <v>0.11799034827903188</v>
      </c>
      <c r="N124" s="10">
        <f t="shared" si="220"/>
        <v>0.1190576549892759</v>
      </c>
      <c r="O124" s="10">
        <f t="shared" si="220"/>
        <v>0.12012496169951992</v>
      </c>
      <c r="P124" s="10">
        <f t="shared" si="220"/>
        <v>0.13186533551220503</v>
      </c>
      <c r="Q124" s="10">
        <f t="shared" si="220"/>
        <v>0.13293264222244927</v>
      </c>
      <c r="R124" s="10">
        <f t="shared" si="220"/>
        <v>0.13399994893269351</v>
      </c>
      <c r="S124" s="10">
        <f t="shared" si="220"/>
        <v>0.13506725564293731</v>
      </c>
      <c r="T124" s="10">
        <f t="shared" si="220"/>
        <v>0.13613456235318155</v>
      </c>
      <c r="U124" s="10">
        <f t="shared" si="220"/>
        <v>0.1372018690634258</v>
      </c>
      <c r="V124" s="10">
        <f t="shared" si="220"/>
        <v>0.13826917577366959</v>
      </c>
      <c r="W124" s="10">
        <f t="shared" si="220"/>
        <v>0.13933648248391384</v>
      </c>
      <c r="X124" s="10">
        <f t="shared" si="220"/>
        <v>0.14040378919415808</v>
      </c>
      <c r="Y124" s="10">
        <f t="shared" si="220"/>
        <v>0.14147109590440188</v>
      </c>
      <c r="Z124" s="10">
        <f t="shared" si="220"/>
        <v>0.14253840261464612</v>
      </c>
      <c r="AA124" s="10">
        <f t="shared" si="220"/>
        <v>0.14360570932489036</v>
      </c>
      <c r="AB124" s="10">
        <f t="shared" si="220"/>
        <v>0.14467301603513416</v>
      </c>
      <c r="AC124" s="10">
        <f t="shared" si="220"/>
        <v>0.1457403227453784</v>
      </c>
      <c r="AD124" s="10">
        <f t="shared" si="220"/>
        <v>0.14680762945562265</v>
      </c>
      <c r="AE124" s="10">
        <f t="shared" si="220"/>
        <v>0.14787493616586689</v>
      </c>
      <c r="AF124" s="10">
        <f t="shared" si="220"/>
        <v>0.14894224287611069</v>
      </c>
      <c r="AG124" s="10">
        <f t="shared" si="220"/>
        <v>0.15000954958635493</v>
      </c>
      <c r="AH124" s="10">
        <f t="shared" si="220"/>
        <v>0.15107685629659917</v>
      </c>
      <c r="AI124" s="10">
        <f t="shared" si="220"/>
        <v>0.15214416300684297</v>
      </c>
      <c r="AJ124" s="10">
        <f t="shared" si="220"/>
        <v>0.15321146971708721</v>
      </c>
      <c r="AK124" s="10">
        <f t="shared" si="220"/>
        <v>0.15427877642733145</v>
      </c>
      <c r="AL124" s="10">
        <f t="shared" si="220"/>
        <v>0.15534608313757525</v>
      </c>
      <c r="AM124" s="10">
        <f t="shared" si="220"/>
        <v>0.1564133898478195</v>
      </c>
      <c r="AN124" s="10">
        <f t="shared" si="220"/>
        <v>0.15748069655806374</v>
      </c>
      <c r="AO124" s="10">
        <f t="shared" si="220"/>
        <v>0.15854800326830754</v>
      </c>
      <c r="AP124" s="10">
        <f t="shared" si="220"/>
        <v>0.15961530997855178</v>
      </c>
      <c r="AQ124" s="10">
        <f t="shared" si="220"/>
        <v>0.16068261668879558</v>
      </c>
      <c r="AR124" s="10">
        <f t="shared" si="220"/>
        <v>0.16174992339903937</v>
      </c>
      <c r="AS124" s="10">
        <f t="shared" si="220"/>
        <v>0.16281723010928406</v>
      </c>
      <c r="AT124" s="10">
        <f t="shared" si="220"/>
        <v>0.16388453681952786</v>
      </c>
      <c r="AU124" s="10">
        <f t="shared" si="220"/>
        <v>0.16495184352977255</v>
      </c>
      <c r="AV124" s="10">
        <f t="shared" si="220"/>
        <v>0.16601915024001634</v>
      </c>
      <c r="AW124" s="10">
        <f t="shared" si="220"/>
        <v>0.16708645695026014</v>
      </c>
      <c r="AX124" s="10">
        <f t="shared" si="220"/>
        <v>0.16815376366050483</v>
      </c>
      <c r="AY124" s="10">
        <f t="shared" si="220"/>
        <v>0.16922107037074863</v>
      </c>
      <c r="AZ124" s="10">
        <f t="shared" si="220"/>
        <v>0.17028837708099243</v>
      </c>
      <c r="BA124" s="10">
        <f t="shared" si="220"/>
        <v>0.17135568379123711</v>
      </c>
      <c r="BB124" s="10">
        <f t="shared" si="220"/>
        <v>0.17242299050148091</v>
      </c>
      <c r="BC124" s="10">
        <f t="shared" si="220"/>
        <v>0.17349029721172471</v>
      </c>
      <c r="BD124" s="10">
        <f t="shared" si="220"/>
        <v>0.1745576039219694</v>
      </c>
      <c r="BE124" s="10">
        <f t="shared" si="220"/>
        <v>0.17562491063221319</v>
      </c>
      <c r="BF124" s="10">
        <f t="shared" si="220"/>
        <v>0.17669221734245699</v>
      </c>
      <c r="BG124" s="10">
        <f t="shared" si="220"/>
        <v>0.17775952405270168</v>
      </c>
      <c r="BH124" s="10">
        <f t="shared" si="220"/>
        <v>0.17882683076294548</v>
      </c>
      <c r="BI124" s="10">
        <f t="shared" si="220"/>
        <v>0.17989413747318928</v>
      </c>
      <c r="BJ124" s="10">
        <f t="shared" si="220"/>
        <v>0.18096144418343396</v>
      </c>
      <c r="BK124" s="10">
        <f t="shared" si="220"/>
        <v>0.18202875089367776</v>
      </c>
      <c r="BL124" s="10">
        <f t="shared" si="220"/>
        <v>0.18309605760392156</v>
      </c>
      <c r="BM124" s="10">
        <f t="shared" si="220"/>
        <v>0.18416336431416624</v>
      </c>
      <c r="BN124" s="10">
        <f t="shared" si="220"/>
        <v>0.18523067102441004</v>
      </c>
      <c r="BO124" s="10">
        <f t="shared" si="220"/>
        <v>0.18629797773465384</v>
      </c>
      <c r="BP124" s="10">
        <f t="shared" si="220"/>
        <v>0.18736528444489853</v>
      </c>
      <c r="BQ124" s="10">
        <f t="shared" si="220"/>
        <v>0.18843259115514233</v>
      </c>
      <c r="BR124" s="10">
        <f t="shared" ref="BR124:EC124" si="221">BR$5/(1-$E124)+$D$124-BR$5</f>
        <v>0.18949989786538612</v>
      </c>
      <c r="BS124" s="10">
        <f t="shared" si="221"/>
        <v>0.19056720457563081</v>
      </c>
      <c r="BT124" s="10">
        <f t="shared" si="221"/>
        <v>0.19163451128587461</v>
      </c>
      <c r="BU124" s="10">
        <f t="shared" si="221"/>
        <v>0.19270181799611841</v>
      </c>
      <c r="BV124" s="10">
        <f t="shared" si="221"/>
        <v>0.19376912470636309</v>
      </c>
      <c r="BW124" s="10">
        <f t="shared" si="221"/>
        <v>0.19483643141660689</v>
      </c>
      <c r="BX124" s="10">
        <f t="shared" si="221"/>
        <v>0.19590373812685158</v>
      </c>
      <c r="BY124" s="10">
        <f t="shared" si="221"/>
        <v>0.19697104483709538</v>
      </c>
      <c r="BZ124" s="10">
        <f t="shared" si="221"/>
        <v>0.19803835154733918</v>
      </c>
      <c r="CA124" s="10">
        <f t="shared" si="221"/>
        <v>0.19910565825758386</v>
      </c>
      <c r="CB124" s="10">
        <f t="shared" si="221"/>
        <v>0.20017296496782766</v>
      </c>
      <c r="CC124" s="10">
        <f t="shared" si="221"/>
        <v>0.20124027167807146</v>
      </c>
      <c r="CD124" s="10">
        <f t="shared" si="221"/>
        <v>0.20230757838831614</v>
      </c>
      <c r="CE124" s="10">
        <f t="shared" si="221"/>
        <v>0.20337488509855994</v>
      </c>
      <c r="CF124" s="10">
        <f t="shared" si="221"/>
        <v>0.20444219180880374</v>
      </c>
      <c r="CG124" s="10">
        <f t="shared" si="221"/>
        <v>0.20550949851904843</v>
      </c>
      <c r="CH124" s="10">
        <f t="shared" si="221"/>
        <v>0.20657680522929223</v>
      </c>
      <c r="CI124" s="10">
        <f t="shared" si="221"/>
        <v>0.20764411193953602</v>
      </c>
      <c r="CJ124" s="10">
        <f t="shared" si="221"/>
        <v>0.20871141864978071</v>
      </c>
      <c r="CK124" s="10">
        <f t="shared" si="221"/>
        <v>0.20977872536002451</v>
      </c>
      <c r="CL124" s="10">
        <f t="shared" si="221"/>
        <v>0.21084603207026831</v>
      </c>
      <c r="CM124" s="10">
        <f t="shared" si="221"/>
        <v>0.21191333878051299</v>
      </c>
      <c r="CN124" s="10">
        <f t="shared" si="221"/>
        <v>0.21298064549075679</v>
      </c>
      <c r="CO124" s="10">
        <f t="shared" si="221"/>
        <v>0.21404795220100059</v>
      </c>
      <c r="CP124" s="10">
        <f t="shared" si="221"/>
        <v>0.21511525891124528</v>
      </c>
      <c r="CQ124" s="10">
        <f t="shared" si="221"/>
        <v>0.21618256562148908</v>
      </c>
      <c r="CR124" s="10">
        <f t="shared" si="221"/>
        <v>0.21724987233173287</v>
      </c>
      <c r="CS124" s="10">
        <f t="shared" si="221"/>
        <v>0.21831717904197756</v>
      </c>
      <c r="CT124" s="10">
        <f t="shared" si="221"/>
        <v>0.21938448575222136</v>
      </c>
      <c r="CU124" s="10">
        <f t="shared" si="221"/>
        <v>0.22045179246246516</v>
      </c>
      <c r="CV124" s="10">
        <f t="shared" si="221"/>
        <v>0.22151909917270984</v>
      </c>
      <c r="CW124" s="10">
        <f t="shared" si="221"/>
        <v>0.22258640588295364</v>
      </c>
      <c r="CX124" s="10">
        <f t="shared" si="221"/>
        <v>0.22365371259319744</v>
      </c>
      <c r="CY124" s="10">
        <f t="shared" si="221"/>
        <v>0.22472101930344213</v>
      </c>
      <c r="CZ124" s="10">
        <f t="shared" si="221"/>
        <v>0.22578832601368592</v>
      </c>
      <c r="DA124" s="10">
        <f t="shared" si="221"/>
        <v>0.22685563272392972</v>
      </c>
      <c r="DB124" s="10">
        <f t="shared" si="221"/>
        <v>0.22792293943417441</v>
      </c>
      <c r="DC124" s="10">
        <f t="shared" si="221"/>
        <v>0.22899024614441821</v>
      </c>
      <c r="DD124" s="10">
        <f t="shared" si="221"/>
        <v>0.23005755285466201</v>
      </c>
      <c r="DE124" s="10">
        <f t="shared" si="221"/>
        <v>0.23112485956490669</v>
      </c>
      <c r="DF124" s="10">
        <f t="shared" si="221"/>
        <v>0.23219216627515049</v>
      </c>
      <c r="DG124" s="10">
        <f t="shared" si="221"/>
        <v>0.23325947298539429</v>
      </c>
      <c r="DH124" s="10">
        <f t="shared" si="221"/>
        <v>0.23432677969563898</v>
      </c>
      <c r="DI124" s="10">
        <f t="shared" si="221"/>
        <v>0.23539408640588277</v>
      </c>
      <c r="DJ124" s="10">
        <f t="shared" si="221"/>
        <v>0.23646139311612657</v>
      </c>
      <c r="DK124" s="10">
        <f t="shared" si="221"/>
        <v>0.23752869982637126</v>
      </c>
      <c r="DL124" s="10">
        <f t="shared" si="221"/>
        <v>0.23859600653661506</v>
      </c>
      <c r="DM124" s="10">
        <f t="shared" si="221"/>
        <v>0.23966331324685886</v>
      </c>
      <c r="DN124" s="10">
        <f t="shared" si="221"/>
        <v>0.24073061995710354</v>
      </c>
      <c r="DO124" s="10">
        <f t="shared" si="221"/>
        <v>0.24179792666734734</v>
      </c>
      <c r="DP124" s="10">
        <f t="shared" si="221"/>
        <v>0.24286523337759114</v>
      </c>
      <c r="DQ124" s="10">
        <f t="shared" si="221"/>
        <v>0.24393254008783583</v>
      </c>
      <c r="DR124" s="10">
        <f t="shared" si="221"/>
        <v>0.24499984679807874</v>
      </c>
      <c r="DS124" s="10">
        <f t="shared" si="221"/>
        <v>0.24606715350832342</v>
      </c>
      <c r="DT124" s="10">
        <f t="shared" si="221"/>
        <v>0.24713446021856811</v>
      </c>
      <c r="DU124" s="10">
        <f t="shared" si="221"/>
        <v>0.24820176692881279</v>
      </c>
      <c r="DV124" s="10">
        <f t="shared" si="221"/>
        <v>0.2492690736390557</v>
      </c>
      <c r="DW124" s="10">
        <f t="shared" si="221"/>
        <v>0.2503363803492995</v>
      </c>
      <c r="DX124" s="10">
        <f t="shared" si="221"/>
        <v>0.25140368705954508</v>
      </c>
      <c r="DY124" s="10">
        <f t="shared" si="221"/>
        <v>0.25247099376978888</v>
      </c>
      <c r="DZ124" s="10">
        <f t="shared" si="221"/>
        <v>0.25353830048003267</v>
      </c>
      <c r="EA124" s="10">
        <f t="shared" si="221"/>
        <v>0.25460560719027647</v>
      </c>
      <c r="EB124" s="10">
        <f t="shared" si="221"/>
        <v>0.25567291390052027</v>
      </c>
      <c r="EC124" s="10">
        <f t="shared" si="221"/>
        <v>0.25674022061076407</v>
      </c>
      <c r="ED124" s="10">
        <f t="shared" ref="ED124:ET124" si="222">ED$5/(1-$E124)+$D$124-ED$5</f>
        <v>0.25780752732100964</v>
      </c>
      <c r="EE124" s="10">
        <f t="shared" si="222"/>
        <v>0.25887483403125344</v>
      </c>
      <c r="EF124" s="10">
        <f t="shared" si="222"/>
        <v>0.25994214074149724</v>
      </c>
      <c r="EG124" s="10">
        <f t="shared" si="222"/>
        <v>0.26100944745174104</v>
      </c>
      <c r="EH124" s="10">
        <f t="shared" si="222"/>
        <v>0.26207675416198484</v>
      </c>
      <c r="EI124" s="10">
        <f t="shared" si="222"/>
        <v>0.26314406087223041</v>
      </c>
      <c r="EJ124" s="10">
        <f t="shared" si="222"/>
        <v>0.26421136758247421</v>
      </c>
      <c r="EK124" s="10">
        <f t="shared" si="222"/>
        <v>0.26527867429271801</v>
      </c>
      <c r="EL124" s="10">
        <f t="shared" si="222"/>
        <v>0.26634598100296181</v>
      </c>
      <c r="EM124" s="10">
        <f t="shared" si="222"/>
        <v>0.26741328771320561</v>
      </c>
      <c r="EN124" s="10">
        <f t="shared" si="222"/>
        <v>0.2684805944234494</v>
      </c>
      <c r="EO124" s="10">
        <f t="shared" si="222"/>
        <v>0.26954790113369498</v>
      </c>
      <c r="EP124" s="10">
        <f t="shared" si="222"/>
        <v>0.27061520784393878</v>
      </c>
      <c r="EQ124" s="10">
        <f t="shared" si="222"/>
        <v>0.27168251455418257</v>
      </c>
      <c r="ER124" s="10">
        <f t="shared" si="222"/>
        <v>0.27274982126442637</v>
      </c>
      <c r="ES124" s="10">
        <f t="shared" si="222"/>
        <v>0.27381712797467017</v>
      </c>
      <c r="ET124" s="10">
        <f t="shared" si="222"/>
        <v>0.27488443468491575</v>
      </c>
      <c r="EU124" s="10"/>
      <c r="EV124" s="10"/>
      <c r="EW124" s="10"/>
      <c r="EX124" s="10"/>
      <c r="EY124" s="10"/>
      <c r="EZ124" s="10"/>
      <c r="FA124" s="10"/>
      <c r="FB124" s="10"/>
    </row>
    <row r="125" spans="1:158" x14ac:dyDescent="0.25">
      <c r="A125" s="57"/>
      <c r="B125" s="17">
        <f t="shared" si="204"/>
        <v>75</v>
      </c>
    </row>
    <row r="126" spans="1:158" x14ac:dyDescent="0.25">
      <c r="A126" s="1" t="s">
        <v>63</v>
      </c>
      <c r="B126" s="17">
        <f t="shared" si="204"/>
        <v>76</v>
      </c>
    </row>
    <row r="127" spans="1:158" x14ac:dyDescent="0.25">
      <c r="A127" s="57" t="s">
        <v>64</v>
      </c>
      <c r="B127" s="17">
        <f t="shared" si="204"/>
        <v>77</v>
      </c>
      <c r="C127" s="10">
        <v>3.4329999999999998</v>
      </c>
      <c r="D127" s="10">
        <v>2.58E-2</v>
      </c>
      <c r="E127" s="7">
        <f>0.0168</f>
        <v>1.6799999999999999E-2</v>
      </c>
      <c r="F127" s="10">
        <f t="shared" ref="F127:BQ127" si="223">F$5/(1-$E127)+$D$127-F$5</f>
        <v>5.1430593978844641E-2</v>
      </c>
      <c r="G127" s="10">
        <f t="shared" si="223"/>
        <v>5.2284947111472801E-2</v>
      </c>
      <c r="H127" s="10">
        <f t="shared" si="223"/>
        <v>5.3139300244100962E-2</v>
      </c>
      <c r="I127" s="10">
        <f t="shared" si="223"/>
        <v>5.3993653376729123E-2</v>
      </c>
      <c r="J127" s="10">
        <f t="shared" si="223"/>
        <v>5.4848006509357283E-2</v>
      </c>
      <c r="K127" s="10">
        <f t="shared" si="223"/>
        <v>5.5702359641985444E-2</v>
      </c>
      <c r="L127" s="10">
        <f t="shared" si="223"/>
        <v>5.6556712774613604E-2</v>
      </c>
      <c r="M127" s="10">
        <f t="shared" si="223"/>
        <v>5.7411065907241765E-2</v>
      </c>
      <c r="N127" s="10">
        <f t="shared" si="223"/>
        <v>5.8265419039869926E-2</v>
      </c>
      <c r="O127" s="10">
        <f t="shared" si="223"/>
        <v>5.9119772172498086E-2</v>
      </c>
      <c r="P127" s="10">
        <f t="shared" si="223"/>
        <v>6.8517656631407409E-2</v>
      </c>
      <c r="Q127" s="10">
        <f t="shared" si="223"/>
        <v>6.9372009764035791E-2</v>
      </c>
      <c r="R127" s="10">
        <f t="shared" si="223"/>
        <v>7.022636289666373E-2</v>
      </c>
      <c r="S127" s="10">
        <f t="shared" si="223"/>
        <v>7.1080716029292113E-2</v>
      </c>
      <c r="T127" s="10">
        <f t="shared" si="223"/>
        <v>7.1935069161920051E-2</v>
      </c>
      <c r="U127" s="10">
        <f t="shared" si="223"/>
        <v>7.2789422294548434E-2</v>
      </c>
      <c r="V127" s="10">
        <f t="shared" si="223"/>
        <v>7.3643775427176372E-2</v>
      </c>
      <c r="W127" s="10">
        <f t="shared" si="223"/>
        <v>7.4498128559804755E-2</v>
      </c>
      <c r="X127" s="10">
        <f t="shared" si="223"/>
        <v>7.5352481692432693E-2</v>
      </c>
      <c r="Y127" s="10">
        <f t="shared" si="223"/>
        <v>7.6206834825061076E-2</v>
      </c>
      <c r="Z127" s="10">
        <f t="shared" si="223"/>
        <v>7.7061187957689015E-2</v>
      </c>
      <c r="AA127" s="10">
        <f t="shared" si="223"/>
        <v>7.7915541090317397E-2</v>
      </c>
      <c r="AB127" s="10">
        <f t="shared" si="223"/>
        <v>7.8769894222945336E-2</v>
      </c>
      <c r="AC127" s="10">
        <f t="shared" si="223"/>
        <v>7.9624247355573718E-2</v>
      </c>
      <c r="AD127" s="10">
        <f t="shared" si="223"/>
        <v>8.0478600488201657E-2</v>
      </c>
      <c r="AE127" s="10">
        <f t="shared" si="223"/>
        <v>8.133295362083004E-2</v>
      </c>
      <c r="AF127" s="10">
        <f t="shared" si="223"/>
        <v>8.2187306753457978E-2</v>
      </c>
      <c r="AG127" s="10">
        <f t="shared" si="223"/>
        <v>8.3041659886086361E-2</v>
      </c>
      <c r="AH127" s="10">
        <f t="shared" si="223"/>
        <v>8.3896013018714299E-2</v>
      </c>
      <c r="AI127" s="10">
        <f t="shared" si="223"/>
        <v>8.4750366151342238E-2</v>
      </c>
      <c r="AJ127" s="10">
        <f t="shared" si="223"/>
        <v>8.5604719283970621E-2</v>
      </c>
      <c r="AK127" s="10">
        <f t="shared" si="223"/>
        <v>8.6459072416598559E-2</v>
      </c>
      <c r="AL127" s="10">
        <f t="shared" si="223"/>
        <v>8.7313425549226942E-2</v>
      </c>
      <c r="AM127" s="10">
        <f t="shared" si="223"/>
        <v>8.816777868185488E-2</v>
      </c>
      <c r="AN127" s="10">
        <f t="shared" si="223"/>
        <v>8.9022131814483263E-2</v>
      </c>
      <c r="AO127" s="10">
        <f t="shared" si="223"/>
        <v>8.9876484947111202E-2</v>
      </c>
      <c r="AP127" s="10">
        <f t="shared" si="223"/>
        <v>9.0730838079739584E-2</v>
      </c>
      <c r="AQ127" s="10">
        <f t="shared" si="223"/>
        <v>9.1585191212367523E-2</v>
      </c>
      <c r="AR127" s="10">
        <f t="shared" si="223"/>
        <v>9.2439544344995905E-2</v>
      </c>
      <c r="AS127" s="10">
        <f t="shared" si="223"/>
        <v>9.3293897477624732E-2</v>
      </c>
      <c r="AT127" s="10">
        <f t="shared" si="223"/>
        <v>9.4148250610252227E-2</v>
      </c>
      <c r="AU127" s="10">
        <f t="shared" si="223"/>
        <v>9.5002603742880609E-2</v>
      </c>
      <c r="AV127" s="10">
        <f t="shared" si="223"/>
        <v>9.5856956875508992E-2</v>
      </c>
      <c r="AW127" s="10">
        <f t="shared" si="223"/>
        <v>9.6711310008137374E-2</v>
      </c>
      <c r="AX127" s="10">
        <f t="shared" si="223"/>
        <v>9.7565663140764869E-2</v>
      </c>
      <c r="AY127" s="10">
        <f t="shared" si="223"/>
        <v>9.8420016273393252E-2</v>
      </c>
      <c r="AZ127" s="10">
        <f t="shared" si="223"/>
        <v>9.9274369406021634E-2</v>
      </c>
      <c r="BA127" s="10">
        <f t="shared" si="223"/>
        <v>0.10012872253865002</v>
      </c>
      <c r="BB127" s="10">
        <f t="shared" si="223"/>
        <v>0.10098307567127751</v>
      </c>
      <c r="BC127" s="10">
        <f t="shared" si="223"/>
        <v>0.10183742880390589</v>
      </c>
      <c r="BD127" s="10">
        <f t="shared" si="223"/>
        <v>0.10269178193653428</v>
      </c>
      <c r="BE127" s="10">
        <f t="shared" si="223"/>
        <v>0.10354613506916266</v>
      </c>
      <c r="BF127" s="10">
        <f t="shared" si="223"/>
        <v>0.10440048820179015</v>
      </c>
      <c r="BG127" s="10">
        <f t="shared" si="223"/>
        <v>0.10525484133441854</v>
      </c>
      <c r="BH127" s="10">
        <f t="shared" si="223"/>
        <v>0.10610919446704692</v>
      </c>
      <c r="BI127" s="10">
        <f t="shared" si="223"/>
        <v>0.10696354759967441</v>
      </c>
      <c r="BJ127" s="10">
        <f t="shared" si="223"/>
        <v>0.1078179007323028</v>
      </c>
      <c r="BK127" s="10">
        <f t="shared" si="223"/>
        <v>0.10867225386493118</v>
      </c>
      <c r="BL127" s="10">
        <f t="shared" si="223"/>
        <v>0.10952660699755956</v>
      </c>
      <c r="BM127" s="10">
        <f t="shared" si="223"/>
        <v>0.11038096013018706</v>
      </c>
      <c r="BN127" s="10">
        <f t="shared" si="223"/>
        <v>0.11123531326281544</v>
      </c>
      <c r="BO127" s="10">
        <f t="shared" si="223"/>
        <v>0.11208966639544382</v>
      </c>
      <c r="BP127" s="10">
        <f t="shared" si="223"/>
        <v>0.1129440195280722</v>
      </c>
      <c r="BQ127" s="10">
        <f t="shared" si="223"/>
        <v>0.1137983726606997</v>
      </c>
      <c r="BR127" s="10">
        <f t="shared" ref="BR127:EC127" si="224">BR$5/(1-$E127)+$D$127-BR$5</f>
        <v>0.11465272579332808</v>
      </c>
      <c r="BS127" s="10">
        <f t="shared" si="224"/>
        <v>0.11550707892595646</v>
      </c>
      <c r="BT127" s="10">
        <f t="shared" si="224"/>
        <v>0.11636143205858485</v>
      </c>
      <c r="BU127" s="10">
        <f t="shared" si="224"/>
        <v>0.11721578519121234</v>
      </c>
      <c r="BV127" s="10">
        <f t="shared" si="224"/>
        <v>0.11807013832384072</v>
      </c>
      <c r="BW127" s="10">
        <f t="shared" si="224"/>
        <v>0.11892449145646911</v>
      </c>
      <c r="BX127" s="10">
        <f t="shared" si="224"/>
        <v>0.11977884458909749</v>
      </c>
      <c r="BY127" s="10">
        <f t="shared" si="224"/>
        <v>0.12063319772172498</v>
      </c>
      <c r="BZ127" s="10">
        <f t="shared" si="224"/>
        <v>0.12148755085435337</v>
      </c>
      <c r="CA127" s="10">
        <f t="shared" si="224"/>
        <v>0.12234190398698175</v>
      </c>
      <c r="CB127" s="10">
        <f t="shared" si="224"/>
        <v>0.12319625711961013</v>
      </c>
      <c r="CC127" s="10">
        <f t="shared" si="224"/>
        <v>0.12405061025223763</v>
      </c>
      <c r="CD127" s="10">
        <f t="shared" si="224"/>
        <v>0.12490496338486601</v>
      </c>
      <c r="CE127" s="10">
        <f t="shared" si="224"/>
        <v>0.12575931651749439</v>
      </c>
      <c r="CF127" s="10">
        <f t="shared" si="224"/>
        <v>0.12661366965012277</v>
      </c>
      <c r="CG127" s="10">
        <f t="shared" si="224"/>
        <v>0.12746802278275027</v>
      </c>
      <c r="CH127" s="10">
        <f t="shared" si="224"/>
        <v>0.12832237591537865</v>
      </c>
      <c r="CI127" s="10">
        <f t="shared" si="224"/>
        <v>0.12917672904800703</v>
      </c>
      <c r="CJ127" s="10">
        <f t="shared" si="224"/>
        <v>0.13003108218063453</v>
      </c>
      <c r="CK127" s="10">
        <f t="shared" si="224"/>
        <v>0.13088543531326291</v>
      </c>
      <c r="CL127" s="10">
        <f t="shared" si="224"/>
        <v>0.13173978844589129</v>
      </c>
      <c r="CM127" s="10">
        <f t="shared" si="224"/>
        <v>0.13259414157851968</v>
      </c>
      <c r="CN127" s="10">
        <f t="shared" si="224"/>
        <v>0.13344849471114717</v>
      </c>
      <c r="CO127" s="10">
        <f t="shared" si="224"/>
        <v>0.13430284784377555</v>
      </c>
      <c r="CP127" s="10">
        <f t="shared" si="224"/>
        <v>0.13515720097640394</v>
      </c>
      <c r="CQ127" s="10">
        <f t="shared" si="224"/>
        <v>0.13601155410903232</v>
      </c>
      <c r="CR127" s="10">
        <f t="shared" si="224"/>
        <v>0.13686590724165981</v>
      </c>
      <c r="CS127" s="10">
        <f t="shared" si="224"/>
        <v>0.13772026037428819</v>
      </c>
      <c r="CT127" s="10">
        <f t="shared" si="224"/>
        <v>0.13857461350691658</v>
      </c>
      <c r="CU127" s="10">
        <f t="shared" si="224"/>
        <v>0.13942896663954496</v>
      </c>
      <c r="CV127" s="10">
        <f t="shared" si="224"/>
        <v>0.14028331977217245</v>
      </c>
      <c r="CW127" s="10">
        <f t="shared" si="224"/>
        <v>0.14113767290480084</v>
      </c>
      <c r="CX127" s="10">
        <f t="shared" si="224"/>
        <v>0.14199202603742922</v>
      </c>
      <c r="CY127" s="10">
        <f t="shared" si="224"/>
        <v>0.1428463791700576</v>
      </c>
      <c r="CZ127" s="10">
        <f t="shared" si="224"/>
        <v>0.1437007323026851</v>
      </c>
      <c r="DA127" s="10">
        <f t="shared" si="224"/>
        <v>0.14455508543531348</v>
      </c>
      <c r="DB127" s="10">
        <f t="shared" si="224"/>
        <v>0.14540943856794186</v>
      </c>
      <c r="DC127" s="10">
        <f t="shared" si="224"/>
        <v>0.14626379170057024</v>
      </c>
      <c r="DD127" s="10">
        <f t="shared" si="224"/>
        <v>0.14711814483319774</v>
      </c>
      <c r="DE127" s="10">
        <f t="shared" si="224"/>
        <v>0.14797249796582612</v>
      </c>
      <c r="DF127" s="10">
        <f t="shared" si="224"/>
        <v>0.1488268510984545</v>
      </c>
      <c r="DG127" s="10">
        <f t="shared" si="224"/>
        <v>0.149681204231082</v>
      </c>
      <c r="DH127" s="10">
        <f t="shared" si="224"/>
        <v>0.15053555736371038</v>
      </c>
      <c r="DI127" s="10">
        <f t="shared" si="224"/>
        <v>0.15138991049633876</v>
      </c>
      <c r="DJ127" s="10">
        <f t="shared" si="224"/>
        <v>0.15224426362896715</v>
      </c>
      <c r="DK127" s="10">
        <f t="shared" si="224"/>
        <v>0.15309861676159464</v>
      </c>
      <c r="DL127" s="10">
        <f t="shared" si="224"/>
        <v>0.15395296989422302</v>
      </c>
      <c r="DM127" s="10">
        <f t="shared" si="224"/>
        <v>0.15480732302685141</v>
      </c>
      <c r="DN127" s="10">
        <f t="shared" si="224"/>
        <v>0.15566167615947979</v>
      </c>
      <c r="DO127" s="10">
        <f t="shared" si="224"/>
        <v>0.15651602929210728</v>
      </c>
      <c r="DP127" s="10">
        <f t="shared" si="224"/>
        <v>0.15737038242473567</v>
      </c>
      <c r="DQ127" s="10">
        <f t="shared" si="224"/>
        <v>0.15822473555736405</v>
      </c>
      <c r="DR127" s="10">
        <f t="shared" si="224"/>
        <v>0.15907908868999243</v>
      </c>
      <c r="DS127" s="10">
        <f t="shared" si="224"/>
        <v>0.15993344182261904</v>
      </c>
      <c r="DT127" s="10">
        <f t="shared" si="224"/>
        <v>0.1607877949552492</v>
      </c>
      <c r="DU127" s="10">
        <f t="shared" si="224"/>
        <v>0.1616421480878758</v>
      </c>
      <c r="DV127" s="10">
        <f t="shared" si="224"/>
        <v>0.16249650122050419</v>
      </c>
      <c r="DW127" s="10">
        <f t="shared" si="224"/>
        <v>0.16335085435313346</v>
      </c>
      <c r="DX127" s="10">
        <f t="shared" si="224"/>
        <v>0.16420520748576095</v>
      </c>
      <c r="DY127" s="10">
        <f t="shared" si="224"/>
        <v>0.16505956061838845</v>
      </c>
      <c r="DZ127" s="10">
        <f t="shared" si="224"/>
        <v>0.16591391375101772</v>
      </c>
      <c r="EA127" s="10">
        <f t="shared" si="224"/>
        <v>0.16676826688364521</v>
      </c>
      <c r="EB127" s="10">
        <f t="shared" si="224"/>
        <v>0.16762262001627448</v>
      </c>
      <c r="EC127" s="10">
        <f t="shared" si="224"/>
        <v>0.16847697314890198</v>
      </c>
      <c r="ED127" s="10">
        <f t="shared" ref="ED127:ET127" si="225">ED$5/(1-$E127)+$D$127-ED$5</f>
        <v>0.16933132628152947</v>
      </c>
      <c r="EE127" s="10">
        <f t="shared" si="225"/>
        <v>0.17018567941415874</v>
      </c>
      <c r="EF127" s="10">
        <f t="shared" si="225"/>
        <v>0.17104003254678624</v>
      </c>
      <c r="EG127" s="10">
        <f t="shared" si="225"/>
        <v>0.17189438567941373</v>
      </c>
      <c r="EH127" s="10">
        <f t="shared" si="225"/>
        <v>0.172748738812043</v>
      </c>
      <c r="EI127" s="10">
        <f t="shared" si="225"/>
        <v>0.1736030919446705</v>
      </c>
      <c r="EJ127" s="10">
        <f t="shared" si="225"/>
        <v>0.17445744507729977</v>
      </c>
      <c r="EK127" s="10">
        <f t="shared" si="225"/>
        <v>0.17531179820992726</v>
      </c>
      <c r="EL127" s="10">
        <f t="shared" si="225"/>
        <v>0.17616615134255476</v>
      </c>
      <c r="EM127" s="10">
        <f t="shared" si="225"/>
        <v>0.17702050447518403</v>
      </c>
      <c r="EN127" s="10">
        <f t="shared" si="225"/>
        <v>0.17787485760781152</v>
      </c>
      <c r="EO127" s="10">
        <f t="shared" si="225"/>
        <v>0.17872921074043902</v>
      </c>
      <c r="EP127" s="10">
        <f t="shared" si="225"/>
        <v>0.17958356387306829</v>
      </c>
      <c r="EQ127" s="10">
        <f t="shared" si="225"/>
        <v>0.18043791700569578</v>
      </c>
      <c r="ER127" s="10">
        <f t="shared" si="225"/>
        <v>0.18129227013832505</v>
      </c>
      <c r="ES127" s="10">
        <f t="shared" si="225"/>
        <v>0.18214662327095255</v>
      </c>
      <c r="ET127" s="10">
        <f t="shared" si="225"/>
        <v>0.18300097640358004</v>
      </c>
      <c r="EU127" s="10"/>
      <c r="EV127" s="10"/>
      <c r="EW127" s="10"/>
      <c r="EX127" s="10"/>
      <c r="EY127" s="10"/>
      <c r="EZ127" s="10"/>
      <c r="FA127" s="10"/>
      <c r="FB127" s="10"/>
    </row>
    <row r="128" spans="1:158" x14ac:dyDescent="0.25">
      <c r="A128" s="57" t="s">
        <v>65</v>
      </c>
      <c r="B128" s="17">
        <f t="shared" si="204"/>
        <v>78</v>
      </c>
      <c r="C128" s="10">
        <v>8.0830000000000002</v>
      </c>
      <c r="D128" s="10">
        <v>4.1000000000000002E-2</v>
      </c>
      <c r="E128" s="7">
        <f>0.0268</f>
        <v>2.6800000000000001E-2</v>
      </c>
      <c r="F128" s="10">
        <f t="shared" ref="F128:BQ128" si="226">F$5/(1-$E128)+$D$128-F$5</f>
        <v>8.2307028360049328E-2</v>
      </c>
      <c r="G128" s="10">
        <f t="shared" si="226"/>
        <v>8.3683929305384375E-2</v>
      </c>
      <c r="H128" s="10">
        <f t="shared" si="226"/>
        <v>8.5060830250719199E-2</v>
      </c>
      <c r="I128" s="10">
        <f t="shared" si="226"/>
        <v>8.6437731196054246E-2</v>
      </c>
      <c r="J128" s="10">
        <f t="shared" si="226"/>
        <v>8.7814632141389293E-2</v>
      </c>
      <c r="K128" s="10">
        <f t="shared" si="226"/>
        <v>8.9191533086724117E-2</v>
      </c>
      <c r="L128" s="10">
        <f t="shared" si="226"/>
        <v>9.0568434032059164E-2</v>
      </c>
      <c r="M128" s="10">
        <f t="shared" si="226"/>
        <v>9.1945334977394211E-2</v>
      </c>
      <c r="N128" s="10">
        <f t="shared" si="226"/>
        <v>9.3322235922729257E-2</v>
      </c>
      <c r="O128" s="10">
        <f t="shared" si="226"/>
        <v>9.4699136868064082E-2</v>
      </c>
      <c r="P128" s="10">
        <f t="shared" si="226"/>
        <v>0.10984504726674871</v>
      </c>
      <c r="Q128" s="10">
        <f t="shared" si="226"/>
        <v>0.11122194821208398</v>
      </c>
      <c r="R128" s="10">
        <f t="shared" si="226"/>
        <v>0.1125988491574188</v>
      </c>
      <c r="S128" s="10">
        <f t="shared" si="226"/>
        <v>0.11397575010275363</v>
      </c>
      <c r="T128" s="10">
        <f t="shared" si="226"/>
        <v>0.11535265104808889</v>
      </c>
      <c r="U128" s="10">
        <f t="shared" si="226"/>
        <v>0.11672955199342372</v>
      </c>
      <c r="V128" s="10">
        <f t="shared" si="226"/>
        <v>0.11810645293875899</v>
      </c>
      <c r="W128" s="10">
        <f t="shared" si="226"/>
        <v>0.11948335388409381</v>
      </c>
      <c r="X128" s="10">
        <f t="shared" si="226"/>
        <v>0.12086025482942864</v>
      </c>
      <c r="Y128" s="10">
        <f t="shared" si="226"/>
        <v>0.12223715577476391</v>
      </c>
      <c r="Z128" s="10">
        <f t="shared" si="226"/>
        <v>0.12361405672009873</v>
      </c>
      <c r="AA128" s="10">
        <f t="shared" si="226"/>
        <v>0.12499095766543356</v>
      </c>
      <c r="AB128" s="10">
        <f t="shared" si="226"/>
        <v>0.12636785861076882</v>
      </c>
      <c r="AC128" s="10">
        <f t="shared" si="226"/>
        <v>0.12774475955610365</v>
      </c>
      <c r="AD128" s="10">
        <f t="shared" si="226"/>
        <v>0.12912166050143847</v>
      </c>
      <c r="AE128" s="10">
        <f t="shared" si="226"/>
        <v>0.13049856144677374</v>
      </c>
      <c r="AF128" s="10">
        <f t="shared" si="226"/>
        <v>0.13187546239210857</v>
      </c>
      <c r="AG128" s="10">
        <f t="shared" si="226"/>
        <v>0.13325236333744339</v>
      </c>
      <c r="AH128" s="10">
        <f t="shared" si="226"/>
        <v>0.13462926428277866</v>
      </c>
      <c r="AI128" s="10">
        <f t="shared" si="226"/>
        <v>0.13600616522811348</v>
      </c>
      <c r="AJ128" s="10">
        <f t="shared" si="226"/>
        <v>0.13738306617344831</v>
      </c>
      <c r="AK128" s="10">
        <f t="shared" si="226"/>
        <v>0.13875996711878358</v>
      </c>
      <c r="AL128" s="10">
        <f t="shared" si="226"/>
        <v>0.1401368680641184</v>
      </c>
      <c r="AM128" s="10">
        <f t="shared" si="226"/>
        <v>0.14151376900945323</v>
      </c>
      <c r="AN128" s="10">
        <f t="shared" si="226"/>
        <v>0.1428906699547885</v>
      </c>
      <c r="AO128" s="10">
        <f t="shared" si="226"/>
        <v>0.14426757090012332</v>
      </c>
      <c r="AP128" s="10">
        <f t="shared" si="226"/>
        <v>0.14564447184545815</v>
      </c>
      <c r="AQ128" s="10">
        <f t="shared" si="226"/>
        <v>0.14702137279079341</v>
      </c>
      <c r="AR128" s="10">
        <f t="shared" si="226"/>
        <v>0.14839827373612824</v>
      </c>
      <c r="AS128" s="10">
        <f t="shared" si="226"/>
        <v>0.14977517468146395</v>
      </c>
      <c r="AT128" s="10">
        <f t="shared" si="226"/>
        <v>0.15115207562679878</v>
      </c>
      <c r="AU128" s="10">
        <f t="shared" si="226"/>
        <v>0.1525289765721336</v>
      </c>
      <c r="AV128" s="10">
        <f t="shared" si="226"/>
        <v>0.15390587751746843</v>
      </c>
      <c r="AW128" s="10">
        <f t="shared" si="226"/>
        <v>0.15528277846280325</v>
      </c>
      <c r="AX128" s="10">
        <f t="shared" si="226"/>
        <v>0.15665967940813808</v>
      </c>
      <c r="AY128" s="10">
        <f t="shared" si="226"/>
        <v>0.15803658035347379</v>
      </c>
      <c r="AZ128" s="10">
        <f t="shared" si="226"/>
        <v>0.15941348129880861</v>
      </c>
      <c r="BA128" s="10">
        <f t="shared" si="226"/>
        <v>0.16079038224414344</v>
      </c>
      <c r="BB128" s="10">
        <f t="shared" si="226"/>
        <v>0.16216728318947826</v>
      </c>
      <c r="BC128" s="10">
        <f t="shared" si="226"/>
        <v>0.16354418413481309</v>
      </c>
      <c r="BD128" s="10">
        <f t="shared" si="226"/>
        <v>0.1649210850801488</v>
      </c>
      <c r="BE128" s="10">
        <f t="shared" si="226"/>
        <v>0.16629798602548362</v>
      </c>
      <c r="BF128" s="10">
        <f t="shared" si="226"/>
        <v>0.16767488697081845</v>
      </c>
      <c r="BG128" s="10">
        <f t="shared" si="226"/>
        <v>0.16905178791615327</v>
      </c>
      <c r="BH128" s="10">
        <f t="shared" si="226"/>
        <v>0.1704286888614881</v>
      </c>
      <c r="BI128" s="10">
        <f t="shared" si="226"/>
        <v>0.17180558980682292</v>
      </c>
      <c r="BJ128" s="10">
        <f t="shared" si="226"/>
        <v>0.17318249075215864</v>
      </c>
      <c r="BK128" s="10">
        <f t="shared" si="226"/>
        <v>0.17455939169749346</v>
      </c>
      <c r="BL128" s="10">
        <f t="shared" si="226"/>
        <v>0.17593629264282828</v>
      </c>
      <c r="BM128" s="10">
        <f t="shared" si="226"/>
        <v>0.17731319358816311</v>
      </c>
      <c r="BN128" s="10">
        <f t="shared" si="226"/>
        <v>0.17869009453349793</v>
      </c>
      <c r="BO128" s="10">
        <f t="shared" si="226"/>
        <v>0.18006699547883276</v>
      </c>
      <c r="BP128" s="10">
        <f t="shared" si="226"/>
        <v>0.18144389642416847</v>
      </c>
      <c r="BQ128" s="10">
        <f t="shared" si="226"/>
        <v>0.1828207973695033</v>
      </c>
      <c r="BR128" s="10">
        <f t="shared" ref="BR128:EC128" si="227">BR$5/(1-$E128)+$D$128-BR$5</f>
        <v>0.18419769831483812</v>
      </c>
      <c r="BS128" s="10">
        <f t="shared" si="227"/>
        <v>0.18557459926017295</v>
      </c>
      <c r="BT128" s="10">
        <f t="shared" si="227"/>
        <v>0.18695150020550777</v>
      </c>
      <c r="BU128" s="10">
        <f t="shared" si="227"/>
        <v>0.18832840115084259</v>
      </c>
      <c r="BV128" s="10">
        <f t="shared" si="227"/>
        <v>0.18970530209617831</v>
      </c>
      <c r="BW128" s="10">
        <f t="shared" si="227"/>
        <v>0.19108220304151313</v>
      </c>
      <c r="BX128" s="10">
        <f t="shared" si="227"/>
        <v>0.19245910398684796</v>
      </c>
      <c r="BY128" s="10">
        <f t="shared" si="227"/>
        <v>0.19383600493218278</v>
      </c>
      <c r="BZ128" s="10">
        <f t="shared" si="227"/>
        <v>0.19521290587751761</v>
      </c>
      <c r="CA128" s="10">
        <f t="shared" si="227"/>
        <v>0.19658980682285243</v>
      </c>
      <c r="CB128" s="10">
        <f t="shared" si="227"/>
        <v>0.19796670776818814</v>
      </c>
      <c r="CC128" s="10">
        <f t="shared" si="227"/>
        <v>0.19934360871352297</v>
      </c>
      <c r="CD128" s="10">
        <f t="shared" si="227"/>
        <v>0.20072050965885779</v>
      </c>
      <c r="CE128" s="10">
        <f t="shared" si="227"/>
        <v>0.20209741060419262</v>
      </c>
      <c r="CF128" s="10">
        <f t="shared" si="227"/>
        <v>0.20347431154952744</v>
      </c>
      <c r="CG128" s="10">
        <f t="shared" si="227"/>
        <v>0.20485121249486227</v>
      </c>
      <c r="CH128" s="10">
        <f t="shared" si="227"/>
        <v>0.20622811344019798</v>
      </c>
      <c r="CI128" s="10">
        <f t="shared" si="227"/>
        <v>0.2076050143855328</v>
      </c>
      <c r="CJ128" s="10">
        <f t="shared" si="227"/>
        <v>0.20898191533086763</v>
      </c>
      <c r="CK128" s="10">
        <f t="shared" si="227"/>
        <v>0.21035881627620245</v>
      </c>
      <c r="CL128" s="10">
        <f t="shared" si="227"/>
        <v>0.21173571722153728</v>
      </c>
      <c r="CM128" s="10">
        <f t="shared" si="227"/>
        <v>0.2131126181668721</v>
      </c>
      <c r="CN128" s="10">
        <f t="shared" si="227"/>
        <v>0.21448951911220782</v>
      </c>
      <c r="CO128" s="10">
        <f t="shared" si="227"/>
        <v>0.21586642005754264</v>
      </c>
      <c r="CP128" s="10">
        <f t="shared" si="227"/>
        <v>0.21724332100287747</v>
      </c>
      <c r="CQ128" s="10">
        <f t="shared" si="227"/>
        <v>0.21862022194821229</v>
      </c>
      <c r="CR128" s="10">
        <f t="shared" si="227"/>
        <v>0.21999712289354711</v>
      </c>
      <c r="CS128" s="10">
        <f t="shared" si="227"/>
        <v>0.22137402383888194</v>
      </c>
      <c r="CT128" s="10">
        <f t="shared" si="227"/>
        <v>0.22275092478421765</v>
      </c>
      <c r="CU128" s="10">
        <f t="shared" si="227"/>
        <v>0.22412782572955248</v>
      </c>
      <c r="CV128" s="10">
        <f t="shared" si="227"/>
        <v>0.2255047266748873</v>
      </c>
      <c r="CW128" s="10">
        <f t="shared" si="227"/>
        <v>0.22688162762022213</v>
      </c>
      <c r="CX128" s="10">
        <f t="shared" si="227"/>
        <v>0.22825852856555695</v>
      </c>
      <c r="CY128" s="10">
        <f t="shared" si="227"/>
        <v>0.22963542951089178</v>
      </c>
      <c r="CZ128" s="10">
        <f t="shared" si="227"/>
        <v>0.23101233045622749</v>
      </c>
      <c r="DA128" s="10">
        <f t="shared" si="227"/>
        <v>0.23238923140156231</v>
      </c>
      <c r="DB128" s="10">
        <f t="shared" si="227"/>
        <v>0.23376613234689714</v>
      </c>
      <c r="DC128" s="10">
        <f t="shared" si="227"/>
        <v>0.23514303329223196</v>
      </c>
      <c r="DD128" s="10">
        <f t="shared" si="227"/>
        <v>0.23651993423756679</v>
      </c>
      <c r="DE128" s="10">
        <f t="shared" si="227"/>
        <v>0.23789683518290161</v>
      </c>
      <c r="DF128" s="10">
        <f t="shared" si="227"/>
        <v>0.23927373612823732</v>
      </c>
      <c r="DG128" s="10">
        <f t="shared" si="227"/>
        <v>0.24065063707357215</v>
      </c>
      <c r="DH128" s="10">
        <f t="shared" si="227"/>
        <v>0.24202753801890697</v>
      </c>
      <c r="DI128" s="10">
        <f t="shared" si="227"/>
        <v>0.2434044389642418</v>
      </c>
      <c r="DJ128" s="10">
        <f t="shared" si="227"/>
        <v>0.24478133990957662</v>
      </c>
      <c r="DK128" s="10">
        <f t="shared" si="227"/>
        <v>0.24615824085491145</v>
      </c>
      <c r="DL128" s="10">
        <f t="shared" si="227"/>
        <v>0.24753514180024716</v>
      </c>
      <c r="DM128" s="10">
        <f t="shared" si="227"/>
        <v>0.24891204274558199</v>
      </c>
      <c r="DN128" s="10">
        <f t="shared" si="227"/>
        <v>0.25028894369091681</v>
      </c>
      <c r="DO128" s="10">
        <f t="shared" si="227"/>
        <v>0.25166584463625163</v>
      </c>
      <c r="DP128" s="10">
        <f t="shared" si="227"/>
        <v>0.25304274558158646</v>
      </c>
      <c r="DQ128" s="10">
        <f t="shared" si="227"/>
        <v>0.25441964652692217</v>
      </c>
      <c r="DR128" s="10">
        <f t="shared" si="227"/>
        <v>0.25579654747225611</v>
      </c>
      <c r="DS128" s="10">
        <f t="shared" si="227"/>
        <v>0.25717344841759182</v>
      </c>
      <c r="DT128" s="10">
        <f t="shared" si="227"/>
        <v>0.25855034936292753</v>
      </c>
      <c r="DU128" s="10">
        <f t="shared" si="227"/>
        <v>0.25992725030826147</v>
      </c>
      <c r="DV128" s="10">
        <f t="shared" si="227"/>
        <v>0.26130415125359718</v>
      </c>
      <c r="DW128" s="10">
        <f t="shared" si="227"/>
        <v>0.26268105219893201</v>
      </c>
      <c r="DX128" s="10">
        <f t="shared" si="227"/>
        <v>0.26405795314426683</v>
      </c>
      <c r="DY128" s="10">
        <f t="shared" si="227"/>
        <v>0.26543485408960166</v>
      </c>
      <c r="DZ128" s="10">
        <f t="shared" si="227"/>
        <v>0.26681175503493648</v>
      </c>
      <c r="EA128" s="10">
        <f t="shared" si="227"/>
        <v>0.26818865598027131</v>
      </c>
      <c r="EB128" s="10">
        <f t="shared" si="227"/>
        <v>0.26956555692560613</v>
      </c>
      <c r="EC128" s="10">
        <f t="shared" si="227"/>
        <v>0.27094245787094096</v>
      </c>
      <c r="ED128" s="10">
        <f t="shared" ref="ED128:ET128" si="228">ED$5/(1-$E128)+$D$128-ED$5</f>
        <v>0.27231935881627578</v>
      </c>
      <c r="EE128" s="10">
        <f t="shared" si="228"/>
        <v>0.27369625976161238</v>
      </c>
      <c r="EF128" s="10">
        <f t="shared" si="228"/>
        <v>0.27507316070694721</v>
      </c>
      <c r="EG128" s="10">
        <f t="shared" si="228"/>
        <v>0.27645006165228203</v>
      </c>
      <c r="EH128" s="10">
        <f t="shared" si="228"/>
        <v>0.27782696259761686</v>
      </c>
      <c r="EI128" s="10">
        <f t="shared" si="228"/>
        <v>0.27920386354295168</v>
      </c>
      <c r="EJ128" s="10">
        <f t="shared" si="228"/>
        <v>0.2805807644882865</v>
      </c>
      <c r="EK128" s="10">
        <f t="shared" si="228"/>
        <v>0.28195766543362133</v>
      </c>
      <c r="EL128" s="10">
        <f t="shared" si="228"/>
        <v>0.28333456637895615</v>
      </c>
      <c r="EM128" s="10">
        <f t="shared" si="228"/>
        <v>0.28471146732429098</v>
      </c>
      <c r="EN128" s="10">
        <f t="shared" si="228"/>
        <v>0.2860883682696258</v>
      </c>
      <c r="EO128" s="10">
        <f t="shared" si="228"/>
        <v>0.2874652692149624</v>
      </c>
      <c r="EP128" s="10">
        <f t="shared" si="228"/>
        <v>0.28884217016029723</v>
      </c>
      <c r="EQ128" s="10">
        <f t="shared" si="228"/>
        <v>0.29021907110563205</v>
      </c>
      <c r="ER128" s="10">
        <f t="shared" si="228"/>
        <v>0.29159597205096688</v>
      </c>
      <c r="ES128" s="10">
        <f t="shared" si="228"/>
        <v>0.2929728729963017</v>
      </c>
      <c r="ET128" s="10">
        <f t="shared" si="228"/>
        <v>0.29434977394163653</v>
      </c>
      <c r="EU128" s="10"/>
      <c r="EV128" s="10"/>
      <c r="EW128" s="10"/>
      <c r="EX128" s="10"/>
      <c r="EY128" s="10"/>
      <c r="EZ128" s="10"/>
      <c r="FA128" s="10"/>
      <c r="FB128" s="10"/>
    </row>
    <row r="129" spans="1:158" x14ac:dyDescent="0.25">
      <c r="A129" s="57" t="s">
        <v>66</v>
      </c>
      <c r="B129" s="17">
        <f t="shared" si="204"/>
        <v>79</v>
      </c>
      <c r="C129" s="10">
        <v>3.8159999999999998</v>
      </c>
      <c r="D129" s="10">
        <v>3.0300000000000001E-2</v>
      </c>
      <c r="E129" s="7">
        <f>0.0198</f>
        <v>1.9800000000000002E-2</v>
      </c>
      <c r="F129" s="10">
        <f t="shared" ref="F129:BQ129" si="229">F$5/(1-$E129)+$D$129-F$5</f>
        <v>6.0599938788002516E-2</v>
      </c>
      <c r="G129" s="10">
        <f t="shared" si="229"/>
        <v>6.1609936747602623E-2</v>
      </c>
      <c r="H129" s="10">
        <f t="shared" si="229"/>
        <v>6.2619934707202729E-2</v>
      </c>
      <c r="I129" s="10">
        <f t="shared" si="229"/>
        <v>6.3629932666802835E-2</v>
      </c>
      <c r="J129" s="10">
        <f t="shared" si="229"/>
        <v>6.4639930626402942E-2</v>
      </c>
      <c r="K129" s="10">
        <f t="shared" si="229"/>
        <v>6.5649928586002826E-2</v>
      </c>
      <c r="L129" s="10">
        <f t="shared" si="229"/>
        <v>6.6659926545602932E-2</v>
      </c>
      <c r="M129" s="10">
        <f t="shared" si="229"/>
        <v>6.7669924505203038E-2</v>
      </c>
      <c r="N129" s="10">
        <f t="shared" si="229"/>
        <v>6.8679922464803145E-2</v>
      </c>
      <c r="O129" s="10">
        <f t="shared" si="229"/>
        <v>6.9689920424403473E-2</v>
      </c>
      <c r="P129" s="10">
        <f t="shared" si="229"/>
        <v>8.0799897980003976E-2</v>
      </c>
      <c r="Q129" s="10">
        <f t="shared" si="229"/>
        <v>8.1809895939604083E-2</v>
      </c>
      <c r="R129" s="10">
        <f t="shared" si="229"/>
        <v>8.2819893899204189E-2</v>
      </c>
      <c r="S129" s="10">
        <f t="shared" si="229"/>
        <v>8.3829891858804295E-2</v>
      </c>
      <c r="T129" s="10">
        <f t="shared" si="229"/>
        <v>8.4839889818404401E-2</v>
      </c>
      <c r="U129" s="10">
        <f t="shared" si="229"/>
        <v>8.5849887778004508E-2</v>
      </c>
      <c r="V129" s="10">
        <f t="shared" si="229"/>
        <v>8.6859885737604614E-2</v>
      </c>
      <c r="W129" s="10">
        <f t="shared" si="229"/>
        <v>8.786988369720472E-2</v>
      </c>
      <c r="X129" s="10">
        <f t="shared" si="229"/>
        <v>8.8879881656804827E-2</v>
      </c>
      <c r="Y129" s="10">
        <f t="shared" si="229"/>
        <v>8.9889879616404933E-2</v>
      </c>
      <c r="Z129" s="10">
        <f t="shared" si="229"/>
        <v>9.0899877576005039E-2</v>
      </c>
      <c r="AA129" s="10">
        <f t="shared" si="229"/>
        <v>9.1909875535605146E-2</v>
      </c>
      <c r="AB129" s="10">
        <f t="shared" si="229"/>
        <v>9.2919873495205252E-2</v>
      </c>
      <c r="AC129" s="10">
        <f t="shared" si="229"/>
        <v>9.3929871454805358E-2</v>
      </c>
      <c r="AD129" s="10">
        <f t="shared" si="229"/>
        <v>9.4939869414405464E-2</v>
      </c>
      <c r="AE129" s="10">
        <f t="shared" si="229"/>
        <v>9.5949867374005571E-2</v>
      </c>
      <c r="AF129" s="10">
        <f t="shared" si="229"/>
        <v>9.6959865333605677E-2</v>
      </c>
      <c r="AG129" s="10">
        <f t="shared" si="229"/>
        <v>9.7969863293205339E-2</v>
      </c>
      <c r="AH129" s="10">
        <f t="shared" si="229"/>
        <v>9.8979861252805446E-2</v>
      </c>
      <c r="AI129" s="10">
        <f t="shared" si="229"/>
        <v>9.9989859212405552E-2</v>
      </c>
      <c r="AJ129" s="10">
        <f t="shared" si="229"/>
        <v>0.10099985717200566</v>
      </c>
      <c r="AK129" s="10">
        <f t="shared" si="229"/>
        <v>0.10200985513160576</v>
      </c>
      <c r="AL129" s="10">
        <f t="shared" si="229"/>
        <v>0.10301985309120587</v>
      </c>
      <c r="AM129" s="10">
        <f t="shared" si="229"/>
        <v>0.10402985105080598</v>
      </c>
      <c r="AN129" s="10">
        <f t="shared" si="229"/>
        <v>0.10503984901040608</v>
      </c>
      <c r="AO129" s="10">
        <f t="shared" si="229"/>
        <v>0.10604984697000619</v>
      </c>
      <c r="AP129" s="10">
        <f t="shared" si="229"/>
        <v>0.1070598449296063</v>
      </c>
      <c r="AQ129" s="10">
        <f t="shared" si="229"/>
        <v>0.1080698428892064</v>
      </c>
      <c r="AR129" s="10">
        <f t="shared" si="229"/>
        <v>0.10907984084880695</v>
      </c>
      <c r="AS129" s="10">
        <f t="shared" si="229"/>
        <v>0.11008983880840706</v>
      </c>
      <c r="AT129" s="10">
        <f t="shared" si="229"/>
        <v>0.11109983676800717</v>
      </c>
      <c r="AU129" s="10">
        <f t="shared" si="229"/>
        <v>0.11210983472760727</v>
      </c>
      <c r="AV129" s="10">
        <f t="shared" si="229"/>
        <v>0.11311983268720738</v>
      </c>
      <c r="AW129" s="10">
        <f t="shared" si="229"/>
        <v>0.11412983064680748</v>
      </c>
      <c r="AX129" s="10">
        <f t="shared" si="229"/>
        <v>0.11513982860640759</v>
      </c>
      <c r="AY129" s="10">
        <f t="shared" si="229"/>
        <v>0.1161498265660077</v>
      </c>
      <c r="AZ129" s="10">
        <f t="shared" si="229"/>
        <v>0.1171598245256078</v>
      </c>
      <c r="BA129" s="10">
        <f t="shared" si="229"/>
        <v>0.11816982248520791</v>
      </c>
      <c r="BB129" s="10">
        <f t="shared" si="229"/>
        <v>0.11917982044480802</v>
      </c>
      <c r="BC129" s="10">
        <f t="shared" si="229"/>
        <v>0.12018981840440812</v>
      </c>
      <c r="BD129" s="10">
        <f t="shared" si="229"/>
        <v>0.12119981636400823</v>
      </c>
      <c r="BE129" s="10">
        <f t="shared" si="229"/>
        <v>0.12220981432360833</v>
      </c>
      <c r="BF129" s="10">
        <f t="shared" si="229"/>
        <v>0.12321981228320755</v>
      </c>
      <c r="BG129" s="10">
        <f t="shared" si="229"/>
        <v>0.12422981024280766</v>
      </c>
      <c r="BH129" s="10">
        <f t="shared" si="229"/>
        <v>0.12523980820240777</v>
      </c>
      <c r="BI129" s="10">
        <f t="shared" si="229"/>
        <v>0.12624980616200787</v>
      </c>
      <c r="BJ129" s="10">
        <f t="shared" si="229"/>
        <v>0.12725980412160798</v>
      </c>
      <c r="BK129" s="10">
        <f t="shared" si="229"/>
        <v>0.12826980208120808</v>
      </c>
      <c r="BL129" s="10">
        <f t="shared" si="229"/>
        <v>0.12927980004080819</v>
      </c>
      <c r="BM129" s="10">
        <f t="shared" si="229"/>
        <v>0.1302897980004083</v>
      </c>
      <c r="BN129" s="10">
        <f t="shared" si="229"/>
        <v>0.1312997959600084</v>
      </c>
      <c r="BO129" s="10">
        <f t="shared" si="229"/>
        <v>0.13230979391960851</v>
      </c>
      <c r="BP129" s="10">
        <f t="shared" si="229"/>
        <v>0.13331979187920862</v>
      </c>
      <c r="BQ129" s="10">
        <f t="shared" si="229"/>
        <v>0.13432978983880872</v>
      </c>
      <c r="BR129" s="10">
        <f t="shared" ref="BR129:EC129" si="230">BR$5/(1-$E129)+$D$129-BR$5</f>
        <v>0.13533978779840883</v>
      </c>
      <c r="BS129" s="10">
        <f t="shared" si="230"/>
        <v>0.13634978575800893</v>
      </c>
      <c r="BT129" s="10">
        <f t="shared" si="230"/>
        <v>0.13735978371760904</v>
      </c>
      <c r="BU129" s="10">
        <f t="shared" si="230"/>
        <v>0.13836978167720915</v>
      </c>
      <c r="BV129" s="10">
        <f t="shared" si="230"/>
        <v>0.13937977963680925</v>
      </c>
      <c r="BW129" s="10">
        <f t="shared" si="230"/>
        <v>0.14038977759640936</v>
      </c>
      <c r="BX129" s="10">
        <f t="shared" si="230"/>
        <v>0.14139977555600947</v>
      </c>
      <c r="BY129" s="10">
        <f t="shared" si="230"/>
        <v>0.14240977351560957</v>
      </c>
      <c r="BZ129" s="10">
        <f t="shared" si="230"/>
        <v>0.14341977147520968</v>
      </c>
      <c r="CA129" s="10">
        <f t="shared" si="230"/>
        <v>0.14442976943480978</v>
      </c>
      <c r="CB129" s="10">
        <f t="shared" si="230"/>
        <v>0.14543976739440989</v>
      </c>
      <c r="CC129" s="10">
        <f t="shared" si="230"/>
        <v>0.14644976535401</v>
      </c>
      <c r="CD129" s="10">
        <f t="shared" si="230"/>
        <v>0.1474597633136101</v>
      </c>
      <c r="CE129" s="10">
        <f t="shared" si="230"/>
        <v>0.14846976127321021</v>
      </c>
      <c r="CF129" s="10">
        <f t="shared" si="230"/>
        <v>0.14947975923281032</v>
      </c>
      <c r="CG129" s="10">
        <f t="shared" si="230"/>
        <v>0.15048975719241042</v>
      </c>
      <c r="CH129" s="10">
        <f t="shared" si="230"/>
        <v>0.15149975515201053</v>
      </c>
      <c r="CI129" s="10">
        <f t="shared" si="230"/>
        <v>0.15250975311161064</v>
      </c>
      <c r="CJ129" s="10">
        <f t="shared" si="230"/>
        <v>0.15351975107121074</v>
      </c>
      <c r="CK129" s="10">
        <f t="shared" si="230"/>
        <v>0.15452974903081085</v>
      </c>
      <c r="CL129" s="10">
        <f t="shared" si="230"/>
        <v>0.15553974699041095</v>
      </c>
      <c r="CM129" s="10">
        <f t="shared" si="230"/>
        <v>0.15654974495001106</v>
      </c>
      <c r="CN129" s="10">
        <f t="shared" si="230"/>
        <v>0.15755974290961028</v>
      </c>
      <c r="CO129" s="10">
        <f t="shared" si="230"/>
        <v>0.15856974086921038</v>
      </c>
      <c r="CP129" s="10">
        <f t="shared" si="230"/>
        <v>0.15957973882881049</v>
      </c>
      <c r="CQ129" s="10">
        <f t="shared" si="230"/>
        <v>0.1605897367884106</v>
      </c>
      <c r="CR129" s="10">
        <f t="shared" si="230"/>
        <v>0.1615997347480107</v>
      </c>
      <c r="CS129" s="10">
        <f t="shared" si="230"/>
        <v>0.16260973270761081</v>
      </c>
      <c r="CT129" s="10">
        <f t="shared" si="230"/>
        <v>0.16361973066721092</v>
      </c>
      <c r="CU129" s="10">
        <f t="shared" si="230"/>
        <v>0.16462972862681102</v>
      </c>
      <c r="CV129" s="10">
        <f t="shared" si="230"/>
        <v>0.16563972658641113</v>
      </c>
      <c r="CW129" s="10">
        <f t="shared" si="230"/>
        <v>0.16664972454601124</v>
      </c>
      <c r="CX129" s="10">
        <f t="shared" si="230"/>
        <v>0.16765972250561134</v>
      </c>
      <c r="CY129" s="10">
        <f t="shared" si="230"/>
        <v>0.16866972046521145</v>
      </c>
      <c r="CZ129" s="10">
        <f t="shared" si="230"/>
        <v>0.16967971842481155</v>
      </c>
      <c r="DA129" s="10">
        <f t="shared" si="230"/>
        <v>0.17068971638441166</v>
      </c>
      <c r="DB129" s="10">
        <f t="shared" si="230"/>
        <v>0.17169971434401177</v>
      </c>
      <c r="DC129" s="10">
        <f t="shared" si="230"/>
        <v>0.17270971230361187</v>
      </c>
      <c r="DD129" s="10">
        <f t="shared" si="230"/>
        <v>0.17371971026321198</v>
      </c>
      <c r="DE129" s="10">
        <f t="shared" si="230"/>
        <v>0.17472970822281209</v>
      </c>
      <c r="DF129" s="10">
        <f t="shared" si="230"/>
        <v>0.17573970618241219</v>
      </c>
      <c r="DG129" s="10">
        <f t="shared" si="230"/>
        <v>0.1767497041420123</v>
      </c>
      <c r="DH129" s="10">
        <f t="shared" si="230"/>
        <v>0.1777597021016124</v>
      </c>
      <c r="DI129" s="10">
        <f t="shared" si="230"/>
        <v>0.17876970006121251</v>
      </c>
      <c r="DJ129" s="10">
        <f t="shared" si="230"/>
        <v>0.17977969802081262</v>
      </c>
      <c r="DK129" s="10">
        <f t="shared" si="230"/>
        <v>0.18078969598041272</v>
      </c>
      <c r="DL129" s="10">
        <f t="shared" si="230"/>
        <v>0.18179969394001283</v>
      </c>
      <c r="DM129" s="10">
        <f t="shared" si="230"/>
        <v>0.18280969189961294</v>
      </c>
      <c r="DN129" s="10">
        <f t="shared" si="230"/>
        <v>0.18381968985921304</v>
      </c>
      <c r="DO129" s="10">
        <f t="shared" si="230"/>
        <v>0.18482968781881315</v>
      </c>
      <c r="DP129" s="10">
        <f t="shared" si="230"/>
        <v>0.18583968577841325</v>
      </c>
      <c r="DQ129" s="10">
        <f t="shared" si="230"/>
        <v>0.18684968373801336</v>
      </c>
      <c r="DR129" s="10">
        <f t="shared" si="230"/>
        <v>0.18785968169761347</v>
      </c>
      <c r="DS129" s="10">
        <f t="shared" si="230"/>
        <v>0.18886967965721357</v>
      </c>
      <c r="DT129" s="10">
        <f t="shared" si="230"/>
        <v>0.18987967761681368</v>
      </c>
      <c r="DU129" s="10">
        <f t="shared" si="230"/>
        <v>0.19088967557641379</v>
      </c>
      <c r="DV129" s="10">
        <f t="shared" si="230"/>
        <v>0.19189967353601389</v>
      </c>
      <c r="DW129" s="10">
        <f t="shared" si="230"/>
        <v>0.19290967149561311</v>
      </c>
      <c r="DX129" s="10">
        <f t="shared" si="230"/>
        <v>0.19391966945521411</v>
      </c>
      <c r="DY129" s="10">
        <f t="shared" si="230"/>
        <v>0.19492966741481332</v>
      </c>
      <c r="DZ129" s="10">
        <f t="shared" si="230"/>
        <v>0.19593966537441432</v>
      </c>
      <c r="EA129" s="10">
        <f t="shared" si="230"/>
        <v>0.19694966333401354</v>
      </c>
      <c r="EB129" s="10">
        <f t="shared" si="230"/>
        <v>0.19795966129361453</v>
      </c>
      <c r="EC129" s="10">
        <f t="shared" si="230"/>
        <v>0.19896965925321375</v>
      </c>
      <c r="ED129" s="10">
        <f t="shared" ref="ED129:ET129" si="231">ED$5/(1-$E129)+$D$129-ED$5</f>
        <v>0.19997965721281474</v>
      </c>
      <c r="EE129" s="10">
        <f t="shared" si="231"/>
        <v>0.20098965517241396</v>
      </c>
      <c r="EF129" s="10">
        <f t="shared" si="231"/>
        <v>0.20199965313201496</v>
      </c>
      <c r="EG129" s="10">
        <f t="shared" si="231"/>
        <v>0.20300965109161417</v>
      </c>
      <c r="EH129" s="10">
        <f t="shared" si="231"/>
        <v>0.20401964905121517</v>
      </c>
      <c r="EI129" s="10">
        <f t="shared" si="231"/>
        <v>0.20502964701081439</v>
      </c>
      <c r="EJ129" s="10">
        <f t="shared" si="231"/>
        <v>0.20603964497041538</v>
      </c>
      <c r="EK129" s="10">
        <f t="shared" si="231"/>
        <v>0.2070496429300146</v>
      </c>
      <c r="EL129" s="10">
        <f t="shared" si="231"/>
        <v>0.20805964088961559</v>
      </c>
      <c r="EM129" s="10">
        <f t="shared" si="231"/>
        <v>0.20906963884921481</v>
      </c>
      <c r="EN129" s="10">
        <f t="shared" si="231"/>
        <v>0.21007963680881581</v>
      </c>
      <c r="EO129" s="10">
        <f t="shared" si="231"/>
        <v>0.21108963476841502</v>
      </c>
      <c r="EP129" s="10">
        <f t="shared" si="231"/>
        <v>0.21209963272801602</v>
      </c>
      <c r="EQ129" s="10">
        <f t="shared" si="231"/>
        <v>0.21310963068761524</v>
      </c>
      <c r="ER129" s="10">
        <f t="shared" si="231"/>
        <v>0.21411962864721623</v>
      </c>
      <c r="ES129" s="10">
        <f t="shared" si="231"/>
        <v>0.21512962660681545</v>
      </c>
      <c r="ET129" s="10">
        <f t="shared" si="231"/>
        <v>0.21613962456641644</v>
      </c>
      <c r="EU129" s="10"/>
      <c r="EV129" s="10"/>
      <c r="EW129" s="10"/>
      <c r="EX129" s="10"/>
      <c r="EY129" s="10"/>
      <c r="EZ129" s="10"/>
      <c r="FA129" s="10"/>
      <c r="FB129" s="10"/>
    </row>
    <row r="130" spans="1:158" x14ac:dyDescent="0.25">
      <c r="A130" s="57"/>
      <c r="B130" s="17">
        <f t="shared" si="204"/>
        <v>80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</row>
    <row r="131" spans="1:158" x14ac:dyDescent="0.25">
      <c r="A131" s="57"/>
      <c r="B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</row>
    <row r="132" spans="1:158" x14ac:dyDescent="0.25">
      <c r="A132" s="1" t="s">
        <v>63</v>
      </c>
      <c r="B132" s="17">
        <f>+B130+1</f>
        <v>81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</row>
    <row r="133" spans="1:158" x14ac:dyDescent="0.25">
      <c r="A133" s="57" t="s">
        <v>67</v>
      </c>
      <c r="B133" s="17">
        <f t="shared" ref="B133:B147" si="232">+B132+1</f>
        <v>82</v>
      </c>
      <c r="C133" s="10">
        <v>3.238</v>
      </c>
      <c r="D133" s="10">
        <v>2.58E-2</v>
      </c>
      <c r="E133" s="7">
        <f>0.0168</f>
        <v>1.6799999999999999E-2</v>
      </c>
      <c r="F133" s="10">
        <f t="shared" ref="F133:BQ133" si="233">F$5/(1-$E133)+$D$133-F$5</f>
        <v>5.1430593978844641E-2</v>
      </c>
      <c r="G133" s="10">
        <f t="shared" si="233"/>
        <v>5.2284947111472801E-2</v>
      </c>
      <c r="H133" s="10">
        <f t="shared" si="233"/>
        <v>5.3139300244100962E-2</v>
      </c>
      <c r="I133" s="10">
        <f t="shared" si="233"/>
        <v>5.3993653376729123E-2</v>
      </c>
      <c r="J133" s="10">
        <f t="shared" si="233"/>
        <v>5.4848006509357283E-2</v>
      </c>
      <c r="K133" s="10">
        <f t="shared" si="233"/>
        <v>5.5702359641985444E-2</v>
      </c>
      <c r="L133" s="10">
        <f t="shared" si="233"/>
        <v>5.6556712774613604E-2</v>
      </c>
      <c r="M133" s="10">
        <f t="shared" si="233"/>
        <v>5.7411065907241765E-2</v>
      </c>
      <c r="N133" s="10">
        <f t="shared" si="233"/>
        <v>5.8265419039869926E-2</v>
      </c>
      <c r="O133" s="10">
        <f t="shared" si="233"/>
        <v>5.9119772172498086E-2</v>
      </c>
      <c r="P133" s="10">
        <f t="shared" si="233"/>
        <v>6.8517656631407409E-2</v>
      </c>
      <c r="Q133" s="10">
        <f t="shared" si="233"/>
        <v>6.9372009764035791E-2</v>
      </c>
      <c r="R133" s="10">
        <f t="shared" si="233"/>
        <v>7.022636289666373E-2</v>
      </c>
      <c r="S133" s="10">
        <f t="shared" si="233"/>
        <v>7.1080716029292113E-2</v>
      </c>
      <c r="T133" s="10">
        <f t="shared" si="233"/>
        <v>7.1935069161920051E-2</v>
      </c>
      <c r="U133" s="10">
        <f t="shared" si="233"/>
        <v>7.2789422294548434E-2</v>
      </c>
      <c r="V133" s="10">
        <f t="shared" si="233"/>
        <v>7.3643775427176372E-2</v>
      </c>
      <c r="W133" s="10">
        <f t="shared" si="233"/>
        <v>7.4498128559804755E-2</v>
      </c>
      <c r="X133" s="10">
        <f t="shared" si="233"/>
        <v>7.5352481692432693E-2</v>
      </c>
      <c r="Y133" s="10">
        <f t="shared" si="233"/>
        <v>7.6206834825061076E-2</v>
      </c>
      <c r="Z133" s="10">
        <f t="shared" si="233"/>
        <v>7.7061187957689015E-2</v>
      </c>
      <c r="AA133" s="10">
        <f t="shared" si="233"/>
        <v>7.7915541090317397E-2</v>
      </c>
      <c r="AB133" s="10">
        <f t="shared" si="233"/>
        <v>7.8769894222945336E-2</v>
      </c>
      <c r="AC133" s="10">
        <f t="shared" si="233"/>
        <v>7.9624247355573718E-2</v>
      </c>
      <c r="AD133" s="10">
        <f t="shared" si="233"/>
        <v>8.0478600488201657E-2</v>
      </c>
      <c r="AE133" s="10">
        <f t="shared" si="233"/>
        <v>8.133295362083004E-2</v>
      </c>
      <c r="AF133" s="10">
        <f t="shared" si="233"/>
        <v>8.2187306753457978E-2</v>
      </c>
      <c r="AG133" s="10">
        <f t="shared" si="233"/>
        <v>8.3041659886086361E-2</v>
      </c>
      <c r="AH133" s="10">
        <f t="shared" si="233"/>
        <v>8.3896013018714299E-2</v>
      </c>
      <c r="AI133" s="10">
        <f t="shared" si="233"/>
        <v>8.4750366151342238E-2</v>
      </c>
      <c r="AJ133" s="10">
        <f t="shared" si="233"/>
        <v>8.5604719283970621E-2</v>
      </c>
      <c r="AK133" s="10">
        <f t="shared" si="233"/>
        <v>8.6459072416598559E-2</v>
      </c>
      <c r="AL133" s="10">
        <f t="shared" si="233"/>
        <v>8.7313425549226942E-2</v>
      </c>
      <c r="AM133" s="10">
        <f t="shared" si="233"/>
        <v>8.816777868185488E-2</v>
      </c>
      <c r="AN133" s="10">
        <f t="shared" si="233"/>
        <v>8.9022131814483263E-2</v>
      </c>
      <c r="AO133" s="10">
        <f t="shared" si="233"/>
        <v>8.9876484947111202E-2</v>
      </c>
      <c r="AP133" s="10">
        <f t="shared" si="233"/>
        <v>9.0730838079739584E-2</v>
      </c>
      <c r="AQ133" s="10">
        <f t="shared" si="233"/>
        <v>9.1585191212367523E-2</v>
      </c>
      <c r="AR133" s="10">
        <f t="shared" si="233"/>
        <v>9.2439544344995905E-2</v>
      </c>
      <c r="AS133" s="10">
        <f t="shared" si="233"/>
        <v>9.3293897477624732E-2</v>
      </c>
      <c r="AT133" s="10">
        <f t="shared" si="233"/>
        <v>9.4148250610252227E-2</v>
      </c>
      <c r="AU133" s="10">
        <f t="shared" si="233"/>
        <v>9.5002603742880609E-2</v>
      </c>
      <c r="AV133" s="10">
        <f t="shared" si="233"/>
        <v>9.5856956875508992E-2</v>
      </c>
      <c r="AW133" s="10">
        <f t="shared" si="233"/>
        <v>9.6711310008137374E-2</v>
      </c>
      <c r="AX133" s="10">
        <f t="shared" si="233"/>
        <v>9.7565663140764869E-2</v>
      </c>
      <c r="AY133" s="10">
        <f t="shared" si="233"/>
        <v>9.8420016273393252E-2</v>
      </c>
      <c r="AZ133" s="10">
        <f t="shared" si="233"/>
        <v>9.9274369406021634E-2</v>
      </c>
      <c r="BA133" s="10">
        <f t="shared" si="233"/>
        <v>0.10012872253865002</v>
      </c>
      <c r="BB133" s="10">
        <f t="shared" si="233"/>
        <v>0.10098307567127751</v>
      </c>
      <c r="BC133" s="10">
        <f t="shared" si="233"/>
        <v>0.10183742880390589</v>
      </c>
      <c r="BD133" s="10">
        <f t="shared" si="233"/>
        <v>0.10269178193653428</v>
      </c>
      <c r="BE133" s="10">
        <f t="shared" si="233"/>
        <v>0.10354613506916266</v>
      </c>
      <c r="BF133" s="10">
        <f t="shared" si="233"/>
        <v>0.10440048820179015</v>
      </c>
      <c r="BG133" s="10">
        <f t="shared" si="233"/>
        <v>0.10525484133441854</v>
      </c>
      <c r="BH133" s="10">
        <f t="shared" si="233"/>
        <v>0.10610919446704692</v>
      </c>
      <c r="BI133" s="10">
        <f t="shared" si="233"/>
        <v>0.10696354759967441</v>
      </c>
      <c r="BJ133" s="10">
        <f t="shared" si="233"/>
        <v>0.1078179007323028</v>
      </c>
      <c r="BK133" s="10">
        <f t="shared" si="233"/>
        <v>0.10867225386493118</v>
      </c>
      <c r="BL133" s="10">
        <f t="shared" si="233"/>
        <v>0.10952660699755956</v>
      </c>
      <c r="BM133" s="10">
        <f t="shared" si="233"/>
        <v>0.11038096013018706</v>
      </c>
      <c r="BN133" s="10">
        <f t="shared" si="233"/>
        <v>0.11123531326281544</v>
      </c>
      <c r="BO133" s="10">
        <f t="shared" si="233"/>
        <v>0.11208966639544382</v>
      </c>
      <c r="BP133" s="10">
        <f t="shared" si="233"/>
        <v>0.1129440195280722</v>
      </c>
      <c r="BQ133" s="10">
        <f t="shared" si="233"/>
        <v>0.1137983726606997</v>
      </c>
      <c r="BR133" s="10">
        <f t="shared" ref="BR133:EC133" si="234">BR$5/(1-$E133)+$D$133-BR$5</f>
        <v>0.11465272579332808</v>
      </c>
      <c r="BS133" s="10">
        <f t="shared" si="234"/>
        <v>0.11550707892595646</v>
      </c>
      <c r="BT133" s="10">
        <f t="shared" si="234"/>
        <v>0.11636143205858485</v>
      </c>
      <c r="BU133" s="10">
        <f t="shared" si="234"/>
        <v>0.11721578519121234</v>
      </c>
      <c r="BV133" s="10">
        <f t="shared" si="234"/>
        <v>0.11807013832384072</v>
      </c>
      <c r="BW133" s="10">
        <f t="shared" si="234"/>
        <v>0.11892449145646911</v>
      </c>
      <c r="BX133" s="10">
        <f t="shared" si="234"/>
        <v>0.11977884458909749</v>
      </c>
      <c r="BY133" s="10">
        <f t="shared" si="234"/>
        <v>0.12063319772172498</v>
      </c>
      <c r="BZ133" s="10">
        <f t="shared" si="234"/>
        <v>0.12148755085435337</v>
      </c>
      <c r="CA133" s="10">
        <f t="shared" si="234"/>
        <v>0.12234190398698175</v>
      </c>
      <c r="CB133" s="10">
        <f t="shared" si="234"/>
        <v>0.12319625711961013</v>
      </c>
      <c r="CC133" s="10">
        <f t="shared" si="234"/>
        <v>0.12405061025223763</v>
      </c>
      <c r="CD133" s="10">
        <f t="shared" si="234"/>
        <v>0.12490496338486601</v>
      </c>
      <c r="CE133" s="10">
        <f t="shared" si="234"/>
        <v>0.12575931651749439</v>
      </c>
      <c r="CF133" s="10">
        <f t="shared" si="234"/>
        <v>0.12661366965012277</v>
      </c>
      <c r="CG133" s="10">
        <f t="shared" si="234"/>
        <v>0.12746802278275027</v>
      </c>
      <c r="CH133" s="10">
        <f t="shared" si="234"/>
        <v>0.12832237591537865</v>
      </c>
      <c r="CI133" s="10">
        <f t="shared" si="234"/>
        <v>0.12917672904800703</v>
      </c>
      <c r="CJ133" s="10">
        <f t="shared" si="234"/>
        <v>0.13003108218063453</v>
      </c>
      <c r="CK133" s="10">
        <f t="shared" si="234"/>
        <v>0.13088543531326291</v>
      </c>
      <c r="CL133" s="10">
        <f t="shared" si="234"/>
        <v>0.13173978844589129</v>
      </c>
      <c r="CM133" s="10">
        <f t="shared" si="234"/>
        <v>0.13259414157851968</v>
      </c>
      <c r="CN133" s="10">
        <f t="shared" si="234"/>
        <v>0.13344849471114717</v>
      </c>
      <c r="CO133" s="10">
        <f t="shared" si="234"/>
        <v>0.13430284784377555</v>
      </c>
      <c r="CP133" s="10">
        <f t="shared" si="234"/>
        <v>0.13515720097640394</v>
      </c>
      <c r="CQ133" s="10">
        <f t="shared" si="234"/>
        <v>0.13601155410903232</v>
      </c>
      <c r="CR133" s="10">
        <f t="shared" si="234"/>
        <v>0.13686590724165981</v>
      </c>
      <c r="CS133" s="10">
        <f t="shared" si="234"/>
        <v>0.13772026037428819</v>
      </c>
      <c r="CT133" s="10">
        <f t="shared" si="234"/>
        <v>0.13857461350691658</v>
      </c>
      <c r="CU133" s="10">
        <f t="shared" si="234"/>
        <v>0.13942896663954496</v>
      </c>
      <c r="CV133" s="10">
        <f t="shared" si="234"/>
        <v>0.14028331977217245</v>
      </c>
      <c r="CW133" s="10">
        <f t="shared" si="234"/>
        <v>0.14113767290480084</v>
      </c>
      <c r="CX133" s="10">
        <f t="shared" si="234"/>
        <v>0.14199202603742922</v>
      </c>
      <c r="CY133" s="10">
        <f t="shared" si="234"/>
        <v>0.1428463791700576</v>
      </c>
      <c r="CZ133" s="10">
        <f t="shared" si="234"/>
        <v>0.1437007323026851</v>
      </c>
      <c r="DA133" s="10">
        <f t="shared" si="234"/>
        <v>0.14455508543531348</v>
      </c>
      <c r="DB133" s="10">
        <f t="shared" si="234"/>
        <v>0.14540943856794186</v>
      </c>
      <c r="DC133" s="10">
        <f t="shared" si="234"/>
        <v>0.14626379170057024</v>
      </c>
      <c r="DD133" s="10">
        <f t="shared" si="234"/>
        <v>0.14711814483319774</v>
      </c>
      <c r="DE133" s="10">
        <f t="shared" si="234"/>
        <v>0.14797249796582612</v>
      </c>
      <c r="DF133" s="10">
        <f t="shared" si="234"/>
        <v>0.1488268510984545</v>
      </c>
      <c r="DG133" s="10">
        <f t="shared" si="234"/>
        <v>0.149681204231082</v>
      </c>
      <c r="DH133" s="10">
        <f t="shared" si="234"/>
        <v>0.15053555736371038</v>
      </c>
      <c r="DI133" s="10">
        <f t="shared" si="234"/>
        <v>0.15138991049633876</v>
      </c>
      <c r="DJ133" s="10">
        <f t="shared" si="234"/>
        <v>0.15224426362896715</v>
      </c>
      <c r="DK133" s="10">
        <f t="shared" si="234"/>
        <v>0.15309861676159464</v>
      </c>
      <c r="DL133" s="10">
        <f t="shared" si="234"/>
        <v>0.15395296989422302</v>
      </c>
      <c r="DM133" s="10">
        <f t="shared" si="234"/>
        <v>0.15480732302685141</v>
      </c>
      <c r="DN133" s="10">
        <f t="shared" si="234"/>
        <v>0.15566167615947979</v>
      </c>
      <c r="DO133" s="10">
        <f t="shared" si="234"/>
        <v>0.15651602929210728</v>
      </c>
      <c r="DP133" s="10">
        <f t="shared" si="234"/>
        <v>0.15737038242473567</v>
      </c>
      <c r="DQ133" s="10">
        <f t="shared" si="234"/>
        <v>0.15822473555736405</v>
      </c>
      <c r="DR133" s="10">
        <f t="shared" si="234"/>
        <v>0.15907908868999243</v>
      </c>
      <c r="DS133" s="10">
        <f t="shared" si="234"/>
        <v>0.15993344182261904</v>
      </c>
      <c r="DT133" s="10">
        <f t="shared" si="234"/>
        <v>0.1607877949552492</v>
      </c>
      <c r="DU133" s="10">
        <f t="shared" si="234"/>
        <v>0.1616421480878758</v>
      </c>
      <c r="DV133" s="10">
        <f t="shared" si="234"/>
        <v>0.16249650122050419</v>
      </c>
      <c r="DW133" s="10">
        <f t="shared" si="234"/>
        <v>0.16335085435313346</v>
      </c>
      <c r="DX133" s="10">
        <f t="shared" si="234"/>
        <v>0.16420520748576095</v>
      </c>
      <c r="DY133" s="10">
        <f t="shared" si="234"/>
        <v>0.16505956061838845</v>
      </c>
      <c r="DZ133" s="10">
        <f t="shared" si="234"/>
        <v>0.16591391375101772</v>
      </c>
      <c r="EA133" s="10">
        <f t="shared" si="234"/>
        <v>0.16676826688364521</v>
      </c>
      <c r="EB133" s="10">
        <f t="shared" si="234"/>
        <v>0.16762262001627448</v>
      </c>
      <c r="EC133" s="10">
        <f t="shared" si="234"/>
        <v>0.16847697314890198</v>
      </c>
      <c r="ED133" s="10">
        <f t="shared" ref="ED133:ET133" si="235">ED$5/(1-$E133)+$D$133-ED$5</f>
        <v>0.16933132628152947</v>
      </c>
      <c r="EE133" s="10">
        <f t="shared" si="235"/>
        <v>0.17018567941415874</v>
      </c>
      <c r="EF133" s="10">
        <f t="shared" si="235"/>
        <v>0.17104003254678624</v>
      </c>
      <c r="EG133" s="10">
        <f t="shared" si="235"/>
        <v>0.17189438567941373</v>
      </c>
      <c r="EH133" s="10">
        <f t="shared" si="235"/>
        <v>0.172748738812043</v>
      </c>
      <c r="EI133" s="10">
        <f t="shared" si="235"/>
        <v>0.1736030919446705</v>
      </c>
      <c r="EJ133" s="10">
        <f t="shared" si="235"/>
        <v>0.17445744507729977</v>
      </c>
      <c r="EK133" s="10">
        <f t="shared" si="235"/>
        <v>0.17531179820992726</v>
      </c>
      <c r="EL133" s="10">
        <f t="shared" si="235"/>
        <v>0.17616615134255476</v>
      </c>
      <c r="EM133" s="10">
        <f t="shared" si="235"/>
        <v>0.17702050447518403</v>
      </c>
      <c r="EN133" s="10">
        <f t="shared" si="235"/>
        <v>0.17787485760781152</v>
      </c>
      <c r="EO133" s="10">
        <f t="shared" si="235"/>
        <v>0.17872921074043902</v>
      </c>
      <c r="EP133" s="10">
        <f t="shared" si="235"/>
        <v>0.17958356387306829</v>
      </c>
      <c r="EQ133" s="10">
        <f t="shared" si="235"/>
        <v>0.18043791700569578</v>
      </c>
      <c r="ER133" s="10">
        <f t="shared" si="235"/>
        <v>0.18129227013832505</v>
      </c>
      <c r="ES133" s="10">
        <f t="shared" si="235"/>
        <v>0.18214662327095255</v>
      </c>
      <c r="ET133" s="10">
        <f t="shared" si="235"/>
        <v>0.18300097640358004</v>
      </c>
      <c r="EU133" s="10"/>
      <c r="EV133" s="10"/>
      <c r="EW133" s="10"/>
      <c r="EX133" s="10"/>
      <c r="EY133" s="10"/>
      <c r="EZ133" s="10"/>
      <c r="FA133" s="10"/>
      <c r="FB133" s="10"/>
    </row>
    <row r="134" spans="1:158" x14ac:dyDescent="0.25">
      <c r="A134" s="57" t="s">
        <v>68</v>
      </c>
      <c r="B134" s="17">
        <f t="shared" si="232"/>
        <v>83</v>
      </c>
      <c r="C134" s="10">
        <v>8.0830000000000002</v>
      </c>
      <c r="D134" s="10">
        <v>4.1000000000000002E-2</v>
      </c>
      <c r="E134" s="7">
        <f>0.0262</f>
        <v>2.6200000000000001E-2</v>
      </c>
      <c r="F134" s="10">
        <f t="shared" ref="F134:BQ134" si="236">F$5/(1-$E134)+$D$134-F$5</f>
        <v>8.135736290819473E-2</v>
      </c>
      <c r="G134" s="10">
        <f t="shared" si="236"/>
        <v>8.2702608338467876E-2</v>
      </c>
      <c r="H134" s="10">
        <f t="shared" si="236"/>
        <v>8.4047853768741021E-2</v>
      </c>
      <c r="I134" s="10">
        <f t="shared" si="236"/>
        <v>8.5393099199014166E-2</v>
      </c>
      <c r="J134" s="10">
        <f t="shared" si="236"/>
        <v>8.6738344629287312E-2</v>
      </c>
      <c r="K134" s="10">
        <f t="shared" si="236"/>
        <v>8.8083590059560457E-2</v>
      </c>
      <c r="L134" s="10">
        <f t="shared" si="236"/>
        <v>8.9428835489833602E-2</v>
      </c>
      <c r="M134" s="10">
        <f t="shared" si="236"/>
        <v>9.0774080920106748E-2</v>
      </c>
      <c r="N134" s="10">
        <f t="shared" si="236"/>
        <v>9.2119326350379893E-2</v>
      </c>
      <c r="O134" s="10">
        <f t="shared" si="236"/>
        <v>9.3464571780653261E-2</v>
      </c>
      <c r="P134" s="10">
        <f t="shared" si="236"/>
        <v>0.10826227151365764</v>
      </c>
      <c r="Q134" s="10">
        <f t="shared" si="236"/>
        <v>0.10960751694393078</v>
      </c>
      <c r="R134" s="10">
        <f t="shared" si="236"/>
        <v>0.11095276237420393</v>
      </c>
      <c r="S134" s="10">
        <f t="shared" si="236"/>
        <v>0.11229800780447707</v>
      </c>
      <c r="T134" s="10">
        <f t="shared" si="236"/>
        <v>0.11364325323475022</v>
      </c>
      <c r="U134" s="10">
        <f t="shared" si="236"/>
        <v>0.11498849866502336</v>
      </c>
      <c r="V134" s="10">
        <f t="shared" si="236"/>
        <v>0.11633374409529651</v>
      </c>
      <c r="W134" s="10">
        <f t="shared" si="236"/>
        <v>0.11767898952556965</v>
      </c>
      <c r="X134" s="10">
        <f t="shared" si="236"/>
        <v>0.1190242349558428</v>
      </c>
      <c r="Y134" s="10">
        <f t="shared" si="236"/>
        <v>0.12036948038611595</v>
      </c>
      <c r="Z134" s="10">
        <f t="shared" si="236"/>
        <v>0.12171472581638909</v>
      </c>
      <c r="AA134" s="10">
        <f t="shared" si="236"/>
        <v>0.12305997124666224</v>
      </c>
      <c r="AB134" s="10">
        <f t="shared" si="236"/>
        <v>0.12440521667693538</v>
      </c>
      <c r="AC134" s="10">
        <f t="shared" si="236"/>
        <v>0.12575046210720853</v>
      </c>
      <c r="AD134" s="10">
        <f t="shared" si="236"/>
        <v>0.12709570753748167</v>
      </c>
      <c r="AE134" s="10">
        <f t="shared" si="236"/>
        <v>0.12844095296775526</v>
      </c>
      <c r="AF134" s="10">
        <f t="shared" si="236"/>
        <v>0.12978619839802841</v>
      </c>
      <c r="AG134" s="10">
        <f t="shared" si="236"/>
        <v>0.13113144382830155</v>
      </c>
      <c r="AH134" s="10">
        <f t="shared" si="236"/>
        <v>0.1324766892585747</v>
      </c>
      <c r="AI134" s="10">
        <f t="shared" si="236"/>
        <v>0.13382193468884784</v>
      </c>
      <c r="AJ134" s="10">
        <f t="shared" si="236"/>
        <v>0.13516718011912099</v>
      </c>
      <c r="AK134" s="10">
        <f t="shared" si="236"/>
        <v>0.13651242554939413</v>
      </c>
      <c r="AL134" s="10">
        <f t="shared" si="236"/>
        <v>0.13785767097966728</v>
      </c>
      <c r="AM134" s="10">
        <f t="shared" si="236"/>
        <v>0.13920291640994042</v>
      </c>
      <c r="AN134" s="10">
        <f t="shared" si="236"/>
        <v>0.14054816184021357</v>
      </c>
      <c r="AO134" s="10">
        <f t="shared" si="236"/>
        <v>0.14189340727048672</v>
      </c>
      <c r="AP134" s="10">
        <f t="shared" si="236"/>
        <v>0.14323865270075986</v>
      </c>
      <c r="AQ134" s="10">
        <f t="shared" si="236"/>
        <v>0.14458389813103301</v>
      </c>
      <c r="AR134" s="10">
        <f t="shared" si="236"/>
        <v>0.1459291435613066</v>
      </c>
      <c r="AS134" s="10">
        <f t="shared" si="236"/>
        <v>0.14727438899157974</v>
      </c>
      <c r="AT134" s="10">
        <f t="shared" si="236"/>
        <v>0.14861963442185289</v>
      </c>
      <c r="AU134" s="10">
        <f t="shared" si="236"/>
        <v>0.14996487985212603</v>
      </c>
      <c r="AV134" s="10">
        <f t="shared" si="236"/>
        <v>0.15131012528239918</v>
      </c>
      <c r="AW134" s="10">
        <f t="shared" si="236"/>
        <v>0.15265537071267232</v>
      </c>
      <c r="AX134" s="10">
        <f t="shared" si="236"/>
        <v>0.15400061614294547</v>
      </c>
      <c r="AY134" s="10">
        <f t="shared" si="236"/>
        <v>0.15534586157321861</v>
      </c>
      <c r="AZ134" s="10">
        <f t="shared" si="236"/>
        <v>0.15669110700349176</v>
      </c>
      <c r="BA134" s="10">
        <f t="shared" si="236"/>
        <v>0.1580363524337649</v>
      </c>
      <c r="BB134" s="10">
        <f t="shared" si="236"/>
        <v>0.15938159786403805</v>
      </c>
      <c r="BC134" s="10">
        <f t="shared" si="236"/>
        <v>0.16072684329431119</v>
      </c>
      <c r="BD134" s="10">
        <f t="shared" si="236"/>
        <v>0.16207208872458434</v>
      </c>
      <c r="BE134" s="10">
        <f t="shared" si="236"/>
        <v>0.16341733415485749</v>
      </c>
      <c r="BF134" s="10">
        <f t="shared" si="236"/>
        <v>0.16476257958513063</v>
      </c>
      <c r="BG134" s="10">
        <f t="shared" si="236"/>
        <v>0.16610782501540378</v>
      </c>
      <c r="BH134" s="10">
        <f t="shared" si="236"/>
        <v>0.16745307044567692</v>
      </c>
      <c r="BI134" s="10">
        <f t="shared" si="236"/>
        <v>0.16879831587595007</v>
      </c>
      <c r="BJ134" s="10">
        <f t="shared" si="236"/>
        <v>0.17014356130622321</v>
      </c>
      <c r="BK134" s="10">
        <f t="shared" si="236"/>
        <v>0.17148880673649636</v>
      </c>
      <c r="BL134" s="10">
        <f t="shared" si="236"/>
        <v>0.1728340521667695</v>
      </c>
      <c r="BM134" s="10">
        <f t="shared" si="236"/>
        <v>0.17417929759704265</v>
      </c>
      <c r="BN134" s="10">
        <f t="shared" si="236"/>
        <v>0.17552454302731579</v>
      </c>
      <c r="BO134" s="10">
        <f t="shared" si="236"/>
        <v>0.17686978845758894</v>
      </c>
      <c r="BP134" s="10">
        <f t="shared" si="236"/>
        <v>0.17821503388786208</v>
      </c>
      <c r="BQ134" s="10">
        <f t="shared" si="236"/>
        <v>0.17956027931813523</v>
      </c>
      <c r="BR134" s="10">
        <f t="shared" ref="BR134:EC134" si="237">BR$5/(1-$E134)+$D$134-BR$5</f>
        <v>0.18090552474840838</v>
      </c>
      <c r="BS134" s="10">
        <f t="shared" si="237"/>
        <v>0.18225077017868152</v>
      </c>
      <c r="BT134" s="10">
        <f t="shared" si="237"/>
        <v>0.18359601560895467</v>
      </c>
      <c r="BU134" s="10">
        <f t="shared" si="237"/>
        <v>0.18494126103922781</v>
      </c>
      <c r="BV134" s="10">
        <f t="shared" si="237"/>
        <v>0.18628650646950096</v>
      </c>
      <c r="BW134" s="10">
        <f t="shared" si="237"/>
        <v>0.1876317518997741</v>
      </c>
      <c r="BX134" s="10">
        <f t="shared" si="237"/>
        <v>0.18897699733004725</v>
      </c>
      <c r="BY134" s="10">
        <f t="shared" si="237"/>
        <v>0.19032224276032039</v>
      </c>
      <c r="BZ134" s="10">
        <f t="shared" si="237"/>
        <v>0.19166748819059354</v>
      </c>
      <c r="CA134" s="10">
        <f t="shared" si="237"/>
        <v>0.19301273362086668</v>
      </c>
      <c r="CB134" s="10">
        <f t="shared" si="237"/>
        <v>0.19435797905113983</v>
      </c>
      <c r="CC134" s="10">
        <f t="shared" si="237"/>
        <v>0.19570322448141297</v>
      </c>
      <c r="CD134" s="10">
        <f t="shared" si="237"/>
        <v>0.19704846991168612</v>
      </c>
      <c r="CE134" s="10">
        <f t="shared" si="237"/>
        <v>0.19839371534195926</v>
      </c>
      <c r="CF134" s="10">
        <f t="shared" si="237"/>
        <v>0.19973896077223241</v>
      </c>
      <c r="CG134" s="10">
        <f t="shared" si="237"/>
        <v>0.20108420620250556</v>
      </c>
      <c r="CH134" s="10">
        <f t="shared" si="237"/>
        <v>0.2024294516327787</v>
      </c>
      <c r="CI134" s="10">
        <f t="shared" si="237"/>
        <v>0.20377469706305185</v>
      </c>
      <c r="CJ134" s="10">
        <f t="shared" si="237"/>
        <v>0.20511994249332499</v>
      </c>
      <c r="CK134" s="10">
        <f t="shared" si="237"/>
        <v>0.20646518792359814</v>
      </c>
      <c r="CL134" s="10">
        <f t="shared" si="237"/>
        <v>0.20781043335387128</v>
      </c>
      <c r="CM134" s="10">
        <f t="shared" si="237"/>
        <v>0.20915567878414443</v>
      </c>
      <c r="CN134" s="10">
        <f t="shared" si="237"/>
        <v>0.21050092421441757</v>
      </c>
      <c r="CO134" s="10">
        <f t="shared" si="237"/>
        <v>0.21184616964469072</v>
      </c>
      <c r="CP134" s="10">
        <f t="shared" si="237"/>
        <v>0.21319141507496386</v>
      </c>
      <c r="CQ134" s="10">
        <f t="shared" si="237"/>
        <v>0.21453666050523701</v>
      </c>
      <c r="CR134" s="10">
        <f t="shared" si="237"/>
        <v>0.21588190593551015</v>
      </c>
      <c r="CS134" s="10">
        <f t="shared" si="237"/>
        <v>0.2172271513657833</v>
      </c>
      <c r="CT134" s="10">
        <f t="shared" si="237"/>
        <v>0.21857239679605645</v>
      </c>
      <c r="CU134" s="10">
        <f t="shared" si="237"/>
        <v>0.21991764222632959</v>
      </c>
      <c r="CV134" s="10">
        <f t="shared" si="237"/>
        <v>0.22126288765660274</v>
      </c>
      <c r="CW134" s="10">
        <f t="shared" si="237"/>
        <v>0.22260813308687588</v>
      </c>
      <c r="CX134" s="10">
        <f t="shared" si="237"/>
        <v>0.22395337851714903</v>
      </c>
      <c r="CY134" s="10">
        <f t="shared" si="237"/>
        <v>0.22529862394742217</v>
      </c>
      <c r="CZ134" s="10">
        <f t="shared" si="237"/>
        <v>0.22664386937769532</v>
      </c>
      <c r="DA134" s="10">
        <f t="shared" si="237"/>
        <v>0.22798911480796846</v>
      </c>
      <c r="DB134" s="10">
        <f t="shared" si="237"/>
        <v>0.22933436023824161</v>
      </c>
      <c r="DC134" s="10">
        <f t="shared" si="237"/>
        <v>0.23067960566851475</v>
      </c>
      <c r="DD134" s="10">
        <f t="shared" si="237"/>
        <v>0.2320248510987879</v>
      </c>
      <c r="DE134" s="10">
        <f t="shared" si="237"/>
        <v>0.23337009652906104</v>
      </c>
      <c r="DF134" s="10">
        <f t="shared" si="237"/>
        <v>0.23471534195933419</v>
      </c>
      <c r="DG134" s="10">
        <f t="shared" si="237"/>
        <v>0.23606058738960733</v>
      </c>
      <c r="DH134" s="10">
        <f t="shared" si="237"/>
        <v>0.23740583281988048</v>
      </c>
      <c r="DI134" s="10">
        <f t="shared" si="237"/>
        <v>0.23875107825015363</v>
      </c>
      <c r="DJ134" s="10">
        <f t="shared" si="237"/>
        <v>0.24009632368042677</v>
      </c>
      <c r="DK134" s="10">
        <f t="shared" si="237"/>
        <v>0.24144156911069992</v>
      </c>
      <c r="DL134" s="10">
        <f t="shared" si="237"/>
        <v>0.24278681454097306</v>
      </c>
      <c r="DM134" s="10">
        <f t="shared" si="237"/>
        <v>0.24413205997124621</v>
      </c>
      <c r="DN134" s="10">
        <f t="shared" si="237"/>
        <v>0.24547730540151935</v>
      </c>
      <c r="DO134" s="10">
        <f t="shared" si="237"/>
        <v>0.2468225508317925</v>
      </c>
      <c r="DP134" s="10">
        <f t="shared" si="237"/>
        <v>0.24816779626206564</v>
      </c>
      <c r="DQ134" s="10">
        <f t="shared" si="237"/>
        <v>0.24951304169233879</v>
      </c>
      <c r="DR134" s="10">
        <f t="shared" si="237"/>
        <v>0.25085828712261282</v>
      </c>
      <c r="DS134" s="10">
        <f t="shared" si="237"/>
        <v>0.25220353255288597</v>
      </c>
      <c r="DT134" s="10">
        <f t="shared" si="237"/>
        <v>0.25354877798315911</v>
      </c>
      <c r="DU134" s="10">
        <f t="shared" si="237"/>
        <v>0.25489402341343226</v>
      </c>
      <c r="DV134" s="10">
        <f t="shared" si="237"/>
        <v>0.2562392688437054</v>
      </c>
      <c r="DW134" s="10">
        <f t="shared" si="237"/>
        <v>0.25758451427397766</v>
      </c>
      <c r="DX134" s="10">
        <f t="shared" si="237"/>
        <v>0.25892975970425169</v>
      </c>
      <c r="DY134" s="10">
        <f t="shared" si="237"/>
        <v>0.26027500513452395</v>
      </c>
      <c r="DZ134" s="10">
        <f t="shared" si="237"/>
        <v>0.26162025056479798</v>
      </c>
      <c r="EA134" s="10">
        <f t="shared" si="237"/>
        <v>0.26296549599507024</v>
      </c>
      <c r="EB134" s="10">
        <f t="shared" si="237"/>
        <v>0.26431074142534428</v>
      </c>
      <c r="EC134" s="10">
        <f t="shared" si="237"/>
        <v>0.26565598685561653</v>
      </c>
      <c r="ED134" s="10">
        <f t="shared" ref="ED134:ET134" si="238">ED$5/(1-$E134)+$D$134-ED$5</f>
        <v>0.26700123228589057</v>
      </c>
      <c r="EE134" s="10">
        <f t="shared" si="238"/>
        <v>0.26834647771616282</v>
      </c>
      <c r="EF134" s="10">
        <f t="shared" si="238"/>
        <v>0.26969172314643686</v>
      </c>
      <c r="EG134" s="10">
        <f t="shared" si="238"/>
        <v>0.27103696857670911</v>
      </c>
      <c r="EH134" s="10">
        <f t="shared" si="238"/>
        <v>0.27238221400698315</v>
      </c>
      <c r="EI134" s="10">
        <f t="shared" si="238"/>
        <v>0.2737274594372554</v>
      </c>
      <c r="EJ134" s="10">
        <f t="shared" si="238"/>
        <v>0.27507270486752944</v>
      </c>
      <c r="EK134" s="10">
        <f t="shared" si="238"/>
        <v>0.2764179502978017</v>
      </c>
      <c r="EL134" s="10">
        <f t="shared" si="238"/>
        <v>0.27776319572807573</v>
      </c>
      <c r="EM134" s="10">
        <f t="shared" si="238"/>
        <v>0.27910844115834976</v>
      </c>
      <c r="EN134" s="10">
        <f t="shared" si="238"/>
        <v>0.28045368658862202</v>
      </c>
      <c r="EO134" s="10">
        <f t="shared" si="238"/>
        <v>0.28179893201889605</v>
      </c>
      <c r="EP134" s="10">
        <f t="shared" si="238"/>
        <v>0.28314417744916831</v>
      </c>
      <c r="EQ134" s="10">
        <f t="shared" si="238"/>
        <v>0.28448942287944234</v>
      </c>
      <c r="ER134" s="10">
        <f t="shared" si="238"/>
        <v>0.2858346683097146</v>
      </c>
      <c r="ES134" s="10">
        <f t="shared" si="238"/>
        <v>0.28717991373998863</v>
      </c>
      <c r="ET134" s="10">
        <f t="shared" si="238"/>
        <v>0.28852515917026089</v>
      </c>
      <c r="EU134" s="10"/>
      <c r="EV134" s="10"/>
      <c r="EW134" s="10"/>
      <c r="EX134" s="10"/>
      <c r="EY134" s="10"/>
      <c r="EZ134" s="10"/>
      <c r="FA134" s="10"/>
      <c r="FB134" s="10"/>
    </row>
    <row r="135" spans="1:158" x14ac:dyDescent="0.25">
      <c r="A135" s="57" t="s">
        <v>69</v>
      </c>
      <c r="B135" s="17">
        <f t="shared" si="232"/>
        <v>84</v>
      </c>
      <c r="C135" s="10">
        <v>3.8159999999999998</v>
      </c>
      <c r="D135" s="10">
        <v>3.0300000000000001E-2</v>
      </c>
      <c r="E135" s="7">
        <f>0.0195</f>
        <v>1.95E-2</v>
      </c>
      <c r="F135" s="10">
        <f t="shared" ref="F135:BQ135" si="239">F$5/(1-$E135)+$D$135-F$5</f>
        <v>6.0131718510963772E-2</v>
      </c>
      <c r="G135" s="10">
        <f t="shared" si="239"/>
        <v>6.1126109127995765E-2</v>
      </c>
      <c r="H135" s="10">
        <f t="shared" si="239"/>
        <v>6.2120499745027979E-2</v>
      </c>
      <c r="I135" s="10">
        <f t="shared" si="239"/>
        <v>6.3114890362060194E-2</v>
      </c>
      <c r="J135" s="10">
        <f t="shared" si="239"/>
        <v>6.4109280979092187E-2</v>
      </c>
      <c r="K135" s="10">
        <f t="shared" si="239"/>
        <v>6.5103671596124402E-2</v>
      </c>
      <c r="L135" s="10">
        <f t="shared" si="239"/>
        <v>6.6098062213156394E-2</v>
      </c>
      <c r="M135" s="10">
        <f t="shared" si="239"/>
        <v>6.7092452830188609E-2</v>
      </c>
      <c r="N135" s="10">
        <f t="shared" si="239"/>
        <v>6.8086843447220824E-2</v>
      </c>
      <c r="O135" s="10">
        <f t="shared" si="239"/>
        <v>6.9081234064252817E-2</v>
      </c>
      <c r="P135" s="10">
        <f t="shared" si="239"/>
        <v>8.0019530851606291E-2</v>
      </c>
      <c r="Q135" s="10">
        <f t="shared" si="239"/>
        <v>8.1013921468638284E-2</v>
      </c>
      <c r="R135" s="10">
        <f t="shared" si="239"/>
        <v>8.2008312085670276E-2</v>
      </c>
      <c r="S135" s="10">
        <f t="shared" si="239"/>
        <v>8.3002702702702713E-2</v>
      </c>
      <c r="T135" s="10">
        <f t="shared" si="239"/>
        <v>8.3997093319734706E-2</v>
      </c>
      <c r="U135" s="10">
        <f t="shared" si="239"/>
        <v>8.4991483936766699E-2</v>
      </c>
      <c r="V135" s="10">
        <f t="shared" si="239"/>
        <v>8.5985874553799135E-2</v>
      </c>
      <c r="W135" s="10">
        <f t="shared" si="239"/>
        <v>8.6980265170831128E-2</v>
      </c>
      <c r="X135" s="10">
        <f t="shared" si="239"/>
        <v>8.7974655787863121E-2</v>
      </c>
      <c r="Y135" s="10">
        <f t="shared" si="239"/>
        <v>8.8969046404895114E-2</v>
      </c>
      <c r="Z135" s="10">
        <f t="shared" si="239"/>
        <v>8.996343702192755E-2</v>
      </c>
      <c r="AA135" s="10">
        <f t="shared" si="239"/>
        <v>9.0957827638959543E-2</v>
      </c>
      <c r="AB135" s="10">
        <f t="shared" si="239"/>
        <v>9.1952218255991536E-2</v>
      </c>
      <c r="AC135" s="10">
        <f t="shared" si="239"/>
        <v>9.2946608873023973E-2</v>
      </c>
      <c r="AD135" s="10">
        <f t="shared" si="239"/>
        <v>9.3940999490055965E-2</v>
      </c>
      <c r="AE135" s="10">
        <f t="shared" si="239"/>
        <v>9.4935390107087958E-2</v>
      </c>
      <c r="AF135" s="10">
        <f t="shared" si="239"/>
        <v>9.5929780724119951E-2</v>
      </c>
      <c r="AG135" s="10">
        <f t="shared" si="239"/>
        <v>9.6924171341152388E-2</v>
      </c>
      <c r="AH135" s="10">
        <f t="shared" si="239"/>
        <v>9.791856195818438E-2</v>
      </c>
      <c r="AI135" s="10">
        <f t="shared" si="239"/>
        <v>9.8912952575216373E-2</v>
      </c>
      <c r="AJ135" s="10">
        <f t="shared" si="239"/>
        <v>9.990734319224881E-2</v>
      </c>
      <c r="AK135" s="10">
        <f t="shared" si="239"/>
        <v>0.1009017338092808</v>
      </c>
      <c r="AL135" s="10">
        <f t="shared" si="239"/>
        <v>0.1018961244263128</v>
      </c>
      <c r="AM135" s="10">
        <f t="shared" si="239"/>
        <v>0.10289051504334479</v>
      </c>
      <c r="AN135" s="10">
        <f t="shared" si="239"/>
        <v>0.10388490566037722</v>
      </c>
      <c r="AO135" s="10">
        <f t="shared" si="239"/>
        <v>0.10487929627740922</v>
      </c>
      <c r="AP135" s="10">
        <f t="shared" si="239"/>
        <v>0.10587368689444121</v>
      </c>
      <c r="AQ135" s="10">
        <f t="shared" si="239"/>
        <v>0.10686807751147365</v>
      </c>
      <c r="AR135" s="10">
        <f t="shared" si="239"/>
        <v>0.10786246812850564</v>
      </c>
      <c r="AS135" s="10">
        <f t="shared" si="239"/>
        <v>0.10885685874553808</v>
      </c>
      <c r="AT135" s="10">
        <f t="shared" si="239"/>
        <v>0.10985124936257051</v>
      </c>
      <c r="AU135" s="10">
        <f t="shared" si="239"/>
        <v>0.11084563997960206</v>
      </c>
      <c r="AV135" s="10">
        <f t="shared" si="239"/>
        <v>0.1118400305966345</v>
      </c>
      <c r="AW135" s="10">
        <f t="shared" si="239"/>
        <v>0.11283442121366694</v>
      </c>
      <c r="AX135" s="10">
        <f t="shared" si="239"/>
        <v>0.11382881183069848</v>
      </c>
      <c r="AY135" s="10">
        <f t="shared" si="239"/>
        <v>0.11482320244773092</v>
      </c>
      <c r="AZ135" s="10">
        <f t="shared" si="239"/>
        <v>0.11581759306476336</v>
      </c>
      <c r="BA135" s="10">
        <f t="shared" si="239"/>
        <v>0.11681198368179491</v>
      </c>
      <c r="BB135" s="10">
        <f t="shared" si="239"/>
        <v>0.11780637429882734</v>
      </c>
      <c r="BC135" s="10">
        <f t="shared" si="239"/>
        <v>0.11880076491585978</v>
      </c>
      <c r="BD135" s="10">
        <f t="shared" si="239"/>
        <v>0.11979515553289133</v>
      </c>
      <c r="BE135" s="10">
        <f t="shared" si="239"/>
        <v>0.12078954614992377</v>
      </c>
      <c r="BF135" s="10">
        <f t="shared" si="239"/>
        <v>0.12178393676695531</v>
      </c>
      <c r="BG135" s="10">
        <f t="shared" si="239"/>
        <v>0.12277832738398775</v>
      </c>
      <c r="BH135" s="10">
        <f t="shared" si="239"/>
        <v>0.12377271800102019</v>
      </c>
      <c r="BI135" s="10">
        <f t="shared" si="239"/>
        <v>0.12476710861805174</v>
      </c>
      <c r="BJ135" s="10">
        <f t="shared" si="239"/>
        <v>0.12576149923508417</v>
      </c>
      <c r="BK135" s="10">
        <f t="shared" si="239"/>
        <v>0.12675588985211661</v>
      </c>
      <c r="BL135" s="10">
        <f t="shared" si="239"/>
        <v>0.12775028046914816</v>
      </c>
      <c r="BM135" s="10">
        <f t="shared" si="239"/>
        <v>0.1287446710861806</v>
      </c>
      <c r="BN135" s="10">
        <f t="shared" si="239"/>
        <v>0.12973906170321303</v>
      </c>
      <c r="BO135" s="10">
        <f t="shared" si="239"/>
        <v>0.13073345232024458</v>
      </c>
      <c r="BP135" s="10">
        <f t="shared" si="239"/>
        <v>0.13172784293727702</v>
      </c>
      <c r="BQ135" s="10">
        <f t="shared" si="239"/>
        <v>0.13272223355430945</v>
      </c>
      <c r="BR135" s="10">
        <f t="shared" ref="BR135:EC135" si="240">BR$5/(1-$E135)+$D$135-BR$5</f>
        <v>0.133716624171341</v>
      </c>
      <c r="BS135" s="10">
        <f t="shared" si="240"/>
        <v>0.13471101478837344</v>
      </c>
      <c r="BT135" s="10">
        <f t="shared" si="240"/>
        <v>0.13570540540540588</v>
      </c>
      <c r="BU135" s="10">
        <f t="shared" si="240"/>
        <v>0.13669979602243743</v>
      </c>
      <c r="BV135" s="10">
        <f t="shared" si="240"/>
        <v>0.13769418663946986</v>
      </c>
      <c r="BW135" s="10">
        <f t="shared" si="240"/>
        <v>0.13868857725650141</v>
      </c>
      <c r="BX135" s="10">
        <f t="shared" si="240"/>
        <v>0.13968296787353385</v>
      </c>
      <c r="BY135" s="10">
        <f t="shared" si="240"/>
        <v>0.14067735849056628</v>
      </c>
      <c r="BZ135" s="10">
        <f t="shared" si="240"/>
        <v>0.14167174910759783</v>
      </c>
      <c r="CA135" s="10">
        <f t="shared" si="240"/>
        <v>0.14266613972463027</v>
      </c>
      <c r="CB135" s="10">
        <f t="shared" si="240"/>
        <v>0.14366053034166271</v>
      </c>
      <c r="CC135" s="10">
        <f t="shared" si="240"/>
        <v>0.14465492095869426</v>
      </c>
      <c r="CD135" s="10">
        <f t="shared" si="240"/>
        <v>0.14564931157572669</v>
      </c>
      <c r="CE135" s="10">
        <f t="shared" si="240"/>
        <v>0.14664370219275913</v>
      </c>
      <c r="CF135" s="10">
        <f t="shared" si="240"/>
        <v>0.14763809280979068</v>
      </c>
      <c r="CG135" s="10">
        <f t="shared" si="240"/>
        <v>0.14863248342682311</v>
      </c>
      <c r="CH135" s="10">
        <f t="shared" si="240"/>
        <v>0.14962687404385555</v>
      </c>
      <c r="CI135" s="10">
        <f t="shared" si="240"/>
        <v>0.1506212646608871</v>
      </c>
      <c r="CJ135" s="10">
        <f t="shared" si="240"/>
        <v>0.15161565527791954</v>
      </c>
      <c r="CK135" s="10">
        <f t="shared" si="240"/>
        <v>0.15261004589495109</v>
      </c>
      <c r="CL135" s="10">
        <f t="shared" si="240"/>
        <v>0.15360443651198352</v>
      </c>
      <c r="CM135" s="10">
        <f t="shared" si="240"/>
        <v>0.15459882712901596</v>
      </c>
      <c r="CN135" s="10">
        <f t="shared" si="240"/>
        <v>0.15559321774604751</v>
      </c>
      <c r="CO135" s="10">
        <f t="shared" si="240"/>
        <v>0.15658760836307994</v>
      </c>
      <c r="CP135" s="10">
        <f t="shared" si="240"/>
        <v>0.15758199898011238</v>
      </c>
      <c r="CQ135" s="10">
        <f t="shared" si="240"/>
        <v>0.15857638959714393</v>
      </c>
      <c r="CR135" s="10">
        <f t="shared" si="240"/>
        <v>0.15957078021417637</v>
      </c>
      <c r="CS135" s="10">
        <f t="shared" si="240"/>
        <v>0.1605651708312088</v>
      </c>
      <c r="CT135" s="10">
        <f t="shared" si="240"/>
        <v>0.16155956144824035</v>
      </c>
      <c r="CU135" s="10">
        <f t="shared" si="240"/>
        <v>0.16255395206527279</v>
      </c>
      <c r="CV135" s="10">
        <f t="shared" si="240"/>
        <v>0.16354834268230523</v>
      </c>
      <c r="CW135" s="10">
        <f t="shared" si="240"/>
        <v>0.16454273329933677</v>
      </c>
      <c r="CX135" s="10">
        <f t="shared" si="240"/>
        <v>0.16553712391636921</v>
      </c>
      <c r="CY135" s="10">
        <f t="shared" si="240"/>
        <v>0.16653151453340076</v>
      </c>
      <c r="CZ135" s="10">
        <f t="shared" si="240"/>
        <v>0.1675259051504332</v>
      </c>
      <c r="DA135" s="10">
        <f t="shared" si="240"/>
        <v>0.16852029576746563</v>
      </c>
      <c r="DB135" s="10">
        <f t="shared" si="240"/>
        <v>0.16951468638449718</v>
      </c>
      <c r="DC135" s="10">
        <f t="shared" si="240"/>
        <v>0.17050907700152962</v>
      </c>
      <c r="DD135" s="10">
        <f t="shared" si="240"/>
        <v>0.17150346761856206</v>
      </c>
      <c r="DE135" s="10">
        <f t="shared" si="240"/>
        <v>0.1724978582355936</v>
      </c>
      <c r="DF135" s="10">
        <f t="shared" si="240"/>
        <v>0.17349224885262604</v>
      </c>
      <c r="DG135" s="10">
        <f t="shared" si="240"/>
        <v>0.17448663946965848</v>
      </c>
      <c r="DH135" s="10">
        <f t="shared" si="240"/>
        <v>0.17548103008669003</v>
      </c>
      <c r="DI135" s="10">
        <f t="shared" si="240"/>
        <v>0.17647542070372246</v>
      </c>
      <c r="DJ135" s="10">
        <f t="shared" si="240"/>
        <v>0.1774698113207549</v>
      </c>
      <c r="DK135" s="10">
        <f t="shared" si="240"/>
        <v>0.17846420193778645</v>
      </c>
      <c r="DL135" s="10">
        <f t="shared" si="240"/>
        <v>0.17945859255481889</v>
      </c>
      <c r="DM135" s="10">
        <f t="shared" si="240"/>
        <v>0.18045298317185043</v>
      </c>
      <c r="DN135" s="10">
        <f t="shared" si="240"/>
        <v>0.18144737378888287</v>
      </c>
      <c r="DO135" s="10">
        <f t="shared" si="240"/>
        <v>0.18244176440591531</v>
      </c>
      <c r="DP135" s="10">
        <f t="shared" si="240"/>
        <v>0.18343615502294686</v>
      </c>
      <c r="DQ135" s="10">
        <f t="shared" si="240"/>
        <v>0.18443054563997929</v>
      </c>
      <c r="DR135" s="10">
        <f t="shared" si="240"/>
        <v>0.18542493625701173</v>
      </c>
      <c r="DS135" s="10">
        <f t="shared" si="240"/>
        <v>0.18641932687404417</v>
      </c>
      <c r="DT135" s="10">
        <f t="shared" si="240"/>
        <v>0.18741371749107572</v>
      </c>
      <c r="DU135" s="10">
        <f t="shared" si="240"/>
        <v>0.18840810810810726</v>
      </c>
      <c r="DV135" s="10">
        <f t="shared" si="240"/>
        <v>0.18940249872514059</v>
      </c>
      <c r="DW135" s="10">
        <f t="shared" si="240"/>
        <v>0.19039688934217125</v>
      </c>
      <c r="DX135" s="10">
        <f t="shared" si="240"/>
        <v>0.19139127995920369</v>
      </c>
      <c r="DY135" s="10">
        <f t="shared" si="240"/>
        <v>0.19238567057623612</v>
      </c>
      <c r="DZ135" s="10">
        <f t="shared" si="240"/>
        <v>0.19338006119326856</v>
      </c>
      <c r="EA135" s="10">
        <f t="shared" si="240"/>
        <v>0.194374451810301</v>
      </c>
      <c r="EB135" s="10">
        <f t="shared" si="240"/>
        <v>0.19536884242733343</v>
      </c>
      <c r="EC135" s="10">
        <f t="shared" si="240"/>
        <v>0.19636323304436409</v>
      </c>
      <c r="ED135" s="10">
        <f t="shared" ref="ED135:ET135" si="241">ED$5/(1-$E135)+$D$135-ED$5</f>
        <v>0.19735762366139653</v>
      </c>
      <c r="EE135" s="10">
        <f t="shared" si="241"/>
        <v>0.19835201427842897</v>
      </c>
      <c r="EF135" s="10">
        <f t="shared" si="241"/>
        <v>0.1993464048954614</v>
      </c>
      <c r="EG135" s="10">
        <f t="shared" si="241"/>
        <v>0.20034079551249384</v>
      </c>
      <c r="EH135" s="10">
        <f t="shared" si="241"/>
        <v>0.20133518612952628</v>
      </c>
      <c r="EI135" s="10">
        <f t="shared" si="241"/>
        <v>0.20232957674655694</v>
      </c>
      <c r="EJ135" s="10">
        <f t="shared" si="241"/>
        <v>0.20332396736358938</v>
      </c>
      <c r="EK135" s="10">
        <f t="shared" si="241"/>
        <v>0.20431835798062181</v>
      </c>
      <c r="EL135" s="10">
        <f t="shared" si="241"/>
        <v>0.20531274859765425</v>
      </c>
      <c r="EM135" s="10">
        <f t="shared" si="241"/>
        <v>0.20630713921468669</v>
      </c>
      <c r="EN135" s="10">
        <f t="shared" si="241"/>
        <v>0.20730152983171912</v>
      </c>
      <c r="EO135" s="10">
        <f t="shared" si="241"/>
        <v>0.20829592044874978</v>
      </c>
      <c r="EP135" s="10">
        <f t="shared" si="241"/>
        <v>0.20929031106578222</v>
      </c>
      <c r="EQ135" s="10">
        <f t="shared" si="241"/>
        <v>0.21028470168281466</v>
      </c>
      <c r="ER135" s="10">
        <f t="shared" si="241"/>
        <v>0.21127909229984709</v>
      </c>
      <c r="ES135" s="10">
        <f t="shared" si="241"/>
        <v>0.21227348291687953</v>
      </c>
      <c r="ET135" s="10">
        <f t="shared" si="241"/>
        <v>0.21326787353391197</v>
      </c>
      <c r="EU135" s="10"/>
      <c r="EV135" s="10"/>
      <c r="EW135" s="10"/>
      <c r="EX135" s="10"/>
      <c r="EY135" s="10"/>
      <c r="EZ135" s="10"/>
      <c r="FA135" s="10"/>
      <c r="FB135" s="10"/>
    </row>
    <row r="136" spans="1:158" x14ac:dyDescent="0.25">
      <c r="A136" s="57"/>
      <c r="B136" s="17">
        <f t="shared" si="232"/>
        <v>85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</row>
    <row r="137" spans="1:158" x14ac:dyDescent="0.25">
      <c r="A137" s="1" t="s">
        <v>63</v>
      </c>
      <c r="B137" s="17">
        <f t="shared" si="232"/>
        <v>86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</row>
    <row r="138" spans="1:158" x14ac:dyDescent="0.25">
      <c r="A138" s="57" t="s">
        <v>70</v>
      </c>
      <c r="B138" s="17">
        <f t="shared" si="232"/>
        <v>87</v>
      </c>
      <c r="C138" s="10">
        <f>3.433+5.708</f>
        <v>9.141</v>
      </c>
      <c r="D138" s="10">
        <f>0.0797</f>
        <v>7.9699999999999993E-2</v>
      </c>
      <c r="E138" s="7">
        <f>0.0327</f>
        <v>3.27E-2</v>
      </c>
      <c r="F138" s="10">
        <f t="shared" ref="F138:BQ138" si="242">F$5/(1-$E138)+$D$138-F$5</f>
        <v>0.13040815672490425</v>
      </c>
      <c r="G138" s="10">
        <f t="shared" si="242"/>
        <v>0.13209842861573429</v>
      </c>
      <c r="H138" s="10">
        <f t="shared" si="242"/>
        <v>0.13378870050656477</v>
      </c>
      <c r="I138" s="10">
        <f t="shared" si="242"/>
        <v>0.13547897239739481</v>
      </c>
      <c r="J138" s="10">
        <f t="shared" si="242"/>
        <v>0.13716924428822486</v>
      </c>
      <c r="K138" s="10">
        <f t="shared" si="242"/>
        <v>0.1388595161790549</v>
      </c>
      <c r="L138" s="10">
        <f t="shared" si="242"/>
        <v>0.14054978806988494</v>
      </c>
      <c r="M138" s="10">
        <f t="shared" si="242"/>
        <v>0.14224005996071543</v>
      </c>
      <c r="N138" s="10">
        <f t="shared" si="242"/>
        <v>0.14393033185154547</v>
      </c>
      <c r="O138" s="10">
        <f t="shared" si="242"/>
        <v>0.14562060374237551</v>
      </c>
      <c r="P138" s="10">
        <f t="shared" si="242"/>
        <v>0.16421359454150686</v>
      </c>
      <c r="Q138" s="10">
        <f t="shared" si="242"/>
        <v>0.16590386643233712</v>
      </c>
      <c r="R138" s="10">
        <f t="shared" si="242"/>
        <v>0.16759413832316739</v>
      </c>
      <c r="S138" s="10">
        <f t="shared" si="242"/>
        <v>0.16928441021399765</v>
      </c>
      <c r="T138" s="10">
        <f t="shared" si="242"/>
        <v>0.17097468210482747</v>
      </c>
      <c r="U138" s="10">
        <f t="shared" si="242"/>
        <v>0.17266495399565773</v>
      </c>
      <c r="V138" s="10">
        <f t="shared" si="242"/>
        <v>0.174355225886488</v>
      </c>
      <c r="W138" s="10">
        <f t="shared" si="242"/>
        <v>0.17604549777731782</v>
      </c>
      <c r="X138" s="10">
        <f t="shared" si="242"/>
        <v>0.17773576966814808</v>
      </c>
      <c r="Y138" s="10">
        <f t="shared" si="242"/>
        <v>0.17942604155897834</v>
      </c>
      <c r="Z138" s="10">
        <f t="shared" si="242"/>
        <v>0.18111631344980861</v>
      </c>
      <c r="AA138" s="10">
        <f t="shared" si="242"/>
        <v>0.18280658534063843</v>
      </c>
      <c r="AB138" s="10">
        <f t="shared" si="242"/>
        <v>0.18449685723146869</v>
      </c>
      <c r="AC138" s="10">
        <f t="shared" si="242"/>
        <v>0.18618712912229896</v>
      </c>
      <c r="AD138" s="10">
        <f t="shared" si="242"/>
        <v>0.18787740101312878</v>
      </c>
      <c r="AE138" s="10">
        <f t="shared" si="242"/>
        <v>0.18956767290395904</v>
      </c>
      <c r="AF138" s="10">
        <f t="shared" si="242"/>
        <v>0.1912579447947893</v>
      </c>
      <c r="AG138" s="10">
        <f t="shared" si="242"/>
        <v>0.19294821668561957</v>
      </c>
      <c r="AH138" s="10">
        <f t="shared" si="242"/>
        <v>0.19463848857644939</v>
      </c>
      <c r="AI138" s="10">
        <f t="shared" si="242"/>
        <v>0.19632876046727965</v>
      </c>
      <c r="AJ138" s="10">
        <f t="shared" si="242"/>
        <v>0.19801903235810991</v>
      </c>
      <c r="AK138" s="10">
        <f t="shared" si="242"/>
        <v>0.19970930424893973</v>
      </c>
      <c r="AL138" s="10">
        <f t="shared" si="242"/>
        <v>0.20139957613977</v>
      </c>
      <c r="AM138" s="10">
        <f t="shared" si="242"/>
        <v>0.20308984803060026</v>
      </c>
      <c r="AN138" s="10">
        <f t="shared" si="242"/>
        <v>0.20478011992143053</v>
      </c>
      <c r="AO138" s="10">
        <f t="shared" si="242"/>
        <v>0.20647039181226035</v>
      </c>
      <c r="AP138" s="10">
        <f t="shared" si="242"/>
        <v>0.20816066370309105</v>
      </c>
      <c r="AQ138" s="10">
        <f t="shared" si="242"/>
        <v>0.20985093559392087</v>
      </c>
      <c r="AR138" s="10">
        <f t="shared" si="242"/>
        <v>0.21154120748475069</v>
      </c>
      <c r="AS138" s="10">
        <f t="shared" si="242"/>
        <v>0.2132314793755814</v>
      </c>
      <c r="AT138" s="10">
        <f t="shared" si="242"/>
        <v>0.21492175126641122</v>
      </c>
      <c r="AU138" s="10">
        <f t="shared" si="242"/>
        <v>0.21661202315724104</v>
      </c>
      <c r="AV138" s="10">
        <f t="shared" si="242"/>
        <v>0.21830229504807175</v>
      </c>
      <c r="AW138" s="10">
        <f t="shared" si="242"/>
        <v>0.21999256693890157</v>
      </c>
      <c r="AX138" s="10">
        <f t="shared" si="242"/>
        <v>0.22168283882973139</v>
      </c>
      <c r="AY138" s="10">
        <f t="shared" si="242"/>
        <v>0.2233731107205621</v>
      </c>
      <c r="AZ138" s="10">
        <f t="shared" si="242"/>
        <v>0.22506338261139192</v>
      </c>
      <c r="BA138" s="10">
        <f t="shared" si="242"/>
        <v>0.22675365450222174</v>
      </c>
      <c r="BB138" s="10">
        <f t="shared" si="242"/>
        <v>0.22844392639305244</v>
      </c>
      <c r="BC138" s="10">
        <f t="shared" si="242"/>
        <v>0.23013419828388226</v>
      </c>
      <c r="BD138" s="10">
        <f t="shared" si="242"/>
        <v>0.23182447017471208</v>
      </c>
      <c r="BE138" s="10">
        <f t="shared" si="242"/>
        <v>0.23351474206554279</v>
      </c>
      <c r="BF138" s="10">
        <f t="shared" si="242"/>
        <v>0.23520501395637261</v>
      </c>
      <c r="BG138" s="10">
        <f t="shared" si="242"/>
        <v>0.23689528584720332</v>
      </c>
      <c r="BH138" s="10">
        <f t="shared" si="242"/>
        <v>0.23858555773803314</v>
      </c>
      <c r="BI138" s="10">
        <f t="shared" si="242"/>
        <v>0.24027582962886296</v>
      </c>
      <c r="BJ138" s="10">
        <f t="shared" si="242"/>
        <v>0.24196610151969367</v>
      </c>
      <c r="BK138" s="10">
        <f t="shared" si="242"/>
        <v>0.24365637341052349</v>
      </c>
      <c r="BL138" s="10">
        <f t="shared" si="242"/>
        <v>0.24534664530135331</v>
      </c>
      <c r="BM138" s="10">
        <f t="shared" si="242"/>
        <v>0.24703691719218401</v>
      </c>
      <c r="BN138" s="10">
        <f t="shared" si="242"/>
        <v>0.24872718908301383</v>
      </c>
      <c r="BO138" s="10">
        <f t="shared" si="242"/>
        <v>0.25041746097384365</v>
      </c>
      <c r="BP138" s="10">
        <f t="shared" si="242"/>
        <v>0.25210773286467436</v>
      </c>
      <c r="BQ138" s="10">
        <f t="shared" si="242"/>
        <v>0.25379800475550418</v>
      </c>
      <c r="BR138" s="10">
        <f t="shared" ref="BR138:EC138" si="243">BR$5/(1-$E138)+$D$138-BR$5</f>
        <v>0.25548827664633489</v>
      </c>
      <c r="BS138" s="10">
        <f t="shared" si="243"/>
        <v>0.25717854853716471</v>
      </c>
      <c r="BT138" s="10">
        <f t="shared" si="243"/>
        <v>0.25886882042799453</v>
      </c>
      <c r="BU138" s="10">
        <f t="shared" si="243"/>
        <v>0.26055909231882524</v>
      </c>
      <c r="BV138" s="10">
        <f t="shared" si="243"/>
        <v>0.26224936420965506</v>
      </c>
      <c r="BW138" s="10">
        <f t="shared" si="243"/>
        <v>0.26393963610048488</v>
      </c>
      <c r="BX138" s="10">
        <f t="shared" si="243"/>
        <v>0.26562990799131558</v>
      </c>
      <c r="BY138" s="10">
        <f t="shared" si="243"/>
        <v>0.2673201798821454</v>
      </c>
      <c r="BZ138" s="10">
        <f t="shared" si="243"/>
        <v>0.26901045177297522</v>
      </c>
      <c r="CA138" s="10">
        <f t="shared" si="243"/>
        <v>0.27070072366380593</v>
      </c>
      <c r="CB138" s="10">
        <f t="shared" si="243"/>
        <v>0.27239099555463575</v>
      </c>
      <c r="CC138" s="10">
        <f t="shared" si="243"/>
        <v>0.27408126744546557</v>
      </c>
      <c r="CD138" s="10">
        <f t="shared" si="243"/>
        <v>0.27577153933629628</v>
      </c>
      <c r="CE138" s="10">
        <f t="shared" si="243"/>
        <v>0.2774618112271261</v>
      </c>
      <c r="CF138" s="10">
        <f t="shared" si="243"/>
        <v>0.27915208311795681</v>
      </c>
      <c r="CG138" s="10">
        <f t="shared" si="243"/>
        <v>0.28084235500878663</v>
      </c>
      <c r="CH138" s="10">
        <f t="shared" si="243"/>
        <v>0.28253262689961645</v>
      </c>
      <c r="CI138" s="10">
        <f t="shared" si="243"/>
        <v>0.28422289879044715</v>
      </c>
      <c r="CJ138" s="10">
        <f t="shared" si="243"/>
        <v>0.28591317068127697</v>
      </c>
      <c r="CK138" s="10">
        <f t="shared" si="243"/>
        <v>0.28760344257210679</v>
      </c>
      <c r="CL138" s="10">
        <f t="shared" si="243"/>
        <v>0.2892937144629375</v>
      </c>
      <c r="CM138" s="10">
        <f t="shared" si="243"/>
        <v>0.29098398635376732</v>
      </c>
      <c r="CN138" s="10">
        <f t="shared" si="243"/>
        <v>0.29267425824459714</v>
      </c>
      <c r="CO138" s="10">
        <f t="shared" si="243"/>
        <v>0.29436453013542785</v>
      </c>
      <c r="CP138" s="10">
        <f t="shared" si="243"/>
        <v>0.29605480202625767</v>
      </c>
      <c r="CQ138" s="10">
        <f t="shared" si="243"/>
        <v>0.29774507391708749</v>
      </c>
      <c r="CR138" s="10">
        <f t="shared" si="243"/>
        <v>0.2994353458079182</v>
      </c>
      <c r="CS138" s="10">
        <f t="shared" si="243"/>
        <v>0.30112561769874802</v>
      </c>
      <c r="CT138" s="10">
        <f t="shared" si="243"/>
        <v>0.30281588958957872</v>
      </c>
      <c r="CU138" s="10">
        <f t="shared" si="243"/>
        <v>0.30450616148040854</v>
      </c>
      <c r="CV138" s="10">
        <f t="shared" si="243"/>
        <v>0.30619643337123836</v>
      </c>
      <c r="CW138" s="10">
        <f t="shared" si="243"/>
        <v>0.30788670526206907</v>
      </c>
      <c r="CX138" s="10">
        <f t="shared" si="243"/>
        <v>0.30957697715289889</v>
      </c>
      <c r="CY138" s="10">
        <f t="shared" si="243"/>
        <v>0.31126724904372871</v>
      </c>
      <c r="CZ138" s="10">
        <f t="shared" si="243"/>
        <v>0.31295752093455942</v>
      </c>
      <c r="DA138" s="10">
        <f t="shared" si="243"/>
        <v>0.31464779282538924</v>
      </c>
      <c r="DB138" s="10">
        <f t="shared" si="243"/>
        <v>0.31633806471621906</v>
      </c>
      <c r="DC138" s="10">
        <f t="shared" si="243"/>
        <v>0.31802833660704977</v>
      </c>
      <c r="DD138" s="10">
        <f t="shared" si="243"/>
        <v>0.31971860849787959</v>
      </c>
      <c r="DE138" s="10">
        <f t="shared" si="243"/>
        <v>0.32140888038870941</v>
      </c>
      <c r="DF138" s="10">
        <f t="shared" si="243"/>
        <v>0.32309915227954011</v>
      </c>
      <c r="DG138" s="10">
        <f t="shared" si="243"/>
        <v>0.32478942417036993</v>
      </c>
      <c r="DH138" s="10">
        <f t="shared" si="243"/>
        <v>0.32647969606120064</v>
      </c>
      <c r="DI138" s="10">
        <f t="shared" si="243"/>
        <v>0.32816996795203046</v>
      </c>
      <c r="DJ138" s="10">
        <f t="shared" si="243"/>
        <v>0.32986023984286028</v>
      </c>
      <c r="DK138" s="10">
        <f t="shared" si="243"/>
        <v>0.33155051173369099</v>
      </c>
      <c r="DL138" s="10">
        <f t="shared" si="243"/>
        <v>0.33324078362452081</v>
      </c>
      <c r="DM138" s="10">
        <f t="shared" si="243"/>
        <v>0.33493105551535063</v>
      </c>
      <c r="DN138" s="10">
        <f t="shared" si="243"/>
        <v>0.33662132740618134</v>
      </c>
      <c r="DO138" s="10">
        <f t="shared" si="243"/>
        <v>0.33831159929701116</v>
      </c>
      <c r="DP138" s="10">
        <f t="shared" si="243"/>
        <v>0.34000187118784098</v>
      </c>
      <c r="DQ138" s="10">
        <f t="shared" si="243"/>
        <v>0.34169214307867168</v>
      </c>
      <c r="DR138" s="10">
        <f t="shared" si="243"/>
        <v>0.34338241496950239</v>
      </c>
      <c r="DS138" s="10">
        <f t="shared" si="243"/>
        <v>0.3450726868603331</v>
      </c>
      <c r="DT138" s="10">
        <f t="shared" si="243"/>
        <v>0.34676295875116203</v>
      </c>
      <c r="DU138" s="10">
        <f t="shared" si="243"/>
        <v>0.34845323064199274</v>
      </c>
      <c r="DV138" s="10">
        <f t="shared" si="243"/>
        <v>0.35014350253282345</v>
      </c>
      <c r="DW138" s="10">
        <f t="shared" si="243"/>
        <v>0.35183377442365327</v>
      </c>
      <c r="DX138" s="10">
        <f t="shared" si="243"/>
        <v>0.35352404631448309</v>
      </c>
      <c r="DY138" s="10">
        <f t="shared" si="243"/>
        <v>0.35521431820531291</v>
      </c>
      <c r="DZ138" s="10">
        <f t="shared" si="243"/>
        <v>0.3569045900961445</v>
      </c>
      <c r="EA138" s="10">
        <f t="shared" si="243"/>
        <v>0.35859486198697432</v>
      </c>
      <c r="EB138" s="10">
        <f t="shared" si="243"/>
        <v>0.36028513387780414</v>
      </c>
      <c r="EC138" s="10">
        <f t="shared" si="243"/>
        <v>0.36197540576863396</v>
      </c>
      <c r="ED138" s="10">
        <f t="shared" ref="ED138:ET138" si="244">ED$5/(1-$E138)+$D$138-ED$5</f>
        <v>0.36366567765946378</v>
      </c>
      <c r="EE138" s="10">
        <f t="shared" si="244"/>
        <v>0.36535594955029538</v>
      </c>
      <c r="EF138" s="10">
        <f t="shared" si="244"/>
        <v>0.3670462214411252</v>
      </c>
      <c r="EG138" s="10">
        <f t="shared" si="244"/>
        <v>0.36873649333195502</v>
      </c>
      <c r="EH138" s="10">
        <f t="shared" si="244"/>
        <v>0.37042676522278484</v>
      </c>
      <c r="EI138" s="10">
        <f t="shared" si="244"/>
        <v>0.37211703711361466</v>
      </c>
      <c r="EJ138" s="10">
        <f t="shared" si="244"/>
        <v>0.37380730900444448</v>
      </c>
      <c r="EK138" s="10">
        <f t="shared" si="244"/>
        <v>0.37549758089527607</v>
      </c>
      <c r="EL138" s="10">
        <f t="shared" si="244"/>
        <v>0.37718785278610589</v>
      </c>
      <c r="EM138" s="10">
        <f t="shared" si="244"/>
        <v>0.37887812467693571</v>
      </c>
      <c r="EN138" s="10">
        <f t="shared" si="244"/>
        <v>0.38056839656776553</v>
      </c>
      <c r="EO138" s="10">
        <f t="shared" si="244"/>
        <v>0.38225866845859535</v>
      </c>
      <c r="EP138" s="10">
        <f t="shared" si="244"/>
        <v>0.38394894034942695</v>
      </c>
      <c r="EQ138" s="10">
        <f t="shared" si="244"/>
        <v>0.38563921224025677</v>
      </c>
      <c r="ER138" s="10">
        <f t="shared" si="244"/>
        <v>0.38732948413108659</v>
      </c>
      <c r="ES138" s="10">
        <f t="shared" si="244"/>
        <v>0.38901975602191641</v>
      </c>
      <c r="ET138" s="10">
        <f t="shared" si="244"/>
        <v>0.39071002791274623</v>
      </c>
      <c r="EU138" s="10"/>
      <c r="EV138" s="10"/>
      <c r="EW138" s="10"/>
      <c r="EX138" s="10"/>
      <c r="EY138" s="10"/>
      <c r="EZ138" s="10"/>
      <c r="FA138" s="10"/>
      <c r="FB138" s="10"/>
    </row>
    <row r="139" spans="1:158" x14ac:dyDescent="0.25">
      <c r="A139" s="57" t="s">
        <v>71</v>
      </c>
      <c r="B139" s="17">
        <f t="shared" si="232"/>
        <v>88</v>
      </c>
      <c r="C139" s="10">
        <f>3.238+5.708</f>
        <v>8.9459999999999997</v>
      </c>
      <c r="D139" s="10">
        <f>0.0797</f>
        <v>7.9699999999999993E-2</v>
      </c>
      <c r="E139" s="7">
        <f>0.0328</f>
        <v>3.2800000000000003E-2</v>
      </c>
      <c r="F139" s="10">
        <f t="shared" ref="F139:BQ139" si="245">F$5/(1-$E139)+$D$139-F$5</f>
        <v>0.13056848635235729</v>
      </c>
      <c r="G139" s="10">
        <f t="shared" si="245"/>
        <v>0.13226410256410248</v>
      </c>
      <c r="H139" s="10">
        <f t="shared" si="245"/>
        <v>0.13395971877584811</v>
      </c>
      <c r="I139" s="10">
        <f t="shared" si="245"/>
        <v>0.1356553349875933</v>
      </c>
      <c r="J139" s="10">
        <f t="shared" si="245"/>
        <v>0.13735095119933849</v>
      </c>
      <c r="K139" s="10">
        <f t="shared" si="245"/>
        <v>0.13904656741108368</v>
      </c>
      <c r="L139" s="10">
        <f t="shared" si="245"/>
        <v>0.14074218362282886</v>
      </c>
      <c r="M139" s="10">
        <f t="shared" si="245"/>
        <v>0.14243779983457405</v>
      </c>
      <c r="N139" s="10">
        <f t="shared" si="245"/>
        <v>0.14413341604631924</v>
      </c>
      <c r="O139" s="10">
        <f t="shared" si="245"/>
        <v>0.14582903225806443</v>
      </c>
      <c r="P139" s="10">
        <f t="shared" si="245"/>
        <v>0.16448081058726238</v>
      </c>
      <c r="Q139" s="10">
        <f t="shared" si="245"/>
        <v>0.16617642679900735</v>
      </c>
      <c r="R139" s="10">
        <f t="shared" si="245"/>
        <v>0.16787204301075276</v>
      </c>
      <c r="S139" s="10">
        <f t="shared" si="245"/>
        <v>0.16956765922249772</v>
      </c>
      <c r="T139" s="10">
        <f t="shared" si="245"/>
        <v>0.17126327543424313</v>
      </c>
      <c r="U139" s="10">
        <f t="shared" si="245"/>
        <v>0.17295889164598854</v>
      </c>
      <c r="V139" s="10">
        <f t="shared" si="245"/>
        <v>0.17465450785773351</v>
      </c>
      <c r="W139" s="10">
        <f t="shared" si="245"/>
        <v>0.17635012406947892</v>
      </c>
      <c r="X139" s="10">
        <f t="shared" si="245"/>
        <v>0.17804574028122433</v>
      </c>
      <c r="Y139" s="10">
        <f t="shared" si="245"/>
        <v>0.1797413564929693</v>
      </c>
      <c r="Z139" s="10">
        <f t="shared" si="245"/>
        <v>0.18143697270471471</v>
      </c>
      <c r="AA139" s="10">
        <f t="shared" si="245"/>
        <v>0.18313258891645967</v>
      </c>
      <c r="AB139" s="10">
        <f t="shared" si="245"/>
        <v>0.18482820512820508</v>
      </c>
      <c r="AC139" s="10">
        <f t="shared" si="245"/>
        <v>0.18652382133995049</v>
      </c>
      <c r="AD139" s="10">
        <f t="shared" si="245"/>
        <v>0.18821943755169546</v>
      </c>
      <c r="AE139" s="10">
        <f t="shared" si="245"/>
        <v>0.18991505376344087</v>
      </c>
      <c r="AF139" s="10">
        <f t="shared" si="245"/>
        <v>0.19161066997518628</v>
      </c>
      <c r="AG139" s="10">
        <f t="shared" si="245"/>
        <v>0.19330628618693124</v>
      </c>
      <c r="AH139" s="10">
        <f t="shared" si="245"/>
        <v>0.19500190239867665</v>
      </c>
      <c r="AI139" s="10">
        <f t="shared" si="245"/>
        <v>0.19669751861042162</v>
      </c>
      <c r="AJ139" s="10">
        <f t="shared" si="245"/>
        <v>0.19839313482216703</v>
      </c>
      <c r="AK139" s="10">
        <f t="shared" si="245"/>
        <v>0.20008875103391244</v>
      </c>
      <c r="AL139" s="10">
        <f t="shared" si="245"/>
        <v>0.2017843672456574</v>
      </c>
      <c r="AM139" s="10">
        <f t="shared" si="245"/>
        <v>0.20347998345740281</v>
      </c>
      <c r="AN139" s="10">
        <f t="shared" si="245"/>
        <v>0.20517559966914778</v>
      </c>
      <c r="AO139" s="10">
        <f t="shared" si="245"/>
        <v>0.20687121588089319</v>
      </c>
      <c r="AP139" s="10">
        <f t="shared" si="245"/>
        <v>0.2085668320926386</v>
      </c>
      <c r="AQ139" s="10">
        <f t="shared" si="245"/>
        <v>0.21026244830438401</v>
      </c>
      <c r="AR139" s="10">
        <f t="shared" si="245"/>
        <v>0.21195806451612853</v>
      </c>
      <c r="AS139" s="10">
        <f t="shared" si="245"/>
        <v>0.21365368072787394</v>
      </c>
      <c r="AT139" s="10">
        <f t="shared" si="245"/>
        <v>0.21534929693961935</v>
      </c>
      <c r="AU139" s="10">
        <f t="shared" si="245"/>
        <v>0.21704491315136476</v>
      </c>
      <c r="AV139" s="10">
        <f t="shared" si="245"/>
        <v>0.21874052936311017</v>
      </c>
      <c r="AW139" s="10">
        <f t="shared" si="245"/>
        <v>0.22043614557485558</v>
      </c>
      <c r="AX139" s="10">
        <f t="shared" si="245"/>
        <v>0.2221317617866001</v>
      </c>
      <c r="AY139" s="10">
        <f t="shared" si="245"/>
        <v>0.22382737799834551</v>
      </c>
      <c r="AZ139" s="10">
        <f t="shared" si="245"/>
        <v>0.22552299421009092</v>
      </c>
      <c r="BA139" s="10">
        <f t="shared" si="245"/>
        <v>0.22721861042183633</v>
      </c>
      <c r="BB139" s="10">
        <f t="shared" si="245"/>
        <v>0.22891422663358174</v>
      </c>
      <c r="BC139" s="10">
        <f t="shared" si="245"/>
        <v>0.23060984284532626</v>
      </c>
      <c r="BD139" s="10">
        <f t="shared" si="245"/>
        <v>0.23230545905707167</v>
      </c>
      <c r="BE139" s="10">
        <f t="shared" si="245"/>
        <v>0.23400107526881708</v>
      </c>
      <c r="BF139" s="10">
        <f t="shared" si="245"/>
        <v>0.23569669148056249</v>
      </c>
      <c r="BG139" s="10">
        <f t="shared" si="245"/>
        <v>0.2373923076923079</v>
      </c>
      <c r="BH139" s="10">
        <f t="shared" si="245"/>
        <v>0.23908792390405242</v>
      </c>
      <c r="BI139" s="10">
        <f t="shared" si="245"/>
        <v>0.24078354011579783</v>
      </c>
      <c r="BJ139" s="10">
        <f t="shared" si="245"/>
        <v>0.24247915632754324</v>
      </c>
      <c r="BK139" s="10">
        <f t="shared" si="245"/>
        <v>0.24417477253928865</v>
      </c>
      <c r="BL139" s="10">
        <f t="shared" si="245"/>
        <v>0.24587038875103406</v>
      </c>
      <c r="BM139" s="10">
        <f t="shared" si="245"/>
        <v>0.24756600496277859</v>
      </c>
      <c r="BN139" s="10">
        <f t="shared" si="245"/>
        <v>0.249261621174524</v>
      </c>
      <c r="BO139" s="10">
        <f t="shared" si="245"/>
        <v>0.25095723738626941</v>
      </c>
      <c r="BP139" s="10">
        <f t="shared" si="245"/>
        <v>0.25265285359801481</v>
      </c>
      <c r="BQ139" s="10">
        <f t="shared" si="245"/>
        <v>0.25434846980976022</v>
      </c>
      <c r="BR139" s="10">
        <f t="shared" ref="BR139:EC139" si="246">BR$5/(1-$E139)+$D$139-BR$5</f>
        <v>0.25604408602150563</v>
      </c>
      <c r="BS139" s="10">
        <f t="shared" si="246"/>
        <v>0.25773970223325016</v>
      </c>
      <c r="BT139" s="10">
        <f t="shared" si="246"/>
        <v>0.25943531844499557</v>
      </c>
      <c r="BU139" s="10">
        <f t="shared" si="246"/>
        <v>0.26113093465674098</v>
      </c>
      <c r="BV139" s="10">
        <f t="shared" si="246"/>
        <v>0.26282655086848639</v>
      </c>
      <c r="BW139" s="10">
        <f t="shared" si="246"/>
        <v>0.2645221670802318</v>
      </c>
      <c r="BX139" s="10">
        <f t="shared" si="246"/>
        <v>0.26621778329197632</v>
      </c>
      <c r="BY139" s="10">
        <f t="shared" si="246"/>
        <v>0.26791339950372173</v>
      </c>
      <c r="BZ139" s="10">
        <f t="shared" si="246"/>
        <v>0.26960901571546714</v>
      </c>
      <c r="CA139" s="10">
        <f t="shared" si="246"/>
        <v>0.27130463192721255</v>
      </c>
      <c r="CB139" s="10">
        <f t="shared" si="246"/>
        <v>0.27300024813895796</v>
      </c>
      <c r="CC139" s="10">
        <f t="shared" si="246"/>
        <v>0.27469586435070248</v>
      </c>
      <c r="CD139" s="10">
        <f t="shared" si="246"/>
        <v>0.27639148056244789</v>
      </c>
      <c r="CE139" s="10">
        <f t="shared" si="246"/>
        <v>0.2780870967741933</v>
      </c>
      <c r="CF139" s="10">
        <f t="shared" si="246"/>
        <v>0.27978271298593871</v>
      </c>
      <c r="CG139" s="10">
        <f t="shared" si="246"/>
        <v>0.28147832919768412</v>
      </c>
      <c r="CH139" s="10">
        <f t="shared" si="246"/>
        <v>0.28317394540942864</v>
      </c>
      <c r="CI139" s="10">
        <f t="shared" si="246"/>
        <v>0.28486956162117405</v>
      </c>
      <c r="CJ139" s="10">
        <f t="shared" si="246"/>
        <v>0.28656517783291946</v>
      </c>
      <c r="CK139" s="10">
        <f t="shared" si="246"/>
        <v>0.28826079404466487</v>
      </c>
      <c r="CL139" s="10">
        <f t="shared" si="246"/>
        <v>0.28995641025641028</v>
      </c>
      <c r="CM139" s="10">
        <f t="shared" si="246"/>
        <v>0.29165202646815569</v>
      </c>
      <c r="CN139" s="10">
        <f t="shared" si="246"/>
        <v>0.29334764267990021</v>
      </c>
      <c r="CO139" s="10">
        <f t="shared" si="246"/>
        <v>0.29504325889164562</v>
      </c>
      <c r="CP139" s="10">
        <f t="shared" si="246"/>
        <v>0.29673887510339103</v>
      </c>
      <c r="CQ139" s="10">
        <f t="shared" si="246"/>
        <v>0.29843449131513644</v>
      </c>
      <c r="CR139" s="10">
        <f t="shared" si="246"/>
        <v>0.30013010752688185</v>
      </c>
      <c r="CS139" s="10">
        <f t="shared" si="246"/>
        <v>0.30182572373862637</v>
      </c>
      <c r="CT139" s="10">
        <f t="shared" si="246"/>
        <v>0.30352133995037178</v>
      </c>
      <c r="CU139" s="10">
        <f t="shared" si="246"/>
        <v>0.30521695616211719</v>
      </c>
      <c r="CV139" s="10">
        <f t="shared" si="246"/>
        <v>0.3069125723738626</v>
      </c>
      <c r="CW139" s="10">
        <f t="shared" si="246"/>
        <v>0.30860818858560801</v>
      </c>
      <c r="CX139" s="10">
        <f t="shared" si="246"/>
        <v>0.31030380479735253</v>
      </c>
      <c r="CY139" s="10">
        <f t="shared" si="246"/>
        <v>0.31199942100909794</v>
      </c>
      <c r="CZ139" s="10">
        <f t="shared" si="246"/>
        <v>0.31369503722084335</v>
      </c>
      <c r="DA139" s="10">
        <f t="shared" si="246"/>
        <v>0.31539065343258876</v>
      </c>
      <c r="DB139" s="10">
        <f t="shared" si="246"/>
        <v>0.31708626964433417</v>
      </c>
      <c r="DC139" s="10">
        <f t="shared" si="246"/>
        <v>0.31878188585607869</v>
      </c>
      <c r="DD139" s="10">
        <f t="shared" si="246"/>
        <v>0.3204775020678241</v>
      </c>
      <c r="DE139" s="10">
        <f t="shared" si="246"/>
        <v>0.32217311827956951</v>
      </c>
      <c r="DF139" s="10">
        <f t="shared" si="246"/>
        <v>0.32386873449131492</v>
      </c>
      <c r="DG139" s="10">
        <f t="shared" si="246"/>
        <v>0.32556435070306033</v>
      </c>
      <c r="DH139" s="10">
        <f t="shared" si="246"/>
        <v>0.32725996691480574</v>
      </c>
      <c r="DI139" s="10">
        <f t="shared" si="246"/>
        <v>0.32895558312655027</v>
      </c>
      <c r="DJ139" s="10">
        <f t="shared" si="246"/>
        <v>0.33065119933829568</v>
      </c>
      <c r="DK139" s="10">
        <f t="shared" si="246"/>
        <v>0.33234681555004109</v>
      </c>
      <c r="DL139" s="10">
        <f t="shared" si="246"/>
        <v>0.3340424317617865</v>
      </c>
      <c r="DM139" s="10">
        <f t="shared" si="246"/>
        <v>0.33573804797353191</v>
      </c>
      <c r="DN139" s="10">
        <f t="shared" si="246"/>
        <v>0.33743366418527643</v>
      </c>
      <c r="DO139" s="10">
        <f t="shared" si="246"/>
        <v>0.33912928039702184</v>
      </c>
      <c r="DP139" s="10">
        <f t="shared" si="246"/>
        <v>0.34082489660876725</v>
      </c>
      <c r="DQ139" s="10">
        <f t="shared" si="246"/>
        <v>0.34252051282051266</v>
      </c>
      <c r="DR139" s="10">
        <f t="shared" si="246"/>
        <v>0.34421612903225807</v>
      </c>
      <c r="DS139" s="10">
        <f t="shared" si="246"/>
        <v>0.34591174524400348</v>
      </c>
      <c r="DT139" s="10">
        <f t="shared" si="246"/>
        <v>0.34760736145574889</v>
      </c>
      <c r="DU139" s="10">
        <f t="shared" si="246"/>
        <v>0.3493029776674943</v>
      </c>
      <c r="DV139" s="10">
        <f t="shared" si="246"/>
        <v>0.35099859387923971</v>
      </c>
      <c r="DW139" s="10">
        <f t="shared" si="246"/>
        <v>0.35269421009098423</v>
      </c>
      <c r="DX139" s="10">
        <f t="shared" si="246"/>
        <v>0.35438982630273053</v>
      </c>
      <c r="DY139" s="10">
        <f t="shared" si="246"/>
        <v>0.35608544251447505</v>
      </c>
      <c r="DZ139" s="10">
        <f t="shared" si="246"/>
        <v>0.35778105872622135</v>
      </c>
      <c r="EA139" s="10">
        <f t="shared" si="246"/>
        <v>0.35947667493796587</v>
      </c>
      <c r="EB139" s="10">
        <f t="shared" si="246"/>
        <v>0.36117229114971039</v>
      </c>
      <c r="EC139" s="10">
        <f t="shared" si="246"/>
        <v>0.36286790736145669</v>
      </c>
      <c r="ED139" s="10">
        <f t="shared" ref="ED139:ET139" si="247">ED$5/(1-$E139)+$D$139-ED$5</f>
        <v>0.36456352357320121</v>
      </c>
      <c r="EE139" s="10">
        <f t="shared" si="247"/>
        <v>0.36625913978494751</v>
      </c>
      <c r="EF139" s="10">
        <f t="shared" si="247"/>
        <v>0.36795475599669203</v>
      </c>
      <c r="EG139" s="10">
        <f t="shared" si="247"/>
        <v>0.36965037220843833</v>
      </c>
      <c r="EH139" s="10">
        <f t="shared" si="247"/>
        <v>0.37134598842018285</v>
      </c>
      <c r="EI139" s="10">
        <f t="shared" si="247"/>
        <v>0.37304160463192737</v>
      </c>
      <c r="EJ139" s="10">
        <f t="shared" si="247"/>
        <v>0.37473722084367367</v>
      </c>
      <c r="EK139" s="10">
        <f t="shared" si="247"/>
        <v>0.37643283705541819</v>
      </c>
      <c r="EL139" s="10">
        <f t="shared" si="247"/>
        <v>0.37812845326716449</v>
      </c>
      <c r="EM139" s="10">
        <f t="shared" si="247"/>
        <v>0.37982406947890901</v>
      </c>
      <c r="EN139" s="10">
        <f t="shared" si="247"/>
        <v>0.38151968569065531</v>
      </c>
      <c r="EO139" s="10">
        <f t="shared" si="247"/>
        <v>0.38321530190239983</v>
      </c>
      <c r="EP139" s="10">
        <f t="shared" si="247"/>
        <v>0.38491091811414435</v>
      </c>
      <c r="EQ139" s="10">
        <f t="shared" si="247"/>
        <v>0.38660653432589065</v>
      </c>
      <c r="ER139" s="10">
        <f t="shared" si="247"/>
        <v>0.38830215053763517</v>
      </c>
      <c r="ES139" s="10">
        <f t="shared" si="247"/>
        <v>0.38999776674938147</v>
      </c>
      <c r="ET139" s="10">
        <f t="shared" si="247"/>
        <v>0.39169338296112599</v>
      </c>
      <c r="EU139" s="10"/>
      <c r="EV139" s="10"/>
      <c r="EW139" s="10"/>
      <c r="EX139" s="10"/>
      <c r="EY139" s="10"/>
      <c r="EZ139" s="10"/>
      <c r="FA139" s="10"/>
      <c r="FB139" s="10"/>
    </row>
    <row r="140" spans="1:158" x14ac:dyDescent="0.25">
      <c r="A140" s="57" t="s">
        <v>72</v>
      </c>
      <c r="B140" s="17">
        <f t="shared" si="232"/>
        <v>89</v>
      </c>
      <c r="C140" s="10">
        <f>5.708</f>
        <v>5.7080000000000002</v>
      </c>
      <c r="D140" s="10">
        <f>0.0539</f>
        <v>5.3900000000000003E-2</v>
      </c>
      <c r="E140" s="7">
        <f>0.0161</f>
        <v>1.61E-2</v>
      </c>
      <c r="F140" s="10">
        <f t="shared" ref="F140:BQ140" si="248">F$5/(1-$E140)+$D$140-F$5</f>
        <v>7.8445177355422446E-2</v>
      </c>
      <c r="G140" s="10">
        <f t="shared" si="248"/>
        <v>7.9263349933936356E-2</v>
      </c>
      <c r="H140" s="10">
        <f t="shared" si="248"/>
        <v>8.0081522512450487E-2</v>
      </c>
      <c r="I140" s="10">
        <f t="shared" si="248"/>
        <v>8.0899695090964618E-2</v>
      </c>
      <c r="J140" s="10">
        <f t="shared" si="248"/>
        <v>8.171786766947875E-2</v>
      </c>
      <c r="K140" s="10">
        <f t="shared" si="248"/>
        <v>8.2536040247992659E-2</v>
      </c>
      <c r="L140" s="10">
        <f t="shared" si="248"/>
        <v>8.3354212826506791E-2</v>
      </c>
      <c r="M140" s="10">
        <f t="shared" si="248"/>
        <v>8.4172385405020922E-2</v>
      </c>
      <c r="N140" s="10">
        <f t="shared" si="248"/>
        <v>8.4990557983535053E-2</v>
      </c>
      <c r="O140" s="10">
        <f t="shared" si="248"/>
        <v>8.5808730562048963E-2</v>
      </c>
      <c r="P140" s="10">
        <f t="shared" si="248"/>
        <v>9.4808628925703964E-2</v>
      </c>
      <c r="Q140" s="10">
        <f t="shared" si="248"/>
        <v>9.5626801504217873E-2</v>
      </c>
      <c r="R140" s="10">
        <f t="shared" si="248"/>
        <v>9.6444974082732227E-2</v>
      </c>
      <c r="S140" s="10">
        <f t="shared" si="248"/>
        <v>9.7263146661246136E-2</v>
      </c>
      <c r="T140" s="10">
        <f t="shared" si="248"/>
        <v>9.8081319239760045E-2</v>
      </c>
      <c r="U140" s="10">
        <f t="shared" si="248"/>
        <v>9.8899491818274399E-2</v>
      </c>
      <c r="V140" s="10">
        <f t="shared" si="248"/>
        <v>9.9717664396788308E-2</v>
      </c>
      <c r="W140" s="10">
        <f t="shared" si="248"/>
        <v>0.10053583697530222</v>
      </c>
      <c r="X140" s="10">
        <f t="shared" si="248"/>
        <v>0.10135400955381657</v>
      </c>
      <c r="Y140" s="10">
        <f t="shared" si="248"/>
        <v>0.10217218213233048</v>
      </c>
      <c r="Z140" s="10">
        <f t="shared" si="248"/>
        <v>0.10299035471084483</v>
      </c>
      <c r="AA140" s="10">
        <f t="shared" si="248"/>
        <v>0.10380852728935874</v>
      </c>
      <c r="AB140" s="10">
        <f t="shared" si="248"/>
        <v>0.10462669986787265</v>
      </c>
      <c r="AC140" s="10">
        <f t="shared" si="248"/>
        <v>0.10544487244638701</v>
      </c>
      <c r="AD140" s="10">
        <f t="shared" si="248"/>
        <v>0.10626304502490092</v>
      </c>
      <c r="AE140" s="10">
        <f t="shared" si="248"/>
        <v>0.10708121760341482</v>
      </c>
      <c r="AF140" s="10">
        <f t="shared" si="248"/>
        <v>0.10789939018192918</v>
      </c>
      <c r="AG140" s="10">
        <f t="shared" si="248"/>
        <v>0.10871756276044309</v>
      </c>
      <c r="AH140" s="10">
        <f t="shared" si="248"/>
        <v>0.10953573533895744</v>
      </c>
      <c r="AI140" s="10">
        <f t="shared" si="248"/>
        <v>0.11035390791747135</v>
      </c>
      <c r="AJ140" s="10">
        <f t="shared" si="248"/>
        <v>0.11117208049598526</v>
      </c>
      <c r="AK140" s="10">
        <f t="shared" si="248"/>
        <v>0.11199025307449961</v>
      </c>
      <c r="AL140" s="10">
        <f t="shared" si="248"/>
        <v>0.11280842565301352</v>
      </c>
      <c r="AM140" s="10">
        <f t="shared" si="248"/>
        <v>0.11362659823152743</v>
      </c>
      <c r="AN140" s="10">
        <f t="shared" si="248"/>
        <v>0.11444477081004178</v>
      </c>
      <c r="AO140" s="10">
        <f t="shared" si="248"/>
        <v>0.11526294338855569</v>
      </c>
      <c r="AP140" s="10">
        <f t="shared" si="248"/>
        <v>0.1160811159670696</v>
      </c>
      <c r="AQ140" s="10">
        <f t="shared" si="248"/>
        <v>0.11689928854558396</v>
      </c>
      <c r="AR140" s="10">
        <f t="shared" si="248"/>
        <v>0.11771746112409787</v>
      </c>
      <c r="AS140" s="10">
        <f t="shared" si="248"/>
        <v>0.11853563370261178</v>
      </c>
      <c r="AT140" s="10">
        <f t="shared" si="248"/>
        <v>0.11935380628112569</v>
      </c>
      <c r="AU140" s="10">
        <f t="shared" si="248"/>
        <v>0.12017197885963959</v>
      </c>
      <c r="AV140" s="10">
        <f t="shared" si="248"/>
        <v>0.1209901514381535</v>
      </c>
      <c r="AW140" s="10">
        <f t="shared" si="248"/>
        <v>0.1218083240166683</v>
      </c>
      <c r="AX140" s="10">
        <f t="shared" si="248"/>
        <v>0.12262649659518221</v>
      </c>
      <c r="AY140" s="10">
        <f t="shared" si="248"/>
        <v>0.12344466917369612</v>
      </c>
      <c r="AZ140" s="10">
        <f t="shared" si="248"/>
        <v>0.12426284175221003</v>
      </c>
      <c r="BA140" s="10">
        <f t="shared" si="248"/>
        <v>0.12508101433072394</v>
      </c>
      <c r="BB140" s="10">
        <f t="shared" si="248"/>
        <v>0.12589918690923785</v>
      </c>
      <c r="BC140" s="10">
        <f t="shared" si="248"/>
        <v>0.12671735948775265</v>
      </c>
      <c r="BD140" s="10">
        <f t="shared" si="248"/>
        <v>0.12753553206626655</v>
      </c>
      <c r="BE140" s="10">
        <f t="shared" si="248"/>
        <v>0.12835370464478046</v>
      </c>
      <c r="BF140" s="10">
        <f t="shared" si="248"/>
        <v>0.12917187722329437</v>
      </c>
      <c r="BG140" s="10">
        <f t="shared" si="248"/>
        <v>0.12999004980180828</v>
      </c>
      <c r="BH140" s="10">
        <f t="shared" si="248"/>
        <v>0.13080822238032308</v>
      </c>
      <c r="BI140" s="10">
        <f t="shared" si="248"/>
        <v>0.13162639495883699</v>
      </c>
      <c r="BJ140" s="10">
        <f t="shared" si="248"/>
        <v>0.1324445675373509</v>
      </c>
      <c r="BK140" s="10">
        <f t="shared" si="248"/>
        <v>0.13326274011586481</v>
      </c>
      <c r="BL140" s="10">
        <f t="shared" si="248"/>
        <v>0.13408091269437872</v>
      </c>
      <c r="BM140" s="10">
        <f t="shared" si="248"/>
        <v>0.13489908527289352</v>
      </c>
      <c r="BN140" s="10">
        <f t="shared" si="248"/>
        <v>0.13571725785140742</v>
      </c>
      <c r="BO140" s="10">
        <f t="shared" si="248"/>
        <v>0.13653543042992133</v>
      </c>
      <c r="BP140" s="10">
        <f t="shared" si="248"/>
        <v>0.13735360300843524</v>
      </c>
      <c r="BQ140" s="10">
        <f t="shared" si="248"/>
        <v>0.13817177558694915</v>
      </c>
      <c r="BR140" s="10">
        <f t="shared" ref="BR140:EC140" si="249">BR$5/(1-$E140)+$D$140-BR$5</f>
        <v>0.13898994816546306</v>
      </c>
      <c r="BS140" s="10">
        <f t="shared" si="249"/>
        <v>0.13980812074397786</v>
      </c>
      <c r="BT140" s="10">
        <f t="shared" si="249"/>
        <v>0.14062629332249177</v>
      </c>
      <c r="BU140" s="10">
        <f t="shared" si="249"/>
        <v>0.14144446590100568</v>
      </c>
      <c r="BV140" s="10">
        <f t="shared" si="249"/>
        <v>0.14226263847951959</v>
      </c>
      <c r="BW140" s="10">
        <f t="shared" si="249"/>
        <v>0.1430808110580335</v>
      </c>
      <c r="BX140" s="10">
        <f t="shared" si="249"/>
        <v>0.14389898363654829</v>
      </c>
      <c r="BY140" s="10">
        <f t="shared" si="249"/>
        <v>0.1447171562150622</v>
      </c>
      <c r="BZ140" s="10">
        <f t="shared" si="249"/>
        <v>0.14553532879357611</v>
      </c>
      <c r="CA140" s="10">
        <f t="shared" si="249"/>
        <v>0.14635350137209002</v>
      </c>
      <c r="CB140" s="10">
        <f t="shared" si="249"/>
        <v>0.14717167395060393</v>
      </c>
      <c r="CC140" s="10">
        <f t="shared" si="249"/>
        <v>0.14798984652911784</v>
      </c>
      <c r="CD140" s="10">
        <f t="shared" si="249"/>
        <v>0.14880801910763264</v>
      </c>
      <c r="CE140" s="10">
        <f t="shared" si="249"/>
        <v>0.14962619168614655</v>
      </c>
      <c r="CF140" s="10">
        <f t="shared" si="249"/>
        <v>0.15044436426466046</v>
      </c>
      <c r="CG140" s="10">
        <f t="shared" si="249"/>
        <v>0.15126253684317437</v>
      </c>
      <c r="CH140" s="10">
        <f t="shared" si="249"/>
        <v>0.15208070942168828</v>
      </c>
      <c r="CI140" s="10">
        <f t="shared" si="249"/>
        <v>0.15289888200020307</v>
      </c>
      <c r="CJ140" s="10">
        <f t="shared" si="249"/>
        <v>0.15371705457871698</v>
      </c>
      <c r="CK140" s="10">
        <f t="shared" si="249"/>
        <v>0.15453522715723089</v>
      </c>
      <c r="CL140" s="10">
        <f t="shared" si="249"/>
        <v>0.1553533997357448</v>
      </c>
      <c r="CM140" s="10">
        <f t="shared" si="249"/>
        <v>0.15617157231425871</v>
      </c>
      <c r="CN140" s="10">
        <f t="shared" si="249"/>
        <v>0.15698974489277351</v>
      </c>
      <c r="CO140" s="10">
        <f t="shared" si="249"/>
        <v>0.15780791747128742</v>
      </c>
      <c r="CP140" s="10">
        <f t="shared" si="249"/>
        <v>0.15862609004980133</v>
      </c>
      <c r="CQ140" s="10">
        <f t="shared" si="249"/>
        <v>0.15944426262831524</v>
      </c>
      <c r="CR140" s="10">
        <f t="shared" si="249"/>
        <v>0.16026243520682915</v>
      </c>
      <c r="CS140" s="10">
        <f t="shared" si="249"/>
        <v>0.16108060778534306</v>
      </c>
      <c r="CT140" s="10">
        <f t="shared" si="249"/>
        <v>0.16189878036385785</v>
      </c>
      <c r="CU140" s="10">
        <f t="shared" si="249"/>
        <v>0.16271695294237176</v>
      </c>
      <c r="CV140" s="10">
        <f t="shared" si="249"/>
        <v>0.16353512552088567</v>
      </c>
      <c r="CW140" s="10">
        <f t="shared" si="249"/>
        <v>0.16435329809939958</v>
      </c>
      <c r="CX140" s="10">
        <f t="shared" si="249"/>
        <v>0.16517147067791349</v>
      </c>
      <c r="CY140" s="10">
        <f t="shared" si="249"/>
        <v>0.16598964325642829</v>
      </c>
      <c r="CZ140" s="10">
        <f t="shared" si="249"/>
        <v>0.1668078158349422</v>
      </c>
      <c r="DA140" s="10">
        <f t="shared" si="249"/>
        <v>0.16762598841345611</v>
      </c>
      <c r="DB140" s="10">
        <f t="shared" si="249"/>
        <v>0.16844416099197002</v>
      </c>
      <c r="DC140" s="10">
        <f t="shared" si="249"/>
        <v>0.16926233357048392</v>
      </c>
      <c r="DD140" s="10">
        <f t="shared" si="249"/>
        <v>0.17008050614899783</v>
      </c>
      <c r="DE140" s="10">
        <f t="shared" si="249"/>
        <v>0.17089867872751263</v>
      </c>
      <c r="DF140" s="10">
        <f t="shared" si="249"/>
        <v>0.17171685130602654</v>
      </c>
      <c r="DG140" s="10">
        <f t="shared" si="249"/>
        <v>0.17253502388454045</v>
      </c>
      <c r="DH140" s="10">
        <f t="shared" si="249"/>
        <v>0.17335319646305436</v>
      </c>
      <c r="DI140" s="10">
        <f t="shared" si="249"/>
        <v>0.17417136904156827</v>
      </c>
      <c r="DJ140" s="10">
        <f t="shared" si="249"/>
        <v>0.17498954162008307</v>
      </c>
      <c r="DK140" s="10">
        <f t="shared" si="249"/>
        <v>0.17580771419859698</v>
      </c>
      <c r="DL140" s="10">
        <f t="shared" si="249"/>
        <v>0.17662588677711089</v>
      </c>
      <c r="DM140" s="10">
        <f t="shared" si="249"/>
        <v>0.17744405935562479</v>
      </c>
      <c r="DN140" s="10">
        <f t="shared" si="249"/>
        <v>0.1782622319341387</v>
      </c>
      <c r="DO140" s="10">
        <f t="shared" si="249"/>
        <v>0.1790804045126535</v>
      </c>
      <c r="DP140" s="10">
        <f t="shared" si="249"/>
        <v>0.17989857709116741</v>
      </c>
      <c r="DQ140" s="10">
        <f t="shared" si="249"/>
        <v>0.18071674966968132</v>
      </c>
      <c r="DR140" s="10">
        <f t="shared" si="249"/>
        <v>0.18153492224819523</v>
      </c>
      <c r="DS140" s="10">
        <f t="shared" si="249"/>
        <v>0.18235309482671003</v>
      </c>
      <c r="DT140" s="10">
        <f t="shared" si="249"/>
        <v>0.18317126740522482</v>
      </c>
      <c r="DU140" s="10">
        <f t="shared" si="249"/>
        <v>0.18398943998373785</v>
      </c>
      <c r="DV140" s="10">
        <f t="shared" si="249"/>
        <v>0.18480761256225264</v>
      </c>
      <c r="DW140" s="10">
        <f t="shared" si="249"/>
        <v>0.18562578514076655</v>
      </c>
      <c r="DX140" s="10">
        <f t="shared" si="249"/>
        <v>0.18644395771928046</v>
      </c>
      <c r="DY140" s="10">
        <f t="shared" si="249"/>
        <v>0.18726213029779437</v>
      </c>
      <c r="DZ140" s="10">
        <f t="shared" si="249"/>
        <v>0.18808030287630828</v>
      </c>
      <c r="EA140" s="10">
        <f t="shared" si="249"/>
        <v>0.18889847545482219</v>
      </c>
      <c r="EB140" s="10">
        <f t="shared" si="249"/>
        <v>0.18971664803333788</v>
      </c>
      <c r="EC140" s="10">
        <f t="shared" si="249"/>
        <v>0.19053482061185179</v>
      </c>
      <c r="ED140" s="10">
        <f t="shared" ref="ED140:ET140" si="250">ED$5/(1-$E140)+$D$140-ED$5</f>
        <v>0.19135299319036569</v>
      </c>
      <c r="EE140" s="10">
        <f t="shared" si="250"/>
        <v>0.1921711657688796</v>
      </c>
      <c r="EF140" s="10">
        <f t="shared" si="250"/>
        <v>0.19298933834739351</v>
      </c>
      <c r="EG140" s="10">
        <f t="shared" si="250"/>
        <v>0.19380751092590742</v>
      </c>
      <c r="EH140" s="10">
        <f t="shared" si="250"/>
        <v>0.19462568350442133</v>
      </c>
      <c r="EI140" s="10">
        <f t="shared" si="250"/>
        <v>0.19544385608293524</v>
      </c>
      <c r="EJ140" s="10">
        <f t="shared" si="250"/>
        <v>0.19626202866144915</v>
      </c>
      <c r="EK140" s="10">
        <f t="shared" si="250"/>
        <v>0.19708020123996306</v>
      </c>
      <c r="EL140" s="10">
        <f t="shared" si="250"/>
        <v>0.19789837381847875</v>
      </c>
      <c r="EM140" s="10">
        <f t="shared" si="250"/>
        <v>0.19871654639699265</v>
      </c>
      <c r="EN140" s="10">
        <f t="shared" si="250"/>
        <v>0.19953471897550656</v>
      </c>
      <c r="EO140" s="10">
        <f t="shared" si="250"/>
        <v>0.20035289155402047</v>
      </c>
      <c r="EP140" s="10">
        <f t="shared" si="250"/>
        <v>0.20117106413253438</v>
      </c>
      <c r="EQ140" s="10">
        <f t="shared" si="250"/>
        <v>0.20198923671104829</v>
      </c>
      <c r="ER140" s="10">
        <f t="shared" si="250"/>
        <v>0.2028074092895622</v>
      </c>
      <c r="ES140" s="10">
        <f t="shared" si="250"/>
        <v>0.20362558186807611</v>
      </c>
      <c r="ET140" s="10">
        <f t="shared" si="250"/>
        <v>0.20444375444659002</v>
      </c>
      <c r="EU140" s="10"/>
      <c r="EV140" s="10"/>
      <c r="EW140" s="10"/>
      <c r="EX140" s="10"/>
      <c r="EY140" s="10"/>
      <c r="EZ140" s="10"/>
      <c r="FA140" s="10"/>
      <c r="FB140" s="10"/>
    </row>
    <row r="141" spans="1:158" x14ac:dyDescent="0.25">
      <c r="A141" s="57" t="s">
        <v>73</v>
      </c>
      <c r="B141" s="17">
        <f t="shared" si="232"/>
        <v>90</v>
      </c>
      <c r="C141" s="10">
        <f>8.083+5.708</f>
        <v>13.791</v>
      </c>
      <c r="D141" s="10">
        <f>0.095</f>
        <v>9.5000000000000001E-2</v>
      </c>
      <c r="E141" s="7">
        <f>0.0425</f>
        <v>4.2500000000000003E-2</v>
      </c>
      <c r="F141" s="10">
        <f t="shared" ref="F141:BQ141" si="251">F$5/(1-$E141)+$D$141-F$5</f>
        <v>0.16157963446475199</v>
      </c>
      <c r="G141" s="10">
        <f t="shared" si="251"/>
        <v>0.16379895561357705</v>
      </c>
      <c r="H141" s="10">
        <f t="shared" si="251"/>
        <v>0.16601827676240211</v>
      </c>
      <c r="I141" s="10">
        <f t="shared" si="251"/>
        <v>0.16823759791122717</v>
      </c>
      <c r="J141" s="10">
        <f t="shared" si="251"/>
        <v>0.17045691906005223</v>
      </c>
      <c r="K141" s="10">
        <f t="shared" si="251"/>
        <v>0.17267624020887729</v>
      </c>
      <c r="L141" s="10">
        <f t="shared" si="251"/>
        <v>0.17489556135770234</v>
      </c>
      <c r="M141" s="10">
        <f t="shared" si="251"/>
        <v>0.17711488250652763</v>
      </c>
      <c r="N141" s="10">
        <f t="shared" si="251"/>
        <v>0.17933420365535246</v>
      </c>
      <c r="O141" s="10">
        <f t="shared" si="251"/>
        <v>0.18155352480417775</v>
      </c>
      <c r="P141" s="10">
        <f t="shared" si="251"/>
        <v>0.20596605744125362</v>
      </c>
      <c r="Q141" s="10">
        <f t="shared" si="251"/>
        <v>0.20818537859007868</v>
      </c>
      <c r="R141" s="10">
        <f t="shared" si="251"/>
        <v>0.21040469973890374</v>
      </c>
      <c r="S141" s="10">
        <f t="shared" si="251"/>
        <v>0.21262402088772836</v>
      </c>
      <c r="T141" s="10">
        <f t="shared" si="251"/>
        <v>0.21484334203655342</v>
      </c>
      <c r="U141" s="10">
        <f t="shared" si="251"/>
        <v>0.21706266318537848</v>
      </c>
      <c r="V141" s="10">
        <f t="shared" si="251"/>
        <v>0.21928198433420354</v>
      </c>
      <c r="W141" s="10">
        <f t="shared" si="251"/>
        <v>0.2215013054830286</v>
      </c>
      <c r="X141" s="10">
        <f t="shared" si="251"/>
        <v>0.22372062663185366</v>
      </c>
      <c r="Y141" s="10">
        <f t="shared" si="251"/>
        <v>0.22593994778067872</v>
      </c>
      <c r="Z141" s="10">
        <f t="shared" si="251"/>
        <v>0.22815926892950378</v>
      </c>
      <c r="AA141" s="10">
        <f t="shared" si="251"/>
        <v>0.23037859007832884</v>
      </c>
      <c r="AB141" s="10">
        <f t="shared" si="251"/>
        <v>0.2325979112271539</v>
      </c>
      <c r="AC141" s="10">
        <f t="shared" si="251"/>
        <v>0.23481723237597896</v>
      </c>
      <c r="AD141" s="10">
        <f t="shared" si="251"/>
        <v>0.23703655352480402</v>
      </c>
      <c r="AE141" s="10">
        <f t="shared" si="251"/>
        <v>0.23925587467362908</v>
      </c>
      <c r="AF141" s="10">
        <f t="shared" si="251"/>
        <v>0.24147519582245414</v>
      </c>
      <c r="AG141" s="10">
        <f t="shared" si="251"/>
        <v>0.2436945169712792</v>
      </c>
      <c r="AH141" s="10">
        <f t="shared" si="251"/>
        <v>0.24591383812010426</v>
      </c>
      <c r="AI141" s="10">
        <f t="shared" si="251"/>
        <v>0.24813315926892932</v>
      </c>
      <c r="AJ141" s="10">
        <f t="shared" si="251"/>
        <v>0.25035248041775437</v>
      </c>
      <c r="AK141" s="10">
        <f t="shared" si="251"/>
        <v>0.25257180156657943</v>
      </c>
      <c r="AL141" s="10">
        <f t="shared" si="251"/>
        <v>0.25479112271540449</v>
      </c>
      <c r="AM141" s="10">
        <f t="shared" si="251"/>
        <v>0.25701044386422955</v>
      </c>
      <c r="AN141" s="10">
        <f t="shared" si="251"/>
        <v>0.25922976501305461</v>
      </c>
      <c r="AO141" s="10">
        <f t="shared" si="251"/>
        <v>0.26144908616187923</v>
      </c>
      <c r="AP141" s="10">
        <f t="shared" si="251"/>
        <v>0.26366840731070429</v>
      </c>
      <c r="AQ141" s="10">
        <f t="shared" si="251"/>
        <v>0.26588772845952935</v>
      </c>
      <c r="AR141" s="10">
        <f t="shared" si="251"/>
        <v>0.26810704960835441</v>
      </c>
      <c r="AS141" s="10">
        <f t="shared" si="251"/>
        <v>0.27032637075717947</v>
      </c>
      <c r="AT141" s="10">
        <f t="shared" si="251"/>
        <v>0.27254569190600453</v>
      </c>
      <c r="AU141" s="10">
        <f t="shared" si="251"/>
        <v>0.27476501305482959</v>
      </c>
      <c r="AV141" s="10">
        <f t="shared" si="251"/>
        <v>0.27698433420365465</v>
      </c>
      <c r="AW141" s="10">
        <f t="shared" si="251"/>
        <v>0.27920365535247971</v>
      </c>
      <c r="AX141" s="10">
        <f t="shared" si="251"/>
        <v>0.28142297650130477</v>
      </c>
      <c r="AY141" s="10">
        <f t="shared" si="251"/>
        <v>0.28364229765012983</v>
      </c>
      <c r="AZ141" s="10">
        <f t="shared" si="251"/>
        <v>0.28586161879895489</v>
      </c>
      <c r="BA141" s="10">
        <f t="shared" si="251"/>
        <v>0.28808093994777995</v>
      </c>
      <c r="BB141" s="10">
        <f t="shared" si="251"/>
        <v>0.29030026109660501</v>
      </c>
      <c r="BC141" s="10">
        <f t="shared" si="251"/>
        <v>0.29251958224543007</v>
      </c>
      <c r="BD141" s="10">
        <f t="shared" si="251"/>
        <v>0.29473890339425513</v>
      </c>
      <c r="BE141" s="10">
        <f t="shared" si="251"/>
        <v>0.29695822454308018</v>
      </c>
      <c r="BF141" s="10">
        <f t="shared" si="251"/>
        <v>0.29917754569190524</v>
      </c>
      <c r="BG141" s="10">
        <f t="shared" si="251"/>
        <v>0.3013968668407303</v>
      </c>
      <c r="BH141" s="10">
        <f t="shared" si="251"/>
        <v>0.30361618798955536</v>
      </c>
      <c r="BI141" s="10">
        <f t="shared" si="251"/>
        <v>0.30583550913838042</v>
      </c>
      <c r="BJ141" s="10">
        <f t="shared" si="251"/>
        <v>0.30805483028720548</v>
      </c>
      <c r="BK141" s="10">
        <f t="shared" si="251"/>
        <v>0.31027415143603054</v>
      </c>
      <c r="BL141" s="10">
        <f t="shared" si="251"/>
        <v>0.3124934725848556</v>
      </c>
      <c r="BM141" s="10">
        <f t="shared" si="251"/>
        <v>0.31471279373368066</v>
      </c>
      <c r="BN141" s="10">
        <f t="shared" si="251"/>
        <v>0.31693211488250572</v>
      </c>
      <c r="BO141" s="10">
        <f t="shared" si="251"/>
        <v>0.31915143603133078</v>
      </c>
      <c r="BP141" s="10">
        <f t="shared" si="251"/>
        <v>0.32137075718015584</v>
      </c>
      <c r="BQ141" s="10">
        <f t="shared" si="251"/>
        <v>0.3235900783289809</v>
      </c>
      <c r="BR141" s="10">
        <f t="shared" ref="BR141:EC141" si="252">BR$5/(1-$E141)+$D$141-BR$5</f>
        <v>0.32580939947780596</v>
      </c>
      <c r="BS141" s="10">
        <f t="shared" si="252"/>
        <v>0.32802872062663102</v>
      </c>
      <c r="BT141" s="10">
        <f t="shared" si="252"/>
        <v>0.33024804177545608</v>
      </c>
      <c r="BU141" s="10">
        <f t="shared" si="252"/>
        <v>0.33246736292428114</v>
      </c>
      <c r="BV141" s="10">
        <f t="shared" si="252"/>
        <v>0.3346866840731062</v>
      </c>
      <c r="BW141" s="10">
        <f t="shared" si="252"/>
        <v>0.33690600522193126</v>
      </c>
      <c r="BX141" s="10">
        <f t="shared" si="252"/>
        <v>0.33912532637075632</v>
      </c>
      <c r="BY141" s="10">
        <f t="shared" si="252"/>
        <v>0.34134464751958138</v>
      </c>
      <c r="BZ141" s="10">
        <f t="shared" si="252"/>
        <v>0.34356396866840644</v>
      </c>
      <c r="CA141" s="10">
        <f t="shared" si="252"/>
        <v>0.3457832898172315</v>
      </c>
      <c r="CB141" s="10">
        <f t="shared" si="252"/>
        <v>0.34800261096605656</v>
      </c>
      <c r="CC141" s="10">
        <f t="shared" si="252"/>
        <v>0.35022193211488162</v>
      </c>
      <c r="CD141" s="10">
        <f t="shared" si="252"/>
        <v>0.35244125326370668</v>
      </c>
      <c r="CE141" s="10">
        <f t="shared" si="252"/>
        <v>0.35466057441253174</v>
      </c>
      <c r="CF141" s="10">
        <f t="shared" si="252"/>
        <v>0.3568798955613568</v>
      </c>
      <c r="CG141" s="10">
        <f t="shared" si="252"/>
        <v>0.35909921671018186</v>
      </c>
      <c r="CH141" s="10">
        <f t="shared" si="252"/>
        <v>0.36131853785900692</v>
      </c>
      <c r="CI141" s="10">
        <f t="shared" si="252"/>
        <v>0.36353785900783198</v>
      </c>
      <c r="CJ141" s="10">
        <f t="shared" si="252"/>
        <v>0.36575718015665704</v>
      </c>
      <c r="CK141" s="10">
        <f t="shared" si="252"/>
        <v>0.3679765013054821</v>
      </c>
      <c r="CL141" s="10">
        <f t="shared" si="252"/>
        <v>0.37019582245430716</v>
      </c>
      <c r="CM141" s="10">
        <f t="shared" si="252"/>
        <v>0.37241514360313221</v>
      </c>
      <c r="CN141" s="10">
        <f t="shared" si="252"/>
        <v>0.37463446475195727</v>
      </c>
      <c r="CO141" s="10">
        <f t="shared" si="252"/>
        <v>0.37685378590078233</v>
      </c>
      <c r="CP141" s="10">
        <f t="shared" si="252"/>
        <v>0.37907310704960739</v>
      </c>
      <c r="CQ141" s="10">
        <f t="shared" si="252"/>
        <v>0.38129242819843245</v>
      </c>
      <c r="CR141" s="10">
        <f t="shared" si="252"/>
        <v>0.38351174934725751</v>
      </c>
      <c r="CS141" s="10">
        <f t="shared" si="252"/>
        <v>0.38573107049608257</v>
      </c>
      <c r="CT141" s="10">
        <f t="shared" si="252"/>
        <v>0.38795039164490763</v>
      </c>
      <c r="CU141" s="10">
        <f t="shared" si="252"/>
        <v>0.39016971279373269</v>
      </c>
      <c r="CV141" s="10">
        <f t="shared" si="252"/>
        <v>0.39238903394255775</v>
      </c>
      <c r="CW141" s="10">
        <f t="shared" si="252"/>
        <v>0.39460835509138281</v>
      </c>
      <c r="CX141" s="10">
        <f t="shared" si="252"/>
        <v>0.39682767624020787</v>
      </c>
      <c r="CY141" s="10">
        <f t="shared" si="252"/>
        <v>0.39904699738903293</v>
      </c>
      <c r="CZ141" s="10">
        <f t="shared" si="252"/>
        <v>0.40126631853785799</v>
      </c>
      <c r="DA141" s="10">
        <f t="shared" si="252"/>
        <v>0.40348563968668305</v>
      </c>
      <c r="DB141" s="10">
        <f t="shared" si="252"/>
        <v>0.40570496083550811</v>
      </c>
      <c r="DC141" s="10">
        <f t="shared" si="252"/>
        <v>0.40792428198433317</v>
      </c>
      <c r="DD141" s="10">
        <f t="shared" si="252"/>
        <v>0.41014360313315823</v>
      </c>
      <c r="DE141" s="10">
        <f t="shared" si="252"/>
        <v>0.41236292428198329</v>
      </c>
      <c r="DF141" s="10">
        <f t="shared" si="252"/>
        <v>0.41458224543080835</v>
      </c>
      <c r="DG141" s="10">
        <f t="shared" si="252"/>
        <v>0.41680156657963341</v>
      </c>
      <c r="DH141" s="10">
        <f t="shared" si="252"/>
        <v>0.41902088772845847</v>
      </c>
      <c r="DI141" s="10">
        <f t="shared" si="252"/>
        <v>0.42124020887728353</v>
      </c>
      <c r="DJ141" s="10">
        <f t="shared" si="252"/>
        <v>0.42345953002610859</v>
      </c>
      <c r="DK141" s="10">
        <f t="shared" si="252"/>
        <v>0.42567885117493365</v>
      </c>
      <c r="DL141" s="10">
        <f t="shared" si="252"/>
        <v>0.42789817232375871</v>
      </c>
      <c r="DM141" s="10">
        <f t="shared" si="252"/>
        <v>0.43011749347258377</v>
      </c>
      <c r="DN141" s="10">
        <f t="shared" si="252"/>
        <v>0.43233681462140972</v>
      </c>
      <c r="DO141" s="10">
        <f t="shared" si="252"/>
        <v>0.43455613577023389</v>
      </c>
      <c r="DP141" s="10">
        <f t="shared" si="252"/>
        <v>0.43677545691905983</v>
      </c>
      <c r="DQ141" s="10">
        <f t="shared" si="252"/>
        <v>0.43899477806788401</v>
      </c>
      <c r="DR141" s="10">
        <f t="shared" si="252"/>
        <v>0.44121409921670995</v>
      </c>
      <c r="DS141" s="10">
        <f t="shared" si="252"/>
        <v>0.44343342036553413</v>
      </c>
      <c r="DT141" s="10">
        <f t="shared" si="252"/>
        <v>0.44565274151436007</v>
      </c>
      <c r="DU141" s="10">
        <f t="shared" si="252"/>
        <v>0.44787206266318424</v>
      </c>
      <c r="DV141" s="10">
        <f t="shared" si="252"/>
        <v>0.45009138381201019</v>
      </c>
      <c r="DW141" s="10">
        <f t="shared" si="252"/>
        <v>0.45231070496083525</v>
      </c>
      <c r="DX141" s="10">
        <f t="shared" si="252"/>
        <v>0.45453002610966031</v>
      </c>
      <c r="DY141" s="10">
        <f t="shared" si="252"/>
        <v>0.45674934725848537</v>
      </c>
      <c r="DZ141" s="10">
        <f t="shared" si="252"/>
        <v>0.45896866840731043</v>
      </c>
      <c r="EA141" s="10">
        <f t="shared" si="252"/>
        <v>0.46118798955613549</v>
      </c>
      <c r="EB141" s="10">
        <f t="shared" si="252"/>
        <v>0.46340731070496055</v>
      </c>
      <c r="EC141" s="10">
        <f t="shared" si="252"/>
        <v>0.46562663185378561</v>
      </c>
      <c r="ED141" s="10">
        <f t="shared" ref="ED141:ET141" si="253">ED$5/(1-$E141)+$D$141-ED$5</f>
        <v>0.46784595300261067</v>
      </c>
      <c r="EE141" s="10">
        <f t="shared" si="253"/>
        <v>0.47006527415143573</v>
      </c>
      <c r="EF141" s="10">
        <f t="shared" si="253"/>
        <v>0.47228459530026079</v>
      </c>
      <c r="EG141" s="10">
        <f t="shared" si="253"/>
        <v>0.47450391644908585</v>
      </c>
      <c r="EH141" s="10">
        <f t="shared" si="253"/>
        <v>0.47672323759791091</v>
      </c>
      <c r="EI141" s="10">
        <f t="shared" si="253"/>
        <v>0.47894255874673597</v>
      </c>
      <c r="EJ141" s="10">
        <f t="shared" si="253"/>
        <v>0.48116187989556103</v>
      </c>
      <c r="EK141" s="10">
        <f t="shared" si="253"/>
        <v>0.48338120104438609</v>
      </c>
      <c r="EL141" s="10">
        <f t="shared" si="253"/>
        <v>0.48560052219321115</v>
      </c>
      <c r="EM141" s="10">
        <f t="shared" si="253"/>
        <v>0.48781984334203621</v>
      </c>
      <c r="EN141" s="10">
        <f t="shared" si="253"/>
        <v>0.49003916449086127</v>
      </c>
      <c r="EO141" s="10">
        <f t="shared" si="253"/>
        <v>0.49225848563968633</v>
      </c>
      <c r="EP141" s="10">
        <f t="shared" si="253"/>
        <v>0.49447780678851139</v>
      </c>
      <c r="EQ141" s="10">
        <f t="shared" si="253"/>
        <v>0.49669712793733645</v>
      </c>
      <c r="ER141" s="10">
        <f t="shared" si="253"/>
        <v>0.49891644908616151</v>
      </c>
      <c r="ES141" s="10">
        <f t="shared" si="253"/>
        <v>0.50113577023498657</v>
      </c>
      <c r="ET141" s="10">
        <f t="shared" si="253"/>
        <v>0.50335509138381163</v>
      </c>
      <c r="EU141" s="10"/>
      <c r="EV141" s="10"/>
      <c r="EW141" s="10"/>
      <c r="EX141" s="10"/>
      <c r="EY141" s="10"/>
      <c r="EZ141" s="10"/>
      <c r="FA141" s="10"/>
      <c r="FB141" s="10"/>
    </row>
    <row r="142" spans="1:158" x14ac:dyDescent="0.25">
      <c r="A142" s="57" t="s">
        <v>74</v>
      </c>
      <c r="B142" s="17">
        <f t="shared" si="232"/>
        <v>91</v>
      </c>
      <c r="C142" s="10">
        <f>2.967+5.708</f>
        <v>8.6750000000000007</v>
      </c>
      <c r="D142" s="10">
        <f>0.0842</f>
        <v>8.4199999999999997E-2</v>
      </c>
      <c r="E142" s="7">
        <f>0.0357</f>
        <v>3.5700000000000003E-2</v>
      </c>
      <c r="F142" s="10">
        <f t="shared" ref="F142:BQ142" si="254">F$5/(1-$E142)+$D$142-F$5</f>
        <v>0.13973251062947223</v>
      </c>
      <c r="G142" s="10">
        <f t="shared" si="254"/>
        <v>0.14158359431712131</v>
      </c>
      <c r="H142" s="10">
        <f t="shared" si="254"/>
        <v>0.14343467800477017</v>
      </c>
      <c r="I142" s="10">
        <f t="shared" si="254"/>
        <v>0.14528576169241925</v>
      </c>
      <c r="J142" s="10">
        <f t="shared" si="254"/>
        <v>0.14713684538006833</v>
      </c>
      <c r="K142" s="10">
        <f t="shared" si="254"/>
        <v>0.14898792906771741</v>
      </c>
      <c r="L142" s="10">
        <f t="shared" si="254"/>
        <v>0.15083901275536649</v>
      </c>
      <c r="M142" s="10">
        <f t="shared" si="254"/>
        <v>0.15269009644301534</v>
      </c>
      <c r="N142" s="10">
        <f t="shared" si="254"/>
        <v>0.15454118013066465</v>
      </c>
      <c r="O142" s="10">
        <f t="shared" si="254"/>
        <v>0.15639226381831395</v>
      </c>
      <c r="P142" s="10">
        <f t="shared" si="254"/>
        <v>0.17675418438245361</v>
      </c>
      <c r="Q142" s="10">
        <f t="shared" si="254"/>
        <v>0.17860526807010269</v>
      </c>
      <c r="R142" s="10">
        <f t="shared" si="254"/>
        <v>0.18045635175775177</v>
      </c>
      <c r="S142" s="10">
        <f t="shared" si="254"/>
        <v>0.18230743544540084</v>
      </c>
      <c r="T142" s="10">
        <f t="shared" si="254"/>
        <v>0.18415851913304992</v>
      </c>
      <c r="U142" s="10">
        <f t="shared" si="254"/>
        <v>0.186009602820699</v>
      </c>
      <c r="V142" s="10">
        <f t="shared" si="254"/>
        <v>0.18786068650834808</v>
      </c>
      <c r="W142" s="10">
        <f t="shared" si="254"/>
        <v>0.18971177019599716</v>
      </c>
      <c r="X142" s="10">
        <f t="shared" si="254"/>
        <v>0.19156285388364624</v>
      </c>
      <c r="Y142" s="10">
        <f t="shared" si="254"/>
        <v>0.19341393757129488</v>
      </c>
      <c r="Z142" s="10">
        <f t="shared" si="254"/>
        <v>0.19526502125894396</v>
      </c>
      <c r="AA142" s="10">
        <f t="shared" si="254"/>
        <v>0.19711610494659304</v>
      </c>
      <c r="AB142" s="10">
        <f t="shared" si="254"/>
        <v>0.19896718863424212</v>
      </c>
      <c r="AC142" s="10">
        <f t="shared" si="254"/>
        <v>0.2008182723218912</v>
      </c>
      <c r="AD142" s="10">
        <f t="shared" si="254"/>
        <v>0.20266935600954028</v>
      </c>
      <c r="AE142" s="10">
        <f t="shared" si="254"/>
        <v>0.20452043969718936</v>
      </c>
      <c r="AF142" s="10">
        <f t="shared" si="254"/>
        <v>0.20637152338483844</v>
      </c>
      <c r="AG142" s="10">
        <f t="shared" si="254"/>
        <v>0.20822260707248752</v>
      </c>
      <c r="AH142" s="10">
        <f t="shared" si="254"/>
        <v>0.2100736907601366</v>
      </c>
      <c r="AI142" s="10">
        <f t="shared" si="254"/>
        <v>0.21192477444778568</v>
      </c>
      <c r="AJ142" s="10">
        <f t="shared" si="254"/>
        <v>0.21377585813543476</v>
      </c>
      <c r="AK142" s="10">
        <f t="shared" si="254"/>
        <v>0.21562694182308384</v>
      </c>
      <c r="AL142" s="10">
        <f t="shared" si="254"/>
        <v>0.21747802551073292</v>
      </c>
      <c r="AM142" s="10">
        <f t="shared" si="254"/>
        <v>0.219329109198382</v>
      </c>
      <c r="AN142" s="10">
        <f t="shared" si="254"/>
        <v>0.22118019288603108</v>
      </c>
      <c r="AO142" s="10">
        <f t="shared" si="254"/>
        <v>0.22303127657368016</v>
      </c>
      <c r="AP142" s="10">
        <f t="shared" si="254"/>
        <v>0.22488236026132924</v>
      </c>
      <c r="AQ142" s="10">
        <f t="shared" si="254"/>
        <v>0.22673344394897832</v>
      </c>
      <c r="AR142" s="10">
        <f t="shared" si="254"/>
        <v>0.2285845276366274</v>
      </c>
      <c r="AS142" s="10">
        <f t="shared" si="254"/>
        <v>0.23043561132427648</v>
      </c>
      <c r="AT142" s="10">
        <f t="shared" si="254"/>
        <v>0.23228669501192556</v>
      </c>
      <c r="AU142" s="10">
        <f t="shared" si="254"/>
        <v>0.23413777869957464</v>
      </c>
      <c r="AV142" s="10">
        <f t="shared" si="254"/>
        <v>0.23598886238722372</v>
      </c>
      <c r="AW142" s="10">
        <f t="shared" si="254"/>
        <v>0.2378399460748728</v>
      </c>
      <c r="AX142" s="10">
        <f t="shared" si="254"/>
        <v>0.23969102976252188</v>
      </c>
      <c r="AY142" s="10">
        <f t="shared" si="254"/>
        <v>0.24154211345017096</v>
      </c>
      <c r="AZ142" s="10">
        <f t="shared" si="254"/>
        <v>0.24339319713782004</v>
      </c>
      <c r="BA142" s="10">
        <f t="shared" si="254"/>
        <v>0.24524428082546912</v>
      </c>
      <c r="BB142" s="10">
        <f t="shared" si="254"/>
        <v>0.2470953645131182</v>
      </c>
      <c r="BC142" s="10">
        <f t="shared" si="254"/>
        <v>0.24894644820076728</v>
      </c>
      <c r="BD142" s="10">
        <f t="shared" si="254"/>
        <v>0.25079753188841636</v>
      </c>
      <c r="BE142" s="10">
        <f t="shared" si="254"/>
        <v>0.25264861557606544</v>
      </c>
      <c r="BF142" s="10">
        <f t="shared" si="254"/>
        <v>0.25449969926371452</v>
      </c>
      <c r="BG142" s="10">
        <f t="shared" si="254"/>
        <v>0.2563507829513636</v>
      </c>
      <c r="BH142" s="10">
        <f t="shared" si="254"/>
        <v>0.25820186663901268</v>
      </c>
      <c r="BI142" s="10">
        <f t="shared" si="254"/>
        <v>0.26005295032666176</v>
      </c>
      <c r="BJ142" s="10">
        <f t="shared" si="254"/>
        <v>0.26190403401431084</v>
      </c>
      <c r="BK142" s="10">
        <f t="shared" si="254"/>
        <v>0.26375511770195992</v>
      </c>
      <c r="BL142" s="10">
        <f t="shared" si="254"/>
        <v>0.26560620138960811</v>
      </c>
      <c r="BM142" s="10">
        <f t="shared" si="254"/>
        <v>0.26745728507725719</v>
      </c>
      <c r="BN142" s="10">
        <f t="shared" si="254"/>
        <v>0.26930836876490627</v>
      </c>
      <c r="BO142" s="10">
        <f t="shared" si="254"/>
        <v>0.27115945245255535</v>
      </c>
      <c r="BP142" s="10">
        <f t="shared" si="254"/>
        <v>0.27301053614020443</v>
      </c>
      <c r="BQ142" s="10">
        <f t="shared" si="254"/>
        <v>0.27486161982785351</v>
      </c>
      <c r="BR142" s="10">
        <f t="shared" ref="BR142:EC142" si="255">BR$5/(1-$E142)+$D$142-BR$5</f>
        <v>0.27671270351550259</v>
      </c>
      <c r="BS142" s="10">
        <f t="shared" si="255"/>
        <v>0.27856378720315167</v>
      </c>
      <c r="BT142" s="10">
        <f t="shared" si="255"/>
        <v>0.28041487089080075</v>
      </c>
      <c r="BU142" s="10">
        <f t="shared" si="255"/>
        <v>0.28226595457844983</v>
      </c>
      <c r="BV142" s="10">
        <f t="shared" si="255"/>
        <v>0.28411703826609891</v>
      </c>
      <c r="BW142" s="10">
        <f t="shared" si="255"/>
        <v>0.28596812195374799</v>
      </c>
      <c r="BX142" s="10">
        <f t="shared" si="255"/>
        <v>0.28781920564139707</v>
      </c>
      <c r="BY142" s="10">
        <f t="shared" si="255"/>
        <v>0.28967028932904615</v>
      </c>
      <c r="BZ142" s="10">
        <f t="shared" si="255"/>
        <v>0.29152137301669523</v>
      </c>
      <c r="CA142" s="10">
        <f t="shared" si="255"/>
        <v>0.29337245670434431</v>
      </c>
      <c r="CB142" s="10">
        <f t="shared" si="255"/>
        <v>0.29522354039199339</v>
      </c>
      <c r="CC142" s="10">
        <f t="shared" si="255"/>
        <v>0.29707462407964247</v>
      </c>
      <c r="CD142" s="10">
        <f t="shared" si="255"/>
        <v>0.29892570776729155</v>
      </c>
      <c r="CE142" s="10">
        <f t="shared" si="255"/>
        <v>0.30077679145494063</v>
      </c>
      <c r="CF142" s="10">
        <f t="shared" si="255"/>
        <v>0.30262787514258971</v>
      </c>
      <c r="CG142" s="10">
        <f t="shared" si="255"/>
        <v>0.30447895883023879</v>
      </c>
      <c r="CH142" s="10">
        <f t="shared" si="255"/>
        <v>0.30633004251788787</v>
      </c>
      <c r="CI142" s="10">
        <f t="shared" si="255"/>
        <v>0.30818112620553695</v>
      </c>
      <c r="CJ142" s="10">
        <f t="shared" si="255"/>
        <v>0.31003220989318603</v>
      </c>
      <c r="CK142" s="10">
        <f t="shared" si="255"/>
        <v>0.31188329358083511</v>
      </c>
      <c r="CL142" s="10">
        <f t="shared" si="255"/>
        <v>0.31373437726848419</v>
      </c>
      <c r="CM142" s="10">
        <f t="shared" si="255"/>
        <v>0.31558546095613327</v>
      </c>
      <c r="CN142" s="10">
        <f t="shared" si="255"/>
        <v>0.31743654464378235</v>
      </c>
      <c r="CO142" s="10">
        <f t="shared" si="255"/>
        <v>0.31928762833143143</v>
      </c>
      <c r="CP142" s="10">
        <f t="shared" si="255"/>
        <v>0.32113871201908051</v>
      </c>
      <c r="CQ142" s="10">
        <f t="shared" si="255"/>
        <v>0.32298979570672959</v>
      </c>
      <c r="CR142" s="10">
        <f t="shared" si="255"/>
        <v>0.32484087939437867</v>
      </c>
      <c r="CS142" s="10">
        <f t="shared" si="255"/>
        <v>0.32669196308202775</v>
      </c>
      <c r="CT142" s="10">
        <f t="shared" si="255"/>
        <v>0.32854304676967683</v>
      </c>
      <c r="CU142" s="10">
        <f t="shared" si="255"/>
        <v>0.33039413045732591</v>
      </c>
      <c r="CV142" s="10">
        <f t="shared" si="255"/>
        <v>0.33224521414497499</v>
      </c>
      <c r="CW142" s="10">
        <f t="shared" si="255"/>
        <v>0.33409629783262407</v>
      </c>
      <c r="CX142" s="10">
        <f t="shared" si="255"/>
        <v>0.33594738152027315</v>
      </c>
      <c r="CY142" s="10">
        <f t="shared" si="255"/>
        <v>0.33779846520792223</v>
      </c>
      <c r="CZ142" s="10">
        <f t="shared" si="255"/>
        <v>0.33964954889557131</v>
      </c>
      <c r="DA142" s="10">
        <f t="shared" si="255"/>
        <v>0.34150063258322039</v>
      </c>
      <c r="DB142" s="10">
        <f t="shared" si="255"/>
        <v>0.34335171627086947</v>
      </c>
      <c r="DC142" s="10">
        <f t="shared" si="255"/>
        <v>0.34520279995851855</v>
      </c>
      <c r="DD142" s="10">
        <f t="shared" si="255"/>
        <v>0.34705388364616763</v>
      </c>
      <c r="DE142" s="10">
        <f t="shared" si="255"/>
        <v>0.34890496733381671</v>
      </c>
      <c r="DF142" s="10">
        <f t="shared" si="255"/>
        <v>0.35075605102146579</v>
      </c>
      <c r="DG142" s="10">
        <f t="shared" si="255"/>
        <v>0.35260713470911487</v>
      </c>
      <c r="DH142" s="10">
        <f t="shared" si="255"/>
        <v>0.35445821839676395</v>
      </c>
      <c r="DI142" s="10">
        <f t="shared" si="255"/>
        <v>0.35630930208441303</v>
      </c>
      <c r="DJ142" s="10">
        <f t="shared" si="255"/>
        <v>0.35816038577206211</v>
      </c>
      <c r="DK142" s="10">
        <f t="shared" si="255"/>
        <v>0.3600114694597103</v>
      </c>
      <c r="DL142" s="10">
        <f t="shared" si="255"/>
        <v>0.36186255314735938</v>
      </c>
      <c r="DM142" s="10">
        <f t="shared" si="255"/>
        <v>0.36371363683500846</v>
      </c>
      <c r="DN142" s="10">
        <f t="shared" si="255"/>
        <v>0.36556472052265754</v>
      </c>
      <c r="DO142" s="10">
        <f t="shared" si="255"/>
        <v>0.36741580421030573</v>
      </c>
      <c r="DP142" s="10">
        <f t="shared" si="255"/>
        <v>0.3692668878979557</v>
      </c>
      <c r="DQ142" s="10">
        <f t="shared" si="255"/>
        <v>0.37111797158560389</v>
      </c>
      <c r="DR142" s="10">
        <f t="shared" si="255"/>
        <v>0.37296905527325386</v>
      </c>
      <c r="DS142" s="10">
        <f t="shared" si="255"/>
        <v>0.37482013896090205</v>
      </c>
      <c r="DT142" s="10">
        <f t="shared" si="255"/>
        <v>0.37667122264855202</v>
      </c>
      <c r="DU142" s="10">
        <f t="shared" si="255"/>
        <v>0.37852230633620021</v>
      </c>
      <c r="DV142" s="10">
        <f t="shared" si="255"/>
        <v>0.38037339002385018</v>
      </c>
      <c r="DW142" s="10">
        <f t="shared" si="255"/>
        <v>0.38222447371149926</v>
      </c>
      <c r="DX142" s="10">
        <f t="shared" si="255"/>
        <v>0.38407555739914834</v>
      </c>
      <c r="DY142" s="10">
        <f t="shared" si="255"/>
        <v>0.38592664108679742</v>
      </c>
      <c r="DZ142" s="10">
        <f t="shared" si="255"/>
        <v>0.3877777247744465</v>
      </c>
      <c r="EA142" s="10">
        <f t="shared" si="255"/>
        <v>0.38962880846209558</v>
      </c>
      <c r="EB142" s="10">
        <f t="shared" si="255"/>
        <v>0.39147989214974466</v>
      </c>
      <c r="EC142" s="10">
        <f t="shared" si="255"/>
        <v>0.39333097583739374</v>
      </c>
      <c r="ED142" s="10">
        <f t="shared" ref="ED142:ET142" si="256">ED$5/(1-$E142)+$D$142-ED$5</f>
        <v>0.39518205952504282</v>
      </c>
      <c r="EE142" s="10">
        <f t="shared" si="256"/>
        <v>0.3970331432126919</v>
      </c>
      <c r="EF142" s="10">
        <f t="shared" si="256"/>
        <v>0.39888422690034098</v>
      </c>
      <c r="EG142" s="10">
        <f t="shared" si="256"/>
        <v>0.40073531058799006</v>
      </c>
      <c r="EH142" s="10">
        <f t="shared" si="256"/>
        <v>0.40258639427563914</v>
      </c>
      <c r="EI142" s="10">
        <f t="shared" si="256"/>
        <v>0.40443747796328822</v>
      </c>
      <c r="EJ142" s="10">
        <f t="shared" si="256"/>
        <v>0.4062885616509373</v>
      </c>
      <c r="EK142" s="10">
        <f t="shared" si="256"/>
        <v>0.40813964533858638</v>
      </c>
      <c r="EL142" s="10">
        <f t="shared" si="256"/>
        <v>0.40999072902623546</v>
      </c>
      <c r="EM142" s="10">
        <f t="shared" si="256"/>
        <v>0.41184181271388454</v>
      </c>
      <c r="EN142" s="10">
        <f t="shared" si="256"/>
        <v>0.41369289640153362</v>
      </c>
      <c r="EO142" s="10">
        <f t="shared" si="256"/>
        <v>0.4155439800891827</v>
      </c>
      <c r="EP142" s="10">
        <f t="shared" si="256"/>
        <v>0.41739506377683178</v>
      </c>
      <c r="EQ142" s="10">
        <f t="shared" si="256"/>
        <v>0.41924614746448086</v>
      </c>
      <c r="ER142" s="10">
        <f t="shared" si="256"/>
        <v>0.42109723115212994</v>
      </c>
      <c r="ES142" s="10">
        <f t="shared" si="256"/>
        <v>0.42294831483977902</v>
      </c>
      <c r="ET142" s="10">
        <f t="shared" si="256"/>
        <v>0.4247993985274281</v>
      </c>
      <c r="EU142" s="10"/>
      <c r="EV142" s="10"/>
      <c r="EW142" s="10"/>
      <c r="EX142" s="10"/>
      <c r="EY142" s="10"/>
      <c r="EZ142" s="10"/>
      <c r="FA142" s="10"/>
      <c r="FB142" s="10"/>
    </row>
    <row r="143" spans="1:158" x14ac:dyDescent="0.25">
      <c r="A143" s="57"/>
      <c r="B143" s="17">
        <f t="shared" si="232"/>
        <v>92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</row>
    <row r="144" spans="1:158" x14ac:dyDescent="0.25">
      <c r="A144" s="1" t="s">
        <v>63</v>
      </c>
      <c r="B144" s="17">
        <f t="shared" si="232"/>
        <v>93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</row>
    <row r="145" spans="1:158" x14ac:dyDescent="0.25">
      <c r="A145" s="57" t="s">
        <v>75</v>
      </c>
      <c r="B145" s="17">
        <f t="shared" si="232"/>
        <v>94</v>
      </c>
      <c r="C145" s="10">
        <v>11.981999999999999</v>
      </c>
      <c r="D145" s="10">
        <f>0.1149</f>
        <v>0.1149</v>
      </c>
      <c r="E145" s="7">
        <f>0.0469</f>
        <v>4.6899999999999997E-2</v>
      </c>
      <c r="F145" s="10">
        <f t="shared" ref="F145:BQ145" si="257">F$5/(1-$E145)+$D$145-F$5</f>
        <v>0.18871177211205525</v>
      </c>
      <c r="G145" s="10">
        <f t="shared" si="257"/>
        <v>0.19117216451579044</v>
      </c>
      <c r="H145" s="10">
        <f t="shared" si="257"/>
        <v>0.19363255691952563</v>
      </c>
      <c r="I145" s="10">
        <f t="shared" si="257"/>
        <v>0.19609294932326082</v>
      </c>
      <c r="J145" s="10">
        <f t="shared" si="257"/>
        <v>0.19855334172699601</v>
      </c>
      <c r="K145" s="10">
        <f t="shared" si="257"/>
        <v>0.2010137341307312</v>
      </c>
      <c r="L145" s="10">
        <f t="shared" si="257"/>
        <v>0.20347412653446639</v>
      </c>
      <c r="M145" s="10">
        <f t="shared" si="257"/>
        <v>0.20593451893820158</v>
      </c>
      <c r="N145" s="10">
        <f t="shared" si="257"/>
        <v>0.20839491134193677</v>
      </c>
      <c r="O145" s="10">
        <f t="shared" si="257"/>
        <v>0.21085530374567196</v>
      </c>
      <c r="P145" s="10">
        <f t="shared" si="257"/>
        <v>0.23791962018675905</v>
      </c>
      <c r="Q145" s="10">
        <f t="shared" si="257"/>
        <v>0.24038001259049402</v>
      </c>
      <c r="R145" s="10">
        <f t="shared" si="257"/>
        <v>0.24284040499422899</v>
      </c>
      <c r="S145" s="10">
        <f t="shared" si="257"/>
        <v>0.2453007973979644</v>
      </c>
      <c r="T145" s="10">
        <f t="shared" si="257"/>
        <v>0.24776118980169937</v>
      </c>
      <c r="U145" s="10">
        <f t="shared" si="257"/>
        <v>0.25022158220543478</v>
      </c>
      <c r="V145" s="10">
        <f t="shared" si="257"/>
        <v>0.25268197460916975</v>
      </c>
      <c r="W145" s="10">
        <f t="shared" si="257"/>
        <v>0.25514236701290516</v>
      </c>
      <c r="X145" s="10">
        <f t="shared" si="257"/>
        <v>0.25760275941664013</v>
      </c>
      <c r="Y145" s="10">
        <f t="shared" si="257"/>
        <v>0.26006315182037554</v>
      </c>
      <c r="Z145" s="10">
        <f t="shared" si="257"/>
        <v>0.26252354422411051</v>
      </c>
      <c r="AA145" s="10">
        <f t="shared" si="257"/>
        <v>0.26498393662784547</v>
      </c>
      <c r="AB145" s="10">
        <f t="shared" si="257"/>
        <v>0.26744432903158089</v>
      </c>
      <c r="AC145" s="10">
        <f t="shared" si="257"/>
        <v>0.26990472143531585</v>
      </c>
      <c r="AD145" s="10">
        <f t="shared" si="257"/>
        <v>0.27236511383905126</v>
      </c>
      <c r="AE145" s="10">
        <f t="shared" si="257"/>
        <v>0.27482550624278623</v>
      </c>
      <c r="AF145" s="10">
        <f t="shared" si="257"/>
        <v>0.27728589864652164</v>
      </c>
      <c r="AG145" s="10">
        <f t="shared" si="257"/>
        <v>0.27974629105025661</v>
      </c>
      <c r="AH145" s="10">
        <f t="shared" si="257"/>
        <v>0.28220668345399202</v>
      </c>
      <c r="AI145" s="10">
        <f t="shared" si="257"/>
        <v>0.28466707585772699</v>
      </c>
      <c r="AJ145" s="10">
        <f t="shared" si="257"/>
        <v>0.2871274682614624</v>
      </c>
      <c r="AK145" s="10">
        <f t="shared" si="257"/>
        <v>0.28958786066519737</v>
      </c>
      <c r="AL145" s="10">
        <f t="shared" si="257"/>
        <v>0.29204825306893234</v>
      </c>
      <c r="AM145" s="10">
        <f t="shared" si="257"/>
        <v>0.29450864547266775</v>
      </c>
      <c r="AN145" s="10">
        <f t="shared" si="257"/>
        <v>0.29696903787640272</v>
      </c>
      <c r="AO145" s="10">
        <f t="shared" si="257"/>
        <v>0.29942943028013769</v>
      </c>
      <c r="AP145" s="10">
        <f t="shared" si="257"/>
        <v>0.3018898226838731</v>
      </c>
      <c r="AQ145" s="10">
        <f t="shared" si="257"/>
        <v>0.30435021508760851</v>
      </c>
      <c r="AR145" s="10">
        <f t="shared" si="257"/>
        <v>0.30681060749134303</v>
      </c>
      <c r="AS145" s="10">
        <f t="shared" si="257"/>
        <v>0.30927099989507933</v>
      </c>
      <c r="AT145" s="10">
        <f t="shared" si="257"/>
        <v>0.31173139229881386</v>
      </c>
      <c r="AU145" s="10">
        <f t="shared" si="257"/>
        <v>0.31419178470254838</v>
      </c>
      <c r="AV145" s="10">
        <f t="shared" si="257"/>
        <v>0.31665217710628468</v>
      </c>
      <c r="AW145" s="10">
        <f t="shared" si="257"/>
        <v>0.31911256951001921</v>
      </c>
      <c r="AX145" s="10">
        <f t="shared" si="257"/>
        <v>0.32157296191375373</v>
      </c>
      <c r="AY145" s="10">
        <f t="shared" si="257"/>
        <v>0.32403335431749003</v>
      </c>
      <c r="AZ145" s="10">
        <f t="shared" si="257"/>
        <v>0.32649374672122455</v>
      </c>
      <c r="BA145" s="10">
        <f t="shared" si="257"/>
        <v>0.32895413912496085</v>
      </c>
      <c r="BB145" s="10">
        <f t="shared" si="257"/>
        <v>0.33141453152869538</v>
      </c>
      <c r="BC145" s="10">
        <f t="shared" si="257"/>
        <v>0.3338749239324299</v>
      </c>
      <c r="BD145" s="10">
        <f t="shared" si="257"/>
        <v>0.3363353163361662</v>
      </c>
      <c r="BE145" s="10">
        <f t="shared" si="257"/>
        <v>0.33879570873990072</v>
      </c>
      <c r="BF145" s="10">
        <f t="shared" si="257"/>
        <v>0.34125610114363525</v>
      </c>
      <c r="BG145" s="10">
        <f t="shared" si="257"/>
        <v>0.34371649354737155</v>
      </c>
      <c r="BH145" s="10">
        <f t="shared" si="257"/>
        <v>0.34617688595110607</v>
      </c>
      <c r="BI145" s="10">
        <f t="shared" si="257"/>
        <v>0.3486372783548406</v>
      </c>
      <c r="BJ145" s="10">
        <f t="shared" si="257"/>
        <v>0.3510976707585769</v>
      </c>
      <c r="BK145" s="10">
        <f t="shared" si="257"/>
        <v>0.35355806316231142</v>
      </c>
      <c r="BL145" s="10">
        <f t="shared" si="257"/>
        <v>0.35601845556604772</v>
      </c>
      <c r="BM145" s="10">
        <f t="shared" si="257"/>
        <v>0.35847884796978224</v>
      </c>
      <c r="BN145" s="10">
        <f t="shared" si="257"/>
        <v>0.36093924037351677</v>
      </c>
      <c r="BO145" s="10">
        <f t="shared" si="257"/>
        <v>0.36339963277725307</v>
      </c>
      <c r="BP145" s="10">
        <f t="shared" si="257"/>
        <v>0.36586002518098759</v>
      </c>
      <c r="BQ145" s="10">
        <f t="shared" si="257"/>
        <v>0.36832041758472212</v>
      </c>
      <c r="BR145" s="10">
        <f t="shared" ref="BR145:EC145" si="258">BR$5/(1-$E145)+$D$145-BR$5</f>
        <v>0.37078080998845842</v>
      </c>
      <c r="BS145" s="10">
        <f t="shared" si="258"/>
        <v>0.37324120239219294</v>
      </c>
      <c r="BT145" s="10">
        <f t="shared" si="258"/>
        <v>0.37570159479592746</v>
      </c>
      <c r="BU145" s="10">
        <f t="shared" si="258"/>
        <v>0.37816198719966376</v>
      </c>
      <c r="BV145" s="10">
        <f t="shared" si="258"/>
        <v>0.38062237960339829</v>
      </c>
      <c r="BW145" s="10">
        <f t="shared" si="258"/>
        <v>0.38308277200713459</v>
      </c>
      <c r="BX145" s="10">
        <f t="shared" si="258"/>
        <v>0.38554316441086911</v>
      </c>
      <c r="BY145" s="10">
        <f t="shared" si="258"/>
        <v>0.38800355681460363</v>
      </c>
      <c r="BZ145" s="10">
        <f t="shared" si="258"/>
        <v>0.39046394921833993</v>
      </c>
      <c r="CA145" s="10">
        <f t="shared" si="258"/>
        <v>0.39292434162207446</v>
      </c>
      <c r="CB145" s="10">
        <f t="shared" si="258"/>
        <v>0.39538473402580898</v>
      </c>
      <c r="CC145" s="10">
        <f t="shared" si="258"/>
        <v>0.39784512642954528</v>
      </c>
      <c r="CD145" s="10">
        <f t="shared" si="258"/>
        <v>0.40030551883327981</v>
      </c>
      <c r="CE145" s="10">
        <f t="shared" si="258"/>
        <v>0.40276591123701433</v>
      </c>
      <c r="CF145" s="10">
        <f t="shared" si="258"/>
        <v>0.40522630364075063</v>
      </c>
      <c r="CG145" s="10">
        <f t="shared" si="258"/>
        <v>0.40768669604448515</v>
      </c>
      <c r="CH145" s="10">
        <f t="shared" si="258"/>
        <v>0.41014708844822145</v>
      </c>
      <c r="CI145" s="10">
        <f t="shared" si="258"/>
        <v>0.41260748085195598</v>
      </c>
      <c r="CJ145" s="10">
        <f t="shared" si="258"/>
        <v>0.4150678732556905</v>
      </c>
      <c r="CK145" s="10">
        <f t="shared" si="258"/>
        <v>0.4175282656594268</v>
      </c>
      <c r="CL145" s="10">
        <f t="shared" si="258"/>
        <v>0.41998865806316132</v>
      </c>
      <c r="CM145" s="10">
        <f t="shared" si="258"/>
        <v>0.42244905046689585</v>
      </c>
      <c r="CN145" s="10">
        <f t="shared" si="258"/>
        <v>0.42490944287063215</v>
      </c>
      <c r="CO145" s="10">
        <f t="shared" si="258"/>
        <v>0.42736983527436667</v>
      </c>
      <c r="CP145" s="10">
        <f t="shared" si="258"/>
        <v>0.4298302276781012</v>
      </c>
      <c r="CQ145" s="10">
        <f t="shared" si="258"/>
        <v>0.4322906200818375</v>
      </c>
      <c r="CR145" s="10">
        <f t="shared" si="258"/>
        <v>0.43475101248557202</v>
      </c>
      <c r="CS145" s="10">
        <f t="shared" si="258"/>
        <v>0.43721140488930832</v>
      </c>
      <c r="CT145" s="10">
        <f t="shared" si="258"/>
        <v>0.43967179729304284</v>
      </c>
      <c r="CU145" s="10">
        <f t="shared" si="258"/>
        <v>0.44213218969677737</v>
      </c>
      <c r="CV145" s="10">
        <f t="shared" si="258"/>
        <v>0.44459258210051367</v>
      </c>
      <c r="CW145" s="10">
        <f t="shared" si="258"/>
        <v>0.44705297450424819</v>
      </c>
      <c r="CX145" s="10">
        <f t="shared" si="258"/>
        <v>0.44951336690798271</v>
      </c>
      <c r="CY145" s="10">
        <f t="shared" si="258"/>
        <v>0.45197375931171901</v>
      </c>
      <c r="CZ145" s="10">
        <f t="shared" si="258"/>
        <v>0.45443415171545354</v>
      </c>
      <c r="DA145" s="10">
        <f t="shared" si="258"/>
        <v>0.45689454411918806</v>
      </c>
      <c r="DB145" s="10">
        <f t="shared" si="258"/>
        <v>0.45935493652292436</v>
      </c>
      <c r="DC145" s="10">
        <f t="shared" si="258"/>
        <v>0.46181532892665889</v>
      </c>
      <c r="DD145" s="10">
        <f t="shared" si="258"/>
        <v>0.46427572133039341</v>
      </c>
      <c r="DE145" s="10">
        <f t="shared" si="258"/>
        <v>0.46673611373412971</v>
      </c>
      <c r="DF145" s="10">
        <f t="shared" si="258"/>
        <v>0.46919650613786423</v>
      </c>
      <c r="DG145" s="10">
        <f t="shared" si="258"/>
        <v>0.47165689854160053</v>
      </c>
      <c r="DH145" s="10">
        <f t="shared" si="258"/>
        <v>0.47411729094533506</v>
      </c>
      <c r="DI145" s="10">
        <f t="shared" si="258"/>
        <v>0.47657768334906958</v>
      </c>
      <c r="DJ145" s="10">
        <f t="shared" si="258"/>
        <v>0.47903807575280588</v>
      </c>
      <c r="DK145" s="10">
        <f t="shared" si="258"/>
        <v>0.4814984681565404</v>
      </c>
      <c r="DL145" s="10">
        <f t="shared" si="258"/>
        <v>0.48395886056027493</v>
      </c>
      <c r="DM145" s="10">
        <f t="shared" si="258"/>
        <v>0.48641925296401123</v>
      </c>
      <c r="DN145" s="10">
        <f t="shared" si="258"/>
        <v>0.48887964536774575</v>
      </c>
      <c r="DO145" s="10">
        <f t="shared" si="258"/>
        <v>0.49134003777148205</v>
      </c>
      <c r="DP145" s="10">
        <f t="shared" si="258"/>
        <v>0.49380043017521658</v>
      </c>
      <c r="DQ145" s="10">
        <f t="shared" si="258"/>
        <v>0.4962608225789511</v>
      </c>
      <c r="DR145" s="10">
        <f t="shared" si="258"/>
        <v>0.4987212149826874</v>
      </c>
      <c r="DS145" s="10">
        <f t="shared" si="258"/>
        <v>0.50118160738642192</v>
      </c>
      <c r="DT145" s="10">
        <f t="shared" si="258"/>
        <v>0.50364199979015822</v>
      </c>
      <c r="DU145" s="10">
        <f t="shared" si="258"/>
        <v>0.50610239219389275</v>
      </c>
      <c r="DV145" s="10">
        <f t="shared" si="258"/>
        <v>0.50856278459762727</v>
      </c>
      <c r="DW145" s="10">
        <f t="shared" si="258"/>
        <v>0.51102317700136268</v>
      </c>
      <c r="DX145" s="10">
        <f t="shared" si="258"/>
        <v>0.51348356940509809</v>
      </c>
      <c r="DY145" s="10">
        <f t="shared" si="258"/>
        <v>0.51594396180883351</v>
      </c>
      <c r="DZ145" s="10">
        <f t="shared" si="258"/>
        <v>0.51840435421256892</v>
      </c>
      <c r="EA145" s="10">
        <f t="shared" si="258"/>
        <v>0.52086474661630433</v>
      </c>
      <c r="EB145" s="10">
        <f t="shared" si="258"/>
        <v>0.52332513902003974</v>
      </c>
      <c r="EC145" s="10">
        <f t="shared" si="258"/>
        <v>0.52578553142377338</v>
      </c>
      <c r="ED145" s="10">
        <f t="shared" ref="ED145:ET145" si="259">ED$5/(1-$E145)+$D$145-ED$5</f>
        <v>0.52824592382750879</v>
      </c>
      <c r="EE145" s="10">
        <f t="shared" si="259"/>
        <v>0.5307063162312442</v>
      </c>
      <c r="EF145" s="10">
        <f t="shared" si="259"/>
        <v>0.53316670863497961</v>
      </c>
      <c r="EG145" s="10">
        <f t="shared" si="259"/>
        <v>0.53562710103871503</v>
      </c>
      <c r="EH145" s="10">
        <f t="shared" si="259"/>
        <v>0.53808749344245044</v>
      </c>
      <c r="EI145" s="10">
        <f t="shared" si="259"/>
        <v>0.54054788584618585</v>
      </c>
      <c r="EJ145" s="10">
        <f t="shared" si="259"/>
        <v>0.54300827824992126</v>
      </c>
      <c r="EK145" s="10">
        <f t="shared" si="259"/>
        <v>0.54546867065365667</v>
      </c>
      <c r="EL145" s="10">
        <f t="shared" si="259"/>
        <v>0.54792906305739031</v>
      </c>
      <c r="EM145" s="10">
        <f t="shared" si="259"/>
        <v>0.55038945546112572</v>
      </c>
      <c r="EN145" s="10">
        <f t="shared" si="259"/>
        <v>0.55284984786486113</v>
      </c>
      <c r="EO145" s="10">
        <f t="shared" si="259"/>
        <v>0.55531024026859654</v>
      </c>
      <c r="EP145" s="10">
        <f t="shared" si="259"/>
        <v>0.55777063267233196</v>
      </c>
      <c r="EQ145" s="10">
        <f t="shared" si="259"/>
        <v>0.56023102507606737</v>
      </c>
      <c r="ER145" s="10">
        <f t="shared" si="259"/>
        <v>0.56269141747980278</v>
      </c>
      <c r="ES145" s="10">
        <f t="shared" si="259"/>
        <v>0.56515180988353819</v>
      </c>
      <c r="ET145" s="10">
        <f t="shared" si="259"/>
        <v>0.5676122022872736</v>
      </c>
      <c r="EU145" s="10"/>
      <c r="EV145" s="10"/>
      <c r="EW145" s="10"/>
      <c r="EX145" s="10"/>
      <c r="EY145" s="10"/>
      <c r="EZ145" s="10"/>
      <c r="FA145" s="10"/>
      <c r="FB145" s="10"/>
    </row>
    <row r="146" spans="1:158" x14ac:dyDescent="0.25">
      <c r="A146" s="57" t="s">
        <v>76</v>
      </c>
      <c r="B146" s="17">
        <f t="shared" si="232"/>
        <v>95</v>
      </c>
      <c r="C146" s="10">
        <v>11.787000000000001</v>
      </c>
      <c r="D146" s="10">
        <f>0.1149</f>
        <v>0.1149</v>
      </c>
      <c r="E146" s="7">
        <f>0.047</f>
        <v>4.7E-2</v>
      </c>
      <c r="F146" s="10">
        <f t="shared" ref="F146:BQ146" si="260">F$5/(1-$E146)+$D$146-F$5</f>
        <v>0.18887691500524673</v>
      </c>
      <c r="G146" s="10">
        <f t="shared" si="260"/>
        <v>0.19134281217208815</v>
      </c>
      <c r="H146" s="10">
        <f t="shared" si="260"/>
        <v>0.1938087093389298</v>
      </c>
      <c r="I146" s="10">
        <f t="shared" si="260"/>
        <v>0.19627460650577144</v>
      </c>
      <c r="J146" s="10">
        <f t="shared" si="260"/>
        <v>0.19874050367261287</v>
      </c>
      <c r="K146" s="10">
        <f t="shared" si="260"/>
        <v>0.20120640083945451</v>
      </c>
      <c r="L146" s="10">
        <f t="shared" si="260"/>
        <v>0.20367229800629572</v>
      </c>
      <c r="M146" s="10">
        <f t="shared" si="260"/>
        <v>0.20613819517313758</v>
      </c>
      <c r="N146" s="10">
        <f t="shared" si="260"/>
        <v>0.20860409233997945</v>
      </c>
      <c r="O146" s="10">
        <f t="shared" si="260"/>
        <v>0.21106998950682088</v>
      </c>
      <c r="P146" s="10">
        <f t="shared" si="260"/>
        <v>0.23819485834207788</v>
      </c>
      <c r="Q146" s="10">
        <f t="shared" si="260"/>
        <v>0.24066075550891952</v>
      </c>
      <c r="R146" s="10">
        <f t="shared" si="260"/>
        <v>0.24312665267576072</v>
      </c>
      <c r="S146" s="10">
        <f t="shared" si="260"/>
        <v>0.24559254984260237</v>
      </c>
      <c r="T146" s="10">
        <f t="shared" si="260"/>
        <v>0.24805844700944402</v>
      </c>
      <c r="U146" s="10">
        <f t="shared" si="260"/>
        <v>0.25052434417628566</v>
      </c>
      <c r="V146" s="10">
        <f t="shared" si="260"/>
        <v>0.25299024134312686</v>
      </c>
      <c r="W146" s="10">
        <f t="shared" si="260"/>
        <v>0.25545613850996851</v>
      </c>
      <c r="X146" s="10">
        <f t="shared" si="260"/>
        <v>0.25792203567681016</v>
      </c>
      <c r="Y146" s="10">
        <f t="shared" si="260"/>
        <v>0.2603879328436518</v>
      </c>
      <c r="Z146" s="10">
        <f t="shared" si="260"/>
        <v>0.26285383001049345</v>
      </c>
      <c r="AA146" s="10">
        <f t="shared" si="260"/>
        <v>0.26531972717733465</v>
      </c>
      <c r="AB146" s="10">
        <f t="shared" si="260"/>
        <v>0.2677856243441763</v>
      </c>
      <c r="AC146" s="10">
        <f t="shared" si="260"/>
        <v>0.27025152151101794</v>
      </c>
      <c r="AD146" s="10">
        <f t="shared" si="260"/>
        <v>0.27271741867785959</v>
      </c>
      <c r="AE146" s="10">
        <f t="shared" si="260"/>
        <v>0.27518331584470079</v>
      </c>
      <c r="AF146" s="10">
        <f t="shared" si="260"/>
        <v>0.27764921301154244</v>
      </c>
      <c r="AG146" s="10">
        <f t="shared" si="260"/>
        <v>0.28011511017838409</v>
      </c>
      <c r="AH146" s="10">
        <f t="shared" si="260"/>
        <v>0.28258100734522573</v>
      </c>
      <c r="AI146" s="10">
        <f t="shared" si="260"/>
        <v>0.28504690451206693</v>
      </c>
      <c r="AJ146" s="10">
        <f t="shared" si="260"/>
        <v>0.28751280167890858</v>
      </c>
      <c r="AK146" s="10">
        <f t="shared" si="260"/>
        <v>0.28997869884575023</v>
      </c>
      <c r="AL146" s="10">
        <f t="shared" si="260"/>
        <v>0.29244459601259187</v>
      </c>
      <c r="AM146" s="10">
        <f t="shared" si="260"/>
        <v>0.29491049317943352</v>
      </c>
      <c r="AN146" s="10">
        <f t="shared" si="260"/>
        <v>0.29737639034627472</v>
      </c>
      <c r="AO146" s="10">
        <f t="shared" si="260"/>
        <v>0.29984228751311637</v>
      </c>
      <c r="AP146" s="10">
        <f t="shared" si="260"/>
        <v>0.30230818467995846</v>
      </c>
      <c r="AQ146" s="10">
        <f t="shared" si="260"/>
        <v>0.30477408184679877</v>
      </c>
      <c r="AR146" s="10">
        <f t="shared" si="260"/>
        <v>0.30723997901364086</v>
      </c>
      <c r="AS146" s="10">
        <f t="shared" si="260"/>
        <v>0.30970587618048295</v>
      </c>
      <c r="AT146" s="10">
        <f t="shared" si="260"/>
        <v>0.31217177334732504</v>
      </c>
      <c r="AU146" s="10">
        <f t="shared" si="260"/>
        <v>0.31463767051416536</v>
      </c>
      <c r="AV146" s="10">
        <f t="shared" si="260"/>
        <v>0.31710356768100745</v>
      </c>
      <c r="AW146" s="10">
        <f t="shared" si="260"/>
        <v>0.31956946484784954</v>
      </c>
      <c r="AX146" s="10">
        <f t="shared" si="260"/>
        <v>0.32203536201468985</v>
      </c>
      <c r="AY146" s="10">
        <f t="shared" si="260"/>
        <v>0.32450125918153194</v>
      </c>
      <c r="AZ146" s="10">
        <f t="shared" si="260"/>
        <v>0.32696715634837403</v>
      </c>
      <c r="BA146" s="10">
        <f t="shared" si="260"/>
        <v>0.32943305351521435</v>
      </c>
      <c r="BB146" s="10">
        <f t="shared" si="260"/>
        <v>0.33189895068205644</v>
      </c>
      <c r="BC146" s="10">
        <f t="shared" si="260"/>
        <v>0.33436484784889853</v>
      </c>
      <c r="BD146" s="10">
        <f t="shared" si="260"/>
        <v>0.33683074501573884</v>
      </c>
      <c r="BE146" s="10">
        <f t="shared" si="260"/>
        <v>0.33929664218258093</v>
      </c>
      <c r="BF146" s="10">
        <f t="shared" si="260"/>
        <v>0.34176253934942302</v>
      </c>
      <c r="BG146" s="10">
        <f t="shared" si="260"/>
        <v>0.34422843651626511</v>
      </c>
      <c r="BH146" s="10">
        <f t="shared" si="260"/>
        <v>0.34669433368310543</v>
      </c>
      <c r="BI146" s="10">
        <f t="shared" si="260"/>
        <v>0.34916023084994752</v>
      </c>
      <c r="BJ146" s="10">
        <f t="shared" si="260"/>
        <v>0.35162612801678961</v>
      </c>
      <c r="BK146" s="10">
        <f t="shared" si="260"/>
        <v>0.35409202518362992</v>
      </c>
      <c r="BL146" s="10">
        <f t="shared" si="260"/>
        <v>0.35655792235047201</v>
      </c>
      <c r="BM146" s="10">
        <f t="shared" si="260"/>
        <v>0.3590238195173141</v>
      </c>
      <c r="BN146" s="10">
        <f t="shared" si="260"/>
        <v>0.36148971668415442</v>
      </c>
      <c r="BO146" s="10">
        <f t="shared" si="260"/>
        <v>0.36395561385099651</v>
      </c>
      <c r="BP146" s="10">
        <f t="shared" si="260"/>
        <v>0.3664215110178386</v>
      </c>
      <c r="BQ146" s="10">
        <f t="shared" si="260"/>
        <v>0.36888740818467891</v>
      </c>
      <c r="BR146" s="10">
        <f t="shared" ref="BR146:EC146" si="261">BR$5/(1-$E146)+$D$146-BR$5</f>
        <v>0.371353305351521</v>
      </c>
      <c r="BS146" s="10">
        <f t="shared" si="261"/>
        <v>0.37381920251836309</v>
      </c>
      <c r="BT146" s="10">
        <f t="shared" si="261"/>
        <v>0.37628509968520518</v>
      </c>
      <c r="BU146" s="10">
        <f t="shared" si="261"/>
        <v>0.3787509968520455</v>
      </c>
      <c r="BV146" s="10">
        <f t="shared" si="261"/>
        <v>0.38121689401888759</v>
      </c>
      <c r="BW146" s="10">
        <f t="shared" si="261"/>
        <v>0.38368279118572968</v>
      </c>
      <c r="BX146" s="10">
        <f t="shared" si="261"/>
        <v>0.38614868835256999</v>
      </c>
      <c r="BY146" s="10">
        <f t="shared" si="261"/>
        <v>0.38861458551941208</v>
      </c>
      <c r="BZ146" s="10">
        <f t="shared" si="261"/>
        <v>0.39108048268625417</v>
      </c>
      <c r="CA146" s="10">
        <f t="shared" si="261"/>
        <v>0.39354637985309449</v>
      </c>
      <c r="CB146" s="10">
        <f t="shared" si="261"/>
        <v>0.39601227701993658</v>
      </c>
      <c r="CC146" s="10">
        <f t="shared" si="261"/>
        <v>0.39847817418677867</v>
      </c>
      <c r="CD146" s="10">
        <f t="shared" si="261"/>
        <v>0.40094407135361898</v>
      </c>
      <c r="CE146" s="10">
        <f t="shared" si="261"/>
        <v>0.40340996852046107</v>
      </c>
      <c r="CF146" s="10">
        <f t="shared" si="261"/>
        <v>0.40587586568730316</v>
      </c>
      <c r="CG146" s="10">
        <f t="shared" si="261"/>
        <v>0.40834176285414525</v>
      </c>
      <c r="CH146" s="10">
        <f t="shared" si="261"/>
        <v>0.41080766002098557</v>
      </c>
      <c r="CI146" s="10">
        <f t="shared" si="261"/>
        <v>0.41327355718782766</v>
      </c>
      <c r="CJ146" s="10">
        <f t="shared" si="261"/>
        <v>0.41573945435466975</v>
      </c>
      <c r="CK146" s="10">
        <f t="shared" si="261"/>
        <v>0.41820535152151006</v>
      </c>
      <c r="CL146" s="10">
        <f t="shared" si="261"/>
        <v>0.42067124868835215</v>
      </c>
      <c r="CM146" s="10">
        <f t="shared" si="261"/>
        <v>0.42313714585519424</v>
      </c>
      <c r="CN146" s="10">
        <f t="shared" si="261"/>
        <v>0.42560304302203456</v>
      </c>
      <c r="CO146" s="10">
        <f t="shared" si="261"/>
        <v>0.42806894018887665</v>
      </c>
      <c r="CP146" s="10">
        <f t="shared" si="261"/>
        <v>0.43053483735571874</v>
      </c>
      <c r="CQ146" s="10">
        <f t="shared" si="261"/>
        <v>0.43300073452256083</v>
      </c>
      <c r="CR146" s="10">
        <f t="shared" si="261"/>
        <v>0.43546663168940114</v>
      </c>
      <c r="CS146" s="10">
        <f t="shared" si="261"/>
        <v>0.43793252885624323</v>
      </c>
      <c r="CT146" s="10">
        <f t="shared" si="261"/>
        <v>0.44039842602308532</v>
      </c>
      <c r="CU146" s="10">
        <f t="shared" si="261"/>
        <v>0.44286432318992563</v>
      </c>
      <c r="CV146" s="10">
        <f t="shared" si="261"/>
        <v>0.44533022035676773</v>
      </c>
      <c r="CW146" s="10">
        <f t="shared" si="261"/>
        <v>0.44779611752360982</v>
      </c>
      <c r="CX146" s="10">
        <f t="shared" si="261"/>
        <v>0.45026201469045013</v>
      </c>
      <c r="CY146" s="10">
        <f t="shared" si="261"/>
        <v>0.45272791185729222</v>
      </c>
      <c r="CZ146" s="10">
        <f t="shared" si="261"/>
        <v>0.45519380902413431</v>
      </c>
      <c r="DA146" s="10">
        <f t="shared" si="261"/>
        <v>0.45765970619097462</v>
      </c>
      <c r="DB146" s="10">
        <f t="shared" si="261"/>
        <v>0.46012560335781671</v>
      </c>
      <c r="DC146" s="10">
        <f t="shared" si="261"/>
        <v>0.46259150052465881</v>
      </c>
      <c r="DD146" s="10">
        <f t="shared" si="261"/>
        <v>0.4650573976915009</v>
      </c>
      <c r="DE146" s="10">
        <f t="shared" si="261"/>
        <v>0.46752329485834121</v>
      </c>
      <c r="DF146" s="10">
        <f t="shared" si="261"/>
        <v>0.4699891920251833</v>
      </c>
      <c r="DG146" s="10">
        <f t="shared" si="261"/>
        <v>0.47245508919202539</v>
      </c>
      <c r="DH146" s="10">
        <f t="shared" si="261"/>
        <v>0.4749209863588657</v>
      </c>
      <c r="DI146" s="10">
        <f t="shared" si="261"/>
        <v>0.47738688352570779</v>
      </c>
      <c r="DJ146" s="10">
        <f t="shared" si="261"/>
        <v>0.47985278069254989</v>
      </c>
      <c r="DK146" s="10">
        <f t="shared" si="261"/>
        <v>0.4823186778593902</v>
      </c>
      <c r="DL146" s="10">
        <f t="shared" si="261"/>
        <v>0.48478457502623229</v>
      </c>
      <c r="DM146" s="10">
        <f t="shared" si="261"/>
        <v>0.48725047219307438</v>
      </c>
      <c r="DN146" s="10">
        <f t="shared" si="261"/>
        <v>0.48971636935991469</v>
      </c>
      <c r="DO146" s="10">
        <f t="shared" si="261"/>
        <v>0.49218226652675678</v>
      </c>
      <c r="DP146" s="10">
        <f t="shared" si="261"/>
        <v>0.49464816369359887</v>
      </c>
      <c r="DQ146" s="10">
        <f t="shared" si="261"/>
        <v>0.49711406086044096</v>
      </c>
      <c r="DR146" s="10">
        <f t="shared" si="261"/>
        <v>0.49957995802728128</v>
      </c>
      <c r="DS146" s="10">
        <f t="shared" si="261"/>
        <v>0.50204585519412337</v>
      </c>
      <c r="DT146" s="10">
        <f t="shared" si="261"/>
        <v>0.50451175236096546</v>
      </c>
      <c r="DU146" s="10">
        <f t="shared" si="261"/>
        <v>0.50697764952780755</v>
      </c>
      <c r="DV146" s="10">
        <f t="shared" si="261"/>
        <v>0.50944354669464786</v>
      </c>
      <c r="DW146" s="10">
        <f t="shared" si="261"/>
        <v>0.51190944386148907</v>
      </c>
      <c r="DX146" s="10">
        <f t="shared" si="261"/>
        <v>0.51437534102833204</v>
      </c>
      <c r="DY146" s="10">
        <f t="shared" si="261"/>
        <v>0.51684123819517325</v>
      </c>
      <c r="DZ146" s="10">
        <f t="shared" si="261"/>
        <v>0.51930713536201445</v>
      </c>
      <c r="EA146" s="10">
        <f t="shared" si="261"/>
        <v>0.52177303252885565</v>
      </c>
      <c r="EB146" s="10">
        <f t="shared" si="261"/>
        <v>0.52423892969569863</v>
      </c>
      <c r="EC146" s="10">
        <f t="shared" si="261"/>
        <v>0.52670482686253983</v>
      </c>
      <c r="ED146" s="10">
        <f t="shared" ref="ED146:ET146" si="262">ED$5/(1-$E146)+$D$146-ED$5</f>
        <v>0.52917072402938103</v>
      </c>
      <c r="EE146" s="10">
        <f t="shared" si="262"/>
        <v>0.53163662119622224</v>
      </c>
      <c r="EF146" s="10">
        <f t="shared" si="262"/>
        <v>0.53410251836306344</v>
      </c>
      <c r="EG146" s="10">
        <f t="shared" si="262"/>
        <v>0.53656841552990642</v>
      </c>
      <c r="EH146" s="10">
        <f t="shared" si="262"/>
        <v>0.53903431269674762</v>
      </c>
      <c r="EI146" s="10">
        <f t="shared" si="262"/>
        <v>0.54150020986358882</v>
      </c>
      <c r="EJ146" s="10">
        <f t="shared" si="262"/>
        <v>0.54396610703043002</v>
      </c>
      <c r="EK146" s="10">
        <f t="shared" si="262"/>
        <v>0.546432004197273</v>
      </c>
      <c r="EL146" s="10">
        <f t="shared" si="262"/>
        <v>0.5488979013641142</v>
      </c>
      <c r="EM146" s="10">
        <f t="shared" si="262"/>
        <v>0.55136379853095541</v>
      </c>
      <c r="EN146" s="10">
        <f t="shared" si="262"/>
        <v>0.55382969569779661</v>
      </c>
      <c r="EO146" s="10">
        <f t="shared" si="262"/>
        <v>0.55629559286463781</v>
      </c>
      <c r="EP146" s="10">
        <f t="shared" si="262"/>
        <v>0.55876149003148079</v>
      </c>
      <c r="EQ146" s="10">
        <f t="shared" si="262"/>
        <v>0.56122738719832199</v>
      </c>
      <c r="ER146" s="10">
        <f t="shared" si="262"/>
        <v>0.56369328436516319</v>
      </c>
      <c r="ES146" s="10">
        <f t="shared" si="262"/>
        <v>0.5661591815320044</v>
      </c>
      <c r="ET146" s="10">
        <f t="shared" si="262"/>
        <v>0.56862507869884737</v>
      </c>
      <c r="EU146" s="10"/>
      <c r="EV146" s="10"/>
      <c r="EW146" s="10"/>
      <c r="EX146" s="10"/>
      <c r="EY146" s="10"/>
      <c r="EZ146" s="10"/>
      <c r="FA146" s="10"/>
      <c r="FB146" s="10"/>
    </row>
    <row r="147" spans="1:158" x14ac:dyDescent="0.25">
      <c r="A147" s="57" t="s">
        <v>77</v>
      </c>
      <c r="B147" s="17">
        <f t="shared" si="232"/>
        <v>96</v>
      </c>
      <c r="C147" s="10">
        <v>9.7170000000000005</v>
      </c>
      <c r="D147" s="10">
        <f>0.0891</f>
        <v>8.9099999999999999E-2</v>
      </c>
      <c r="E147" s="7">
        <f>0.0306</f>
        <v>3.0599999999999999E-2</v>
      </c>
      <c r="F147" s="10">
        <f t="shared" ref="F147:BQ147" si="263">F$5/(1-$E147)+$D$147-F$5</f>
        <v>0.13644887559315033</v>
      </c>
      <c r="G147" s="10">
        <f t="shared" si="263"/>
        <v>0.13802717144625531</v>
      </c>
      <c r="H147" s="10">
        <f t="shared" si="263"/>
        <v>0.1396054672993603</v>
      </c>
      <c r="I147" s="10">
        <f t="shared" si="263"/>
        <v>0.14118376315246528</v>
      </c>
      <c r="J147" s="10">
        <f t="shared" si="263"/>
        <v>0.14276205900557026</v>
      </c>
      <c r="K147" s="10">
        <f t="shared" si="263"/>
        <v>0.14434035485867547</v>
      </c>
      <c r="L147" s="10">
        <f t="shared" si="263"/>
        <v>0.14591865071178045</v>
      </c>
      <c r="M147" s="10">
        <f t="shared" si="263"/>
        <v>0.14749694656488543</v>
      </c>
      <c r="N147" s="10">
        <f t="shared" si="263"/>
        <v>0.14907524241799042</v>
      </c>
      <c r="O147" s="10">
        <f t="shared" si="263"/>
        <v>0.15065353827109562</v>
      </c>
      <c r="P147" s="10">
        <f t="shared" si="263"/>
        <v>0.16801479265525066</v>
      </c>
      <c r="Q147" s="10">
        <f t="shared" si="263"/>
        <v>0.16959308850835564</v>
      </c>
      <c r="R147" s="10">
        <f t="shared" si="263"/>
        <v>0.17117138436146062</v>
      </c>
      <c r="S147" s="10">
        <f t="shared" si="263"/>
        <v>0.1727496802145656</v>
      </c>
      <c r="T147" s="10">
        <f t="shared" si="263"/>
        <v>0.17432797606767059</v>
      </c>
      <c r="U147" s="10">
        <f t="shared" si="263"/>
        <v>0.17590627192077557</v>
      </c>
      <c r="V147" s="10">
        <f t="shared" si="263"/>
        <v>0.177484567773881</v>
      </c>
      <c r="W147" s="10">
        <f t="shared" si="263"/>
        <v>0.17906286362698598</v>
      </c>
      <c r="X147" s="10">
        <f t="shared" si="263"/>
        <v>0.18064115948009096</v>
      </c>
      <c r="Y147" s="10">
        <f t="shared" si="263"/>
        <v>0.18221945533319595</v>
      </c>
      <c r="Z147" s="10">
        <f t="shared" si="263"/>
        <v>0.18379775118630093</v>
      </c>
      <c r="AA147" s="10">
        <f t="shared" si="263"/>
        <v>0.18537604703940591</v>
      </c>
      <c r="AB147" s="10">
        <f t="shared" si="263"/>
        <v>0.18695434289251089</v>
      </c>
      <c r="AC147" s="10">
        <f t="shared" si="263"/>
        <v>0.18853263874561588</v>
      </c>
      <c r="AD147" s="10">
        <f t="shared" si="263"/>
        <v>0.19011093459872086</v>
      </c>
      <c r="AE147" s="10">
        <f t="shared" si="263"/>
        <v>0.19168923045182584</v>
      </c>
      <c r="AF147" s="10">
        <f t="shared" si="263"/>
        <v>0.19326752630493083</v>
      </c>
      <c r="AG147" s="10">
        <f t="shared" si="263"/>
        <v>0.19484582215803581</v>
      </c>
      <c r="AH147" s="10">
        <f t="shared" si="263"/>
        <v>0.19642411801114079</v>
      </c>
      <c r="AI147" s="10">
        <f t="shared" si="263"/>
        <v>0.19800241386424577</v>
      </c>
      <c r="AJ147" s="10">
        <f t="shared" si="263"/>
        <v>0.19958070971735076</v>
      </c>
      <c r="AK147" s="10">
        <f t="shared" si="263"/>
        <v>0.20115900557045574</v>
      </c>
      <c r="AL147" s="10">
        <f t="shared" si="263"/>
        <v>0.20273730142356072</v>
      </c>
      <c r="AM147" s="10">
        <f t="shared" si="263"/>
        <v>0.20431559727666571</v>
      </c>
      <c r="AN147" s="10">
        <f t="shared" si="263"/>
        <v>0.20589389312977069</v>
      </c>
      <c r="AO147" s="10">
        <f t="shared" si="263"/>
        <v>0.20747218898287567</v>
      </c>
      <c r="AP147" s="10">
        <f t="shared" si="263"/>
        <v>0.20905048483598065</v>
      </c>
      <c r="AQ147" s="10">
        <f t="shared" si="263"/>
        <v>0.21062878068908564</v>
      </c>
      <c r="AR147" s="10">
        <f t="shared" si="263"/>
        <v>0.21220707654219062</v>
      </c>
      <c r="AS147" s="10">
        <f t="shared" si="263"/>
        <v>0.2137853723952956</v>
      </c>
      <c r="AT147" s="10">
        <f t="shared" si="263"/>
        <v>0.21536366824840059</v>
      </c>
      <c r="AU147" s="10">
        <f t="shared" si="263"/>
        <v>0.21694196410150557</v>
      </c>
      <c r="AV147" s="10">
        <f t="shared" si="263"/>
        <v>0.21852025995461055</v>
      </c>
      <c r="AW147" s="10">
        <f t="shared" si="263"/>
        <v>0.22009855580771553</v>
      </c>
      <c r="AX147" s="10">
        <f t="shared" si="263"/>
        <v>0.22167685166082052</v>
      </c>
      <c r="AY147" s="10">
        <f t="shared" si="263"/>
        <v>0.2232551475139255</v>
      </c>
      <c r="AZ147" s="10">
        <f t="shared" si="263"/>
        <v>0.22483344336703137</v>
      </c>
      <c r="BA147" s="10">
        <f t="shared" si="263"/>
        <v>0.22641173922013635</v>
      </c>
      <c r="BB147" s="10">
        <f t="shared" si="263"/>
        <v>0.22799003507324134</v>
      </c>
      <c r="BC147" s="10">
        <f t="shared" si="263"/>
        <v>0.22956833092634632</v>
      </c>
      <c r="BD147" s="10">
        <f t="shared" si="263"/>
        <v>0.2311466267794513</v>
      </c>
      <c r="BE147" s="10">
        <f t="shared" si="263"/>
        <v>0.23272492263255629</v>
      </c>
      <c r="BF147" s="10">
        <f t="shared" si="263"/>
        <v>0.23430321848566127</v>
      </c>
      <c r="BG147" s="10">
        <f t="shared" si="263"/>
        <v>0.23588151433876625</v>
      </c>
      <c r="BH147" s="10">
        <f t="shared" si="263"/>
        <v>0.23745981019187123</v>
      </c>
      <c r="BI147" s="10">
        <f t="shared" si="263"/>
        <v>0.23903810604497622</v>
      </c>
      <c r="BJ147" s="10">
        <f t="shared" si="263"/>
        <v>0.2406164018980812</v>
      </c>
      <c r="BK147" s="10">
        <f t="shared" si="263"/>
        <v>0.24219469775118618</v>
      </c>
      <c r="BL147" s="10">
        <f t="shared" si="263"/>
        <v>0.24377299360429117</v>
      </c>
      <c r="BM147" s="10">
        <f t="shared" si="263"/>
        <v>0.24535128945739615</v>
      </c>
      <c r="BN147" s="10">
        <f t="shared" si="263"/>
        <v>0.24692958531050113</v>
      </c>
      <c r="BO147" s="10">
        <f t="shared" si="263"/>
        <v>0.24850788116360611</v>
      </c>
      <c r="BP147" s="10">
        <f t="shared" si="263"/>
        <v>0.2500861770167111</v>
      </c>
      <c r="BQ147" s="10">
        <f t="shared" si="263"/>
        <v>0.25166447286981608</v>
      </c>
      <c r="BR147" s="10">
        <f t="shared" ref="BR147:EC147" si="264">BR$5/(1-$E147)+$D$147-BR$5</f>
        <v>0.25324276872292106</v>
      </c>
      <c r="BS147" s="10">
        <f t="shared" si="264"/>
        <v>0.25482106457602605</v>
      </c>
      <c r="BT147" s="10">
        <f t="shared" si="264"/>
        <v>0.25639936042913103</v>
      </c>
      <c r="BU147" s="10">
        <f t="shared" si="264"/>
        <v>0.25797765628223601</v>
      </c>
      <c r="BV147" s="10">
        <f t="shared" si="264"/>
        <v>0.25955595213534099</v>
      </c>
      <c r="BW147" s="10">
        <f t="shared" si="264"/>
        <v>0.26113424798844598</v>
      </c>
      <c r="BX147" s="10">
        <f t="shared" si="264"/>
        <v>0.26271254384155096</v>
      </c>
      <c r="BY147" s="10">
        <f t="shared" si="264"/>
        <v>0.26429083969465594</v>
      </c>
      <c r="BZ147" s="10">
        <f t="shared" si="264"/>
        <v>0.26586913554776093</v>
      </c>
      <c r="CA147" s="10">
        <f t="shared" si="264"/>
        <v>0.26744743140086591</v>
      </c>
      <c r="CB147" s="10">
        <f t="shared" si="264"/>
        <v>0.26902572725397089</v>
      </c>
      <c r="CC147" s="10">
        <f t="shared" si="264"/>
        <v>0.27060402310707588</v>
      </c>
      <c r="CD147" s="10">
        <f t="shared" si="264"/>
        <v>0.27218231896018086</v>
      </c>
      <c r="CE147" s="10">
        <f t="shared" si="264"/>
        <v>0.27376061481328584</v>
      </c>
      <c r="CF147" s="10">
        <f t="shared" si="264"/>
        <v>0.27533891066639082</v>
      </c>
      <c r="CG147" s="10">
        <f t="shared" si="264"/>
        <v>0.27691720651949581</v>
      </c>
      <c r="CH147" s="10">
        <f t="shared" si="264"/>
        <v>0.27849550237260079</v>
      </c>
      <c r="CI147" s="10">
        <f t="shared" si="264"/>
        <v>0.28007379822570577</v>
      </c>
      <c r="CJ147" s="10">
        <f t="shared" si="264"/>
        <v>0.28165209407881076</v>
      </c>
      <c r="CK147" s="10">
        <f t="shared" si="264"/>
        <v>0.28323038993191574</v>
      </c>
      <c r="CL147" s="10">
        <f t="shared" si="264"/>
        <v>0.28480868578502161</v>
      </c>
      <c r="CM147" s="10">
        <f t="shared" si="264"/>
        <v>0.28638698163812659</v>
      </c>
      <c r="CN147" s="10">
        <f t="shared" si="264"/>
        <v>0.28796527749123157</v>
      </c>
      <c r="CO147" s="10">
        <f t="shared" si="264"/>
        <v>0.28954357334433656</v>
      </c>
      <c r="CP147" s="10">
        <f t="shared" si="264"/>
        <v>0.29112186919744154</v>
      </c>
      <c r="CQ147" s="10">
        <f t="shared" si="264"/>
        <v>0.29270016505054652</v>
      </c>
      <c r="CR147" s="10">
        <f t="shared" si="264"/>
        <v>0.29427846090365151</v>
      </c>
      <c r="CS147" s="10">
        <f t="shared" si="264"/>
        <v>0.29585675675675649</v>
      </c>
      <c r="CT147" s="10">
        <f t="shared" si="264"/>
        <v>0.29743505260986147</v>
      </c>
      <c r="CU147" s="10">
        <f t="shared" si="264"/>
        <v>0.29901334846296646</v>
      </c>
      <c r="CV147" s="10">
        <f t="shared" si="264"/>
        <v>0.30059164431607144</v>
      </c>
      <c r="CW147" s="10">
        <f t="shared" si="264"/>
        <v>0.30216994016917642</v>
      </c>
      <c r="CX147" s="10">
        <f t="shared" si="264"/>
        <v>0.3037482360222814</v>
      </c>
      <c r="CY147" s="10">
        <f t="shared" si="264"/>
        <v>0.30532653187538639</v>
      </c>
      <c r="CZ147" s="10">
        <f t="shared" si="264"/>
        <v>0.30690482772849137</v>
      </c>
      <c r="DA147" s="10">
        <f t="shared" si="264"/>
        <v>0.30848312358159635</v>
      </c>
      <c r="DB147" s="10">
        <f t="shared" si="264"/>
        <v>0.31006141943470134</v>
      </c>
      <c r="DC147" s="10">
        <f t="shared" si="264"/>
        <v>0.31163971528780632</v>
      </c>
      <c r="DD147" s="10">
        <f t="shared" si="264"/>
        <v>0.3132180111409113</v>
      </c>
      <c r="DE147" s="10">
        <f t="shared" si="264"/>
        <v>0.31479630699401628</v>
      </c>
      <c r="DF147" s="10">
        <f t="shared" si="264"/>
        <v>0.31637460284712127</v>
      </c>
      <c r="DG147" s="10">
        <f t="shared" si="264"/>
        <v>0.31795289870022625</v>
      </c>
      <c r="DH147" s="10">
        <f t="shared" si="264"/>
        <v>0.31953119455333123</v>
      </c>
      <c r="DI147" s="10">
        <f t="shared" si="264"/>
        <v>0.32110949040643622</v>
      </c>
      <c r="DJ147" s="10">
        <f t="shared" si="264"/>
        <v>0.3226877862595412</v>
      </c>
      <c r="DK147" s="10">
        <f t="shared" si="264"/>
        <v>0.32426608211264618</v>
      </c>
      <c r="DL147" s="10">
        <f t="shared" si="264"/>
        <v>0.32584437796575116</v>
      </c>
      <c r="DM147" s="10">
        <f t="shared" si="264"/>
        <v>0.32742267381885615</v>
      </c>
      <c r="DN147" s="10">
        <f t="shared" si="264"/>
        <v>0.32900096967196113</v>
      </c>
      <c r="DO147" s="10">
        <f t="shared" si="264"/>
        <v>0.33057926552506611</v>
      </c>
      <c r="DP147" s="10">
        <f t="shared" si="264"/>
        <v>0.3321575613781711</v>
      </c>
      <c r="DQ147" s="10">
        <f t="shared" si="264"/>
        <v>0.33373585723127608</v>
      </c>
      <c r="DR147" s="10">
        <f t="shared" si="264"/>
        <v>0.33531415308438106</v>
      </c>
      <c r="DS147" s="10">
        <f t="shared" si="264"/>
        <v>0.33689244893748604</v>
      </c>
      <c r="DT147" s="10">
        <f t="shared" si="264"/>
        <v>0.33847074479059103</v>
      </c>
      <c r="DU147" s="10">
        <f t="shared" si="264"/>
        <v>0.34004904064369601</v>
      </c>
      <c r="DV147" s="10">
        <f t="shared" si="264"/>
        <v>0.34162733649680099</v>
      </c>
      <c r="DW147" s="10">
        <f t="shared" si="264"/>
        <v>0.34320563234990686</v>
      </c>
      <c r="DX147" s="10">
        <f t="shared" si="264"/>
        <v>0.34478392820301096</v>
      </c>
      <c r="DY147" s="10">
        <f t="shared" si="264"/>
        <v>0.34636222405611683</v>
      </c>
      <c r="DZ147" s="10">
        <f t="shared" si="264"/>
        <v>0.34794051990922092</v>
      </c>
      <c r="EA147" s="10">
        <f t="shared" si="264"/>
        <v>0.3495188157623268</v>
      </c>
      <c r="EB147" s="10">
        <f t="shared" si="264"/>
        <v>0.35109711161543089</v>
      </c>
      <c r="EC147" s="10">
        <f t="shared" si="264"/>
        <v>0.35267540746853676</v>
      </c>
      <c r="ED147" s="10">
        <f t="shared" ref="ED147:ET147" si="265">ED$5/(1-$E147)+$D$147-ED$5</f>
        <v>0.35425370332164086</v>
      </c>
      <c r="EE147" s="10">
        <f t="shared" si="265"/>
        <v>0.35583199917474673</v>
      </c>
      <c r="EF147" s="10">
        <f t="shared" si="265"/>
        <v>0.35741029502785082</v>
      </c>
      <c r="EG147" s="10">
        <f t="shared" si="265"/>
        <v>0.35898859088095669</v>
      </c>
      <c r="EH147" s="10">
        <f t="shared" si="265"/>
        <v>0.36056688673406256</v>
      </c>
      <c r="EI147" s="10">
        <f t="shared" si="265"/>
        <v>0.36214518258716666</v>
      </c>
      <c r="EJ147" s="10">
        <f t="shared" si="265"/>
        <v>0.36372347844027253</v>
      </c>
      <c r="EK147" s="10">
        <f t="shared" si="265"/>
        <v>0.36530177429337662</v>
      </c>
      <c r="EL147" s="10">
        <f t="shared" si="265"/>
        <v>0.3668800701464825</v>
      </c>
      <c r="EM147" s="10">
        <f t="shared" si="265"/>
        <v>0.36845836599958659</v>
      </c>
      <c r="EN147" s="10">
        <f t="shared" si="265"/>
        <v>0.37003666185269246</v>
      </c>
      <c r="EO147" s="10">
        <f t="shared" si="265"/>
        <v>0.37161495770579656</v>
      </c>
      <c r="EP147" s="10">
        <f t="shared" si="265"/>
        <v>0.37319325355890243</v>
      </c>
      <c r="EQ147" s="10">
        <f t="shared" si="265"/>
        <v>0.37477154941200652</v>
      </c>
      <c r="ER147" s="10">
        <f t="shared" si="265"/>
        <v>0.37634984526511239</v>
      </c>
      <c r="ES147" s="10">
        <f t="shared" si="265"/>
        <v>0.37792814111821649</v>
      </c>
      <c r="ET147" s="10">
        <f t="shared" si="265"/>
        <v>0.37950643697132236</v>
      </c>
      <c r="EU147" s="10"/>
      <c r="EV147" s="10"/>
      <c r="EW147" s="10"/>
      <c r="EX147" s="10"/>
      <c r="EY147" s="10"/>
      <c r="EZ147" s="10"/>
      <c r="FA147" s="10"/>
      <c r="FB147" s="10"/>
    </row>
    <row r="148" spans="1:158" x14ac:dyDescent="0.25">
      <c r="A148" s="57" t="s">
        <v>78</v>
      </c>
      <c r="B148" s="17">
        <f t="shared" ref="B148:B163" si="266">+B147+1</f>
        <v>97</v>
      </c>
      <c r="C148" s="10">
        <v>7.7329999999999997</v>
      </c>
      <c r="D148" s="10">
        <f>0.072</f>
        <v>7.1999999999999995E-2</v>
      </c>
      <c r="E148" s="7">
        <f>0.0235</f>
        <v>2.35E-2</v>
      </c>
      <c r="F148" s="10">
        <f t="shared" ref="F148:BQ148" si="267">F$5/(1-$E148)+$D$148-F$5</f>
        <v>0.10809831029185868</v>
      </c>
      <c r="G148" s="10">
        <f t="shared" si="267"/>
        <v>0.10930158730158723</v>
      </c>
      <c r="H148" s="10">
        <f t="shared" si="267"/>
        <v>0.11050486431131601</v>
      </c>
      <c r="I148" s="10">
        <f t="shared" si="267"/>
        <v>0.11170814132104456</v>
      </c>
      <c r="J148" s="10">
        <f t="shared" si="267"/>
        <v>0.11291141833077312</v>
      </c>
      <c r="K148" s="10">
        <f t="shared" si="267"/>
        <v>0.11411469534050189</v>
      </c>
      <c r="L148" s="10">
        <f t="shared" si="267"/>
        <v>0.11531797235023045</v>
      </c>
      <c r="M148" s="10">
        <f t="shared" si="267"/>
        <v>0.116521249359959</v>
      </c>
      <c r="N148" s="10">
        <f t="shared" si="267"/>
        <v>0.11772452636968733</v>
      </c>
      <c r="O148" s="10">
        <f t="shared" si="267"/>
        <v>0.11892780337941633</v>
      </c>
      <c r="P148" s="10">
        <f t="shared" si="267"/>
        <v>0.13216385048643131</v>
      </c>
      <c r="Q148" s="10">
        <f t="shared" si="267"/>
        <v>0.13336712749615964</v>
      </c>
      <c r="R148" s="10">
        <f t="shared" si="267"/>
        <v>0.13457040450588842</v>
      </c>
      <c r="S148" s="10">
        <f t="shared" si="267"/>
        <v>0.13577368151561675</v>
      </c>
      <c r="T148" s="10">
        <f t="shared" si="267"/>
        <v>0.13697695852534553</v>
      </c>
      <c r="U148" s="10">
        <f t="shared" si="267"/>
        <v>0.1381802355350743</v>
      </c>
      <c r="V148" s="10">
        <f t="shared" si="267"/>
        <v>0.13938351254480263</v>
      </c>
      <c r="W148" s="10">
        <f t="shared" si="267"/>
        <v>0.14058678955453141</v>
      </c>
      <c r="X148" s="10">
        <f t="shared" si="267"/>
        <v>0.14179006656426019</v>
      </c>
      <c r="Y148" s="10">
        <f t="shared" si="267"/>
        <v>0.14299334357398852</v>
      </c>
      <c r="Z148" s="10">
        <f t="shared" si="267"/>
        <v>0.14419662058371729</v>
      </c>
      <c r="AA148" s="10">
        <f t="shared" si="267"/>
        <v>0.14539989759344607</v>
      </c>
      <c r="AB148" s="10">
        <f t="shared" si="267"/>
        <v>0.1466031746031744</v>
      </c>
      <c r="AC148" s="10">
        <f t="shared" si="267"/>
        <v>0.14780645161290318</v>
      </c>
      <c r="AD148" s="10">
        <f t="shared" si="267"/>
        <v>0.14900972862263195</v>
      </c>
      <c r="AE148" s="10">
        <f t="shared" si="267"/>
        <v>0.15021300563236029</v>
      </c>
      <c r="AF148" s="10">
        <f t="shared" si="267"/>
        <v>0.15141628264208906</v>
      </c>
      <c r="AG148" s="10">
        <f t="shared" si="267"/>
        <v>0.15261955965181739</v>
      </c>
      <c r="AH148" s="10">
        <f t="shared" si="267"/>
        <v>0.15382283666154617</v>
      </c>
      <c r="AI148" s="10">
        <f t="shared" si="267"/>
        <v>0.15502611367127495</v>
      </c>
      <c r="AJ148" s="10">
        <f t="shared" si="267"/>
        <v>0.15622939068100328</v>
      </c>
      <c r="AK148" s="10">
        <f t="shared" si="267"/>
        <v>0.15743266769073205</v>
      </c>
      <c r="AL148" s="10">
        <f t="shared" si="267"/>
        <v>0.15863594470046083</v>
      </c>
      <c r="AM148" s="10">
        <f t="shared" si="267"/>
        <v>0.15983922171018916</v>
      </c>
      <c r="AN148" s="10">
        <f t="shared" si="267"/>
        <v>0.16104249871991794</v>
      </c>
      <c r="AO148" s="10">
        <f t="shared" si="267"/>
        <v>0.16224577572964671</v>
      </c>
      <c r="AP148" s="10">
        <f t="shared" si="267"/>
        <v>0.16344905273937504</v>
      </c>
      <c r="AQ148" s="10">
        <f t="shared" si="267"/>
        <v>0.16465232974910382</v>
      </c>
      <c r="AR148" s="10">
        <f t="shared" si="267"/>
        <v>0.16585560675883215</v>
      </c>
      <c r="AS148" s="10">
        <f t="shared" si="267"/>
        <v>0.16705888376856137</v>
      </c>
      <c r="AT148" s="10">
        <f t="shared" si="267"/>
        <v>0.1682621607782897</v>
      </c>
      <c r="AU148" s="10">
        <f t="shared" si="267"/>
        <v>0.16946543778801804</v>
      </c>
      <c r="AV148" s="10">
        <f t="shared" si="267"/>
        <v>0.17066871479774726</v>
      </c>
      <c r="AW148" s="10">
        <f t="shared" si="267"/>
        <v>0.17187199180747559</v>
      </c>
      <c r="AX148" s="10">
        <f t="shared" si="267"/>
        <v>0.17307526881720392</v>
      </c>
      <c r="AY148" s="10">
        <f t="shared" si="267"/>
        <v>0.17427854582693225</v>
      </c>
      <c r="AZ148" s="10">
        <f t="shared" si="267"/>
        <v>0.17548182283666147</v>
      </c>
      <c r="BA148" s="10">
        <f t="shared" si="267"/>
        <v>0.1766850998463898</v>
      </c>
      <c r="BB148" s="10">
        <f t="shared" si="267"/>
        <v>0.17788837685611814</v>
      </c>
      <c r="BC148" s="10">
        <f t="shared" si="267"/>
        <v>0.17909165386584736</v>
      </c>
      <c r="BD148" s="10">
        <f t="shared" si="267"/>
        <v>0.18029493087557569</v>
      </c>
      <c r="BE148" s="10">
        <f t="shared" si="267"/>
        <v>0.18149820788530402</v>
      </c>
      <c r="BF148" s="10">
        <f t="shared" si="267"/>
        <v>0.18270148489503324</v>
      </c>
      <c r="BG148" s="10">
        <f t="shared" si="267"/>
        <v>0.18390476190476157</v>
      </c>
      <c r="BH148" s="10">
        <f t="shared" si="267"/>
        <v>0.1851080389144899</v>
      </c>
      <c r="BI148" s="10">
        <f t="shared" si="267"/>
        <v>0.18631131592421912</v>
      </c>
      <c r="BJ148" s="10">
        <f t="shared" si="267"/>
        <v>0.18751459293394745</v>
      </c>
      <c r="BK148" s="10">
        <f t="shared" si="267"/>
        <v>0.18871786994367579</v>
      </c>
      <c r="BL148" s="10">
        <f t="shared" si="267"/>
        <v>0.18992114695340501</v>
      </c>
      <c r="BM148" s="10">
        <f t="shared" si="267"/>
        <v>0.19112442396313334</v>
      </c>
      <c r="BN148" s="10">
        <f t="shared" si="267"/>
        <v>0.19232770097286167</v>
      </c>
      <c r="BO148" s="10">
        <f t="shared" si="267"/>
        <v>0.19353097798259089</v>
      </c>
      <c r="BP148" s="10">
        <f t="shared" si="267"/>
        <v>0.19473425499231922</v>
      </c>
      <c r="BQ148" s="10">
        <f t="shared" si="267"/>
        <v>0.19593753200204755</v>
      </c>
      <c r="BR148" s="10">
        <f t="shared" ref="BR148:EC148" si="268">BR$5/(1-$E148)+$D$148-BR$5</f>
        <v>0.19714080901177677</v>
      </c>
      <c r="BS148" s="10">
        <f t="shared" si="268"/>
        <v>0.19834408602150511</v>
      </c>
      <c r="BT148" s="10">
        <f t="shared" si="268"/>
        <v>0.19954736303123344</v>
      </c>
      <c r="BU148" s="10">
        <f t="shared" si="268"/>
        <v>0.20075064004096266</v>
      </c>
      <c r="BV148" s="10">
        <f t="shared" si="268"/>
        <v>0.20195391705069099</v>
      </c>
      <c r="BW148" s="10">
        <f t="shared" si="268"/>
        <v>0.20315719406041932</v>
      </c>
      <c r="BX148" s="10">
        <f t="shared" si="268"/>
        <v>0.20436047107014765</v>
      </c>
      <c r="BY148" s="10">
        <f t="shared" si="268"/>
        <v>0.20556374807987687</v>
      </c>
      <c r="BZ148" s="10">
        <f t="shared" si="268"/>
        <v>0.20676702508960521</v>
      </c>
      <c r="CA148" s="10">
        <f t="shared" si="268"/>
        <v>0.20797030209933354</v>
      </c>
      <c r="CB148" s="10">
        <f t="shared" si="268"/>
        <v>0.20917357910906276</v>
      </c>
      <c r="CC148" s="10">
        <f t="shared" si="268"/>
        <v>0.21037685611879109</v>
      </c>
      <c r="CD148" s="10">
        <f t="shared" si="268"/>
        <v>0.21158013312851942</v>
      </c>
      <c r="CE148" s="10">
        <f t="shared" si="268"/>
        <v>0.21278341013824864</v>
      </c>
      <c r="CF148" s="10">
        <f t="shared" si="268"/>
        <v>0.21398668714797697</v>
      </c>
      <c r="CG148" s="10">
        <f t="shared" si="268"/>
        <v>0.2151899641577053</v>
      </c>
      <c r="CH148" s="10">
        <f t="shared" si="268"/>
        <v>0.21639324116743452</v>
      </c>
      <c r="CI148" s="10">
        <f t="shared" si="268"/>
        <v>0.21759651817716286</v>
      </c>
      <c r="CJ148" s="10">
        <f t="shared" si="268"/>
        <v>0.21879979518689119</v>
      </c>
      <c r="CK148" s="10">
        <f t="shared" si="268"/>
        <v>0.22000307219662041</v>
      </c>
      <c r="CL148" s="10">
        <f t="shared" si="268"/>
        <v>0.22120634920634874</v>
      </c>
      <c r="CM148" s="10">
        <f t="shared" si="268"/>
        <v>0.22240962621607707</v>
      </c>
      <c r="CN148" s="10">
        <f t="shared" si="268"/>
        <v>0.22361290322580629</v>
      </c>
      <c r="CO148" s="10">
        <f t="shared" si="268"/>
        <v>0.22481618023553462</v>
      </c>
      <c r="CP148" s="10">
        <f t="shared" si="268"/>
        <v>0.22601945724526296</v>
      </c>
      <c r="CQ148" s="10">
        <f t="shared" si="268"/>
        <v>0.22722273425499218</v>
      </c>
      <c r="CR148" s="10">
        <f t="shared" si="268"/>
        <v>0.22842601126472051</v>
      </c>
      <c r="CS148" s="10">
        <f t="shared" si="268"/>
        <v>0.22962928827444884</v>
      </c>
      <c r="CT148" s="10">
        <f t="shared" si="268"/>
        <v>0.23083256528417806</v>
      </c>
      <c r="CU148" s="10">
        <f t="shared" si="268"/>
        <v>0.23203584229390639</v>
      </c>
      <c r="CV148" s="10">
        <f t="shared" si="268"/>
        <v>0.23323911930363472</v>
      </c>
      <c r="CW148" s="10">
        <f t="shared" si="268"/>
        <v>0.23444239631336394</v>
      </c>
      <c r="CX148" s="10">
        <f t="shared" si="268"/>
        <v>0.23564567332309228</v>
      </c>
      <c r="CY148" s="10">
        <f t="shared" si="268"/>
        <v>0.23684895033282061</v>
      </c>
      <c r="CZ148" s="10">
        <f t="shared" si="268"/>
        <v>0.23805222734254894</v>
      </c>
      <c r="DA148" s="10">
        <f t="shared" si="268"/>
        <v>0.23925550435227816</v>
      </c>
      <c r="DB148" s="10">
        <f t="shared" si="268"/>
        <v>0.24045878136200649</v>
      </c>
      <c r="DC148" s="10">
        <f t="shared" si="268"/>
        <v>0.24166205837173482</v>
      </c>
      <c r="DD148" s="10">
        <f t="shared" si="268"/>
        <v>0.24286533538146404</v>
      </c>
      <c r="DE148" s="10">
        <f t="shared" si="268"/>
        <v>0.24406861239119237</v>
      </c>
      <c r="DF148" s="10">
        <f t="shared" si="268"/>
        <v>0.24527188940092071</v>
      </c>
      <c r="DG148" s="10">
        <f t="shared" si="268"/>
        <v>0.24647516641064993</v>
      </c>
      <c r="DH148" s="10">
        <f t="shared" si="268"/>
        <v>0.24767844342037826</v>
      </c>
      <c r="DI148" s="10">
        <f t="shared" si="268"/>
        <v>0.24888172043010659</v>
      </c>
      <c r="DJ148" s="10">
        <f t="shared" si="268"/>
        <v>0.25008499743983581</v>
      </c>
      <c r="DK148" s="10">
        <f t="shared" si="268"/>
        <v>0.25128827444956414</v>
      </c>
      <c r="DL148" s="10">
        <f t="shared" si="268"/>
        <v>0.25249155145929247</v>
      </c>
      <c r="DM148" s="10">
        <f t="shared" si="268"/>
        <v>0.25369482846902169</v>
      </c>
      <c r="DN148" s="10">
        <f t="shared" si="268"/>
        <v>0.25489810547875003</v>
      </c>
      <c r="DO148" s="10">
        <f t="shared" si="268"/>
        <v>0.25610138248847836</v>
      </c>
      <c r="DP148" s="10">
        <f t="shared" si="268"/>
        <v>0.25730465949820758</v>
      </c>
      <c r="DQ148" s="10">
        <f t="shared" si="268"/>
        <v>0.25850793650793502</v>
      </c>
      <c r="DR148" s="10">
        <f t="shared" si="268"/>
        <v>0.25971121351766335</v>
      </c>
      <c r="DS148" s="10">
        <f t="shared" si="268"/>
        <v>0.26091449052739168</v>
      </c>
      <c r="DT148" s="10">
        <f t="shared" si="268"/>
        <v>0.26211776753712002</v>
      </c>
      <c r="DU148" s="10">
        <f t="shared" si="268"/>
        <v>0.26332104454685012</v>
      </c>
      <c r="DV148" s="10">
        <f t="shared" si="268"/>
        <v>0.26452432155657846</v>
      </c>
      <c r="DW148" s="10">
        <f t="shared" si="268"/>
        <v>0.2657275985663059</v>
      </c>
      <c r="DX148" s="10">
        <f t="shared" si="268"/>
        <v>0.26693087557603512</v>
      </c>
      <c r="DY148" s="10">
        <f t="shared" si="268"/>
        <v>0.26813415258576434</v>
      </c>
      <c r="DZ148" s="10">
        <f t="shared" si="268"/>
        <v>0.26933742959549178</v>
      </c>
      <c r="EA148" s="10">
        <f t="shared" si="268"/>
        <v>0.270540706605221</v>
      </c>
      <c r="EB148" s="10">
        <f t="shared" si="268"/>
        <v>0.27174398361495022</v>
      </c>
      <c r="EC148" s="10">
        <f t="shared" si="268"/>
        <v>0.27294726062467767</v>
      </c>
      <c r="ED148" s="10">
        <f t="shared" ref="ED148:ET148" si="269">ED$5/(1-$E148)+$D$148-ED$5</f>
        <v>0.27415053763440689</v>
      </c>
      <c r="EE148" s="10">
        <f t="shared" si="269"/>
        <v>0.27535381464413611</v>
      </c>
      <c r="EF148" s="10">
        <f t="shared" si="269"/>
        <v>0.27655709165386355</v>
      </c>
      <c r="EG148" s="10">
        <f t="shared" si="269"/>
        <v>0.27776036866359277</v>
      </c>
      <c r="EH148" s="10">
        <f t="shared" si="269"/>
        <v>0.27896364567332199</v>
      </c>
      <c r="EI148" s="10">
        <f t="shared" si="269"/>
        <v>0.28016692268305121</v>
      </c>
      <c r="EJ148" s="10">
        <f t="shared" si="269"/>
        <v>0.28137019969277866</v>
      </c>
      <c r="EK148" s="10">
        <f t="shared" si="269"/>
        <v>0.28257347670250788</v>
      </c>
      <c r="EL148" s="10">
        <f t="shared" si="269"/>
        <v>0.2837767537122371</v>
      </c>
      <c r="EM148" s="10">
        <f t="shared" si="269"/>
        <v>0.28498003072196454</v>
      </c>
      <c r="EN148" s="10">
        <f t="shared" si="269"/>
        <v>0.28618330773169376</v>
      </c>
      <c r="EO148" s="10">
        <f t="shared" si="269"/>
        <v>0.28738658474142298</v>
      </c>
      <c r="EP148" s="10">
        <f t="shared" si="269"/>
        <v>0.28858986175115042</v>
      </c>
      <c r="EQ148" s="10">
        <f t="shared" si="269"/>
        <v>0.28979313876087964</v>
      </c>
      <c r="ER148" s="10">
        <f t="shared" si="269"/>
        <v>0.29099641577060886</v>
      </c>
      <c r="ES148" s="10">
        <f t="shared" si="269"/>
        <v>0.29219969278033631</v>
      </c>
      <c r="ET148" s="10">
        <f t="shared" si="269"/>
        <v>0.29340296979006553</v>
      </c>
      <c r="EU148" s="10"/>
      <c r="EV148" s="10"/>
      <c r="EW148" s="10"/>
      <c r="EX148" s="10"/>
      <c r="EY148" s="10"/>
      <c r="EZ148" s="10"/>
      <c r="FA148" s="10"/>
      <c r="FB148" s="10"/>
    </row>
    <row r="149" spans="1:158" x14ac:dyDescent="0.25">
      <c r="A149" s="57" t="s">
        <v>79</v>
      </c>
      <c r="B149" s="17">
        <f t="shared" si="266"/>
        <v>98</v>
      </c>
      <c r="C149" s="10">
        <v>16.738</v>
      </c>
      <c r="D149" s="10">
        <f>0.1301</f>
        <v>0.13009999999999999</v>
      </c>
      <c r="E149" s="7">
        <f>0.0567</f>
        <v>5.67E-2</v>
      </c>
      <c r="F149" s="10">
        <f t="shared" ref="F149:BQ149" si="270">F$5/(1-$E149)+$D$149-F$5</f>
        <v>0.22026219654404766</v>
      </c>
      <c r="G149" s="10">
        <f t="shared" si="270"/>
        <v>0.22326760309551585</v>
      </c>
      <c r="H149" s="10">
        <f t="shared" si="270"/>
        <v>0.22627300964698405</v>
      </c>
      <c r="I149" s="10">
        <f t="shared" si="270"/>
        <v>0.22927841619845224</v>
      </c>
      <c r="J149" s="10">
        <f t="shared" si="270"/>
        <v>0.23228382274992043</v>
      </c>
      <c r="K149" s="10">
        <f t="shared" si="270"/>
        <v>0.23528922930138862</v>
      </c>
      <c r="L149" s="10">
        <f t="shared" si="270"/>
        <v>0.23829463585285682</v>
      </c>
      <c r="M149" s="10">
        <f t="shared" si="270"/>
        <v>0.24130004240432501</v>
      </c>
      <c r="N149" s="10">
        <f t="shared" si="270"/>
        <v>0.24430544895579365</v>
      </c>
      <c r="O149" s="10">
        <f t="shared" si="270"/>
        <v>0.24731085550726184</v>
      </c>
      <c r="P149" s="10">
        <f t="shared" si="270"/>
        <v>0.2803703275734124</v>
      </c>
      <c r="Q149" s="10">
        <f t="shared" si="270"/>
        <v>0.28337573412488082</v>
      </c>
      <c r="R149" s="10">
        <f t="shared" si="270"/>
        <v>0.28638114067634879</v>
      </c>
      <c r="S149" s="10">
        <f t="shared" si="270"/>
        <v>0.2893865472278172</v>
      </c>
      <c r="T149" s="10">
        <f t="shared" si="270"/>
        <v>0.29239195377928562</v>
      </c>
      <c r="U149" s="10">
        <f t="shared" si="270"/>
        <v>0.29539736033075359</v>
      </c>
      <c r="V149" s="10">
        <f t="shared" si="270"/>
        <v>0.298402766882222</v>
      </c>
      <c r="W149" s="10">
        <f t="shared" si="270"/>
        <v>0.30140817343368997</v>
      </c>
      <c r="X149" s="10">
        <f t="shared" si="270"/>
        <v>0.30441357998515839</v>
      </c>
      <c r="Y149" s="10">
        <f t="shared" si="270"/>
        <v>0.3074189865366268</v>
      </c>
      <c r="Z149" s="10">
        <f t="shared" si="270"/>
        <v>0.31042439308809477</v>
      </c>
      <c r="AA149" s="10">
        <f t="shared" si="270"/>
        <v>0.31342979963956319</v>
      </c>
      <c r="AB149" s="10">
        <f t="shared" si="270"/>
        <v>0.31643520619103116</v>
      </c>
      <c r="AC149" s="10">
        <f t="shared" si="270"/>
        <v>0.31944061274249957</v>
      </c>
      <c r="AD149" s="10">
        <f t="shared" si="270"/>
        <v>0.32244601929396799</v>
      </c>
      <c r="AE149" s="10">
        <f t="shared" si="270"/>
        <v>0.32545142584543596</v>
      </c>
      <c r="AF149" s="10">
        <f t="shared" si="270"/>
        <v>0.32845683239690437</v>
      </c>
      <c r="AG149" s="10">
        <f t="shared" si="270"/>
        <v>0.33146223894837235</v>
      </c>
      <c r="AH149" s="10">
        <f t="shared" si="270"/>
        <v>0.33446764549984076</v>
      </c>
      <c r="AI149" s="10">
        <f t="shared" si="270"/>
        <v>0.33747305205130917</v>
      </c>
      <c r="AJ149" s="10">
        <f t="shared" si="270"/>
        <v>0.34047845860277715</v>
      </c>
      <c r="AK149" s="10">
        <f t="shared" si="270"/>
        <v>0.34348386515424556</v>
      </c>
      <c r="AL149" s="10">
        <f t="shared" si="270"/>
        <v>0.34648927170571353</v>
      </c>
      <c r="AM149" s="10">
        <f t="shared" si="270"/>
        <v>0.34949467825718195</v>
      </c>
      <c r="AN149" s="10">
        <f t="shared" si="270"/>
        <v>0.35250008480864992</v>
      </c>
      <c r="AO149" s="10">
        <f t="shared" si="270"/>
        <v>0.35550549136011789</v>
      </c>
      <c r="AP149" s="10">
        <f t="shared" si="270"/>
        <v>0.35851089791158586</v>
      </c>
      <c r="AQ149" s="10">
        <f t="shared" si="270"/>
        <v>0.36151630446305472</v>
      </c>
      <c r="AR149" s="10">
        <f t="shared" si="270"/>
        <v>0.36452171101452269</v>
      </c>
      <c r="AS149" s="10">
        <f t="shared" si="270"/>
        <v>0.36752711756599066</v>
      </c>
      <c r="AT149" s="10">
        <f t="shared" si="270"/>
        <v>0.37053252411745952</v>
      </c>
      <c r="AU149" s="10">
        <f t="shared" si="270"/>
        <v>0.37353793066892749</v>
      </c>
      <c r="AV149" s="10">
        <f t="shared" si="270"/>
        <v>0.37654333722039546</v>
      </c>
      <c r="AW149" s="10">
        <f t="shared" si="270"/>
        <v>0.37954874377186432</v>
      </c>
      <c r="AX149" s="10">
        <f t="shared" si="270"/>
        <v>0.38255415032333229</v>
      </c>
      <c r="AY149" s="10">
        <f t="shared" si="270"/>
        <v>0.38555955687480026</v>
      </c>
      <c r="AZ149" s="10">
        <f t="shared" si="270"/>
        <v>0.38856496342626823</v>
      </c>
      <c r="BA149" s="10">
        <f t="shared" si="270"/>
        <v>0.39157036997773709</v>
      </c>
      <c r="BB149" s="10">
        <f t="shared" si="270"/>
        <v>0.39457577652920506</v>
      </c>
      <c r="BC149" s="10">
        <f t="shared" si="270"/>
        <v>0.39758118308067303</v>
      </c>
      <c r="BD149" s="10">
        <f t="shared" si="270"/>
        <v>0.40058658963214189</v>
      </c>
      <c r="BE149" s="10">
        <f t="shared" si="270"/>
        <v>0.40359199618360986</v>
      </c>
      <c r="BF149" s="10">
        <f t="shared" si="270"/>
        <v>0.40659740273507783</v>
      </c>
      <c r="BG149" s="10">
        <f t="shared" si="270"/>
        <v>0.40960280928654669</v>
      </c>
      <c r="BH149" s="10">
        <f t="shared" si="270"/>
        <v>0.41260821583801466</v>
      </c>
      <c r="BI149" s="10">
        <f t="shared" si="270"/>
        <v>0.41561362238948263</v>
      </c>
      <c r="BJ149" s="10">
        <f t="shared" si="270"/>
        <v>0.4186190289409506</v>
      </c>
      <c r="BK149" s="10">
        <f t="shared" si="270"/>
        <v>0.42162443549241946</v>
      </c>
      <c r="BL149" s="10">
        <f t="shared" si="270"/>
        <v>0.42462984204388743</v>
      </c>
      <c r="BM149" s="10">
        <f t="shared" si="270"/>
        <v>0.4276352485953554</v>
      </c>
      <c r="BN149" s="10">
        <f t="shared" si="270"/>
        <v>0.43064065514682426</v>
      </c>
      <c r="BO149" s="10">
        <f t="shared" si="270"/>
        <v>0.43364606169829223</v>
      </c>
      <c r="BP149" s="10">
        <f t="shared" si="270"/>
        <v>0.4366514682497602</v>
      </c>
      <c r="BQ149" s="10">
        <f t="shared" si="270"/>
        <v>0.43965687480122906</v>
      </c>
      <c r="BR149" s="10">
        <f t="shared" ref="BR149:EC149" si="271">BR$5/(1-$E149)+$D$149-BR$5</f>
        <v>0.44266228135269703</v>
      </c>
      <c r="BS149" s="10">
        <f t="shared" si="271"/>
        <v>0.445667687904165</v>
      </c>
      <c r="BT149" s="10">
        <f t="shared" si="271"/>
        <v>0.44867309445563297</v>
      </c>
      <c r="BU149" s="10">
        <f t="shared" si="271"/>
        <v>0.45167850100710183</v>
      </c>
      <c r="BV149" s="10">
        <f t="shared" si="271"/>
        <v>0.4546839075585698</v>
      </c>
      <c r="BW149" s="10">
        <f t="shared" si="271"/>
        <v>0.45768931411003777</v>
      </c>
      <c r="BX149" s="10">
        <f t="shared" si="271"/>
        <v>0.46069472066150663</v>
      </c>
      <c r="BY149" s="10">
        <f t="shared" si="271"/>
        <v>0.4637001272129746</v>
      </c>
      <c r="BZ149" s="10">
        <f t="shared" si="271"/>
        <v>0.46670553376444257</v>
      </c>
      <c r="CA149" s="10">
        <f t="shared" si="271"/>
        <v>0.46971094031591143</v>
      </c>
      <c r="CB149" s="10">
        <f t="shared" si="271"/>
        <v>0.4727163468673794</v>
      </c>
      <c r="CC149" s="10">
        <f t="shared" si="271"/>
        <v>0.47572175341884737</v>
      </c>
      <c r="CD149" s="10">
        <f t="shared" si="271"/>
        <v>0.47872715997031534</v>
      </c>
      <c r="CE149" s="10">
        <f t="shared" si="271"/>
        <v>0.4817325665217842</v>
      </c>
      <c r="CF149" s="10">
        <f t="shared" si="271"/>
        <v>0.48473797307325217</v>
      </c>
      <c r="CG149" s="10">
        <f t="shared" si="271"/>
        <v>0.48774337962472014</v>
      </c>
      <c r="CH149" s="10">
        <f t="shared" si="271"/>
        <v>0.490748786176189</v>
      </c>
      <c r="CI149" s="10">
        <f t="shared" si="271"/>
        <v>0.49375419272765697</v>
      </c>
      <c r="CJ149" s="10">
        <f t="shared" si="271"/>
        <v>0.49675959927912494</v>
      </c>
      <c r="CK149" s="10">
        <f t="shared" si="271"/>
        <v>0.4997650058305938</v>
      </c>
      <c r="CL149" s="10">
        <f t="shared" si="271"/>
        <v>0.50277041238206177</v>
      </c>
      <c r="CM149" s="10">
        <f t="shared" si="271"/>
        <v>0.50577581893352974</v>
      </c>
      <c r="CN149" s="10">
        <f t="shared" si="271"/>
        <v>0.50878122548499771</v>
      </c>
      <c r="CO149" s="10">
        <f t="shared" si="271"/>
        <v>0.51178663203646657</v>
      </c>
      <c r="CP149" s="10">
        <f t="shared" si="271"/>
        <v>0.51479203858793454</v>
      </c>
      <c r="CQ149" s="10">
        <f t="shared" si="271"/>
        <v>0.51779744513940251</v>
      </c>
      <c r="CR149" s="10">
        <f t="shared" si="271"/>
        <v>0.52080285169087137</v>
      </c>
      <c r="CS149" s="10">
        <f t="shared" si="271"/>
        <v>0.52380825824233934</v>
      </c>
      <c r="CT149" s="10">
        <f t="shared" si="271"/>
        <v>0.52681366479380731</v>
      </c>
      <c r="CU149" s="10">
        <f t="shared" si="271"/>
        <v>0.52981907134527617</v>
      </c>
      <c r="CV149" s="10">
        <f t="shared" si="271"/>
        <v>0.53282447789674414</v>
      </c>
      <c r="CW149" s="10">
        <f t="shared" si="271"/>
        <v>0.53582988444821211</v>
      </c>
      <c r="CX149" s="10">
        <f t="shared" si="271"/>
        <v>0.53883529099968008</v>
      </c>
      <c r="CY149" s="10">
        <f t="shared" si="271"/>
        <v>0.54184069755114894</v>
      </c>
      <c r="CZ149" s="10">
        <f t="shared" si="271"/>
        <v>0.54484610410261691</v>
      </c>
      <c r="DA149" s="10">
        <f t="shared" si="271"/>
        <v>0.54785151065408488</v>
      </c>
      <c r="DB149" s="10">
        <f t="shared" si="271"/>
        <v>0.55085691720555374</v>
      </c>
      <c r="DC149" s="10">
        <f t="shared" si="271"/>
        <v>0.55386232375702171</v>
      </c>
      <c r="DD149" s="10">
        <f t="shared" si="271"/>
        <v>0.55686773030848968</v>
      </c>
      <c r="DE149" s="10">
        <f t="shared" si="271"/>
        <v>0.55987313685995854</v>
      </c>
      <c r="DF149" s="10">
        <f t="shared" si="271"/>
        <v>0.56287854341142651</v>
      </c>
      <c r="DG149" s="10">
        <f t="shared" si="271"/>
        <v>0.56588394996289448</v>
      </c>
      <c r="DH149" s="10">
        <f t="shared" si="271"/>
        <v>0.56888935651436245</v>
      </c>
      <c r="DI149" s="10">
        <f t="shared" si="271"/>
        <v>0.57189476306583131</v>
      </c>
      <c r="DJ149" s="10">
        <f t="shared" si="271"/>
        <v>0.57490016961729928</v>
      </c>
      <c r="DK149" s="10">
        <f t="shared" si="271"/>
        <v>0.57790557616876814</v>
      </c>
      <c r="DL149" s="10">
        <f t="shared" si="271"/>
        <v>0.580910982720237</v>
      </c>
      <c r="DM149" s="10">
        <f t="shared" si="271"/>
        <v>0.58391638927170408</v>
      </c>
      <c r="DN149" s="10">
        <f t="shared" si="271"/>
        <v>0.58692179582317294</v>
      </c>
      <c r="DO149" s="10">
        <f t="shared" si="271"/>
        <v>0.5899272023746418</v>
      </c>
      <c r="DP149" s="10">
        <f t="shared" si="271"/>
        <v>0.59293260892610888</v>
      </c>
      <c r="DQ149" s="10">
        <f t="shared" si="271"/>
        <v>0.59593801547757774</v>
      </c>
      <c r="DR149" s="10">
        <f t="shared" si="271"/>
        <v>0.5989434220290466</v>
      </c>
      <c r="DS149" s="10">
        <f t="shared" si="271"/>
        <v>0.60194882858051368</v>
      </c>
      <c r="DT149" s="10">
        <f t="shared" si="271"/>
        <v>0.60495423513198254</v>
      </c>
      <c r="DU149" s="10">
        <f t="shared" si="271"/>
        <v>0.6079596416834514</v>
      </c>
      <c r="DV149" s="10">
        <f t="shared" si="271"/>
        <v>0.61096504823491848</v>
      </c>
      <c r="DW149" s="10">
        <f t="shared" si="271"/>
        <v>0.61397045478638823</v>
      </c>
      <c r="DX149" s="10">
        <f t="shared" si="271"/>
        <v>0.6169758613378562</v>
      </c>
      <c r="DY149" s="10">
        <f t="shared" si="271"/>
        <v>0.61998126788932417</v>
      </c>
      <c r="DZ149" s="10">
        <f t="shared" si="271"/>
        <v>0.62298667444079214</v>
      </c>
      <c r="EA149" s="10">
        <f t="shared" si="271"/>
        <v>0.62599208099226011</v>
      </c>
      <c r="EB149" s="10">
        <f t="shared" si="271"/>
        <v>0.62899748754372808</v>
      </c>
      <c r="EC149" s="10">
        <f t="shared" si="271"/>
        <v>0.63200289409519783</v>
      </c>
      <c r="ED149" s="10">
        <f t="shared" ref="ED149:ET149" si="272">ED$5/(1-$E149)+$D$149-ED$5</f>
        <v>0.6350083006466658</v>
      </c>
      <c r="EE149" s="10">
        <f t="shared" si="272"/>
        <v>0.63801370719813377</v>
      </c>
      <c r="EF149" s="10">
        <f t="shared" si="272"/>
        <v>0.64101911374960174</v>
      </c>
      <c r="EG149" s="10">
        <f t="shared" si="272"/>
        <v>0.64402452030106971</v>
      </c>
      <c r="EH149" s="10">
        <f t="shared" si="272"/>
        <v>0.64702992685253946</v>
      </c>
      <c r="EI149" s="10">
        <f t="shared" si="272"/>
        <v>0.65003533340400743</v>
      </c>
      <c r="EJ149" s="10">
        <f t="shared" si="272"/>
        <v>0.6530407399554754</v>
      </c>
      <c r="EK149" s="10">
        <f t="shared" si="272"/>
        <v>0.65604614650694337</v>
      </c>
      <c r="EL149" s="10">
        <f t="shared" si="272"/>
        <v>0.65905155305841134</v>
      </c>
      <c r="EM149" s="10">
        <f t="shared" si="272"/>
        <v>0.66205695960987931</v>
      </c>
      <c r="EN149" s="10">
        <f t="shared" si="272"/>
        <v>0.66506236616134906</v>
      </c>
      <c r="EO149" s="10">
        <f t="shared" si="272"/>
        <v>0.66806777271281703</v>
      </c>
      <c r="EP149" s="10">
        <f t="shared" si="272"/>
        <v>0.671073179264285</v>
      </c>
      <c r="EQ149" s="10">
        <f t="shared" si="272"/>
        <v>0.67407858581575297</v>
      </c>
      <c r="ER149" s="10">
        <f t="shared" si="272"/>
        <v>0.67708399236722094</v>
      </c>
      <c r="ES149" s="10">
        <f t="shared" si="272"/>
        <v>0.68008939891868891</v>
      </c>
      <c r="ET149" s="10">
        <f t="shared" si="272"/>
        <v>0.68309480547015866</v>
      </c>
      <c r="EU149" s="10"/>
      <c r="EV149" s="10"/>
      <c r="EW149" s="10"/>
      <c r="EX149" s="10"/>
      <c r="EY149" s="10"/>
      <c r="EZ149" s="10"/>
      <c r="FA149" s="10"/>
      <c r="FB149" s="10"/>
    </row>
    <row r="150" spans="1:158" x14ac:dyDescent="0.25">
      <c r="A150" s="57" t="s">
        <v>80</v>
      </c>
      <c r="B150" s="17">
        <f t="shared" si="266"/>
        <v>99</v>
      </c>
      <c r="C150" s="10">
        <v>12.471</v>
      </c>
      <c r="D150" s="10">
        <f>0.1194</f>
        <v>0.11940000000000001</v>
      </c>
      <c r="E150" s="7">
        <f>0.0499</f>
        <v>4.99E-2</v>
      </c>
      <c r="F150" s="10">
        <f t="shared" ref="F150:BQ150" si="273">F$5/(1-$E150)+$D$150-F$5</f>
        <v>0.19818118092832337</v>
      </c>
      <c r="G150" s="10">
        <f t="shared" si="273"/>
        <v>0.20080722029260079</v>
      </c>
      <c r="H150" s="10">
        <f t="shared" si="273"/>
        <v>0.2034332596568782</v>
      </c>
      <c r="I150" s="10">
        <f t="shared" si="273"/>
        <v>0.20605929902115583</v>
      </c>
      <c r="J150" s="10">
        <f t="shared" si="273"/>
        <v>0.20868533838543324</v>
      </c>
      <c r="K150" s="10">
        <f t="shared" si="273"/>
        <v>0.21131137774971065</v>
      </c>
      <c r="L150" s="10">
        <f t="shared" si="273"/>
        <v>0.21393741711398828</v>
      </c>
      <c r="M150" s="10">
        <f t="shared" si="273"/>
        <v>0.21656345647826547</v>
      </c>
      <c r="N150" s="10">
        <f t="shared" si="273"/>
        <v>0.2191894958425431</v>
      </c>
      <c r="O150" s="10">
        <f t="shared" si="273"/>
        <v>0.22181553520682074</v>
      </c>
      <c r="P150" s="10">
        <f t="shared" si="273"/>
        <v>0.25070196821387247</v>
      </c>
      <c r="Q150" s="10">
        <f t="shared" si="273"/>
        <v>0.25332800757814988</v>
      </c>
      <c r="R150" s="10">
        <f t="shared" si="273"/>
        <v>0.25595404694242729</v>
      </c>
      <c r="S150" s="10">
        <f t="shared" si="273"/>
        <v>0.2585800863067047</v>
      </c>
      <c r="T150" s="10">
        <f t="shared" si="273"/>
        <v>0.26120612567098211</v>
      </c>
      <c r="U150" s="10">
        <f t="shared" si="273"/>
        <v>0.26383216503525952</v>
      </c>
      <c r="V150" s="10">
        <f t="shared" si="273"/>
        <v>0.26645820439953738</v>
      </c>
      <c r="W150" s="10">
        <f t="shared" si="273"/>
        <v>0.26908424376381479</v>
      </c>
      <c r="X150" s="10">
        <f t="shared" si="273"/>
        <v>0.2717102831280922</v>
      </c>
      <c r="Y150" s="10">
        <f t="shared" si="273"/>
        <v>0.27433632249236961</v>
      </c>
      <c r="Z150" s="10">
        <f t="shared" si="273"/>
        <v>0.27696236185664702</v>
      </c>
      <c r="AA150" s="10">
        <f t="shared" si="273"/>
        <v>0.27958840122092443</v>
      </c>
      <c r="AB150" s="10">
        <f t="shared" si="273"/>
        <v>0.28221444058520184</v>
      </c>
      <c r="AC150" s="10">
        <f t="shared" si="273"/>
        <v>0.28484047994947925</v>
      </c>
      <c r="AD150" s="10">
        <f t="shared" si="273"/>
        <v>0.28746651931375666</v>
      </c>
      <c r="AE150" s="10">
        <f t="shared" si="273"/>
        <v>0.29009255867803407</v>
      </c>
      <c r="AF150" s="10">
        <f t="shared" si="273"/>
        <v>0.29271859804231148</v>
      </c>
      <c r="AG150" s="10">
        <f t="shared" si="273"/>
        <v>0.29534463740658889</v>
      </c>
      <c r="AH150" s="10">
        <f t="shared" si="273"/>
        <v>0.29797067677086631</v>
      </c>
      <c r="AI150" s="10">
        <f t="shared" si="273"/>
        <v>0.30059671613514372</v>
      </c>
      <c r="AJ150" s="10">
        <f t="shared" si="273"/>
        <v>0.30322275549942113</v>
      </c>
      <c r="AK150" s="10">
        <f t="shared" si="273"/>
        <v>0.30584879486369854</v>
      </c>
      <c r="AL150" s="10">
        <f t="shared" si="273"/>
        <v>0.30847483422797639</v>
      </c>
      <c r="AM150" s="10">
        <f t="shared" si="273"/>
        <v>0.3111008735922538</v>
      </c>
      <c r="AN150" s="10">
        <f t="shared" si="273"/>
        <v>0.31372691295653077</v>
      </c>
      <c r="AO150" s="10">
        <f t="shared" si="273"/>
        <v>0.31635295232080818</v>
      </c>
      <c r="AP150" s="10">
        <f t="shared" si="273"/>
        <v>0.31897899168508559</v>
      </c>
      <c r="AQ150" s="10">
        <f t="shared" si="273"/>
        <v>0.321605031049363</v>
      </c>
      <c r="AR150" s="10">
        <f t="shared" si="273"/>
        <v>0.32423107041364041</v>
      </c>
      <c r="AS150" s="10">
        <f t="shared" si="273"/>
        <v>0.32685710977791782</v>
      </c>
      <c r="AT150" s="10">
        <f t="shared" si="273"/>
        <v>0.32948314914219523</v>
      </c>
      <c r="AU150" s="10">
        <f t="shared" si="273"/>
        <v>0.33210918850647264</v>
      </c>
      <c r="AV150" s="10">
        <f t="shared" si="273"/>
        <v>0.33473522787075005</v>
      </c>
      <c r="AW150" s="10">
        <f t="shared" si="273"/>
        <v>0.33736126723502746</v>
      </c>
      <c r="AX150" s="10">
        <f t="shared" si="273"/>
        <v>0.33998730659930487</v>
      </c>
      <c r="AY150" s="10">
        <f t="shared" si="273"/>
        <v>0.34261334596358228</v>
      </c>
      <c r="AZ150" s="10">
        <f t="shared" si="273"/>
        <v>0.34523938532785969</v>
      </c>
      <c r="BA150" s="10">
        <f t="shared" si="273"/>
        <v>0.3478654246921371</v>
      </c>
      <c r="BB150" s="10">
        <f t="shared" si="273"/>
        <v>0.35049146405641451</v>
      </c>
      <c r="BC150" s="10">
        <f t="shared" si="273"/>
        <v>0.35311750342069192</v>
      </c>
      <c r="BD150" s="10">
        <f t="shared" si="273"/>
        <v>0.35574354278496934</v>
      </c>
      <c r="BE150" s="10">
        <f t="shared" si="273"/>
        <v>0.35836958214924675</v>
      </c>
      <c r="BF150" s="10">
        <f t="shared" si="273"/>
        <v>0.36099562151352416</v>
      </c>
      <c r="BG150" s="10">
        <f t="shared" si="273"/>
        <v>0.36362166087780157</v>
      </c>
      <c r="BH150" s="10">
        <f t="shared" si="273"/>
        <v>0.36624770024207898</v>
      </c>
      <c r="BI150" s="10">
        <f t="shared" si="273"/>
        <v>0.36887373960635639</v>
      </c>
      <c r="BJ150" s="10">
        <f t="shared" si="273"/>
        <v>0.37149977897063469</v>
      </c>
      <c r="BK150" s="10">
        <f t="shared" si="273"/>
        <v>0.3741258183349121</v>
      </c>
      <c r="BL150" s="10">
        <f t="shared" si="273"/>
        <v>0.37675185769918951</v>
      </c>
      <c r="BM150" s="10">
        <f t="shared" si="273"/>
        <v>0.37937789706346692</v>
      </c>
      <c r="BN150" s="10">
        <f t="shared" si="273"/>
        <v>0.38200393642774433</v>
      </c>
      <c r="BO150" s="10">
        <f t="shared" si="273"/>
        <v>0.38462997579202174</v>
      </c>
      <c r="BP150" s="10">
        <f t="shared" si="273"/>
        <v>0.38725601515629915</v>
      </c>
      <c r="BQ150" s="10">
        <f t="shared" si="273"/>
        <v>0.38988205452057656</v>
      </c>
      <c r="BR150" s="10">
        <f t="shared" ref="BR150:EC150" si="274">BR$5/(1-$E150)+$D$150-BR$5</f>
        <v>0.39250809388485397</v>
      </c>
      <c r="BS150" s="10">
        <f t="shared" si="274"/>
        <v>0.39513413324913138</v>
      </c>
      <c r="BT150" s="10">
        <f t="shared" si="274"/>
        <v>0.39776017261340879</v>
      </c>
      <c r="BU150" s="10">
        <f t="shared" si="274"/>
        <v>0.4003862119776862</v>
      </c>
      <c r="BV150" s="10">
        <f t="shared" si="274"/>
        <v>0.40301225134196361</v>
      </c>
      <c r="BW150" s="10">
        <f t="shared" si="274"/>
        <v>0.40563829070624102</v>
      </c>
      <c r="BX150" s="10">
        <f t="shared" si="274"/>
        <v>0.40826433007051843</v>
      </c>
      <c r="BY150" s="10">
        <f t="shared" si="274"/>
        <v>0.41089036943479584</v>
      </c>
      <c r="BZ150" s="10">
        <f t="shared" si="274"/>
        <v>0.41351640879907325</v>
      </c>
      <c r="CA150" s="10">
        <f t="shared" si="274"/>
        <v>0.41614244816335066</v>
      </c>
      <c r="CB150" s="10">
        <f t="shared" si="274"/>
        <v>0.41876848752762807</v>
      </c>
      <c r="CC150" s="10">
        <f t="shared" si="274"/>
        <v>0.42139452689190549</v>
      </c>
      <c r="CD150" s="10">
        <f t="shared" si="274"/>
        <v>0.4240205662561829</v>
      </c>
      <c r="CE150" s="10">
        <f t="shared" si="274"/>
        <v>0.42664660562046031</v>
      </c>
      <c r="CF150" s="10">
        <f t="shared" si="274"/>
        <v>0.42927264498473772</v>
      </c>
      <c r="CG150" s="10">
        <f t="shared" si="274"/>
        <v>0.43189868434901513</v>
      </c>
      <c r="CH150" s="10">
        <f t="shared" si="274"/>
        <v>0.43452472371329254</v>
      </c>
      <c r="CI150" s="10">
        <f t="shared" si="274"/>
        <v>0.43715076307756995</v>
      </c>
      <c r="CJ150" s="10">
        <f t="shared" si="274"/>
        <v>0.43977680244184736</v>
      </c>
      <c r="CK150" s="10">
        <f t="shared" si="274"/>
        <v>0.44240284180612477</v>
      </c>
      <c r="CL150" s="10">
        <f t="shared" si="274"/>
        <v>0.44502888117040218</v>
      </c>
      <c r="CM150" s="10">
        <f t="shared" si="274"/>
        <v>0.44765492053467959</v>
      </c>
      <c r="CN150" s="10">
        <f t="shared" si="274"/>
        <v>0.450280959898957</v>
      </c>
      <c r="CO150" s="10">
        <f t="shared" si="274"/>
        <v>0.45290699926323441</v>
      </c>
      <c r="CP150" s="10">
        <f t="shared" si="274"/>
        <v>0.45553303862751271</v>
      </c>
      <c r="CQ150" s="10">
        <f t="shared" si="274"/>
        <v>0.45815907799179012</v>
      </c>
      <c r="CR150" s="10">
        <f t="shared" si="274"/>
        <v>0.46078511735606753</v>
      </c>
      <c r="CS150" s="10">
        <f t="shared" si="274"/>
        <v>0.46341115672034494</v>
      </c>
      <c r="CT150" s="10">
        <f t="shared" si="274"/>
        <v>0.46603719608462235</v>
      </c>
      <c r="CU150" s="10">
        <f t="shared" si="274"/>
        <v>0.46866323544889976</v>
      </c>
      <c r="CV150" s="10">
        <f t="shared" si="274"/>
        <v>0.47128927481317717</v>
      </c>
      <c r="CW150" s="10">
        <f t="shared" si="274"/>
        <v>0.47391531417745458</v>
      </c>
      <c r="CX150" s="10">
        <f t="shared" si="274"/>
        <v>0.47654135354173199</v>
      </c>
      <c r="CY150" s="10">
        <f t="shared" si="274"/>
        <v>0.4791673929060094</v>
      </c>
      <c r="CZ150" s="10">
        <f t="shared" si="274"/>
        <v>0.48179343227028681</v>
      </c>
      <c r="DA150" s="10">
        <f t="shared" si="274"/>
        <v>0.48441947163456422</v>
      </c>
      <c r="DB150" s="10">
        <f t="shared" si="274"/>
        <v>0.48704551099884164</v>
      </c>
      <c r="DC150" s="10">
        <f t="shared" si="274"/>
        <v>0.48967155036311905</v>
      </c>
      <c r="DD150" s="10">
        <f t="shared" si="274"/>
        <v>0.49229758972739646</v>
      </c>
      <c r="DE150" s="10">
        <f t="shared" si="274"/>
        <v>0.49492362909167387</v>
      </c>
      <c r="DF150" s="10">
        <f t="shared" si="274"/>
        <v>0.49754966845595128</v>
      </c>
      <c r="DG150" s="10">
        <f t="shared" si="274"/>
        <v>0.50017570782022869</v>
      </c>
      <c r="DH150" s="10">
        <f t="shared" si="274"/>
        <v>0.5028017471845061</v>
      </c>
      <c r="DI150" s="10">
        <f t="shared" si="274"/>
        <v>0.50542778654878351</v>
      </c>
      <c r="DJ150" s="10">
        <f t="shared" si="274"/>
        <v>0.50805382591306092</v>
      </c>
      <c r="DK150" s="10">
        <f t="shared" si="274"/>
        <v>0.51067986527733833</v>
      </c>
      <c r="DL150" s="10">
        <f t="shared" si="274"/>
        <v>0.51330590464161574</v>
      </c>
      <c r="DM150" s="10">
        <f t="shared" si="274"/>
        <v>0.51593194400589315</v>
      </c>
      <c r="DN150" s="10">
        <f t="shared" si="274"/>
        <v>0.51855798337017056</v>
      </c>
      <c r="DO150" s="10">
        <f t="shared" si="274"/>
        <v>0.52118402273444975</v>
      </c>
      <c r="DP150" s="10">
        <f t="shared" si="274"/>
        <v>0.52381006209872716</v>
      </c>
      <c r="DQ150" s="10">
        <f t="shared" si="274"/>
        <v>0.52643610146300457</v>
      </c>
      <c r="DR150" s="10">
        <f t="shared" si="274"/>
        <v>0.52906214082728198</v>
      </c>
      <c r="DS150" s="10">
        <f t="shared" si="274"/>
        <v>0.53168818019155939</v>
      </c>
      <c r="DT150" s="10">
        <f t="shared" si="274"/>
        <v>0.5343142195558368</v>
      </c>
      <c r="DU150" s="10">
        <f t="shared" si="274"/>
        <v>0.53694025892011421</v>
      </c>
      <c r="DV150" s="10">
        <f t="shared" si="274"/>
        <v>0.53956629828439162</v>
      </c>
      <c r="DW150" s="10">
        <f t="shared" si="274"/>
        <v>0.54219233764866814</v>
      </c>
      <c r="DX150" s="10">
        <f t="shared" si="274"/>
        <v>0.54481837701294644</v>
      </c>
      <c r="DY150" s="10">
        <f t="shared" si="274"/>
        <v>0.54744441637722296</v>
      </c>
      <c r="DZ150" s="10">
        <f t="shared" si="274"/>
        <v>0.55007045574150126</v>
      </c>
      <c r="EA150" s="10">
        <f t="shared" si="274"/>
        <v>0.55269649510577779</v>
      </c>
      <c r="EB150" s="10">
        <f t="shared" si="274"/>
        <v>0.55532253447005608</v>
      </c>
      <c r="EC150" s="10">
        <f t="shared" si="274"/>
        <v>0.55794857383433438</v>
      </c>
      <c r="ED150" s="10">
        <f t="shared" ref="ED150:ET150" si="275">ED$5/(1-$E150)+$D$150-ED$5</f>
        <v>0.5605746131986109</v>
      </c>
      <c r="EE150" s="10">
        <f t="shared" si="275"/>
        <v>0.5632006525628892</v>
      </c>
      <c r="EF150" s="10">
        <f t="shared" si="275"/>
        <v>0.56582669192716573</v>
      </c>
      <c r="EG150" s="10">
        <f t="shared" si="275"/>
        <v>0.56845273129144402</v>
      </c>
      <c r="EH150" s="10">
        <f t="shared" si="275"/>
        <v>0.57107877065572055</v>
      </c>
      <c r="EI150" s="10">
        <f t="shared" si="275"/>
        <v>0.57370481001999885</v>
      </c>
      <c r="EJ150" s="10">
        <f t="shared" si="275"/>
        <v>0.57633084938427537</v>
      </c>
      <c r="EK150" s="10">
        <f t="shared" si="275"/>
        <v>0.57895688874855367</v>
      </c>
      <c r="EL150" s="10">
        <f t="shared" si="275"/>
        <v>0.58158292811283019</v>
      </c>
      <c r="EM150" s="10">
        <f t="shared" si="275"/>
        <v>0.58420896747710849</v>
      </c>
      <c r="EN150" s="10">
        <f t="shared" si="275"/>
        <v>0.58683500684138679</v>
      </c>
      <c r="EO150" s="10">
        <f t="shared" si="275"/>
        <v>0.58946104620566331</v>
      </c>
      <c r="EP150" s="10">
        <f t="shared" si="275"/>
        <v>0.59208708556994161</v>
      </c>
      <c r="EQ150" s="10">
        <f t="shared" si="275"/>
        <v>0.59471312493421813</v>
      </c>
      <c r="ER150" s="10">
        <f t="shared" si="275"/>
        <v>0.59733916429849643</v>
      </c>
      <c r="ES150" s="10">
        <f t="shared" si="275"/>
        <v>0.59996520366277295</v>
      </c>
      <c r="ET150" s="10">
        <f t="shared" si="275"/>
        <v>0.60259124302705125</v>
      </c>
      <c r="EU150" s="10"/>
      <c r="EV150" s="10"/>
      <c r="EW150" s="10"/>
      <c r="EX150" s="10"/>
      <c r="EY150" s="10"/>
      <c r="EZ150" s="10"/>
      <c r="FA150" s="10"/>
      <c r="FB150" s="10"/>
    </row>
    <row r="151" spans="1:158" x14ac:dyDescent="0.25">
      <c r="A151" s="57"/>
      <c r="B151" s="17">
        <f t="shared" si="266"/>
        <v>100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</row>
    <row r="152" spans="1:158" x14ac:dyDescent="0.25">
      <c r="A152" s="1" t="s">
        <v>63</v>
      </c>
      <c r="B152" s="17">
        <f t="shared" si="266"/>
        <v>101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</row>
    <row r="153" spans="1:158" x14ac:dyDescent="0.25">
      <c r="A153" s="57" t="s">
        <v>81</v>
      </c>
      <c r="B153" s="17">
        <f t="shared" si="266"/>
        <v>102</v>
      </c>
      <c r="C153" s="10">
        <v>14.737</v>
      </c>
      <c r="D153" s="10">
        <f>0.1389</f>
        <v>0.1389</v>
      </c>
      <c r="E153" s="7">
        <f>0.0573</f>
        <v>5.7299999999999997E-2</v>
      </c>
      <c r="F153" s="10">
        <f t="shared" ref="F153:BQ153" si="276">F$5/(1-$E153)+$D$153-F$5</f>
        <v>0.23007428662352813</v>
      </c>
      <c r="G153" s="10">
        <f t="shared" si="276"/>
        <v>0.23311342951097913</v>
      </c>
      <c r="H153" s="10">
        <f t="shared" si="276"/>
        <v>0.23615257239843013</v>
      </c>
      <c r="I153" s="10">
        <f t="shared" si="276"/>
        <v>0.23919171528588112</v>
      </c>
      <c r="J153" s="10">
        <f t="shared" si="276"/>
        <v>0.2422308581733319</v>
      </c>
      <c r="K153" s="10">
        <f t="shared" si="276"/>
        <v>0.24527000106078289</v>
      </c>
      <c r="L153" s="10">
        <f t="shared" si="276"/>
        <v>0.24830914394823367</v>
      </c>
      <c r="M153" s="10">
        <f t="shared" si="276"/>
        <v>0.25134828683568489</v>
      </c>
      <c r="N153" s="10">
        <f t="shared" si="276"/>
        <v>0.25438742972313566</v>
      </c>
      <c r="O153" s="10">
        <f t="shared" si="276"/>
        <v>0.25742657261058688</v>
      </c>
      <c r="P153" s="10">
        <f t="shared" si="276"/>
        <v>0.29085714437254717</v>
      </c>
      <c r="Q153" s="10">
        <f t="shared" si="276"/>
        <v>0.29389628725999772</v>
      </c>
      <c r="R153" s="10">
        <f t="shared" si="276"/>
        <v>0.29693543014744872</v>
      </c>
      <c r="S153" s="10">
        <f t="shared" si="276"/>
        <v>0.29997457303489972</v>
      </c>
      <c r="T153" s="10">
        <f t="shared" si="276"/>
        <v>0.30301371592235071</v>
      </c>
      <c r="U153" s="10">
        <f t="shared" si="276"/>
        <v>0.30605285880980171</v>
      </c>
      <c r="V153" s="10">
        <f t="shared" si="276"/>
        <v>0.30909200169725271</v>
      </c>
      <c r="W153" s="10">
        <f t="shared" si="276"/>
        <v>0.3121311445847037</v>
      </c>
      <c r="X153" s="10">
        <f t="shared" si="276"/>
        <v>0.31517028747215425</v>
      </c>
      <c r="Y153" s="10">
        <f t="shared" si="276"/>
        <v>0.31820943035960525</v>
      </c>
      <c r="Z153" s="10">
        <f t="shared" si="276"/>
        <v>0.32124857324705625</v>
      </c>
      <c r="AA153" s="10">
        <f t="shared" si="276"/>
        <v>0.32428771613450724</v>
      </c>
      <c r="AB153" s="10">
        <f t="shared" si="276"/>
        <v>0.32732685902195824</v>
      </c>
      <c r="AC153" s="10">
        <f t="shared" si="276"/>
        <v>0.33036600190940923</v>
      </c>
      <c r="AD153" s="10">
        <f t="shared" si="276"/>
        <v>0.33340514479686023</v>
      </c>
      <c r="AE153" s="10">
        <f t="shared" si="276"/>
        <v>0.33644428768431078</v>
      </c>
      <c r="AF153" s="10">
        <f t="shared" si="276"/>
        <v>0.33948343057176178</v>
      </c>
      <c r="AG153" s="10">
        <f t="shared" si="276"/>
        <v>0.34252257345921278</v>
      </c>
      <c r="AH153" s="10">
        <f t="shared" si="276"/>
        <v>0.34556171634666377</v>
      </c>
      <c r="AI153" s="10">
        <f t="shared" si="276"/>
        <v>0.34860085923411477</v>
      </c>
      <c r="AJ153" s="10">
        <f t="shared" si="276"/>
        <v>0.35164000212156576</v>
      </c>
      <c r="AK153" s="10">
        <f t="shared" si="276"/>
        <v>0.35467914500901632</v>
      </c>
      <c r="AL153" s="10">
        <f t="shared" si="276"/>
        <v>0.35771828789646731</v>
      </c>
      <c r="AM153" s="10">
        <f t="shared" si="276"/>
        <v>0.36075743078391831</v>
      </c>
      <c r="AN153" s="10">
        <f t="shared" si="276"/>
        <v>0.36379657367136886</v>
      </c>
      <c r="AO153" s="10">
        <f t="shared" si="276"/>
        <v>0.3668357165588203</v>
      </c>
      <c r="AP153" s="10">
        <f t="shared" si="276"/>
        <v>0.36987485944627085</v>
      </c>
      <c r="AQ153" s="10">
        <f t="shared" si="276"/>
        <v>0.37291400233372141</v>
      </c>
      <c r="AR153" s="10">
        <f t="shared" si="276"/>
        <v>0.37595314522117285</v>
      </c>
      <c r="AS153" s="10">
        <f t="shared" si="276"/>
        <v>0.3789922881086234</v>
      </c>
      <c r="AT153" s="10">
        <f t="shared" si="276"/>
        <v>0.38203143099607484</v>
      </c>
      <c r="AU153" s="10">
        <f t="shared" si="276"/>
        <v>0.38507057388352539</v>
      </c>
      <c r="AV153" s="10">
        <f t="shared" si="276"/>
        <v>0.38810971677097594</v>
      </c>
      <c r="AW153" s="10">
        <f t="shared" si="276"/>
        <v>0.39114885965842738</v>
      </c>
      <c r="AX153" s="10">
        <f t="shared" si="276"/>
        <v>0.39418800254587794</v>
      </c>
      <c r="AY153" s="10">
        <f t="shared" si="276"/>
        <v>0.39722714543332938</v>
      </c>
      <c r="AZ153" s="10">
        <f t="shared" si="276"/>
        <v>0.40026628832077993</v>
      </c>
      <c r="BA153" s="10">
        <f t="shared" si="276"/>
        <v>0.40330543120823137</v>
      </c>
      <c r="BB153" s="10">
        <f t="shared" si="276"/>
        <v>0.40634457409568192</v>
      </c>
      <c r="BC153" s="10">
        <f t="shared" si="276"/>
        <v>0.40938371698313247</v>
      </c>
      <c r="BD153" s="10">
        <f t="shared" si="276"/>
        <v>0.41242285987058391</v>
      </c>
      <c r="BE153" s="10">
        <f t="shared" si="276"/>
        <v>0.41546200275803447</v>
      </c>
      <c r="BF153" s="10">
        <f t="shared" si="276"/>
        <v>0.41850114564548591</v>
      </c>
      <c r="BG153" s="10">
        <f t="shared" si="276"/>
        <v>0.42154028853293646</v>
      </c>
      <c r="BH153" s="10">
        <f t="shared" si="276"/>
        <v>0.42457943142038701</v>
      </c>
      <c r="BI153" s="10">
        <f t="shared" si="276"/>
        <v>0.42761857430783845</v>
      </c>
      <c r="BJ153" s="10">
        <f t="shared" si="276"/>
        <v>0.430657717195289</v>
      </c>
      <c r="BK153" s="10">
        <f t="shared" si="276"/>
        <v>0.43369686008274044</v>
      </c>
      <c r="BL153" s="10">
        <f t="shared" si="276"/>
        <v>0.436736002970191</v>
      </c>
      <c r="BM153" s="10">
        <f t="shared" si="276"/>
        <v>0.43977514585764244</v>
      </c>
      <c r="BN153" s="10">
        <f t="shared" si="276"/>
        <v>0.44281428874509299</v>
      </c>
      <c r="BO153" s="10">
        <f t="shared" si="276"/>
        <v>0.44585343163254354</v>
      </c>
      <c r="BP153" s="10">
        <f t="shared" si="276"/>
        <v>0.44889257451999498</v>
      </c>
      <c r="BQ153" s="10">
        <f t="shared" si="276"/>
        <v>0.45193171740744553</v>
      </c>
      <c r="BR153" s="10">
        <f t="shared" ref="BR153:EC153" si="277">BR$5/(1-$E153)+$D$153-BR$5</f>
        <v>0.45497086029489697</v>
      </c>
      <c r="BS153" s="10">
        <f t="shared" si="277"/>
        <v>0.45801000318234752</v>
      </c>
      <c r="BT153" s="10">
        <f t="shared" si="277"/>
        <v>0.46104914606979897</v>
      </c>
      <c r="BU153" s="10">
        <f t="shared" si="277"/>
        <v>0.46408828895724952</v>
      </c>
      <c r="BV153" s="10">
        <f t="shared" si="277"/>
        <v>0.46712743184470007</v>
      </c>
      <c r="BW153" s="10">
        <f t="shared" si="277"/>
        <v>0.47016657473215151</v>
      </c>
      <c r="BX153" s="10">
        <f t="shared" si="277"/>
        <v>0.47320571761960206</v>
      </c>
      <c r="BY153" s="10">
        <f t="shared" si="277"/>
        <v>0.4762448605070535</v>
      </c>
      <c r="BZ153" s="10">
        <f t="shared" si="277"/>
        <v>0.47928400339450405</v>
      </c>
      <c r="CA153" s="10">
        <f t="shared" si="277"/>
        <v>0.48232314628195549</v>
      </c>
      <c r="CB153" s="10">
        <f t="shared" si="277"/>
        <v>0.48536228916940605</v>
      </c>
      <c r="CC153" s="10">
        <f t="shared" si="277"/>
        <v>0.4884014320568566</v>
      </c>
      <c r="CD153" s="10">
        <f t="shared" si="277"/>
        <v>0.49144057494430804</v>
      </c>
      <c r="CE153" s="10">
        <f t="shared" si="277"/>
        <v>0.49447971783175859</v>
      </c>
      <c r="CF153" s="10">
        <f t="shared" si="277"/>
        <v>0.49751886071921003</v>
      </c>
      <c r="CG153" s="10">
        <f t="shared" si="277"/>
        <v>0.50055800360666058</v>
      </c>
      <c r="CH153" s="10">
        <f t="shared" si="277"/>
        <v>0.50359714649411202</v>
      </c>
      <c r="CI153" s="10">
        <f t="shared" si="277"/>
        <v>0.50663628938156258</v>
      </c>
      <c r="CJ153" s="10">
        <f t="shared" si="277"/>
        <v>0.50967543226901313</v>
      </c>
      <c r="CK153" s="10">
        <f t="shared" si="277"/>
        <v>0.51271457515646457</v>
      </c>
      <c r="CL153" s="10">
        <f t="shared" si="277"/>
        <v>0.51575371804391512</v>
      </c>
      <c r="CM153" s="10">
        <f t="shared" si="277"/>
        <v>0.51879286093136656</v>
      </c>
      <c r="CN153" s="10">
        <f t="shared" si="277"/>
        <v>0.52183200381881711</v>
      </c>
      <c r="CO153" s="10">
        <f t="shared" si="277"/>
        <v>0.52487114670626767</v>
      </c>
      <c r="CP153" s="10">
        <f t="shared" si="277"/>
        <v>0.52791028959371911</v>
      </c>
      <c r="CQ153" s="10">
        <f t="shared" si="277"/>
        <v>0.53094943248116966</v>
      </c>
      <c r="CR153" s="10">
        <f t="shared" si="277"/>
        <v>0.5339885753686211</v>
      </c>
      <c r="CS153" s="10">
        <f t="shared" si="277"/>
        <v>0.53702771825607165</v>
      </c>
      <c r="CT153" s="10">
        <f t="shared" si="277"/>
        <v>0.54006686114352309</v>
      </c>
      <c r="CU153" s="10">
        <f t="shared" si="277"/>
        <v>0.54310600403097364</v>
      </c>
      <c r="CV153" s="10">
        <f t="shared" si="277"/>
        <v>0.5461451469184242</v>
      </c>
      <c r="CW153" s="10">
        <f t="shared" si="277"/>
        <v>0.54918428980587564</v>
      </c>
      <c r="CX153" s="10">
        <f t="shared" si="277"/>
        <v>0.55222343269332619</v>
      </c>
      <c r="CY153" s="10">
        <f t="shared" si="277"/>
        <v>0.55526257558077763</v>
      </c>
      <c r="CZ153" s="10">
        <f t="shared" si="277"/>
        <v>0.55830171846822818</v>
      </c>
      <c r="DA153" s="10">
        <f t="shared" si="277"/>
        <v>0.56134086135567962</v>
      </c>
      <c r="DB153" s="10">
        <f t="shared" si="277"/>
        <v>0.56438000424313017</v>
      </c>
      <c r="DC153" s="10">
        <f t="shared" si="277"/>
        <v>0.56741914713058073</v>
      </c>
      <c r="DD153" s="10">
        <f t="shared" si="277"/>
        <v>0.57045829001803217</v>
      </c>
      <c r="DE153" s="10">
        <f t="shared" si="277"/>
        <v>0.57349743290548272</v>
      </c>
      <c r="DF153" s="10">
        <f t="shared" si="277"/>
        <v>0.57653657579293416</v>
      </c>
      <c r="DG153" s="10">
        <f t="shared" si="277"/>
        <v>0.57957571868038471</v>
      </c>
      <c r="DH153" s="10">
        <f t="shared" si="277"/>
        <v>0.58261486156783615</v>
      </c>
      <c r="DI153" s="10">
        <f t="shared" si="277"/>
        <v>0.5856540044552867</v>
      </c>
      <c r="DJ153" s="10">
        <f t="shared" si="277"/>
        <v>0.58869314734273726</v>
      </c>
      <c r="DK153" s="10">
        <f t="shared" si="277"/>
        <v>0.59173229023018958</v>
      </c>
      <c r="DL153" s="10">
        <f t="shared" si="277"/>
        <v>0.59477143311763925</v>
      </c>
      <c r="DM153" s="10">
        <f t="shared" si="277"/>
        <v>0.59781057600509069</v>
      </c>
      <c r="DN153" s="10">
        <f t="shared" si="277"/>
        <v>0.60084971889254213</v>
      </c>
      <c r="DO153" s="10">
        <f t="shared" si="277"/>
        <v>0.60388886177999179</v>
      </c>
      <c r="DP153" s="10">
        <f t="shared" si="277"/>
        <v>0.60692800466744323</v>
      </c>
      <c r="DQ153" s="10">
        <f t="shared" si="277"/>
        <v>0.60996714755489467</v>
      </c>
      <c r="DR153" s="10">
        <f t="shared" si="277"/>
        <v>0.61300629044234434</v>
      </c>
      <c r="DS153" s="10">
        <f t="shared" si="277"/>
        <v>0.61604543332979578</v>
      </c>
      <c r="DT153" s="10">
        <f t="shared" si="277"/>
        <v>0.61908457621724722</v>
      </c>
      <c r="DU153" s="10">
        <f t="shared" si="277"/>
        <v>0.62212371910469866</v>
      </c>
      <c r="DV153" s="10">
        <f t="shared" si="277"/>
        <v>0.62516286199214832</v>
      </c>
      <c r="DW153" s="10">
        <f t="shared" si="277"/>
        <v>0.62820200487959887</v>
      </c>
      <c r="DX153" s="10">
        <f t="shared" si="277"/>
        <v>0.6312411477670512</v>
      </c>
      <c r="DY153" s="10">
        <f t="shared" si="277"/>
        <v>0.63428029065450175</v>
      </c>
      <c r="DZ153" s="10">
        <f t="shared" si="277"/>
        <v>0.63731943354195231</v>
      </c>
      <c r="EA153" s="10">
        <f t="shared" si="277"/>
        <v>0.64035857642940286</v>
      </c>
      <c r="EB153" s="10">
        <f t="shared" si="277"/>
        <v>0.64339771931685519</v>
      </c>
      <c r="EC153" s="10">
        <f t="shared" si="277"/>
        <v>0.64643686220430574</v>
      </c>
      <c r="ED153" s="10">
        <f t="shared" ref="ED153:ET153" si="278">ED$5/(1-$E153)+$D$153-ED$5</f>
        <v>0.64947600509175629</v>
      </c>
      <c r="EE153" s="10">
        <f t="shared" si="278"/>
        <v>0.65251514797920684</v>
      </c>
      <c r="EF153" s="10">
        <f t="shared" si="278"/>
        <v>0.65555429086665917</v>
      </c>
      <c r="EG153" s="10">
        <f t="shared" si="278"/>
        <v>0.65859343375410972</v>
      </c>
      <c r="EH153" s="10">
        <f t="shared" si="278"/>
        <v>0.66163257664156028</v>
      </c>
      <c r="EI153" s="10">
        <f t="shared" si="278"/>
        <v>0.66467171952901083</v>
      </c>
      <c r="EJ153" s="10">
        <f t="shared" si="278"/>
        <v>0.66771086241646316</v>
      </c>
      <c r="EK153" s="10">
        <f t="shared" si="278"/>
        <v>0.67075000530391371</v>
      </c>
      <c r="EL153" s="10">
        <f t="shared" si="278"/>
        <v>0.67378914819136426</v>
      </c>
      <c r="EM153" s="10">
        <f t="shared" si="278"/>
        <v>0.67682829107881481</v>
      </c>
      <c r="EN153" s="10">
        <f t="shared" si="278"/>
        <v>0.67986743396626714</v>
      </c>
      <c r="EO153" s="10">
        <f t="shared" si="278"/>
        <v>0.6829065768537177</v>
      </c>
      <c r="EP153" s="10">
        <f t="shared" si="278"/>
        <v>0.68594571974116825</v>
      </c>
      <c r="EQ153" s="10">
        <f t="shared" si="278"/>
        <v>0.6889848626286188</v>
      </c>
      <c r="ER153" s="10">
        <f t="shared" si="278"/>
        <v>0.69202400551607113</v>
      </c>
      <c r="ES153" s="10">
        <f t="shared" si="278"/>
        <v>0.69506314840352168</v>
      </c>
      <c r="ET153" s="10">
        <f t="shared" si="278"/>
        <v>0.69810229129097223</v>
      </c>
      <c r="EU153" s="10"/>
      <c r="EV153" s="10"/>
      <c r="EW153" s="10"/>
      <c r="EX153" s="10"/>
      <c r="EY153" s="10"/>
      <c r="EZ153" s="10"/>
      <c r="FA153" s="10"/>
      <c r="FB153" s="10"/>
    </row>
    <row r="154" spans="1:158" x14ac:dyDescent="0.25">
      <c r="A154" s="57" t="s">
        <v>82</v>
      </c>
      <c r="B154" s="17">
        <f t="shared" si="266"/>
        <v>103</v>
      </c>
      <c r="C154" s="10">
        <v>14.542</v>
      </c>
      <c r="D154" s="10">
        <f>0.1389</f>
        <v>0.1389</v>
      </c>
      <c r="E154" s="7">
        <f>0.0574</f>
        <v>5.74E-2</v>
      </c>
      <c r="F154" s="10">
        <f t="shared" ref="F154:BQ154" si="279">F$5/(1-$E154)+$D$154-F$5</f>
        <v>0.23024309357097383</v>
      </c>
      <c r="G154" s="10">
        <f t="shared" si="279"/>
        <v>0.23328786335667306</v>
      </c>
      <c r="H154" s="10">
        <f t="shared" si="279"/>
        <v>0.23633263314237229</v>
      </c>
      <c r="I154" s="10">
        <f t="shared" si="279"/>
        <v>0.2393774029280713</v>
      </c>
      <c r="J154" s="10">
        <f t="shared" si="279"/>
        <v>0.24242217271377053</v>
      </c>
      <c r="K154" s="10">
        <f t="shared" si="279"/>
        <v>0.24546694249946954</v>
      </c>
      <c r="L154" s="10">
        <f t="shared" si="279"/>
        <v>0.24851171228516877</v>
      </c>
      <c r="M154" s="10">
        <f t="shared" si="279"/>
        <v>0.25155648207086778</v>
      </c>
      <c r="N154" s="10">
        <f t="shared" si="279"/>
        <v>0.25460125185656679</v>
      </c>
      <c r="O154" s="10">
        <f t="shared" si="279"/>
        <v>0.25764602164226624</v>
      </c>
      <c r="P154" s="10">
        <f t="shared" si="279"/>
        <v>0.29113848928495667</v>
      </c>
      <c r="Q154" s="10">
        <f t="shared" si="279"/>
        <v>0.29418325907065546</v>
      </c>
      <c r="R154" s="10">
        <f t="shared" si="279"/>
        <v>0.29722802885635469</v>
      </c>
      <c r="S154" s="10">
        <f t="shared" si="279"/>
        <v>0.30027279864205392</v>
      </c>
      <c r="T154" s="10">
        <f t="shared" si="279"/>
        <v>0.30331756842775315</v>
      </c>
      <c r="U154" s="10">
        <f t="shared" si="279"/>
        <v>0.30636233821345193</v>
      </c>
      <c r="V154" s="10">
        <f t="shared" si="279"/>
        <v>0.30940710799915117</v>
      </c>
      <c r="W154" s="10">
        <f t="shared" si="279"/>
        <v>0.3124518777848504</v>
      </c>
      <c r="X154" s="10">
        <f t="shared" si="279"/>
        <v>0.31549664757054963</v>
      </c>
      <c r="Y154" s="10">
        <f t="shared" si="279"/>
        <v>0.31854141735624841</v>
      </c>
      <c r="Z154" s="10">
        <f t="shared" si="279"/>
        <v>0.32158618714194764</v>
      </c>
      <c r="AA154" s="10">
        <f t="shared" si="279"/>
        <v>0.32463095692764687</v>
      </c>
      <c r="AB154" s="10">
        <f t="shared" si="279"/>
        <v>0.3276757267133461</v>
      </c>
      <c r="AC154" s="10">
        <f t="shared" si="279"/>
        <v>0.33072049649904489</v>
      </c>
      <c r="AD154" s="10">
        <f t="shared" si="279"/>
        <v>0.33376526628474412</v>
      </c>
      <c r="AE154" s="10">
        <f t="shared" si="279"/>
        <v>0.33681003607044335</v>
      </c>
      <c r="AF154" s="10">
        <f t="shared" si="279"/>
        <v>0.33985480585614258</v>
      </c>
      <c r="AG154" s="10">
        <f t="shared" si="279"/>
        <v>0.34289957564184137</v>
      </c>
      <c r="AH154" s="10">
        <f t="shared" si="279"/>
        <v>0.3459443454275406</v>
      </c>
      <c r="AI154" s="10">
        <f t="shared" si="279"/>
        <v>0.34898911521323983</v>
      </c>
      <c r="AJ154" s="10">
        <f t="shared" si="279"/>
        <v>0.35203388499893906</v>
      </c>
      <c r="AK154" s="10">
        <f t="shared" si="279"/>
        <v>0.35507865478463785</v>
      </c>
      <c r="AL154" s="10">
        <f t="shared" si="279"/>
        <v>0.35812342457033708</v>
      </c>
      <c r="AM154" s="10">
        <f t="shared" si="279"/>
        <v>0.36116819435603631</v>
      </c>
      <c r="AN154" s="10">
        <f t="shared" si="279"/>
        <v>0.36421296414173554</v>
      </c>
      <c r="AO154" s="10">
        <f t="shared" si="279"/>
        <v>0.36725773392743388</v>
      </c>
      <c r="AP154" s="10">
        <f t="shared" si="279"/>
        <v>0.37030250371313311</v>
      </c>
      <c r="AQ154" s="10">
        <f t="shared" si="279"/>
        <v>0.37334727349883234</v>
      </c>
      <c r="AR154" s="10">
        <f t="shared" si="279"/>
        <v>0.37639204328453157</v>
      </c>
      <c r="AS154" s="10">
        <f t="shared" si="279"/>
        <v>0.37943681307023081</v>
      </c>
      <c r="AT154" s="10">
        <f t="shared" si="279"/>
        <v>0.38248158285593004</v>
      </c>
      <c r="AU154" s="10">
        <f t="shared" si="279"/>
        <v>0.38552635264162838</v>
      </c>
      <c r="AV154" s="10">
        <f t="shared" si="279"/>
        <v>0.38857112242732761</v>
      </c>
      <c r="AW154" s="10">
        <f t="shared" si="279"/>
        <v>0.39161589221302684</v>
      </c>
      <c r="AX154" s="10">
        <f t="shared" si="279"/>
        <v>0.39466066199872607</v>
      </c>
      <c r="AY154" s="10">
        <f t="shared" si="279"/>
        <v>0.3977054317844253</v>
      </c>
      <c r="AZ154" s="10">
        <f t="shared" si="279"/>
        <v>0.40075020157012453</v>
      </c>
      <c r="BA154" s="10">
        <f t="shared" si="279"/>
        <v>0.40379497135582376</v>
      </c>
      <c r="BB154" s="10">
        <f t="shared" si="279"/>
        <v>0.40683974114152299</v>
      </c>
      <c r="BC154" s="10">
        <f t="shared" si="279"/>
        <v>0.40988451092722133</v>
      </c>
      <c r="BD154" s="10">
        <f t="shared" si="279"/>
        <v>0.41292928071292057</v>
      </c>
      <c r="BE154" s="10">
        <f t="shared" si="279"/>
        <v>0.4159740504986198</v>
      </c>
      <c r="BF154" s="10">
        <f t="shared" si="279"/>
        <v>0.41901882028431903</v>
      </c>
      <c r="BG154" s="10">
        <f t="shared" si="279"/>
        <v>0.42206359007001826</v>
      </c>
      <c r="BH154" s="10">
        <f t="shared" si="279"/>
        <v>0.42510835985571749</v>
      </c>
      <c r="BI154" s="10">
        <f t="shared" si="279"/>
        <v>0.42815312964141672</v>
      </c>
      <c r="BJ154" s="10">
        <f t="shared" si="279"/>
        <v>0.43119789942711595</v>
      </c>
      <c r="BK154" s="10">
        <f t="shared" si="279"/>
        <v>0.43424266921281429</v>
      </c>
      <c r="BL154" s="10">
        <f t="shared" si="279"/>
        <v>0.43728743899851352</v>
      </c>
      <c r="BM154" s="10">
        <f t="shared" si="279"/>
        <v>0.44033220878421275</v>
      </c>
      <c r="BN154" s="10">
        <f t="shared" si="279"/>
        <v>0.44337697856991198</v>
      </c>
      <c r="BO154" s="10">
        <f t="shared" si="279"/>
        <v>0.44642174835561121</v>
      </c>
      <c r="BP154" s="10">
        <f t="shared" si="279"/>
        <v>0.44946651814131044</v>
      </c>
      <c r="BQ154" s="10">
        <f t="shared" si="279"/>
        <v>0.45251128792700968</v>
      </c>
      <c r="BR154" s="10">
        <f t="shared" ref="BR154:EC154" si="280">BR$5/(1-$E154)+$D$154-BR$5</f>
        <v>0.45555605771270891</v>
      </c>
      <c r="BS154" s="10">
        <f t="shared" si="280"/>
        <v>0.45860082749840725</v>
      </c>
      <c r="BT154" s="10">
        <f t="shared" si="280"/>
        <v>0.46164559728410648</v>
      </c>
      <c r="BU154" s="10">
        <f t="shared" si="280"/>
        <v>0.46469036706980571</v>
      </c>
      <c r="BV154" s="10">
        <f t="shared" si="280"/>
        <v>0.46773513685550494</v>
      </c>
      <c r="BW154" s="10">
        <f t="shared" si="280"/>
        <v>0.47077990664120417</v>
      </c>
      <c r="BX154" s="10">
        <f t="shared" si="280"/>
        <v>0.4738246764269034</v>
      </c>
      <c r="BY154" s="10">
        <f t="shared" si="280"/>
        <v>0.47686944621260263</v>
      </c>
      <c r="BZ154" s="10">
        <f t="shared" si="280"/>
        <v>0.47991421599830186</v>
      </c>
      <c r="CA154" s="10">
        <f t="shared" si="280"/>
        <v>0.48295898578400021</v>
      </c>
      <c r="CB154" s="10">
        <f t="shared" si="280"/>
        <v>0.48600375556969944</v>
      </c>
      <c r="CC154" s="10">
        <f t="shared" si="280"/>
        <v>0.48904852535539867</v>
      </c>
      <c r="CD154" s="10">
        <f t="shared" si="280"/>
        <v>0.4920932951410979</v>
      </c>
      <c r="CE154" s="10">
        <f t="shared" si="280"/>
        <v>0.49513806492679713</v>
      </c>
      <c r="CF154" s="10">
        <f t="shared" si="280"/>
        <v>0.49818283471249636</v>
      </c>
      <c r="CG154" s="10">
        <f t="shared" si="280"/>
        <v>0.50122760449819559</v>
      </c>
      <c r="CH154" s="10">
        <f t="shared" si="280"/>
        <v>0.50427237428389482</v>
      </c>
      <c r="CI154" s="10">
        <f t="shared" si="280"/>
        <v>0.50731714406959316</v>
      </c>
      <c r="CJ154" s="10">
        <f t="shared" si="280"/>
        <v>0.51036191385529239</v>
      </c>
      <c r="CK154" s="10">
        <f t="shared" si="280"/>
        <v>0.51340668364099162</v>
      </c>
      <c r="CL154" s="10">
        <f t="shared" si="280"/>
        <v>0.51645145342669085</v>
      </c>
      <c r="CM154" s="10">
        <f t="shared" si="280"/>
        <v>0.51949622321239008</v>
      </c>
      <c r="CN154" s="10">
        <f t="shared" si="280"/>
        <v>0.52254099299808932</v>
      </c>
      <c r="CO154" s="10">
        <f t="shared" si="280"/>
        <v>0.52558576278378855</v>
      </c>
      <c r="CP154" s="10">
        <f t="shared" si="280"/>
        <v>0.52863053256948778</v>
      </c>
      <c r="CQ154" s="10">
        <f t="shared" si="280"/>
        <v>0.53167530235518612</v>
      </c>
      <c r="CR154" s="10">
        <f t="shared" si="280"/>
        <v>0.53472007214088535</v>
      </c>
      <c r="CS154" s="10">
        <f t="shared" si="280"/>
        <v>0.53776484192658458</v>
      </c>
      <c r="CT154" s="10">
        <f t="shared" si="280"/>
        <v>0.54080961171228381</v>
      </c>
      <c r="CU154" s="10">
        <f t="shared" si="280"/>
        <v>0.54385438149798304</v>
      </c>
      <c r="CV154" s="10">
        <f t="shared" si="280"/>
        <v>0.54689915128368227</v>
      </c>
      <c r="CW154" s="10">
        <f t="shared" si="280"/>
        <v>0.5499439210693815</v>
      </c>
      <c r="CX154" s="10">
        <f t="shared" si="280"/>
        <v>0.55298869085508073</v>
      </c>
      <c r="CY154" s="10">
        <f t="shared" si="280"/>
        <v>0.55603346064077908</v>
      </c>
      <c r="CZ154" s="10">
        <f t="shared" si="280"/>
        <v>0.55907823042647831</v>
      </c>
      <c r="DA154" s="10">
        <f t="shared" si="280"/>
        <v>0.56212300021217754</v>
      </c>
      <c r="DB154" s="10">
        <f t="shared" si="280"/>
        <v>0.56516776999787677</v>
      </c>
      <c r="DC154" s="10">
        <f t="shared" si="280"/>
        <v>0.568212539783576</v>
      </c>
      <c r="DD154" s="10">
        <f t="shared" si="280"/>
        <v>0.57125730956927523</v>
      </c>
      <c r="DE154" s="10">
        <f t="shared" si="280"/>
        <v>0.57430207935497446</v>
      </c>
      <c r="DF154" s="10">
        <f t="shared" si="280"/>
        <v>0.57734684914067369</v>
      </c>
      <c r="DG154" s="10">
        <f t="shared" si="280"/>
        <v>0.58039161892637203</v>
      </c>
      <c r="DH154" s="10">
        <f t="shared" si="280"/>
        <v>0.58343638871207126</v>
      </c>
      <c r="DI154" s="10">
        <f t="shared" si="280"/>
        <v>0.58648115849777049</v>
      </c>
      <c r="DJ154" s="10">
        <f t="shared" si="280"/>
        <v>0.58952592828346972</v>
      </c>
      <c r="DK154" s="10">
        <f t="shared" si="280"/>
        <v>0.59257069806916984</v>
      </c>
      <c r="DL154" s="10">
        <f t="shared" si="280"/>
        <v>0.59561546785486819</v>
      </c>
      <c r="DM154" s="10">
        <f t="shared" si="280"/>
        <v>0.59866023764056653</v>
      </c>
      <c r="DN154" s="10">
        <f t="shared" si="280"/>
        <v>0.60170500742626665</v>
      </c>
      <c r="DO154" s="10">
        <f t="shared" si="280"/>
        <v>0.60474977721196499</v>
      </c>
      <c r="DP154" s="10">
        <f t="shared" si="280"/>
        <v>0.60779454699766511</v>
      </c>
      <c r="DQ154" s="10">
        <f t="shared" si="280"/>
        <v>0.61083931678336345</v>
      </c>
      <c r="DR154" s="10">
        <f t="shared" si="280"/>
        <v>0.61388408656906357</v>
      </c>
      <c r="DS154" s="10">
        <f t="shared" si="280"/>
        <v>0.61692885635476191</v>
      </c>
      <c r="DT154" s="10">
        <f t="shared" si="280"/>
        <v>0.61997362614046025</v>
      </c>
      <c r="DU154" s="10">
        <f t="shared" si="280"/>
        <v>0.62301839592616037</v>
      </c>
      <c r="DV154" s="10">
        <f t="shared" si="280"/>
        <v>0.62606316571185872</v>
      </c>
      <c r="DW154" s="10">
        <f t="shared" si="280"/>
        <v>0.62910793549755795</v>
      </c>
      <c r="DX154" s="10">
        <f t="shared" si="280"/>
        <v>0.63215270528325718</v>
      </c>
      <c r="DY154" s="10">
        <f t="shared" si="280"/>
        <v>0.63519747506895641</v>
      </c>
      <c r="DZ154" s="10">
        <f t="shared" si="280"/>
        <v>0.63824224485465564</v>
      </c>
      <c r="EA154" s="10">
        <f t="shared" si="280"/>
        <v>0.64128701464035487</v>
      </c>
      <c r="EB154" s="10">
        <f t="shared" si="280"/>
        <v>0.6443317844260541</v>
      </c>
      <c r="EC154" s="10">
        <f t="shared" si="280"/>
        <v>0.64737655421175333</v>
      </c>
      <c r="ED154" s="10">
        <f t="shared" ref="ED154:ET154" si="281">ED$5/(1-$E154)+$D$154-ED$5</f>
        <v>0.65042132399745256</v>
      </c>
      <c r="EE154" s="10">
        <f t="shared" si="281"/>
        <v>0.65346609378315179</v>
      </c>
      <c r="EF154" s="10">
        <f t="shared" si="281"/>
        <v>0.65651086356885102</v>
      </c>
      <c r="EG154" s="10">
        <f t="shared" si="281"/>
        <v>0.65955563335455025</v>
      </c>
      <c r="EH154" s="10">
        <f t="shared" si="281"/>
        <v>0.66260040314024948</v>
      </c>
      <c r="EI154" s="10">
        <f t="shared" si="281"/>
        <v>0.66564517292594871</v>
      </c>
      <c r="EJ154" s="10">
        <f t="shared" si="281"/>
        <v>0.66868994271164794</v>
      </c>
      <c r="EK154" s="10">
        <f t="shared" si="281"/>
        <v>0.67173471249734718</v>
      </c>
      <c r="EL154" s="10">
        <f t="shared" si="281"/>
        <v>0.67477948228304641</v>
      </c>
      <c r="EM154" s="10">
        <f t="shared" si="281"/>
        <v>0.67782425206874564</v>
      </c>
      <c r="EN154" s="10">
        <f t="shared" si="281"/>
        <v>0.68086902185444487</v>
      </c>
      <c r="EO154" s="10">
        <f t="shared" si="281"/>
        <v>0.6839137916401441</v>
      </c>
      <c r="EP154" s="10">
        <f t="shared" si="281"/>
        <v>0.68695856142584333</v>
      </c>
      <c r="EQ154" s="10">
        <f t="shared" si="281"/>
        <v>0.69000333121154256</v>
      </c>
      <c r="ER154" s="10">
        <f t="shared" si="281"/>
        <v>0.69304810099724179</v>
      </c>
      <c r="ES154" s="10">
        <f t="shared" si="281"/>
        <v>0.69609287078294102</v>
      </c>
      <c r="ET154" s="10">
        <f t="shared" si="281"/>
        <v>0.69913764056864025</v>
      </c>
      <c r="EU154" s="10"/>
      <c r="EV154" s="10"/>
      <c r="EW154" s="10"/>
      <c r="EX154" s="10"/>
      <c r="EY154" s="10"/>
      <c r="EZ154" s="10"/>
      <c r="FA154" s="10"/>
      <c r="FB154" s="10"/>
    </row>
    <row r="155" spans="1:158" x14ac:dyDescent="0.25">
      <c r="A155" s="57" t="s">
        <v>83</v>
      </c>
      <c r="B155" s="17">
        <f t="shared" si="266"/>
        <v>104</v>
      </c>
      <c r="C155" s="10">
        <v>12.472</v>
      </c>
      <c r="D155" s="10">
        <f>0.1131</f>
        <v>0.11310000000000001</v>
      </c>
      <c r="E155" s="7">
        <f>0.0411</f>
        <v>4.1099999999999998E-2</v>
      </c>
      <c r="F155" s="10">
        <f t="shared" ref="F155:BQ155" si="282">F$5/(1-$E155)+$D$155-F$5</f>
        <v>0.17739241839607889</v>
      </c>
      <c r="G155" s="10">
        <f t="shared" si="282"/>
        <v>0.17953549900928145</v>
      </c>
      <c r="H155" s="10">
        <f t="shared" si="282"/>
        <v>0.18167857962248402</v>
      </c>
      <c r="I155" s="10">
        <f t="shared" si="282"/>
        <v>0.1838216602356868</v>
      </c>
      <c r="J155" s="10">
        <f t="shared" si="282"/>
        <v>0.18596474084888936</v>
      </c>
      <c r="K155" s="10">
        <f t="shared" si="282"/>
        <v>0.18810782146209193</v>
      </c>
      <c r="L155" s="10">
        <f t="shared" si="282"/>
        <v>0.19025090207529471</v>
      </c>
      <c r="M155" s="10">
        <f t="shared" si="282"/>
        <v>0.1923939826884975</v>
      </c>
      <c r="N155" s="10">
        <f t="shared" si="282"/>
        <v>0.19453706330169984</v>
      </c>
      <c r="O155" s="10">
        <f t="shared" si="282"/>
        <v>0.19668014391490263</v>
      </c>
      <c r="P155" s="10">
        <f t="shared" si="282"/>
        <v>0.22025403066013149</v>
      </c>
      <c r="Q155" s="10">
        <f t="shared" si="282"/>
        <v>0.2223971112733345</v>
      </c>
      <c r="R155" s="10">
        <f t="shared" si="282"/>
        <v>0.22454019188653707</v>
      </c>
      <c r="S155" s="10">
        <f t="shared" si="282"/>
        <v>0.22668327249973963</v>
      </c>
      <c r="T155" s="10">
        <f t="shared" si="282"/>
        <v>0.22882635311294219</v>
      </c>
      <c r="U155" s="10">
        <f t="shared" si="282"/>
        <v>0.23096943372614476</v>
      </c>
      <c r="V155" s="10">
        <f t="shared" si="282"/>
        <v>0.23311251433934732</v>
      </c>
      <c r="W155" s="10">
        <f t="shared" si="282"/>
        <v>0.23525559495254988</v>
      </c>
      <c r="X155" s="10">
        <f t="shared" si="282"/>
        <v>0.23739867556575245</v>
      </c>
      <c r="Y155" s="10">
        <f t="shared" si="282"/>
        <v>0.23954175617895546</v>
      </c>
      <c r="Z155" s="10">
        <f t="shared" si="282"/>
        <v>0.24168483679215802</v>
      </c>
      <c r="AA155" s="10">
        <f t="shared" si="282"/>
        <v>0.24382791740536058</v>
      </c>
      <c r="AB155" s="10">
        <f t="shared" si="282"/>
        <v>0.24597099801856315</v>
      </c>
      <c r="AC155" s="10">
        <f t="shared" si="282"/>
        <v>0.24811407863176571</v>
      </c>
      <c r="AD155" s="10">
        <f t="shared" si="282"/>
        <v>0.25025715924496827</v>
      </c>
      <c r="AE155" s="10">
        <f t="shared" si="282"/>
        <v>0.25240023985817084</v>
      </c>
      <c r="AF155" s="10">
        <f t="shared" si="282"/>
        <v>0.2545433204713734</v>
      </c>
      <c r="AG155" s="10">
        <f t="shared" si="282"/>
        <v>0.25668640108457641</v>
      </c>
      <c r="AH155" s="10">
        <f t="shared" si="282"/>
        <v>0.25882948169777897</v>
      </c>
      <c r="AI155" s="10">
        <f t="shared" si="282"/>
        <v>0.26097256231098154</v>
      </c>
      <c r="AJ155" s="10">
        <f t="shared" si="282"/>
        <v>0.2631156429241841</v>
      </c>
      <c r="AK155" s="10">
        <f t="shared" si="282"/>
        <v>0.26525872353738666</v>
      </c>
      <c r="AL155" s="10">
        <f t="shared" si="282"/>
        <v>0.26740180415058923</v>
      </c>
      <c r="AM155" s="10">
        <f t="shared" si="282"/>
        <v>0.26954488476379179</v>
      </c>
      <c r="AN155" s="10">
        <f t="shared" si="282"/>
        <v>0.2716879653769948</v>
      </c>
      <c r="AO155" s="10">
        <f t="shared" si="282"/>
        <v>0.27383104599019692</v>
      </c>
      <c r="AP155" s="10">
        <f t="shared" si="282"/>
        <v>0.27597412660339948</v>
      </c>
      <c r="AQ155" s="10">
        <f t="shared" si="282"/>
        <v>0.27811720721660205</v>
      </c>
      <c r="AR155" s="10">
        <f t="shared" si="282"/>
        <v>0.2802602878298055</v>
      </c>
      <c r="AS155" s="10">
        <f t="shared" si="282"/>
        <v>0.28240336844300806</v>
      </c>
      <c r="AT155" s="10">
        <f t="shared" si="282"/>
        <v>0.28454644905621063</v>
      </c>
      <c r="AU155" s="10">
        <f t="shared" si="282"/>
        <v>0.28668952966941319</v>
      </c>
      <c r="AV155" s="10">
        <f t="shared" si="282"/>
        <v>0.28883261028261575</v>
      </c>
      <c r="AW155" s="10">
        <f t="shared" si="282"/>
        <v>0.29097569089581832</v>
      </c>
      <c r="AX155" s="10">
        <f t="shared" si="282"/>
        <v>0.29311877150902088</v>
      </c>
      <c r="AY155" s="10">
        <f t="shared" si="282"/>
        <v>0.29526185212222344</v>
      </c>
      <c r="AZ155" s="10">
        <f t="shared" si="282"/>
        <v>0.29740493273542601</v>
      </c>
      <c r="BA155" s="10">
        <f t="shared" si="282"/>
        <v>0.29954801334862857</v>
      </c>
      <c r="BB155" s="10">
        <f t="shared" si="282"/>
        <v>0.30169109396183114</v>
      </c>
      <c r="BC155" s="10">
        <f t="shared" si="282"/>
        <v>0.3038341745750337</v>
      </c>
      <c r="BD155" s="10">
        <f t="shared" si="282"/>
        <v>0.30597725518823626</v>
      </c>
      <c r="BE155" s="10">
        <f t="shared" si="282"/>
        <v>0.30812033580143883</v>
      </c>
      <c r="BF155" s="10">
        <f t="shared" si="282"/>
        <v>0.31026341641464139</v>
      </c>
      <c r="BG155" s="10">
        <f t="shared" si="282"/>
        <v>0.31240649702784484</v>
      </c>
      <c r="BH155" s="10">
        <f t="shared" si="282"/>
        <v>0.31454957764104741</v>
      </c>
      <c r="BI155" s="10">
        <f t="shared" si="282"/>
        <v>0.31669265825424997</v>
      </c>
      <c r="BJ155" s="10">
        <f t="shared" si="282"/>
        <v>0.31883573886745253</v>
      </c>
      <c r="BK155" s="10">
        <f t="shared" si="282"/>
        <v>0.3209788194806551</v>
      </c>
      <c r="BL155" s="10">
        <f t="shared" si="282"/>
        <v>0.32312190009385766</v>
      </c>
      <c r="BM155" s="10">
        <f t="shared" si="282"/>
        <v>0.32526498070706023</v>
      </c>
      <c r="BN155" s="10">
        <f t="shared" si="282"/>
        <v>0.32740806132026279</v>
      </c>
      <c r="BO155" s="10">
        <f t="shared" si="282"/>
        <v>0.32955114193346535</v>
      </c>
      <c r="BP155" s="10">
        <f t="shared" si="282"/>
        <v>0.33169422254666792</v>
      </c>
      <c r="BQ155" s="10">
        <f t="shared" si="282"/>
        <v>0.33383730315987048</v>
      </c>
      <c r="BR155" s="10">
        <f t="shared" ref="BR155:EC155" si="283">BR$5/(1-$E155)+$D$155-BR$5</f>
        <v>0.33598038377307304</v>
      </c>
      <c r="BS155" s="10">
        <f t="shared" si="283"/>
        <v>0.33812346438627561</v>
      </c>
      <c r="BT155" s="10">
        <f t="shared" si="283"/>
        <v>0.34026654499947817</v>
      </c>
      <c r="BU155" s="10">
        <f t="shared" si="283"/>
        <v>0.34240962561268073</v>
      </c>
      <c r="BV155" s="10">
        <f t="shared" si="283"/>
        <v>0.3445527062258833</v>
      </c>
      <c r="BW155" s="10">
        <f t="shared" si="283"/>
        <v>0.34669578683908675</v>
      </c>
      <c r="BX155" s="10">
        <f t="shared" si="283"/>
        <v>0.34883886745228931</v>
      </c>
      <c r="BY155" s="10">
        <f t="shared" si="283"/>
        <v>0.35098194806549188</v>
      </c>
      <c r="BZ155" s="10">
        <f t="shared" si="283"/>
        <v>0.35312502867869444</v>
      </c>
      <c r="CA155" s="10">
        <f t="shared" si="283"/>
        <v>0.35526810929189701</v>
      </c>
      <c r="CB155" s="10">
        <f t="shared" si="283"/>
        <v>0.35741118990509957</v>
      </c>
      <c r="CC155" s="10">
        <f t="shared" si="283"/>
        <v>0.35955427051830213</v>
      </c>
      <c r="CD155" s="10">
        <f t="shared" si="283"/>
        <v>0.3616973511315047</v>
      </c>
      <c r="CE155" s="10">
        <f t="shared" si="283"/>
        <v>0.36384043174470726</v>
      </c>
      <c r="CF155" s="10">
        <f t="shared" si="283"/>
        <v>0.36598351235790982</v>
      </c>
      <c r="CG155" s="10">
        <f t="shared" si="283"/>
        <v>0.36812659297111239</v>
      </c>
      <c r="CH155" s="10">
        <f t="shared" si="283"/>
        <v>0.37026967358431495</v>
      </c>
      <c r="CI155" s="10">
        <f t="shared" si="283"/>
        <v>0.37241275419751751</v>
      </c>
      <c r="CJ155" s="10">
        <f t="shared" si="283"/>
        <v>0.37455583481072008</v>
      </c>
      <c r="CK155" s="10">
        <f t="shared" si="283"/>
        <v>0.37669891542392264</v>
      </c>
      <c r="CL155" s="10">
        <f t="shared" si="283"/>
        <v>0.37884199603712609</v>
      </c>
      <c r="CM155" s="10">
        <f t="shared" si="283"/>
        <v>0.38098507665032866</v>
      </c>
      <c r="CN155" s="10">
        <f t="shared" si="283"/>
        <v>0.38312815726353122</v>
      </c>
      <c r="CO155" s="10">
        <f t="shared" si="283"/>
        <v>0.38527123787673379</v>
      </c>
      <c r="CP155" s="10">
        <f t="shared" si="283"/>
        <v>0.38741431848993635</v>
      </c>
      <c r="CQ155" s="10">
        <f t="shared" si="283"/>
        <v>0.38955739910313891</v>
      </c>
      <c r="CR155" s="10">
        <f t="shared" si="283"/>
        <v>0.39170047971634148</v>
      </c>
      <c r="CS155" s="10">
        <f t="shared" si="283"/>
        <v>0.39384356032954404</v>
      </c>
      <c r="CT155" s="10">
        <f t="shared" si="283"/>
        <v>0.3959866409427466</v>
      </c>
      <c r="CU155" s="10">
        <f t="shared" si="283"/>
        <v>0.39812972155594917</v>
      </c>
      <c r="CV155" s="10">
        <f t="shared" si="283"/>
        <v>0.40027280216915173</v>
      </c>
      <c r="CW155" s="10">
        <f t="shared" si="283"/>
        <v>0.40241588278235429</v>
      </c>
      <c r="CX155" s="10">
        <f t="shared" si="283"/>
        <v>0.40455896339555686</v>
      </c>
      <c r="CY155" s="10">
        <f t="shared" si="283"/>
        <v>0.40670204400875942</v>
      </c>
      <c r="CZ155" s="10">
        <f t="shared" si="283"/>
        <v>0.40884512462196199</v>
      </c>
      <c r="DA155" s="10">
        <f t="shared" si="283"/>
        <v>0.41098820523516544</v>
      </c>
      <c r="DB155" s="10">
        <f t="shared" si="283"/>
        <v>0.413131285848368</v>
      </c>
      <c r="DC155" s="10">
        <f t="shared" si="283"/>
        <v>0.41527436646157057</v>
      </c>
      <c r="DD155" s="10">
        <f t="shared" si="283"/>
        <v>0.41741744707477313</v>
      </c>
      <c r="DE155" s="10">
        <f t="shared" si="283"/>
        <v>0.41956052768797569</v>
      </c>
      <c r="DF155" s="10">
        <f t="shared" si="283"/>
        <v>0.42170360830117826</v>
      </c>
      <c r="DG155" s="10">
        <f t="shared" si="283"/>
        <v>0.42384668891438082</v>
      </c>
      <c r="DH155" s="10">
        <f t="shared" si="283"/>
        <v>0.42598976952758338</v>
      </c>
      <c r="DI155" s="10">
        <f t="shared" si="283"/>
        <v>0.42813285014078595</v>
      </c>
      <c r="DJ155" s="10">
        <f t="shared" si="283"/>
        <v>0.43027593075398851</v>
      </c>
      <c r="DK155" s="10">
        <f t="shared" si="283"/>
        <v>0.43241901136719108</v>
      </c>
      <c r="DL155" s="10">
        <f t="shared" si="283"/>
        <v>0.43456209198039364</v>
      </c>
      <c r="DM155" s="10">
        <f t="shared" si="283"/>
        <v>0.4367051725935962</v>
      </c>
      <c r="DN155" s="10">
        <f t="shared" si="283"/>
        <v>0.43884825320679788</v>
      </c>
      <c r="DO155" s="10">
        <f t="shared" si="283"/>
        <v>0.44099133382000044</v>
      </c>
      <c r="DP155" s="10">
        <f t="shared" si="283"/>
        <v>0.44313441443320301</v>
      </c>
      <c r="DQ155" s="10">
        <f t="shared" si="283"/>
        <v>0.44527749504640557</v>
      </c>
      <c r="DR155" s="10">
        <f t="shared" si="283"/>
        <v>0.44742057565960813</v>
      </c>
      <c r="DS155" s="10">
        <f t="shared" si="283"/>
        <v>0.4495636562728107</v>
      </c>
      <c r="DT155" s="10">
        <f t="shared" si="283"/>
        <v>0.45170673688601326</v>
      </c>
      <c r="DU155" s="10">
        <f t="shared" si="283"/>
        <v>0.45384981749921582</v>
      </c>
      <c r="DV155" s="10">
        <f t="shared" si="283"/>
        <v>0.45599289811241839</v>
      </c>
      <c r="DW155" s="10">
        <f t="shared" si="283"/>
        <v>0.45813597872562184</v>
      </c>
      <c r="DX155" s="10">
        <f t="shared" si="283"/>
        <v>0.46027905933882529</v>
      </c>
      <c r="DY155" s="10">
        <f t="shared" si="283"/>
        <v>0.46242213995202697</v>
      </c>
      <c r="DZ155" s="10">
        <f t="shared" si="283"/>
        <v>0.46456522056523042</v>
      </c>
      <c r="EA155" s="10">
        <f t="shared" si="283"/>
        <v>0.46670830117843209</v>
      </c>
      <c r="EB155" s="10">
        <f t="shared" si="283"/>
        <v>0.46885138179163555</v>
      </c>
      <c r="EC155" s="10">
        <f t="shared" si="283"/>
        <v>0.47099446240483722</v>
      </c>
      <c r="ED155" s="10">
        <f t="shared" ref="ED155:ET155" si="284">ED$5/(1-$E155)+$D$155-ED$5</f>
        <v>0.47313754301804067</v>
      </c>
      <c r="EE155" s="10">
        <f t="shared" si="284"/>
        <v>0.47528062363124235</v>
      </c>
      <c r="EF155" s="10">
        <f t="shared" si="284"/>
        <v>0.4774237042444458</v>
      </c>
      <c r="EG155" s="10">
        <f t="shared" si="284"/>
        <v>0.47956678485764925</v>
      </c>
      <c r="EH155" s="10">
        <f t="shared" si="284"/>
        <v>0.48170986547085093</v>
      </c>
      <c r="EI155" s="10">
        <f t="shared" si="284"/>
        <v>0.48385294608405438</v>
      </c>
      <c r="EJ155" s="10">
        <f t="shared" si="284"/>
        <v>0.48599602669725606</v>
      </c>
      <c r="EK155" s="10">
        <f t="shared" si="284"/>
        <v>0.48813910731045951</v>
      </c>
      <c r="EL155" s="10">
        <f t="shared" si="284"/>
        <v>0.49028218792366118</v>
      </c>
      <c r="EM155" s="10">
        <f t="shared" si="284"/>
        <v>0.49242526853686464</v>
      </c>
      <c r="EN155" s="10">
        <f t="shared" si="284"/>
        <v>0.49456834915006631</v>
      </c>
      <c r="EO155" s="10">
        <f t="shared" si="284"/>
        <v>0.49671142976326976</v>
      </c>
      <c r="EP155" s="10">
        <f t="shared" si="284"/>
        <v>0.49885451037647321</v>
      </c>
      <c r="EQ155" s="10">
        <f t="shared" si="284"/>
        <v>0.50099759098967489</v>
      </c>
      <c r="ER155" s="10">
        <f t="shared" si="284"/>
        <v>0.50314067160287834</v>
      </c>
      <c r="ES155" s="10">
        <f t="shared" si="284"/>
        <v>0.50528375221608002</v>
      </c>
      <c r="ET155" s="10">
        <f t="shared" si="284"/>
        <v>0.50742683282928347</v>
      </c>
      <c r="EU155" s="10"/>
      <c r="EV155" s="10"/>
      <c r="EW155" s="10"/>
      <c r="EX155" s="10"/>
      <c r="EY155" s="10"/>
      <c r="EZ155" s="10"/>
      <c r="FA155" s="10"/>
      <c r="FB155" s="10"/>
    </row>
    <row r="156" spans="1:158" x14ac:dyDescent="0.25">
      <c r="A156" s="57" t="s">
        <v>84</v>
      </c>
      <c r="B156" s="17">
        <f t="shared" si="266"/>
        <v>105</v>
      </c>
      <c r="C156" s="10">
        <v>10.489000000000001</v>
      </c>
      <c r="D156" s="10">
        <f>0.0963</f>
        <v>9.6299999999999997E-2</v>
      </c>
      <c r="E156" s="7">
        <f>0.0342</f>
        <v>3.4200000000000001E-2</v>
      </c>
      <c r="F156" s="10">
        <f t="shared" ref="F156:BQ156" si="285">F$5/(1-$E156)+$D$156-F$5</f>
        <v>0.14941658728515228</v>
      </c>
      <c r="G156" s="10">
        <f t="shared" si="285"/>
        <v>0.1511871401946574</v>
      </c>
      <c r="H156" s="10">
        <f t="shared" si="285"/>
        <v>0.15295769310416252</v>
      </c>
      <c r="I156" s="10">
        <f t="shared" si="285"/>
        <v>0.15472824601366741</v>
      </c>
      <c r="J156" s="10">
        <f t="shared" si="285"/>
        <v>0.15649879892317253</v>
      </c>
      <c r="K156" s="10">
        <f t="shared" si="285"/>
        <v>0.15826935183267765</v>
      </c>
      <c r="L156" s="10">
        <f t="shared" si="285"/>
        <v>0.16003990474218277</v>
      </c>
      <c r="M156" s="10">
        <f t="shared" si="285"/>
        <v>0.16181045765168789</v>
      </c>
      <c r="N156" s="10">
        <f t="shared" si="285"/>
        <v>0.16358101056119256</v>
      </c>
      <c r="O156" s="10">
        <f t="shared" si="285"/>
        <v>0.16535156347069768</v>
      </c>
      <c r="P156" s="10">
        <f t="shared" si="285"/>
        <v>0.18482764547525354</v>
      </c>
      <c r="Q156" s="10">
        <f t="shared" si="285"/>
        <v>0.18659819838475844</v>
      </c>
      <c r="R156" s="10">
        <f t="shared" si="285"/>
        <v>0.18836875129426378</v>
      </c>
      <c r="S156" s="10">
        <f t="shared" si="285"/>
        <v>0.19013930420376868</v>
      </c>
      <c r="T156" s="10">
        <f t="shared" si="285"/>
        <v>0.19190985711327402</v>
      </c>
      <c r="U156" s="10">
        <f t="shared" si="285"/>
        <v>0.19368041002277891</v>
      </c>
      <c r="V156" s="10">
        <f t="shared" si="285"/>
        <v>0.19545096293228381</v>
      </c>
      <c r="W156" s="10">
        <f t="shared" si="285"/>
        <v>0.19722151584178915</v>
      </c>
      <c r="X156" s="10">
        <f t="shared" si="285"/>
        <v>0.19899206875129405</v>
      </c>
      <c r="Y156" s="10">
        <f t="shared" si="285"/>
        <v>0.20076262166079895</v>
      </c>
      <c r="Z156" s="10">
        <f t="shared" si="285"/>
        <v>0.20253317457030429</v>
      </c>
      <c r="AA156" s="10">
        <f t="shared" si="285"/>
        <v>0.20430372747980918</v>
      </c>
      <c r="AB156" s="10">
        <f t="shared" si="285"/>
        <v>0.20607428038931452</v>
      </c>
      <c r="AC156" s="10">
        <f t="shared" si="285"/>
        <v>0.20784483329881942</v>
      </c>
      <c r="AD156" s="10">
        <f t="shared" si="285"/>
        <v>0.20961538620832432</v>
      </c>
      <c r="AE156" s="10">
        <f t="shared" si="285"/>
        <v>0.21138593911782966</v>
      </c>
      <c r="AF156" s="10">
        <f t="shared" si="285"/>
        <v>0.21315649202733455</v>
      </c>
      <c r="AG156" s="10">
        <f t="shared" si="285"/>
        <v>0.21492704493683989</v>
      </c>
      <c r="AH156" s="10">
        <f t="shared" si="285"/>
        <v>0.21669759784634479</v>
      </c>
      <c r="AI156" s="10">
        <f t="shared" si="285"/>
        <v>0.21846815075584969</v>
      </c>
      <c r="AJ156" s="10">
        <f t="shared" si="285"/>
        <v>0.22023870366535503</v>
      </c>
      <c r="AK156" s="10">
        <f t="shared" si="285"/>
        <v>0.22200925657485993</v>
      </c>
      <c r="AL156" s="10">
        <f t="shared" si="285"/>
        <v>0.22377980948436482</v>
      </c>
      <c r="AM156" s="10">
        <f t="shared" si="285"/>
        <v>0.22555036239387016</v>
      </c>
      <c r="AN156" s="10">
        <f t="shared" si="285"/>
        <v>0.22732091530337506</v>
      </c>
      <c r="AO156" s="10">
        <f t="shared" si="285"/>
        <v>0.2290914682128804</v>
      </c>
      <c r="AP156" s="10">
        <f t="shared" si="285"/>
        <v>0.23086202112238574</v>
      </c>
      <c r="AQ156" s="10">
        <f t="shared" si="285"/>
        <v>0.23263257403189019</v>
      </c>
      <c r="AR156" s="10">
        <f t="shared" si="285"/>
        <v>0.23440312694139553</v>
      </c>
      <c r="AS156" s="10">
        <f t="shared" si="285"/>
        <v>0.23617367985090088</v>
      </c>
      <c r="AT156" s="10">
        <f t="shared" si="285"/>
        <v>0.23794423276040622</v>
      </c>
      <c r="AU156" s="10">
        <f t="shared" si="285"/>
        <v>0.23971478566991067</v>
      </c>
      <c r="AV156" s="10">
        <f t="shared" si="285"/>
        <v>0.24148533857941601</v>
      </c>
      <c r="AW156" s="10">
        <f t="shared" si="285"/>
        <v>0.24325589148892135</v>
      </c>
      <c r="AX156" s="10">
        <f t="shared" si="285"/>
        <v>0.24502644439842669</v>
      </c>
      <c r="AY156" s="10">
        <f t="shared" si="285"/>
        <v>0.24679699730793114</v>
      </c>
      <c r="AZ156" s="10">
        <f t="shared" si="285"/>
        <v>0.24856755021743648</v>
      </c>
      <c r="BA156" s="10">
        <f t="shared" si="285"/>
        <v>0.25033810312694182</v>
      </c>
      <c r="BB156" s="10">
        <f t="shared" si="285"/>
        <v>0.25210865603644628</v>
      </c>
      <c r="BC156" s="10">
        <f t="shared" si="285"/>
        <v>0.25387920894595162</v>
      </c>
      <c r="BD156" s="10">
        <f t="shared" si="285"/>
        <v>0.25564976185545696</v>
      </c>
      <c r="BE156" s="10">
        <f t="shared" si="285"/>
        <v>0.25742031476496141</v>
      </c>
      <c r="BF156" s="10">
        <f t="shared" si="285"/>
        <v>0.25919086767446675</v>
      </c>
      <c r="BG156" s="10">
        <f t="shared" si="285"/>
        <v>0.26096142058397209</v>
      </c>
      <c r="BH156" s="10">
        <f t="shared" si="285"/>
        <v>0.26273197349347654</v>
      </c>
      <c r="BI156" s="10">
        <f t="shared" si="285"/>
        <v>0.26450252640298189</v>
      </c>
      <c r="BJ156" s="10">
        <f t="shared" si="285"/>
        <v>0.26627307931248723</v>
      </c>
      <c r="BK156" s="10">
        <f t="shared" si="285"/>
        <v>0.26804363222199257</v>
      </c>
      <c r="BL156" s="10">
        <f t="shared" si="285"/>
        <v>0.26981418513149702</v>
      </c>
      <c r="BM156" s="10">
        <f t="shared" si="285"/>
        <v>0.27158473804100236</v>
      </c>
      <c r="BN156" s="10">
        <f t="shared" si="285"/>
        <v>0.2733552909505077</v>
      </c>
      <c r="BO156" s="10">
        <f t="shared" si="285"/>
        <v>0.27512584386001215</v>
      </c>
      <c r="BP156" s="10">
        <f t="shared" si="285"/>
        <v>0.27689639676951749</v>
      </c>
      <c r="BQ156" s="10">
        <f t="shared" si="285"/>
        <v>0.27866694967902284</v>
      </c>
      <c r="BR156" s="10">
        <f t="shared" ref="BR156:EC156" si="286">BR$5/(1-$E156)+$D$156-BR$5</f>
        <v>0.28043750258852729</v>
      </c>
      <c r="BS156" s="10">
        <f t="shared" si="286"/>
        <v>0.28220805549803263</v>
      </c>
      <c r="BT156" s="10">
        <f t="shared" si="286"/>
        <v>0.28397860840753797</v>
      </c>
      <c r="BU156" s="10">
        <f t="shared" si="286"/>
        <v>0.28574916131704242</v>
      </c>
      <c r="BV156" s="10">
        <f t="shared" si="286"/>
        <v>0.28751971422654776</v>
      </c>
      <c r="BW156" s="10">
        <f t="shared" si="286"/>
        <v>0.2892902671360531</v>
      </c>
      <c r="BX156" s="10">
        <f t="shared" si="286"/>
        <v>0.29106082004555844</v>
      </c>
      <c r="BY156" s="10">
        <f t="shared" si="286"/>
        <v>0.2928313729550629</v>
      </c>
      <c r="BZ156" s="10">
        <f t="shared" si="286"/>
        <v>0.29460192586456824</v>
      </c>
      <c r="CA156" s="10">
        <f t="shared" si="286"/>
        <v>0.29637247877407358</v>
      </c>
      <c r="CB156" s="10">
        <f t="shared" si="286"/>
        <v>0.29814303168357803</v>
      </c>
      <c r="CC156" s="10">
        <f t="shared" si="286"/>
        <v>0.29991358459308337</v>
      </c>
      <c r="CD156" s="10">
        <f t="shared" si="286"/>
        <v>0.30168413750258871</v>
      </c>
      <c r="CE156" s="10">
        <f t="shared" si="286"/>
        <v>0.30345469041209316</v>
      </c>
      <c r="CF156" s="10">
        <f t="shared" si="286"/>
        <v>0.30522524332159851</v>
      </c>
      <c r="CG156" s="10">
        <f t="shared" si="286"/>
        <v>0.30699579623110385</v>
      </c>
      <c r="CH156" s="10">
        <f t="shared" si="286"/>
        <v>0.3087663491406083</v>
      </c>
      <c r="CI156" s="10">
        <f t="shared" si="286"/>
        <v>0.31053690205011364</v>
      </c>
      <c r="CJ156" s="10">
        <f t="shared" si="286"/>
        <v>0.31230745495961898</v>
      </c>
      <c r="CK156" s="10">
        <f t="shared" si="286"/>
        <v>0.31407800786912432</v>
      </c>
      <c r="CL156" s="10">
        <f t="shared" si="286"/>
        <v>0.31584856077862877</v>
      </c>
      <c r="CM156" s="10">
        <f t="shared" si="286"/>
        <v>0.31761911368813411</v>
      </c>
      <c r="CN156" s="10">
        <f t="shared" si="286"/>
        <v>0.31938966659763945</v>
      </c>
      <c r="CO156" s="10">
        <f t="shared" si="286"/>
        <v>0.32116021950714391</v>
      </c>
      <c r="CP156" s="10">
        <f t="shared" si="286"/>
        <v>0.32293077241664925</v>
      </c>
      <c r="CQ156" s="10">
        <f t="shared" si="286"/>
        <v>0.32470132532615459</v>
      </c>
      <c r="CR156" s="10">
        <f t="shared" si="286"/>
        <v>0.32647187823565904</v>
      </c>
      <c r="CS156" s="10">
        <f t="shared" si="286"/>
        <v>0.32824243114516438</v>
      </c>
      <c r="CT156" s="10">
        <f t="shared" si="286"/>
        <v>0.33001298405466972</v>
      </c>
      <c r="CU156" s="10">
        <f t="shared" si="286"/>
        <v>0.33178353696417417</v>
      </c>
      <c r="CV156" s="10">
        <f t="shared" si="286"/>
        <v>0.33355408987367952</v>
      </c>
      <c r="CW156" s="10">
        <f t="shared" si="286"/>
        <v>0.33532464278318486</v>
      </c>
      <c r="CX156" s="10">
        <f t="shared" si="286"/>
        <v>0.3370951956926902</v>
      </c>
      <c r="CY156" s="10">
        <f t="shared" si="286"/>
        <v>0.33886574860219465</v>
      </c>
      <c r="CZ156" s="10">
        <f t="shared" si="286"/>
        <v>0.34063630151169999</v>
      </c>
      <c r="DA156" s="10">
        <f t="shared" si="286"/>
        <v>0.34240685442120533</v>
      </c>
      <c r="DB156" s="10">
        <f t="shared" si="286"/>
        <v>0.34417740733070978</v>
      </c>
      <c r="DC156" s="10">
        <f t="shared" si="286"/>
        <v>0.34594796024021512</v>
      </c>
      <c r="DD156" s="10">
        <f t="shared" si="286"/>
        <v>0.34771851314972047</v>
      </c>
      <c r="DE156" s="10">
        <f t="shared" si="286"/>
        <v>0.34948906605922492</v>
      </c>
      <c r="DF156" s="10">
        <f t="shared" si="286"/>
        <v>0.35125961896873026</v>
      </c>
      <c r="DG156" s="10">
        <f t="shared" si="286"/>
        <v>0.3530301718782356</v>
      </c>
      <c r="DH156" s="10">
        <f t="shared" si="286"/>
        <v>0.35480072478774005</v>
      </c>
      <c r="DI156" s="10">
        <f t="shared" si="286"/>
        <v>0.35657127769724539</v>
      </c>
      <c r="DJ156" s="10">
        <f t="shared" si="286"/>
        <v>0.35834183060675073</v>
      </c>
      <c r="DK156" s="10">
        <f t="shared" si="286"/>
        <v>0.36011238351625607</v>
      </c>
      <c r="DL156" s="10">
        <f t="shared" si="286"/>
        <v>0.36188293642576053</v>
      </c>
      <c r="DM156" s="10">
        <f t="shared" si="286"/>
        <v>0.36365348933526587</v>
      </c>
      <c r="DN156" s="10">
        <f t="shared" si="286"/>
        <v>0.36542404224477121</v>
      </c>
      <c r="DO156" s="10">
        <f t="shared" si="286"/>
        <v>0.36719459515427477</v>
      </c>
      <c r="DP156" s="10">
        <f t="shared" si="286"/>
        <v>0.368965148063781</v>
      </c>
      <c r="DQ156" s="10">
        <f t="shared" si="286"/>
        <v>0.37073570097328545</v>
      </c>
      <c r="DR156" s="10">
        <f t="shared" si="286"/>
        <v>0.37250625388278991</v>
      </c>
      <c r="DS156" s="10">
        <f t="shared" si="286"/>
        <v>0.37427680679229614</v>
      </c>
      <c r="DT156" s="10">
        <f t="shared" si="286"/>
        <v>0.37604735970180059</v>
      </c>
      <c r="DU156" s="10">
        <f t="shared" si="286"/>
        <v>0.37781791261130504</v>
      </c>
      <c r="DV156" s="10">
        <f t="shared" si="286"/>
        <v>0.37958846552081127</v>
      </c>
      <c r="DW156" s="10">
        <f t="shared" si="286"/>
        <v>0.38135901843031483</v>
      </c>
      <c r="DX156" s="10">
        <f t="shared" si="286"/>
        <v>0.38312957133982017</v>
      </c>
      <c r="DY156" s="10">
        <f t="shared" si="286"/>
        <v>0.38490012424932551</v>
      </c>
      <c r="DZ156" s="10">
        <f t="shared" si="286"/>
        <v>0.38667067715883086</v>
      </c>
      <c r="EA156" s="10">
        <f t="shared" si="286"/>
        <v>0.3884412300683362</v>
      </c>
      <c r="EB156" s="10">
        <f t="shared" si="286"/>
        <v>0.39021178297784154</v>
      </c>
      <c r="EC156" s="10">
        <f t="shared" si="286"/>
        <v>0.39198233588734688</v>
      </c>
      <c r="ED156" s="10">
        <f t="shared" ref="ED156:ET156" si="287">ED$5/(1-$E156)+$D$156-ED$5</f>
        <v>0.39375288879685044</v>
      </c>
      <c r="EE156" s="10">
        <f t="shared" si="287"/>
        <v>0.39552344170635578</v>
      </c>
      <c r="EF156" s="10">
        <f t="shared" si="287"/>
        <v>0.39729399461586112</v>
      </c>
      <c r="EG156" s="10">
        <f t="shared" si="287"/>
        <v>0.39906454752536646</v>
      </c>
      <c r="EH156" s="10">
        <f t="shared" si="287"/>
        <v>0.4008351004348718</v>
      </c>
      <c r="EI156" s="10">
        <f t="shared" si="287"/>
        <v>0.40260565334437715</v>
      </c>
      <c r="EJ156" s="10">
        <f t="shared" si="287"/>
        <v>0.40437620625388249</v>
      </c>
      <c r="EK156" s="10">
        <f t="shared" si="287"/>
        <v>0.40614675916338783</v>
      </c>
      <c r="EL156" s="10">
        <f t="shared" si="287"/>
        <v>0.40791731207289139</v>
      </c>
      <c r="EM156" s="10">
        <f t="shared" si="287"/>
        <v>0.40968786498239673</v>
      </c>
      <c r="EN156" s="10">
        <f t="shared" si="287"/>
        <v>0.41145841789190207</v>
      </c>
      <c r="EO156" s="10">
        <f t="shared" si="287"/>
        <v>0.41322897080140741</v>
      </c>
      <c r="EP156" s="10">
        <f t="shared" si="287"/>
        <v>0.41499952371091275</v>
      </c>
      <c r="EQ156" s="10">
        <f t="shared" si="287"/>
        <v>0.4167700766204181</v>
      </c>
      <c r="ER156" s="10">
        <f t="shared" si="287"/>
        <v>0.41854062952992344</v>
      </c>
      <c r="ES156" s="10">
        <f t="shared" si="287"/>
        <v>0.420311182439427</v>
      </c>
      <c r="ET156" s="10">
        <f t="shared" si="287"/>
        <v>0.42208173534893234</v>
      </c>
      <c r="EU156" s="10"/>
      <c r="EV156" s="10"/>
      <c r="EW156" s="10"/>
      <c r="EX156" s="10"/>
      <c r="EY156" s="10"/>
      <c r="EZ156" s="10"/>
      <c r="FA156" s="10"/>
      <c r="FB156" s="10"/>
    </row>
    <row r="157" spans="1:158" x14ac:dyDescent="0.25">
      <c r="A157" s="57" t="s">
        <v>85</v>
      </c>
      <c r="B157" s="17">
        <f t="shared" si="266"/>
        <v>106</v>
      </c>
      <c r="C157" s="10">
        <v>6.4509999999999996</v>
      </c>
      <c r="D157" s="10">
        <f>0.0609</f>
        <v>6.0900000000000003E-2</v>
      </c>
      <c r="E157" s="7">
        <f>0.019</f>
        <v>1.9E-2</v>
      </c>
      <c r="F157" s="10">
        <f t="shared" ref="F157:BQ157" si="288">F$5/(1-$E157)+$D$157-F$5</f>
        <v>8.9951987767584063E-2</v>
      </c>
      <c r="G157" s="10">
        <f t="shared" si="288"/>
        <v>9.0920387359836985E-2</v>
      </c>
      <c r="H157" s="10">
        <f t="shared" si="288"/>
        <v>9.1888786952089685E-2</v>
      </c>
      <c r="I157" s="10">
        <f t="shared" si="288"/>
        <v>9.2857186544342385E-2</v>
      </c>
      <c r="J157" s="10">
        <f t="shared" si="288"/>
        <v>9.3825586136595307E-2</v>
      </c>
      <c r="K157" s="10">
        <f t="shared" si="288"/>
        <v>9.4793985728848007E-2</v>
      </c>
      <c r="L157" s="10">
        <f t="shared" si="288"/>
        <v>9.5762385321100929E-2</v>
      </c>
      <c r="M157" s="10">
        <f t="shared" si="288"/>
        <v>9.6730784913353629E-2</v>
      </c>
      <c r="N157" s="10">
        <f t="shared" si="288"/>
        <v>9.7699184505606551E-2</v>
      </c>
      <c r="O157" s="10">
        <f t="shared" si="288"/>
        <v>9.8667584097859473E-2</v>
      </c>
      <c r="P157" s="10">
        <f t="shared" si="288"/>
        <v>0.10931997961264051</v>
      </c>
      <c r="Q157" s="10">
        <f t="shared" si="288"/>
        <v>0.11028837920489298</v>
      </c>
      <c r="R157" s="10">
        <f t="shared" si="288"/>
        <v>0.11125677879714591</v>
      </c>
      <c r="S157" s="10">
        <f t="shared" si="288"/>
        <v>0.11222517838939883</v>
      </c>
      <c r="T157" s="10">
        <f t="shared" si="288"/>
        <v>0.11319357798165175</v>
      </c>
      <c r="U157" s="10">
        <f t="shared" si="288"/>
        <v>0.11416197757390423</v>
      </c>
      <c r="V157" s="10">
        <f t="shared" si="288"/>
        <v>0.11513037716615715</v>
      </c>
      <c r="W157" s="10">
        <f t="shared" si="288"/>
        <v>0.11609877675841007</v>
      </c>
      <c r="X157" s="10">
        <f t="shared" si="288"/>
        <v>0.11706717635066299</v>
      </c>
      <c r="Y157" s="10">
        <f t="shared" si="288"/>
        <v>0.11803557594291547</v>
      </c>
      <c r="Z157" s="10">
        <f t="shared" si="288"/>
        <v>0.11900397553516839</v>
      </c>
      <c r="AA157" s="10">
        <f t="shared" si="288"/>
        <v>0.11997237512742132</v>
      </c>
      <c r="AB157" s="10">
        <f t="shared" si="288"/>
        <v>0.12094077471967379</v>
      </c>
      <c r="AC157" s="10">
        <f t="shared" si="288"/>
        <v>0.12190917431192672</v>
      </c>
      <c r="AD157" s="10">
        <f t="shared" si="288"/>
        <v>0.12287757390417964</v>
      </c>
      <c r="AE157" s="10">
        <f t="shared" si="288"/>
        <v>0.12384597349643256</v>
      </c>
      <c r="AF157" s="10">
        <f t="shared" si="288"/>
        <v>0.12481437308868504</v>
      </c>
      <c r="AG157" s="10">
        <f t="shared" si="288"/>
        <v>0.12578277268093796</v>
      </c>
      <c r="AH157" s="10">
        <f t="shared" si="288"/>
        <v>0.12675117227319088</v>
      </c>
      <c r="AI157" s="10">
        <f t="shared" si="288"/>
        <v>0.1277195718654438</v>
      </c>
      <c r="AJ157" s="10">
        <f t="shared" si="288"/>
        <v>0.12868797145769628</v>
      </c>
      <c r="AK157" s="10">
        <f t="shared" si="288"/>
        <v>0.1296563710499492</v>
      </c>
      <c r="AL157" s="10">
        <f t="shared" si="288"/>
        <v>0.13062477064220213</v>
      </c>
      <c r="AM157" s="10">
        <f t="shared" si="288"/>
        <v>0.1315931702344546</v>
      </c>
      <c r="AN157" s="10">
        <f t="shared" si="288"/>
        <v>0.13256156982670753</v>
      </c>
      <c r="AO157" s="10">
        <f t="shared" si="288"/>
        <v>0.13352996941896045</v>
      </c>
      <c r="AP157" s="10">
        <f t="shared" si="288"/>
        <v>0.13449836901121337</v>
      </c>
      <c r="AQ157" s="10">
        <f t="shared" si="288"/>
        <v>0.13546676860346585</v>
      </c>
      <c r="AR157" s="10">
        <f t="shared" si="288"/>
        <v>0.13643516819571833</v>
      </c>
      <c r="AS157" s="10">
        <f t="shared" si="288"/>
        <v>0.13740356778797125</v>
      </c>
      <c r="AT157" s="10">
        <f t="shared" si="288"/>
        <v>0.13837196738022417</v>
      </c>
      <c r="AU157" s="10">
        <f t="shared" si="288"/>
        <v>0.13934036697247709</v>
      </c>
      <c r="AV157" s="10">
        <f t="shared" si="288"/>
        <v>0.14030876656473001</v>
      </c>
      <c r="AW157" s="10">
        <f t="shared" si="288"/>
        <v>0.14127716615698294</v>
      </c>
      <c r="AX157" s="10">
        <f t="shared" si="288"/>
        <v>0.14224556574923586</v>
      </c>
      <c r="AY157" s="10">
        <f t="shared" si="288"/>
        <v>0.14321396534148878</v>
      </c>
      <c r="AZ157" s="10">
        <f t="shared" si="288"/>
        <v>0.14418236493374081</v>
      </c>
      <c r="BA157" s="10">
        <f t="shared" si="288"/>
        <v>0.14515076452599374</v>
      </c>
      <c r="BB157" s="10">
        <f t="shared" si="288"/>
        <v>0.14611916411824666</v>
      </c>
      <c r="BC157" s="10">
        <f t="shared" si="288"/>
        <v>0.14708756371049958</v>
      </c>
      <c r="BD157" s="10">
        <f t="shared" si="288"/>
        <v>0.1480559633027525</v>
      </c>
      <c r="BE157" s="10">
        <f t="shared" si="288"/>
        <v>0.14902436289500542</v>
      </c>
      <c r="BF157" s="10">
        <f t="shared" si="288"/>
        <v>0.14999276248725835</v>
      </c>
      <c r="BG157" s="10">
        <f t="shared" si="288"/>
        <v>0.15096116207951038</v>
      </c>
      <c r="BH157" s="10">
        <f t="shared" si="288"/>
        <v>0.1519295616717633</v>
      </c>
      <c r="BI157" s="10">
        <f t="shared" si="288"/>
        <v>0.15289796126401622</v>
      </c>
      <c r="BJ157" s="10">
        <f t="shared" si="288"/>
        <v>0.15386636085626915</v>
      </c>
      <c r="BK157" s="10">
        <f t="shared" si="288"/>
        <v>0.15483476044852207</v>
      </c>
      <c r="BL157" s="10">
        <f t="shared" si="288"/>
        <v>0.15580316004077499</v>
      </c>
      <c r="BM157" s="10">
        <f t="shared" si="288"/>
        <v>0.15677155963302791</v>
      </c>
      <c r="BN157" s="10">
        <f t="shared" si="288"/>
        <v>0.15773995922528083</v>
      </c>
      <c r="BO157" s="10">
        <f t="shared" si="288"/>
        <v>0.15870835881753287</v>
      </c>
      <c r="BP157" s="10">
        <f t="shared" si="288"/>
        <v>0.15967675840978579</v>
      </c>
      <c r="BQ157" s="10">
        <f t="shared" si="288"/>
        <v>0.16064515800203871</v>
      </c>
      <c r="BR157" s="10">
        <f t="shared" ref="BR157:EC157" si="289">BR$5/(1-$E157)+$D$157-BR$5</f>
        <v>0.16161355759429163</v>
      </c>
      <c r="BS157" s="10">
        <f t="shared" si="289"/>
        <v>0.16258195718654456</v>
      </c>
      <c r="BT157" s="10">
        <f t="shared" si="289"/>
        <v>0.16355035677879748</v>
      </c>
      <c r="BU157" s="10">
        <f t="shared" si="289"/>
        <v>0.1645187563710504</v>
      </c>
      <c r="BV157" s="10">
        <f t="shared" si="289"/>
        <v>0.16548715596330243</v>
      </c>
      <c r="BW157" s="10">
        <f t="shared" si="289"/>
        <v>0.16645555555555536</v>
      </c>
      <c r="BX157" s="10">
        <f t="shared" si="289"/>
        <v>0.16742395514780828</v>
      </c>
      <c r="BY157" s="10">
        <f t="shared" si="289"/>
        <v>0.1683923547400612</v>
      </c>
      <c r="BZ157" s="10">
        <f t="shared" si="289"/>
        <v>0.16936075433231412</v>
      </c>
      <c r="CA157" s="10">
        <f t="shared" si="289"/>
        <v>0.17032915392456704</v>
      </c>
      <c r="CB157" s="10">
        <f t="shared" si="289"/>
        <v>0.17129755351681997</v>
      </c>
      <c r="CC157" s="10">
        <f t="shared" si="289"/>
        <v>0.172265953109072</v>
      </c>
      <c r="CD157" s="10">
        <f t="shared" si="289"/>
        <v>0.17323435270132492</v>
      </c>
      <c r="CE157" s="10">
        <f t="shared" si="289"/>
        <v>0.17420275229357784</v>
      </c>
      <c r="CF157" s="10">
        <f t="shared" si="289"/>
        <v>0.17517115188583077</v>
      </c>
      <c r="CG157" s="10">
        <f t="shared" si="289"/>
        <v>0.17613955147808369</v>
      </c>
      <c r="CH157" s="10">
        <f t="shared" si="289"/>
        <v>0.17710795107033661</v>
      </c>
      <c r="CI157" s="10">
        <f t="shared" si="289"/>
        <v>0.17807635066258953</v>
      </c>
      <c r="CJ157" s="10">
        <f t="shared" si="289"/>
        <v>0.17904475025484246</v>
      </c>
      <c r="CK157" s="10">
        <f t="shared" si="289"/>
        <v>0.18001314984709449</v>
      </c>
      <c r="CL157" s="10">
        <f t="shared" si="289"/>
        <v>0.18098154943934741</v>
      </c>
      <c r="CM157" s="10">
        <f t="shared" si="289"/>
        <v>0.18194994903160033</v>
      </c>
      <c r="CN157" s="10">
        <f t="shared" si="289"/>
        <v>0.18291834862385326</v>
      </c>
      <c r="CO157" s="10">
        <f t="shared" si="289"/>
        <v>0.18388674821610618</v>
      </c>
      <c r="CP157" s="10">
        <f t="shared" si="289"/>
        <v>0.1848551478083591</v>
      </c>
      <c r="CQ157" s="10">
        <f t="shared" si="289"/>
        <v>0.18582354740061202</v>
      </c>
      <c r="CR157" s="10">
        <f t="shared" si="289"/>
        <v>0.18679194699286406</v>
      </c>
      <c r="CS157" s="10">
        <f t="shared" si="289"/>
        <v>0.18776034658511698</v>
      </c>
      <c r="CT157" s="10">
        <f t="shared" si="289"/>
        <v>0.1887287461773699</v>
      </c>
      <c r="CU157" s="10">
        <f t="shared" si="289"/>
        <v>0.18969714576962282</v>
      </c>
      <c r="CV157" s="10">
        <f t="shared" si="289"/>
        <v>0.19066554536187574</v>
      </c>
      <c r="CW157" s="10">
        <f t="shared" si="289"/>
        <v>0.19163394495412867</v>
      </c>
      <c r="CX157" s="10">
        <f t="shared" si="289"/>
        <v>0.19260234454638159</v>
      </c>
      <c r="CY157" s="10">
        <f t="shared" si="289"/>
        <v>0.19357074413863362</v>
      </c>
      <c r="CZ157" s="10">
        <f t="shared" si="289"/>
        <v>0.19453914373088654</v>
      </c>
      <c r="DA157" s="10">
        <f t="shared" si="289"/>
        <v>0.19550754332313947</v>
      </c>
      <c r="DB157" s="10">
        <f t="shared" si="289"/>
        <v>0.19647594291539239</v>
      </c>
      <c r="DC157" s="10">
        <f t="shared" si="289"/>
        <v>0.19744434250764531</v>
      </c>
      <c r="DD157" s="10">
        <f t="shared" si="289"/>
        <v>0.19841274209989823</v>
      </c>
      <c r="DE157" s="10">
        <f t="shared" si="289"/>
        <v>0.19938114169215115</v>
      </c>
      <c r="DF157" s="10">
        <f t="shared" si="289"/>
        <v>0.20034954128440408</v>
      </c>
      <c r="DG157" s="10">
        <f t="shared" si="289"/>
        <v>0.20131794087665611</v>
      </c>
      <c r="DH157" s="10">
        <f t="shared" si="289"/>
        <v>0.20228634046890903</v>
      </c>
      <c r="DI157" s="10">
        <f t="shared" si="289"/>
        <v>0.20325474006116195</v>
      </c>
      <c r="DJ157" s="10">
        <f t="shared" si="289"/>
        <v>0.20422313965341488</v>
      </c>
      <c r="DK157" s="10">
        <f t="shared" si="289"/>
        <v>0.2051915392456678</v>
      </c>
      <c r="DL157" s="10">
        <f t="shared" si="289"/>
        <v>0.20615993883792072</v>
      </c>
      <c r="DM157" s="10">
        <f t="shared" si="289"/>
        <v>0.20712833843017364</v>
      </c>
      <c r="DN157" s="10">
        <f t="shared" si="289"/>
        <v>0.20809673802242568</v>
      </c>
      <c r="DO157" s="10">
        <f t="shared" si="289"/>
        <v>0.2090651376146786</v>
      </c>
      <c r="DP157" s="10">
        <f t="shared" si="289"/>
        <v>0.21003353720693152</v>
      </c>
      <c r="DQ157" s="10">
        <f t="shared" si="289"/>
        <v>0.21100193679918444</v>
      </c>
      <c r="DR157" s="10">
        <f t="shared" si="289"/>
        <v>0.21197033639143648</v>
      </c>
      <c r="DS157" s="10">
        <f t="shared" si="289"/>
        <v>0.21293873598369029</v>
      </c>
      <c r="DT157" s="10">
        <f t="shared" si="289"/>
        <v>0.21390713557594232</v>
      </c>
      <c r="DU157" s="10">
        <f t="shared" si="289"/>
        <v>0.21487553516819613</v>
      </c>
      <c r="DV157" s="10">
        <f t="shared" si="289"/>
        <v>0.21584393476044816</v>
      </c>
      <c r="DW157" s="10">
        <f t="shared" si="289"/>
        <v>0.21681233435270109</v>
      </c>
      <c r="DX157" s="10">
        <f t="shared" si="289"/>
        <v>0.21778073394495401</v>
      </c>
      <c r="DY157" s="10">
        <f t="shared" si="289"/>
        <v>0.21874913353720693</v>
      </c>
      <c r="DZ157" s="10">
        <f t="shared" si="289"/>
        <v>0.21971753312945985</v>
      </c>
      <c r="EA157" s="10">
        <f t="shared" si="289"/>
        <v>0.22068593272171277</v>
      </c>
      <c r="EB157" s="10">
        <f t="shared" si="289"/>
        <v>0.2216543323139657</v>
      </c>
      <c r="EC157" s="10">
        <f t="shared" si="289"/>
        <v>0.22262273190621862</v>
      </c>
      <c r="ED157" s="10">
        <f t="shared" ref="ED157:ET157" si="290">ED$5/(1-$E157)+$D$157-ED$5</f>
        <v>0.22359113149847154</v>
      </c>
      <c r="EE157" s="10">
        <f t="shared" si="290"/>
        <v>0.22455953109072446</v>
      </c>
      <c r="EF157" s="10">
        <f t="shared" si="290"/>
        <v>0.22552793068297738</v>
      </c>
      <c r="EG157" s="10">
        <f t="shared" si="290"/>
        <v>0.22649633027523031</v>
      </c>
      <c r="EH157" s="10">
        <f t="shared" si="290"/>
        <v>0.22746472986748145</v>
      </c>
      <c r="EI157" s="10">
        <f t="shared" si="290"/>
        <v>0.22843312945973437</v>
      </c>
      <c r="EJ157" s="10">
        <f t="shared" si="290"/>
        <v>0.2294015290519873</v>
      </c>
      <c r="EK157" s="10">
        <f t="shared" si="290"/>
        <v>0.23036992864424022</v>
      </c>
      <c r="EL157" s="10">
        <f t="shared" si="290"/>
        <v>0.23133832823649314</v>
      </c>
      <c r="EM157" s="10">
        <f t="shared" si="290"/>
        <v>0.23230672782874606</v>
      </c>
      <c r="EN157" s="10">
        <f t="shared" si="290"/>
        <v>0.23327512742099898</v>
      </c>
      <c r="EO157" s="10">
        <f t="shared" si="290"/>
        <v>0.23424352701325191</v>
      </c>
      <c r="EP157" s="10">
        <f t="shared" si="290"/>
        <v>0.23521192660550483</v>
      </c>
      <c r="EQ157" s="10">
        <f t="shared" si="290"/>
        <v>0.23618032619775775</v>
      </c>
      <c r="ER157" s="10">
        <f t="shared" si="290"/>
        <v>0.23714872579001067</v>
      </c>
      <c r="ES157" s="10">
        <f t="shared" si="290"/>
        <v>0.23811712538226359</v>
      </c>
      <c r="ET157" s="10">
        <f t="shared" si="290"/>
        <v>0.23908552497451652</v>
      </c>
      <c r="EU157" s="10"/>
      <c r="EV157" s="10"/>
      <c r="EW157" s="10"/>
      <c r="EX157" s="10"/>
      <c r="EY157" s="10"/>
      <c r="EZ157" s="10"/>
      <c r="FA157" s="10"/>
      <c r="FB157" s="10"/>
    </row>
    <row r="158" spans="1:158" x14ac:dyDescent="0.25">
      <c r="A158" s="57" t="s">
        <v>86</v>
      </c>
      <c r="B158" s="17">
        <f t="shared" si="266"/>
        <v>107</v>
      </c>
      <c r="C158" s="10">
        <v>19.492999999999999</v>
      </c>
      <c r="D158" s="10">
        <f>0.1541</f>
        <v>0.15409999999999999</v>
      </c>
      <c r="E158" s="7">
        <f>0.0671</f>
        <v>6.7100000000000007E-2</v>
      </c>
      <c r="F158" s="10">
        <f t="shared" ref="F158:BQ158" si="291">F$5/(1-$E158)+$D$158-F$5</f>
        <v>0.26198937721084792</v>
      </c>
      <c r="G158" s="10">
        <f t="shared" si="291"/>
        <v>0.26558568978454278</v>
      </c>
      <c r="H158" s="10">
        <f t="shared" si="291"/>
        <v>0.26918200235823786</v>
      </c>
      <c r="I158" s="10">
        <f t="shared" si="291"/>
        <v>0.27277831493193272</v>
      </c>
      <c r="J158" s="10">
        <f t="shared" si="291"/>
        <v>0.27637462750562758</v>
      </c>
      <c r="K158" s="10">
        <f t="shared" si="291"/>
        <v>0.27997094007932266</v>
      </c>
      <c r="L158" s="10">
        <f t="shared" si="291"/>
        <v>0.28356725265301774</v>
      </c>
      <c r="M158" s="10">
        <f t="shared" si="291"/>
        <v>0.28716356522671238</v>
      </c>
      <c r="N158" s="10">
        <f t="shared" si="291"/>
        <v>0.29075987780040746</v>
      </c>
      <c r="O158" s="10">
        <f t="shared" si="291"/>
        <v>0.29435619037410254</v>
      </c>
      <c r="P158" s="10">
        <f t="shared" si="291"/>
        <v>0.33391562868474667</v>
      </c>
      <c r="Q158" s="10">
        <f t="shared" si="291"/>
        <v>0.33751194125844153</v>
      </c>
      <c r="R158" s="10">
        <f t="shared" si="291"/>
        <v>0.34110825383213639</v>
      </c>
      <c r="S158" s="10">
        <f t="shared" si="291"/>
        <v>0.34470456640583169</v>
      </c>
      <c r="T158" s="10">
        <f t="shared" si="291"/>
        <v>0.34830087897952655</v>
      </c>
      <c r="U158" s="10">
        <f t="shared" si="291"/>
        <v>0.35189719155322141</v>
      </c>
      <c r="V158" s="10">
        <f t="shared" si="291"/>
        <v>0.35549350412691627</v>
      </c>
      <c r="W158" s="10">
        <f t="shared" si="291"/>
        <v>0.35908981670061113</v>
      </c>
      <c r="X158" s="10">
        <f t="shared" si="291"/>
        <v>0.36268612927430599</v>
      </c>
      <c r="Y158" s="10">
        <f t="shared" si="291"/>
        <v>0.36628244184800085</v>
      </c>
      <c r="Z158" s="10">
        <f t="shared" si="291"/>
        <v>0.36987875442169615</v>
      </c>
      <c r="AA158" s="10">
        <f t="shared" si="291"/>
        <v>0.37347506699539101</v>
      </c>
      <c r="AB158" s="10">
        <f t="shared" si="291"/>
        <v>0.37707137956908587</v>
      </c>
      <c r="AC158" s="10">
        <f t="shared" si="291"/>
        <v>0.38066769214278073</v>
      </c>
      <c r="AD158" s="10">
        <f t="shared" si="291"/>
        <v>0.38426400471647559</v>
      </c>
      <c r="AE158" s="10">
        <f t="shared" si="291"/>
        <v>0.38786031729017045</v>
      </c>
      <c r="AF158" s="10">
        <f t="shared" si="291"/>
        <v>0.39145662986386531</v>
      </c>
      <c r="AG158" s="10">
        <f t="shared" si="291"/>
        <v>0.39505294243756017</v>
      </c>
      <c r="AH158" s="10">
        <f t="shared" si="291"/>
        <v>0.39864925501125548</v>
      </c>
      <c r="AI158" s="10">
        <f t="shared" si="291"/>
        <v>0.40224556758495034</v>
      </c>
      <c r="AJ158" s="10">
        <f t="shared" si="291"/>
        <v>0.4058418801586452</v>
      </c>
      <c r="AK158" s="10">
        <f t="shared" si="291"/>
        <v>0.40943819273234006</v>
      </c>
      <c r="AL158" s="10">
        <f t="shared" si="291"/>
        <v>0.41303450530603492</v>
      </c>
      <c r="AM158" s="10">
        <f t="shared" si="291"/>
        <v>0.41663081787972978</v>
      </c>
      <c r="AN158" s="10">
        <f t="shared" si="291"/>
        <v>0.42022713045342464</v>
      </c>
      <c r="AO158" s="10">
        <f t="shared" si="291"/>
        <v>0.4238234430271195</v>
      </c>
      <c r="AP158" s="10">
        <f t="shared" si="291"/>
        <v>0.42741975560081436</v>
      </c>
      <c r="AQ158" s="10">
        <f t="shared" si="291"/>
        <v>0.43101606817450921</v>
      </c>
      <c r="AR158" s="10">
        <f t="shared" si="291"/>
        <v>0.43461238074820407</v>
      </c>
      <c r="AS158" s="10">
        <f t="shared" si="291"/>
        <v>0.43820869332189893</v>
      </c>
      <c r="AT158" s="10">
        <f t="shared" si="291"/>
        <v>0.44180500589559379</v>
      </c>
      <c r="AU158" s="10">
        <f t="shared" si="291"/>
        <v>0.44540131846928865</v>
      </c>
      <c r="AV158" s="10">
        <f t="shared" si="291"/>
        <v>0.44899763104298351</v>
      </c>
      <c r="AW158" s="10">
        <f t="shared" si="291"/>
        <v>0.45259394361667837</v>
      </c>
      <c r="AX158" s="10">
        <f t="shared" si="291"/>
        <v>0.45619025619037323</v>
      </c>
      <c r="AY158" s="10">
        <f t="shared" si="291"/>
        <v>0.45978656876406809</v>
      </c>
      <c r="AZ158" s="10">
        <f t="shared" si="291"/>
        <v>0.46338288133776384</v>
      </c>
      <c r="BA158" s="10">
        <f t="shared" si="291"/>
        <v>0.4669791939114587</v>
      </c>
      <c r="BB158" s="10">
        <f t="shared" si="291"/>
        <v>0.47057550648515356</v>
      </c>
      <c r="BC158" s="10">
        <f t="shared" si="291"/>
        <v>0.47417181905884842</v>
      </c>
      <c r="BD158" s="10">
        <f t="shared" si="291"/>
        <v>0.47776813163254328</v>
      </c>
      <c r="BE158" s="10">
        <f t="shared" si="291"/>
        <v>0.48136444420623814</v>
      </c>
      <c r="BF158" s="10">
        <f t="shared" si="291"/>
        <v>0.484960756779933</v>
      </c>
      <c r="BG158" s="10">
        <f t="shared" si="291"/>
        <v>0.48855706935362786</v>
      </c>
      <c r="BH158" s="10">
        <f t="shared" si="291"/>
        <v>0.49215338192732272</v>
      </c>
      <c r="BI158" s="10">
        <f t="shared" si="291"/>
        <v>0.49574969450101758</v>
      </c>
      <c r="BJ158" s="10">
        <f t="shared" si="291"/>
        <v>0.49934600707471244</v>
      </c>
      <c r="BK158" s="10">
        <f t="shared" si="291"/>
        <v>0.5029423196484073</v>
      </c>
      <c r="BL158" s="10">
        <f t="shared" si="291"/>
        <v>0.50653863222210216</v>
      </c>
      <c r="BM158" s="10">
        <f t="shared" si="291"/>
        <v>0.51013494479579702</v>
      </c>
      <c r="BN158" s="10">
        <f t="shared" si="291"/>
        <v>0.51373125736949188</v>
      </c>
      <c r="BO158" s="10">
        <f t="shared" si="291"/>
        <v>0.51732756994318763</v>
      </c>
      <c r="BP158" s="10">
        <f t="shared" si="291"/>
        <v>0.52092388251688249</v>
      </c>
      <c r="BQ158" s="10">
        <f t="shared" si="291"/>
        <v>0.52452019509057735</v>
      </c>
      <c r="BR158" s="10">
        <f t="shared" ref="BR158:EC158" si="292">BR$5/(1-$E158)+$D$158-BR$5</f>
        <v>0.52811650766427221</v>
      </c>
      <c r="BS158" s="10">
        <f t="shared" si="292"/>
        <v>0.53171282023796707</v>
      </c>
      <c r="BT158" s="10">
        <f t="shared" si="292"/>
        <v>0.53530913281166193</v>
      </c>
      <c r="BU158" s="10">
        <f t="shared" si="292"/>
        <v>0.53890544538535678</v>
      </c>
      <c r="BV158" s="10">
        <f t="shared" si="292"/>
        <v>0.54250175795905164</v>
      </c>
      <c r="BW158" s="10">
        <f t="shared" si="292"/>
        <v>0.5460980705327465</v>
      </c>
      <c r="BX158" s="10">
        <f t="shared" si="292"/>
        <v>0.54969438310644136</v>
      </c>
      <c r="BY158" s="10">
        <f t="shared" si="292"/>
        <v>0.55329069568013622</v>
      </c>
      <c r="BZ158" s="10">
        <f t="shared" si="292"/>
        <v>0.55688700825383108</v>
      </c>
      <c r="CA158" s="10">
        <f t="shared" si="292"/>
        <v>0.56048332082752594</v>
      </c>
      <c r="CB158" s="10">
        <f t="shared" si="292"/>
        <v>0.5640796334012208</v>
      </c>
      <c r="CC158" s="10">
        <f t="shared" si="292"/>
        <v>0.56767594597491566</v>
      </c>
      <c r="CD158" s="10">
        <f t="shared" si="292"/>
        <v>0.57127225854861141</v>
      </c>
      <c r="CE158" s="10">
        <f t="shared" si="292"/>
        <v>0.57486857112230627</v>
      </c>
      <c r="CF158" s="10">
        <f t="shared" si="292"/>
        <v>0.57846488369600113</v>
      </c>
      <c r="CG158" s="10">
        <f t="shared" si="292"/>
        <v>0.58206119626969599</v>
      </c>
      <c r="CH158" s="10">
        <f t="shared" si="292"/>
        <v>0.58565750884339085</v>
      </c>
      <c r="CI158" s="10">
        <f t="shared" si="292"/>
        <v>0.58925382141708571</v>
      </c>
      <c r="CJ158" s="10">
        <f t="shared" si="292"/>
        <v>0.59285013399078057</v>
      </c>
      <c r="CK158" s="10">
        <f t="shared" si="292"/>
        <v>0.59644644656447543</v>
      </c>
      <c r="CL158" s="10">
        <f t="shared" si="292"/>
        <v>0.60004275913817029</v>
      </c>
      <c r="CM158" s="10">
        <f t="shared" si="292"/>
        <v>0.60363907171186515</v>
      </c>
      <c r="CN158" s="10">
        <f t="shared" si="292"/>
        <v>0.60723538428556001</v>
      </c>
      <c r="CO158" s="10">
        <f t="shared" si="292"/>
        <v>0.61083169685925487</v>
      </c>
      <c r="CP158" s="10">
        <f t="shared" si="292"/>
        <v>0.61442800943294973</v>
      </c>
      <c r="CQ158" s="10">
        <f t="shared" si="292"/>
        <v>0.61802432200664459</v>
      </c>
      <c r="CR158" s="10">
        <f t="shared" si="292"/>
        <v>0.62162063458034034</v>
      </c>
      <c r="CS158" s="10">
        <f t="shared" si="292"/>
        <v>0.6252169471540352</v>
      </c>
      <c r="CT158" s="10">
        <f t="shared" si="292"/>
        <v>0.62881325972773006</v>
      </c>
      <c r="CU158" s="10">
        <f t="shared" si="292"/>
        <v>0.63240957230142492</v>
      </c>
      <c r="CV158" s="10">
        <f t="shared" si="292"/>
        <v>0.63600588487511978</v>
      </c>
      <c r="CW158" s="10">
        <f t="shared" si="292"/>
        <v>0.63960219744881464</v>
      </c>
      <c r="CX158" s="10">
        <f t="shared" si="292"/>
        <v>0.6431985100225095</v>
      </c>
      <c r="CY158" s="10">
        <f t="shared" si="292"/>
        <v>0.64679482259620436</v>
      </c>
      <c r="CZ158" s="10">
        <f t="shared" si="292"/>
        <v>0.65039113516989921</v>
      </c>
      <c r="DA158" s="10">
        <f t="shared" si="292"/>
        <v>0.65398744774359407</v>
      </c>
      <c r="DB158" s="10">
        <f t="shared" si="292"/>
        <v>0.65758376031728893</v>
      </c>
      <c r="DC158" s="10">
        <f t="shared" si="292"/>
        <v>0.66118007289098379</v>
      </c>
      <c r="DD158" s="10">
        <f t="shared" si="292"/>
        <v>0.66477638546467865</v>
      </c>
      <c r="DE158" s="10">
        <f t="shared" si="292"/>
        <v>0.66837269803837351</v>
      </c>
      <c r="DF158" s="10">
        <f t="shared" si="292"/>
        <v>0.67196901061206837</v>
      </c>
      <c r="DG158" s="10">
        <f t="shared" si="292"/>
        <v>0.67556532318576412</v>
      </c>
      <c r="DH158" s="10">
        <f t="shared" si="292"/>
        <v>0.67916163575945898</v>
      </c>
      <c r="DI158" s="10">
        <f t="shared" si="292"/>
        <v>0.68275794833315384</v>
      </c>
      <c r="DJ158" s="10">
        <f t="shared" si="292"/>
        <v>0.68635426090684959</v>
      </c>
      <c r="DK158" s="10">
        <f t="shared" si="292"/>
        <v>0.68995057348054356</v>
      </c>
      <c r="DL158" s="10">
        <f t="shared" si="292"/>
        <v>0.69354688605423753</v>
      </c>
      <c r="DM158" s="10">
        <f t="shared" si="292"/>
        <v>0.69714319862793328</v>
      </c>
      <c r="DN158" s="10">
        <f t="shared" si="292"/>
        <v>0.70073951120162725</v>
      </c>
      <c r="DO158" s="10">
        <f t="shared" si="292"/>
        <v>0.704335823775323</v>
      </c>
      <c r="DP158" s="10">
        <f t="shared" si="292"/>
        <v>0.70793213634901875</v>
      </c>
      <c r="DQ158" s="10">
        <f t="shared" si="292"/>
        <v>0.71152844892271272</v>
      </c>
      <c r="DR158" s="10">
        <f t="shared" si="292"/>
        <v>0.71512476149640847</v>
      </c>
      <c r="DS158" s="10">
        <f t="shared" si="292"/>
        <v>0.71872107407010244</v>
      </c>
      <c r="DT158" s="10">
        <f t="shared" si="292"/>
        <v>0.72231738664379819</v>
      </c>
      <c r="DU158" s="10">
        <f t="shared" si="292"/>
        <v>0.72591369921749216</v>
      </c>
      <c r="DV158" s="10">
        <f t="shared" si="292"/>
        <v>0.72951001179118791</v>
      </c>
      <c r="DW158" s="10">
        <f t="shared" si="292"/>
        <v>0.73310632436488277</v>
      </c>
      <c r="DX158" s="10">
        <f t="shared" si="292"/>
        <v>0.73670263693857763</v>
      </c>
      <c r="DY158" s="10">
        <f t="shared" si="292"/>
        <v>0.74029894951227249</v>
      </c>
      <c r="DZ158" s="10">
        <f t="shared" si="292"/>
        <v>0.74389526208596735</v>
      </c>
      <c r="EA158" s="10">
        <f t="shared" si="292"/>
        <v>0.74749157465966221</v>
      </c>
      <c r="EB158" s="10">
        <f t="shared" si="292"/>
        <v>0.75108788723335707</v>
      </c>
      <c r="EC158" s="10">
        <f t="shared" si="292"/>
        <v>0.75468419980705193</v>
      </c>
      <c r="ED158" s="10">
        <f t="shared" ref="ED158:ET158" si="293">ED$5/(1-$E158)+$D$158-ED$5</f>
        <v>0.75828051238074679</v>
      </c>
      <c r="EE158" s="10">
        <f t="shared" si="293"/>
        <v>0.76187682495444164</v>
      </c>
      <c r="EF158" s="10">
        <f t="shared" si="293"/>
        <v>0.7654731375281365</v>
      </c>
      <c r="EG158" s="10">
        <f t="shared" si="293"/>
        <v>0.76906945010183314</v>
      </c>
      <c r="EH158" s="10">
        <f t="shared" si="293"/>
        <v>0.772665762675528</v>
      </c>
      <c r="EI158" s="10">
        <f t="shared" si="293"/>
        <v>0.77626207524922286</v>
      </c>
      <c r="EJ158" s="10">
        <f t="shared" si="293"/>
        <v>0.77985838782291772</v>
      </c>
      <c r="EK158" s="10">
        <f t="shared" si="293"/>
        <v>0.78345470039661258</v>
      </c>
      <c r="EL158" s="10">
        <f t="shared" si="293"/>
        <v>0.78705101297030744</v>
      </c>
      <c r="EM158" s="10">
        <f t="shared" si="293"/>
        <v>0.7906473255440023</v>
      </c>
      <c r="EN158" s="10">
        <f t="shared" si="293"/>
        <v>0.79424363811769716</v>
      </c>
      <c r="EO158" s="10">
        <f t="shared" si="293"/>
        <v>0.79783995069139202</v>
      </c>
      <c r="EP158" s="10">
        <f t="shared" si="293"/>
        <v>0.80143626326508688</v>
      </c>
      <c r="EQ158" s="10">
        <f t="shared" si="293"/>
        <v>0.80503257583878174</v>
      </c>
      <c r="ER158" s="10">
        <f t="shared" si="293"/>
        <v>0.8086288884124766</v>
      </c>
      <c r="ES158" s="10">
        <f t="shared" si="293"/>
        <v>0.81222520098617146</v>
      </c>
      <c r="ET158" s="10">
        <f t="shared" si="293"/>
        <v>0.81582151355986632</v>
      </c>
      <c r="EU158" s="10"/>
      <c r="EV158" s="10"/>
      <c r="EW158" s="10"/>
      <c r="EX158" s="10"/>
      <c r="EY158" s="10"/>
      <c r="EZ158" s="10"/>
      <c r="FA158" s="10"/>
      <c r="FB158" s="10"/>
    </row>
    <row r="159" spans="1:158" x14ac:dyDescent="0.25">
      <c r="A159" s="57" t="s">
        <v>87</v>
      </c>
      <c r="B159" s="17">
        <f t="shared" si="266"/>
        <v>108</v>
      </c>
      <c r="C159" s="10">
        <v>15.226000000000001</v>
      </c>
      <c r="D159" s="10">
        <f>0.1434</f>
        <v>0.1434</v>
      </c>
      <c r="E159" s="7">
        <f>0.0603</f>
        <v>6.0299999999999999E-2</v>
      </c>
      <c r="F159" s="10">
        <f t="shared" ref="F159:BQ159" si="294">F$5/(1-$E159)+$D$159-F$5</f>
        <v>0.2396541236564862</v>
      </c>
      <c r="G159" s="10">
        <f t="shared" si="294"/>
        <v>0.24286259444503555</v>
      </c>
      <c r="H159" s="10">
        <f t="shared" si="294"/>
        <v>0.24607106523358513</v>
      </c>
      <c r="I159" s="10">
        <f t="shared" si="294"/>
        <v>0.24927953602213471</v>
      </c>
      <c r="J159" s="10">
        <f t="shared" si="294"/>
        <v>0.25248800681068428</v>
      </c>
      <c r="K159" s="10">
        <f t="shared" si="294"/>
        <v>0.25569647759923408</v>
      </c>
      <c r="L159" s="10">
        <f t="shared" si="294"/>
        <v>0.25890494838778366</v>
      </c>
      <c r="M159" s="10">
        <f t="shared" si="294"/>
        <v>0.2621134191763328</v>
      </c>
      <c r="N159" s="10">
        <f t="shared" si="294"/>
        <v>0.26532188996488282</v>
      </c>
      <c r="O159" s="10">
        <f t="shared" si="294"/>
        <v>0.2685303607534324</v>
      </c>
      <c r="P159" s="10">
        <f t="shared" si="294"/>
        <v>0.30382353942747731</v>
      </c>
      <c r="Q159" s="10">
        <f t="shared" si="294"/>
        <v>0.30703201021602666</v>
      </c>
      <c r="R159" s="10">
        <f t="shared" si="294"/>
        <v>0.31024048100457602</v>
      </c>
      <c r="S159" s="10">
        <f t="shared" si="294"/>
        <v>0.31344895179312582</v>
      </c>
      <c r="T159" s="10">
        <f t="shared" si="294"/>
        <v>0.31665742258167517</v>
      </c>
      <c r="U159" s="10">
        <f t="shared" si="294"/>
        <v>0.31986589337022453</v>
      </c>
      <c r="V159" s="10">
        <f t="shared" si="294"/>
        <v>0.32307436415877433</v>
      </c>
      <c r="W159" s="10">
        <f t="shared" si="294"/>
        <v>0.32628283494732369</v>
      </c>
      <c r="X159" s="10">
        <f t="shared" si="294"/>
        <v>0.32949130573587349</v>
      </c>
      <c r="Y159" s="10">
        <f t="shared" si="294"/>
        <v>0.33269977652442284</v>
      </c>
      <c r="Z159" s="10">
        <f t="shared" si="294"/>
        <v>0.3359082473129722</v>
      </c>
      <c r="AA159" s="10">
        <f t="shared" si="294"/>
        <v>0.339116718101522</v>
      </c>
      <c r="AB159" s="10">
        <f t="shared" si="294"/>
        <v>0.34232518889007135</v>
      </c>
      <c r="AC159" s="10">
        <f t="shared" si="294"/>
        <v>0.34553365967862115</v>
      </c>
      <c r="AD159" s="10">
        <f t="shared" si="294"/>
        <v>0.34874213046717051</v>
      </c>
      <c r="AE159" s="10">
        <f t="shared" si="294"/>
        <v>0.35195060125571986</v>
      </c>
      <c r="AF159" s="10">
        <f t="shared" si="294"/>
        <v>0.35515907204426966</v>
      </c>
      <c r="AG159" s="10">
        <f t="shared" si="294"/>
        <v>0.35836754283281902</v>
      </c>
      <c r="AH159" s="10">
        <f t="shared" si="294"/>
        <v>0.36157601362136838</v>
      </c>
      <c r="AI159" s="10">
        <f t="shared" si="294"/>
        <v>0.36478448440991817</v>
      </c>
      <c r="AJ159" s="10">
        <f t="shared" si="294"/>
        <v>0.36799295519846753</v>
      </c>
      <c r="AK159" s="10">
        <f t="shared" si="294"/>
        <v>0.37120142598701733</v>
      </c>
      <c r="AL159" s="10">
        <f t="shared" si="294"/>
        <v>0.37440989677556669</v>
      </c>
      <c r="AM159" s="10">
        <f t="shared" si="294"/>
        <v>0.37761836756411604</v>
      </c>
      <c r="AN159" s="10">
        <f t="shared" si="294"/>
        <v>0.3808268383526654</v>
      </c>
      <c r="AO159" s="10">
        <f t="shared" si="294"/>
        <v>0.38403530914121475</v>
      </c>
      <c r="AP159" s="10">
        <f t="shared" si="294"/>
        <v>0.38724377992976411</v>
      </c>
      <c r="AQ159" s="10">
        <f t="shared" si="294"/>
        <v>0.39045225071831346</v>
      </c>
      <c r="AR159" s="10">
        <f t="shared" si="294"/>
        <v>0.39366072150686371</v>
      </c>
      <c r="AS159" s="10">
        <f t="shared" si="294"/>
        <v>0.39686919229541306</v>
      </c>
      <c r="AT159" s="10">
        <f t="shared" si="294"/>
        <v>0.40007766308396242</v>
      </c>
      <c r="AU159" s="10">
        <f t="shared" si="294"/>
        <v>0.40328613387251178</v>
      </c>
      <c r="AV159" s="10">
        <f t="shared" si="294"/>
        <v>0.40649460466106113</v>
      </c>
      <c r="AW159" s="10">
        <f t="shared" si="294"/>
        <v>0.40970307544961138</v>
      </c>
      <c r="AX159" s="10">
        <f t="shared" si="294"/>
        <v>0.41291154623816073</v>
      </c>
      <c r="AY159" s="10">
        <f t="shared" si="294"/>
        <v>0.41612001702671009</v>
      </c>
      <c r="AZ159" s="10">
        <f t="shared" si="294"/>
        <v>0.41932848781525944</v>
      </c>
      <c r="BA159" s="10">
        <f t="shared" si="294"/>
        <v>0.4225369586038088</v>
      </c>
      <c r="BB159" s="10">
        <f t="shared" si="294"/>
        <v>0.42574542939235904</v>
      </c>
      <c r="BC159" s="10">
        <f t="shared" si="294"/>
        <v>0.4289539001809084</v>
      </c>
      <c r="BD159" s="10">
        <f t="shared" si="294"/>
        <v>0.43216237096945775</v>
      </c>
      <c r="BE159" s="10">
        <f t="shared" si="294"/>
        <v>0.43537084175800711</v>
      </c>
      <c r="BF159" s="10">
        <f t="shared" si="294"/>
        <v>0.43857931254655647</v>
      </c>
      <c r="BG159" s="10">
        <f t="shared" si="294"/>
        <v>0.44178778333510671</v>
      </c>
      <c r="BH159" s="10">
        <f t="shared" si="294"/>
        <v>0.44499625412365607</v>
      </c>
      <c r="BI159" s="10">
        <f t="shared" si="294"/>
        <v>0.44820472491220542</v>
      </c>
      <c r="BJ159" s="10">
        <f t="shared" si="294"/>
        <v>0.45141319570075478</v>
      </c>
      <c r="BK159" s="10">
        <f t="shared" si="294"/>
        <v>0.45462166648930413</v>
      </c>
      <c r="BL159" s="10">
        <f t="shared" si="294"/>
        <v>0.45783013727785438</v>
      </c>
      <c r="BM159" s="10">
        <f t="shared" si="294"/>
        <v>0.46103860806640373</v>
      </c>
      <c r="BN159" s="10">
        <f t="shared" si="294"/>
        <v>0.46424707885495309</v>
      </c>
      <c r="BO159" s="10">
        <f t="shared" si="294"/>
        <v>0.46745554964350244</v>
      </c>
      <c r="BP159" s="10">
        <f t="shared" si="294"/>
        <v>0.4706640204320518</v>
      </c>
      <c r="BQ159" s="10">
        <f t="shared" si="294"/>
        <v>0.47387249122060116</v>
      </c>
      <c r="BR159" s="10">
        <f t="shared" ref="BR159:EC159" si="295">BR$5/(1-$E159)+$D$159-BR$5</f>
        <v>0.4770809620091514</v>
      </c>
      <c r="BS159" s="10">
        <f t="shared" si="295"/>
        <v>0.48028943279770075</v>
      </c>
      <c r="BT159" s="10">
        <f t="shared" si="295"/>
        <v>0.48349790358625011</v>
      </c>
      <c r="BU159" s="10">
        <f t="shared" si="295"/>
        <v>0.48670637437479947</v>
      </c>
      <c r="BV159" s="10">
        <f t="shared" si="295"/>
        <v>0.48991484516334882</v>
      </c>
      <c r="BW159" s="10">
        <f t="shared" si="295"/>
        <v>0.49312331595189907</v>
      </c>
      <c r="BX159" s="10">
        <f t="shared" si="295"/>
        <v>0.49633178674044842</v>
      </c>
      <c r="BY159" s="10">
        <f t="shared" si="295"/>
        <v>0.49954025752899778</v>
      </c>
      <c r="BZ159" s="10">
        <f t="shared" si="295"/>
        <v>0.50274872831754713</v>
      </c>
      <c r="CA159" s="10">
        <f t="shared" si="295"/>
        <v>0.50595719910609649</v>
      </c>
      <c r="CB159" s="10">
        <f t="shared" si="295"/>
        <v>0.50916566989464673</v>
      </c>
      <c r="CC159" s="10">
        <f t="shared" si="295"/>
        <v>0.51237414068319609</v>
      </c>
      <c r="CD159" s="10">
        <f t="shared" si="295"/>
        <v>0.51558261147174544</v>
      </c>
      <c r="CE159" s="10">
        <f t="shared" si="295"/>
        <v>0.5187910822602948</v>
      </c>
      <c r="CF159" s="10">
        <f t="shared" si="295"/>
        <v>0.52199955304884416</v>
      </c>
      <c r="CG159" s="10">
        <f t="shared" si="295"/>
        <v>0.5252080238373944</v>
      </c>
      <c r="CH159" s="10">
        <f t="shared" si="295"/>
        <v>0.52841649462594376</v>
      </c>
      <c r="CI159" s="10">
        <f t="shared" si="295"/>
        <v>0.53162496541449311</v>
      </c>
      <c r="CJ159" s="10">
        <f t="shared" si="295"/>
        <v>0.53483343620304247</v>
      </c>
      <c r="CK159" s="10">
        <f t="shared" si="295"/>
        <v>0.53804190699159182</v>
      </c>
      <c r="CL159" s="10">
        <f t="shared" si="295"/>
        <v>0.54125037778014207</v>
      </c>
      <c r="CM159" s="10">
        <f t="shared" si="295"/>
        <v>0.54445884856869142</v>
      </c>
      <c r="CN159" s="10">
        <f t="shared" si="295"/>
        <v>0.54766731935724078</v>
      </c>
      <c r="CO159" s="10">
        <f t="shared" si="295"/>
        <v>0.55087579014579013</v>
      </c>
      <c r="CP159" s="10">
        <f t="shared" si="295"/>
        <v>0.55408426093433949</v>
      </c>
      <c r="CQ159" s="10">
        <f t="shared" si="295"/>
        <v>0.55729273172288885</v>
      </c>
      <c r="CR159" s="10">
        <f t="shared" si="295"/>
        <v>0.56050120251143909</v>
      </c>
      <c r="CS159" s="10">
        <f t="shared" si="295"/>
        <v>0.56370967329998845</v>
      </c>
      <c r="CT159" s="10">
        <f t="shared" si="295"/>
        <v>0.5669181440885378</v>
      </c>
      <c r="CU159" s="10">
        <f t="shared" si="295"/>
        <v>0.57012661487708716</v>
      </c>
      <c r="CV159" s="10">
        <f t="shared" si="295"/>
        <v>0.57333508566563651</v>
      </c>
      <c r="CW159" s="10">
        <f t="shared" si="295"/>
        <v>0.57654355645418676</v>
      </c>
      <c r="CX159" s="10">
        <f t="shared" si="295"/>
        <v>0.57975202724273611</v>
      </c>
      <c r="CY159" s="10">
        <f t="shared" si="295"/>
        <v>0.58296049803128547</v>
      </c>
      <c r="CZ159" s="10">
        <f t="shared" si="295"/>
        <v>0.58616896881983482</v>
      </c>
      <c r="DA159" s="10">
        <f t="shared" si="295"/>
        <v>0.58937743960838418</v>
      </c>
      <c r="DB159" s="10">
        <f t="shared" si="295"/>
        <v>0.59258591039693442</v>
      </c>
      <c r="DC159" s="10">
        <f t="shared" si="295"/>
        <v>0.59579438118548378</v>
      </c>
      <c r="DD159" s="10">
        <f t="shared" si="295"/>
        <v>0.59900285197403313</v>
      </c>
      <c r="DE159" s="10">
        <f t="shared" si="295"/>
        <v>0.60221132276258249</v>
      </c>
      <c r="DF159" s="10">
        <f t="shared" si="295"/>
        <v>0.60541979355113185</v>
      </c>
      <c r="DG159" s="10">
        <f t="shared" si="295"/>
        <v>0.60862826433968209</v>
      </c>
      <c r="DH159" s="10">
        <f t="shared" si="295"/>
        <v>0.61183673512823145</v>
      </c>
      <c r="DI159" s="10">
        <f t="shared" si="295"/>
        <v>0.6150452059167808</v>
      </c>
      <c r="DJ159" s="10">
        <f t="shared" si="295"/>
        <v>0.61825367670533105</v>
      </c>
      <c r="DK159" s="10">
        <f t="shared" si="295"/>
        <v>0.6214621474938804</v>
      </c>
      <c r="DL159" s="10">
        <f t="shared" si="295"/>
        <v>0.62467061828242976</v>
      </c>
      <c r="DM159" s="10">
        <f t="shared" si="295"/>
        <v>0.62787908907097911</v>
      </c>
      <c r="DN159" s="10">
        <f t="shared" si="295"/>
        <v>0.63108755985952847</v>
      </c>
      <c r="DO159" s="10">
        <f t="shared" si="295"/>
        <v>0.63429603064807782</v>
      </c>
      <c r="DP159" s="10">
        <f t="shared" si="295"/>
        <v>0.63750450143662718</v>
      </c>
      <c r="DQ159" s="10">
        <f t="shared" si="295"/>
        <v>0.64071297222517654</v>
      </c>
      <c r="DR159" s="10">
        <f t="shared" si="295"/>
        <v>0.64392144301372589</v>
      </c>
      <c r="DS159" s="10">
        <f t="shared" si="295"/>
        <v>0.64712991380227525</v>
      </c>
      <c r="DT159" s="10">
        <f t="shared" si="295"/>
        <v>0.65033838459082638</v>
      </c>
      <c r="DU159" s="10">
        <f t="shared" si="295"/>
        <v>0.65354685537937574</v>
      </c>
      <c r="DV159" s="10">
        <f t="shared" si="295"/>
        <v>0.65675532616792509</v>
      </c>
      <c r="DW159" s="10">
        <f t="shared" si="295"/>
        <v>0.65996379695647356</v>
      </c>
      <c r="DX159" s="10">
        <f t="shared" si="295"/>
        <v>0.6631722677450238</v>
      </c>
      <c r="DY159" s="10">
        <f t="shared" si="295"/>
        <v>0.66638073853357405</v>
      </c>
      <c r="DZ159" s="10">
        <f t="shared" si="295"/>
        <v>0.66958920932212251</v>
      </c>
      <c r="EA159" s="10">
        <f t="shared" si="295"/>
        <v>0.67279768011067276</v>
      </c>
      <c r="EB159" s="10">
        <f t="shared" si="295"/>
        <v>0.676006150899223</v>
      </c>
      <c r="EC159" s="10">
        <f t="shared" si="295"/>
        <v>0.67921462168777147</v>
      </c>
      <c r="ED159" s="10">
        <f t="shared" ref="ED159:ET159" si="296">ED$5/(1-$E159)+$D$159-ED$5</f>
        <v>0.68242309247632171</v>
      </c>
      <c r="EE159" s="10">
        <f t="shared" si="296"/>
        <v>0.68563156326487018</v>
      </c>
      <c r="EF159" s="10">
        <f t="shared" si="296"/>
        <v>0.68884003405342042</v>
      </c>
      <c r="EG159" s="10">
        <f t="shared" si="296"/>
        <v>0.69204850484197067</v>
      </c>
      <c r="EH159" s="10">
        <f t="shared" si="296"/>
        <v>0.69525697563051914</v>
      </c>
      <c r="EI159" s="10">
        <f t="shared" si="296"/>
        <v>0.69846544641906938</v>
      </c>
      <c r="EJ159" s="10">
        <f t="shared" si="296"/>
        <v>0.70167391720761962</v>
      </c>
      <c r="EK159" s="10">
        <f t="shared" si="296"/>
        <v>0.70488238799616809</v>
      </c>
      <c r="EL159" s="10">
        <f t="shared" si="296"/>
        <v>0.70809085878471834</v>
      </c>
      <c r="EM159" s="10">
        <f t="shared" si="296"/>
        <v>0.7112993295732668</v>
      </c>
      <c r="EN159" s="10">
        <f t="shared" si="296"/>
        <v>0.71450780036181705</v>
      </c>
      <c r="EO159" s="10">
        <f t="shared" si="296"/>
        <v>0.71771627115036729</v>
      </c>
      <c r="EP159" s="10">
        <f t="shared" si="296"/>
        <v>0.72092474193891576</v>
      </c>
      <c r="EQ159" s="10">
        <f t="shared" si="296"/>
        <v>0.724133212727466</v>
      </c>
      <c r="ER159" s="10">
        <f t="shared" si="296"/>
        <v>0.72734168351601625</v>
      </c>
      <c r="ES159" s="10">
        <f t="shared" si="296"/>
        <v>0.73055015430456471</v>
      </c>
      <c r="ET159" s="10">
        <f t="shared" si="296"/>
        <v>0.73375862509311496</v>
      </c>
      <c r="EU159" s="10"/>
      <c r="EV159" s="10"/>
      <c r="EW159" s="10"/>
      <c r="EX159" s="10"/>
      <c r="EY159" s="10"/>
      <c r="EZ159" s="10"/>
      <c r="FA159" s="10"/>
      <c r="FB159" s="10"/>
    </row>
    <row r="160" spans="1:158" x14ac:dyDescent="0.25">
      <c r="A160" s="57"/>
      <c r="B160" s="17">
        <f t="shared" si="266"/>
        <v>109</v>
      </c>
    </row>
    <row r="161" spans="1:158" x14ac:dyDescent="0.25">
      <c r="A161" s="1" t="s">
        <v>88</v>
      </c>
      <c r="B161" s="17">
        <f t="shared" si="266"/>
        <v>110</v>
      </c>
    </row>
    <row r="162" spans="1:158" x14ac:dyDescent="0.25">
      <c r="A162" s="57" t="s">
        <v>89</v>
      </c>
      <c r="B162" s="17">
        <f t="shared" si="266"/>
        <v>111</v>
      </c>
      <c r="C162" s="10">
        <f>0.1926-0.0085</f>
        <v>0.18409999999999999</v>
      </c>
      <c r="D162" s="10">
        <f>0.017-0.0088</f>
        <v>8.2000000000000007E-3</v>
      </c>
      <c r="E162" s="7">
        <f>0.0037</f>
        <v>3.7000000000000002E-3</v>
      </c>
      <c r="F162" s="10">
        <f t="shared" ref="F162:BQ162" si="297">F$5/(1-$E162)+$D$162-F$5</f>
        <v>1.3770611261668231E-2</v>
      </c>
      <c r="G162" s="10">
        <f t="shared" si="297"/>
        <v>1.3956298303723802E-2</v>
      </c>
      <c r="H162" s="10">
        <f t="shared" si="297"/>
        <v>1.4141985345779373E-2</v>
      </c>
      <c r="I162" s="10">
        <f t="shared" si="297"/>
        <v>1.4327672387834944E-2</v>
      </c>
      <c r="J162" s="10">
        <f t="shared" si="297"/>
        <v>1.4513359429890738E-2</v>
      </c>
      <c r="K162" s="10">
        <f t="shared" si="297"/>
        <v>1.4699046471946309E-2</v>
      </c>
      <c r="L162" s="10">
        <f t="shared" si="297"/>
        <v>1.488473351400188E-2</v>
      </c>
      <c r="M162" s="10">
        <f t="shared" si="297"/>
        <v>1.5070420556057451E-2</v>
      </c>
      <c r="N162" s="10">
        <f t="shared" si="297"/>
        <v>1.5256107598113022E-2</v>
      </c>
      <c r="O162" s="10">
        <f t="shared" si="297"/>
        <v>1.5441794640168593E-2</v>
      </c>
      <c r="P162" s="10">
        <f t="shared" si="297"/>
        <v>1.7484352102780321E-2</v>
      </c>
      <c r="Q162" s="10">
        <f t="shared" si="297"/>
        <v>1.7670039144836114E-2</v>
      </c>
      <c r="R162" s="10">
        <f t="shared" si="297"/>
        <v>1.7855726186891463E-2</v>
      </c>
      <c r="S162" s="10">
        <f t="shared" si="297"/>
        <v>1.8041413228947256E-2</v>
      </c>
      <c r="T162" s="10">
        <f t="shared" si="297"/>
        <v>1.8227100271002605E-2</v>
      </c>
      <c r="U162" s="10">
        <f t="shared" si="297"/>
        <v>1.8412787313058399E-2</v>
      </c>
      <c r="V162" s="10">
        <f t="shared" si="297"/>
        <v>1.8598474355114192E-2</v>
      </c>
      <c r="W162" s="10">
        <f t="shared" si="297"/>
        <v>1.8784161397169541E-2</v>
      </c>
      <c r="X162" s="10">
        <f t="shared" si="297"/>
        <v>1.8969848439225334E-2</v>
      </c>
      <c r="Y162" s="10">
        <f t="shared" si="297"/>
        <v>1.9155535481280683E-2</v>
      </c>
      <c r="Z162" s="10">
        <f t="shared" si="297"/>
        <v>1.9341222523336477E-2</v>
      </c>
      <c r="AA162" s="10">
        <f t="shared" si="297"/>
        <v>1.9526909565391826E-2</v>
      </c>
      <c r="AB162" s="10">
        <f t="shared" si="297"/>
        <v>1.9712596607447619E-2</v>
      </c>
      <c r="AC162" s="10">
        <f t="shared" si="297"/>
        <v>1.9898283649503412E-2</v>
      </c>
      <c r="AD162" s="10">
        <f t="shared" si="297"/>
        <v>2.0083970691558761E-2</v>
      </c>
      <c r="AE162" s="10">
        <f t="shared" si="297"/>
        <v>2.0269657733614554E-2</v>
      </c>
      <c r="AF162" s="10">
        <f t="shared" si="297"/>
        <v>2.0455344775669904E-2</v>
      </c>
      <c r="AG162" s="10">
        <f t="shared" si="297"/>
        <v>2.0641031817725697E-2</v>
      </c>
      <c r="AH162" s="10">
        <f t="shared" si="297"/>
        <v>2.082671885978149E-2</v>
      </c>
      <c r="AI162" s="10">
        <f t="shared" si="297"/>
        <v>2.1012405901836839E-2</v>
      </c>
      <c r="AJ162" s="10">
        <f t="shared" si="297"/>
        <v>2.1198092943892632E-2</v>
      </c>
      <c r="AK162" s="10">
        <f t="shared" si="297"/>
        <v>2.1383779985947982E-2</v>
      </c>
      <c r="AL162" s="10">
        <f t="shared" si="297"/>
        <v>2.1569467028003775E-2</v>
      </c>
      <c r="AM162" s="10">
        <f t="shared" si="297"/>
        <v>2.1755154070059124E-2</v>
      </c>
      <c r="AN162" s="10">
        <f t="shared" si="297"/>
        <v>2.1940841112114917E-2</v>
      </c>
      <c r="AO162" s="10">
        <f t="shared" si="297"/>
        <v>2.212652815417071E-2</v>
      </c>
      <c r="AP162" s="10">
        <f t="shared" si="297"/>
        <v>2.231221519622606E-2</v>
      </c>
      <c r="AQ162" s="10">
        <f t="shared" si="297"/>
        <v>2.2497902238281853E-2</v>
      </c>
      <c r="AR162" s="10">
        <f t="shared" si="297"/>
        <v>2.2683589280337202E-2</v>
      </c>
      <c r="AS162" s="10">
        <f t="shared" si="297"/>
        <v>2.2869276322392995E-2</v>
      </c>
      <c r="AT162" s="10">
        <f t="shared" si="297"/>
        <v>2.3054963364448788E-2</v>
      </c>
      <c r="AU162" s="10">
        <f t="shared" si="297"/>
        <v>2.3240650406505026E-2</v>
      </c>
      <c r="AV162" s="10">
        <f t="shared" si="297"/>
        <v>2.3426337448560375E-2</v>
      </c>
      <c r="AW162" s="10">
        <f t="shared" si="297"/>
        <v>2.3612024490615724E-2</v>
      </c>
      <c r="AX162" s="10">
        <f t="shared" si="297"/>
        <v>2.3797711532671073E-2</v>
      </c>
      <c r="AY162" s="10">
        <f t="shared" si="297"/>
        <v>2.398339857472731E-2</v>
      </c>
      <c r="AZ162" s="10">
        <f t="shared" si="297"/>
        <v>2.416908561678266E-2</v>
      </c>
      <c r="BA162" s="10">
        <f t="shared" si="297"/>
        <v>2.4354772658838009E-2</v>
      </c>
      <c r="BB162" s="10">
        <f t="shared" si="297"/>
        <v>2.4540459700894246E-2</v>
      </c>
      <c r="BC162" s="10">
        <f t="shared" si="297"/>
        <v>2.4726146742949595E-2</v>
      </c>
      <c r="BD162" s="10">
        <f t="shared" si="297"/>
        <v>2.4911833785004944E-2</v>
      </c>
      <c r="BE162" s="10">
        <f t="shared" si="297"/>
        <v>2.5097520827060293E-2</v>
      </c>
      <c r="BF162" s="10">
        <f t="shared" si="297"/>
        <v>2.5283207869116531E-2</v>
      </c>
      <c r="BG162" s="10">
        <f t="shared" si="297"/>
        <v>2.546889491117188E-2</v>
      </c>
      <c r="BH162" s="10">
        <f t="shared" si="297"/>
        <v>2.5654581953227229E-2</v>
      </c>
      <c r="BI162" s="10">
        <f t="shared" si="297"/>
        <v>2.5840268995283466E-2</v>
      </c>
      <c r="BJ162" s="10">
        <f t="shared" si="297"/>
        <v>2.6025956037338815E-2</v>
      </c>
      <c r="BK162" s="10">
        <f t="shared" si="297"/>
        <v>2.6211643079394165E-2</v>
      </c>
      <c r="BL162" s="10">
        <f t="shared" si="297"/>
        <v>2.6397330121449514E-2</v>
      </c>
      <c r="BM162" s="10">
        <f t="shared" si="297"/>
        <v>2.6583017163505751E-2</v>
      </c>
      <c r="BN162" s="10">
        <f t="shared" si="297"/>
        <v>2.67687042055611E-2</v>
      </c>
      <c r="BO162" s="10">
        <f t="shared" si="297"/>
        <v>2.6954391247616449E-2</v>
      </c>
      <c r="BP162" s="10">
        <f t="shared" si="297"/>
        <v>2.7140078289672687E-2</v>
      </c>
      <c r="BQ162" s="10">
        <f t="shared" si="297"/>
        <v>2.7325765331728036E-2</v>
      </c>
      <c r="BR162" s="10">
        <f t="shared" ref="BR162:EC162" si="298">BR$5/(1-$E162)+$D$162-BR$5</f>
        <v>2.7511452373783385E-2</v>
      </c>
      <c r="BS162" s="10">
        <f t="shared" si="298"/>
        <v>2.7697139415839622E-2</v>
      </c>
      <c r="BT162" s="10">
        <f t="shared" si="298"/>
        <v>2.7882826457894971E-2</v>
      </c>
      <c r="BU162" s="10">
        <f t="shared" si="298"/>
        <v>2.8068513499950321E-2</v>
      </c>
      <c r="BV162" s="10">
        <f t="shared" si="298"/>
        <v>2.825420054200567E-2</v>
      </c>
      <c r="BW162" s="10">
        <f t="shared" si="298"/>
        <v>2.8439887584061907E-2</v>
      </c>
      <c r="BX162" s="10">
        <f t="shared" si="298"/>
        <v>2.8625574626117256E-2</v>
      </c>
      <c r="BY162" s="10">
        <f t="shared" si="298"/>
        <v>2.8811261668172605E-2</v>
      </c>
      <c r="BZ162" s="10">
        <f t="shared" si="298"/>
        <v>2.8996948710228843E-2</v>
      </c>
      <c r="CA162" s="10">
        <f t="shared" si="298"/>
        <v>2.9182635752284192E-2</v>
      </c>
      <c r="CB162" s="10">
        <f t="shared" si="298"/>
        <v>2.9368322794339541E-2</v>
      </c>
      <c r="CC162" s="10">
        <f t="shared" si="298"/>
        <v>2.955400983639489E-2</v>
      </c>
      <c r="CD162" s="10">
        <f t="shared" si="298"/>
        <v>2.9739696878451127E-2</v>
      </c>
      <c r="CE162" s="10">
        <f t="shared" si="298"/>
        <v>2.9925383920506476E-2</v>
      </c>
      <c r="CF162" s="10">
        <f t="shared" si="298"/>
        <v>3.0111070962561826E-2</v>
      </c>
      <c r="CG162" s="10">
        <f t="shared" si="298"/>
        <v>3.0296758004618063E-2</v>
      </c>
      <c r="CH162" s="10">
        <f t="shared" si="298"/>
        <v>3.0482445046673412E-2</v>
      </c>
      <c r="CI162" s="10">
        <f t="shared" si="298"/>
        <v>3.0668132088728761E-2</v>
      </c>
      <c r="CJ162" s="10">
        <f t="shared" si="298"/>
        <v>3.085381913078411E-2</v>
      </c>
      <c r="CK162" s="10">
        <f t="shared" si="298"/>
        <v>3.1039506172840348E-2</v>
      </c>
      <c r="CL162" s="10">
        <f t="shared" si="298"/>
        <v>3.1225193214895697E-2</v>
      </c>
      <c r="CM162" s="10">
        <f t="shared" si="298"/>
        <v>3.1410880256951046E-2</v>
      </c>
      <c r="CN162" s="10">
        <f t="shared" si="298"/>
        <v>3.1596567299007283E-2</v>
      </c>
      <c r="CO162" s="10">
        <f t="shared" si="298"/>
        <v>3.1782254341062632E-2</v>
      </c>
      <c r="CP162" s="10">
        <f t="shared" si="298"/>
        <v>3.1967941383117982E-2</v>
      </c>
      <c r="CQ162" s="10">
        <f t="shared" si="298"/>
        <v>3.2153628425173331E-2</v>
      </c>
      <c r="CR162" s="10">
        <f t="shared" si="298"/>
        <v>3.2339315467229568E-2</v>
      </c>
      <c r="CS162" s="10">
        <f t="shared" si="298"/>
        <v>3.2525002509284917E-2</v>
      </c>
      <c r="CT162" s="10">
        <f t="shared" si="298"/>
        <v>3.2710689551340266E-2</v>
      </c>
      <c r="CU162" s="10">
        <f t="shared" si="298"/>
        <v>3.2896376593396504E-2</v>
      </c>
      <c r="CV162" s="10">
        <f t="shared" si="298"/>
        <v>3.3082063635451853E-2</v>
      </c>
      <c r="CW162" s="10">
        <f t="shared" si="298"/>
        <v>3.3267750677507202E-2</v>
      </c>
      <c r="CX162" s="10">
        <f t="shared" si="298"/>
        <v>3.3453437719563439E-2</v>
      </c>
      <c r="CY162" s="10">
        <f t="shared" si="298"/>
        <v>3.3639124761618788E-2</v>
      </c>
      <c r="CZ162" s="10">
        <f t="shared" si="298"/>
        <v>3.3824811803674137E-2</v>
      </c>
      <c r="DA162" s="10">
        <f t="shared" si="298"/>
        <v>3.4010498845729487E-2</v>
      </c>
      <c r="DB162" s="10">
        <f t="shared" si="298"/>
        <v>3.4196185887785724E-2</v>
      </c>
      <c r="DC162" s="10">
        <f t="shared" si="298"/>
        <v>3.4381872929841073E-2</v>
      </c>
      <c r="DD162" s="10">
        <f t="shared" si="298"/>
        <v>3.4567559971896422E-2</v>
      </c>
      <c r="DE162" s="10">
        <f t="shared" si="298"/>
        <v>3.4753247013952659E-2</v>
      </c>
      <c r="DF162" s="10">
        <f t="shared" si="298"/>
        <v>3.4938934056008009E-2</v>
      </c>
      <c r="DG162" s="10">
        <f t="shared" si="298"/>
        <v>3.5124621098063358E-2</v>
      </c>
      <c r="DH162" s="10">
        <f t="shared" si="298"/>
        <v>3.5310308140118707E-2</v>
      </c>
      <c r="DI162" s="10">
        <f t="shared" si="298"/>
        <v>3.5495995182174944E-2</v>
      </c>
      <c r="DJ162" s="10">
        <f t="shared" si="298"/>
        <v>3.5681682224230293E-2</v>
      </c>
      <c r="DK162" s="10">
        <f t="shared" si="298"/>
        <v>3.5867369266285642E-2</v>
      </c>
      <c r="DL162" s="10">
        <f t="shared" si="298"/>
        <v>3.605305630834188E-2</v>
      </c>
      <c r="DM162" s="10">
        <f t="shared" si="298"/>
        <v>3.6238743350397229E-2</v>
      </c>
      <c r="DN162" s="10">
        <f t="shared" si="298"/>
        <v>3.6424430392452578E-2</v>
      </c>
      <c r="DO162" s="10">
        <f t="shared" si="298"/>
        <v>3.6610117434507927E-2</v>
      </c>
      <c r="DP162" s="10">
        <f t="shared" si="298"/>
        <v>3.6795804476564165E-2</v>
      </c>
      <c r="DQ162" s="10">
        <f t="shared" si="298"/>
        <v>3.6981491518619514E-2</v>
      </c>
      <c r="DR162" s="10">
        <f t="shared" si="298"/>
        <v>3.7167178560674863E-2</v>
      </c>
      <c r="DS162" s="10">
        <f t="shared" si="298"/>
        <v>3.73528656027311E-2</v>
      </c>
      <c r="DT162" s="10">
        <f t="shared" si="298"/>
        <v>3.7538552644786449E-2</v>
      </c>
      <c r="DU162" s="10">
        <f t="shared" si="298"/>
        <v>3.7724239686841798E-2</v>
      </c>
      <c r="DV162" s="10">
        <f t="shared" si="298"/>
        <v>3.7909926728897148E-2</v>
      </c>
      <c r="DW162" s="10">
        <f t="shared" si="298"/>
        <v>3.8095613770952497E-2</v>
      </c>
      <c r="DX162" s="10">
        <f t="shared" si="298"/>
        <v>3.8281300813009622E-2</v>
      </c>
      <c r="DY162" s="10">
        <f t="shared" si="298"/>
        <v>3.8466987855064971E-2</v>
      </c>
      <c r="DZ162" s="10">
        <f t="shared" si="298"/>
        <v>3.865267489712032E-2</v>
      </c>
      <c r="EA162" s="10">
        <f t="shared" si="298"/>
        <v>3.883836193917567E-2</v>
      </c>
      <c r="EB162" s="10">
        <f t="shared" si="298"/>
        <v>3.9024048981231019E-2</v>
      </c>
      <c r="EC162" s="10">
        <f t="shared" si="298"/>
        <v>3.9209736023286368E-2</v>
      </c>
      <c r="ED162" s="10">
        <f t="shared" ref="ED162:ET162" si="299">ED$5/(1-$E162)+$D$162-ED$5</f>
        <v>3.9395423065341717E-2</v>
      </c>
      <c r="EE162" s="10">
        <f t="shared" si="299"/>
        <v>3.9581110107398843E-2</v>
      </c>
      <c r="EF162" s="10">
        <f t="shared" si="299"/>
        <v>3.9766797149454192E-2</v>
      </c>
      <c r="EG162" s="10">
        <f t="shared" si="299"/>
        <v>3.9952484191509541E-2</v>
      </c>
      <c r="EH162" s="10">
        <f t="shared" si="299"/>
        <v>4.013817123356489E-2</v>
      </c>
      <c r="EI162" s="10">
        <f t="shared" si="299"/>
        <v>4.0323858275620239E-2</v>
      </c>
      <c r="EJ162" s="10">
        <f t="shared" si="299"/>
        <v>4.0509545317675588E-2</v>
      </c>
      <c r="EK162" s="10">
        <f t="shared" si="299"/>
        <v>4.0695232359730937E-2</v>
      </c>
      <c r="EL162" s="10">
        <f t="shared" si="299"/>
        <v>4.0880919401788063E-2</v>
      </c>
      <c r="EM162" s="10">
        <f t="shared" si="299"/>
        <v>4.1066606443843412E-2</v>
      </c>
      <c r="EN162" s="10">
        <f t="shared" si="299"/>
        <v>4.1252293485898761E-2</v>
      </c>
      <c r="EO162" s="10">
        <f t="shared" si="299"/>
        <v>4.143798052795411E-2</v>
      </c>
      <c r="EP162" s="10">
        <f t="shared" si="299"/>
        <v>4.1623667570009459E-2</v>
      </c>
      <c r="EQ162" s="10">
        <f t="shared" si="299"/>
        <v>4.1809354612064809E-2</v>
      </c>
      <c r="ER162" s="10">
        <f t="shared" si="299"/>
        <v>4.1995041654120158E-2</v>
      </c>
      <c r="ES162" s="10">
        <f t="shared" si="299"/>
        <v>4.2180728696177283E-2</v>
      </c>
      <c r="ET162" s="10">
        <f t="shared" si="299"/>
        <v>4.2366415738232632E-2</v>
      </c>
      <c r="EU162" s="10"/>
      <c r="EV162" s="10"/>
      <c r="EW162" s="10"/>
      <c r="EX162" s="10"/>
      <c r="EY162" s="10"/>
      <c r="EZ162" s="10"/>
      <c r="FA162" s="10"/>
      <c r="FB162" s="10"/>
    </row>
    <row r="163" spans="1:158" x14ac:dyDescent="0.25">
      <c r="A163" s="57" t="s">
        <v>90</v>
      </c>
      <c r="B163" s="17">
        <f t="shared" si="266"/>
        <v>112</v>
      </c>
      <c r="C163" s="10">
        <f>0.2212-0.0085</f>
        <v>0.2127</v>
      </c>
      <c r="D163" s="10">
        <f>0.0256-0.0088</f>
        <v>1.6800000000000002E-2</v>
      </c>
      <c r="E163" s="7">
        <f>0.0222</f>
        <v>2.2200000000000001E-2</v>
      </c>
      <c r="F163" s="10">
        <f t="shared" ref="F163:BQ163" si="300">F$5/(1-$E163)+$D$163-F$5</f>
        <v>5.0856044180813909E-2</v>
      </c>
      <c r="G163" s="10">
        <f t="shared" si="300"/>
        <v>5.1991245653507878E-2</v>
      </c>
      <c r="H163" s="10">
        <f t="shared" si="300"/>
        <v>5.3126447126201626E-2</v>
      </c>
      <c r="I163" s="10">
        <f t="shared" si="300"/>
        <v>5.4261648598895373E-2</v>
      </c>
      <c r="J163" s="10">
        <f t="shared" si="300"/>
        <v>5.5396850071589121E-2</v>
      </c>
      <c r="K163" s="10">
        <f t="shared" si="300"/>
        <v>5.6532051544283091E-2</v>
      </c>
      <c r="L163" s="10">
        <f t="shared" si="300"/>
        <v>5.7667253016976838E-2</v>
      </c>
      <c r="M163" s="10">
        <f t="shared" si="300"/>
        <v>5.8802454489670586E-2</v>
      </c>
      <c r="N163" s="10">
        <f t="shared" si="300"/>
        <v>5.9937655962364333E-2</v>
      </c>
      <c r="O163" s="10">
        <f t="shared" si="300"/>
        <v>6.1072857435058525E-2</v>
      </c>
      <c r="P163" s="10">
        <f t="shared" si="300"/>
        <v>7.3560073634689971E-2</v>
      </c>
      <c r="Q163" s="10">
        <f t="shared" si="300"/>
        <v>7.4695275107383718E-2</v>
      </c>
      <c r="R163" s="10">
        <f t="shared" si="300"/>
        <v>7.5830476580077466E-2</v>
      </c>
      <c r="S163" s="10">
        <f t="shared" si="300"/>
        <v>7.6965678052771214E-2</v>
      </c>
      <c r="T163" s="10">
        <f t="shared" si="300"/>
        <v>7.8100879525465405E-2</v>
      </c>
      <c r="U163" s="10">
        <f t="shared" si="300"/>
        <v>7.9236080998159153E-2</v>
      </c>
      <c r="V163" s="10">
        <f t="shared" si="300"/>
        <v>8.0371282470852901E-2</v>
      </c>
      <c r="W163" s="10">
        <f t="shared" si="300"/>
        <v>8.1506483943546648E-2</v>
      </c>
      <c r="X163" s="10">
        <f t="shared" si="300"/>
        <v>8.2641685416240396E-2</v>
      </c>
      <c r="Y163" s="10">
        <f t="shared" si="300"/>
        <v>8.3776886888934143E-2</v>
      </c>
      <c r="Z163" s="10">
        <f t="shared" si="300"/>
        <v>8.4912088361627891E-2</v>
      </c>
      <c r="AA163" s="10">
        <f t="shared" si="300"/>
        <v>8.6047289834321639E-2</v>
      </c>
      <c r="AB163" s="10">
        <f t="shared" si="300"/>
        <v>8.718249130701583E-2</v>
      </c>
      <c r="AC163" s="10">
        <f t="shared" si="300"/>
        <v>8.8317692779709578E-2</v>
      </c>
      <c r="AD163" s="10">
        <f t="shared" si="300"/>
        <v>8.9452894252403325E-2</v>
      </c>
      <c r="AE163" s="10">
        <f t="shared" si="300"/>
        <v>9.0588095725097073E-2</v>
      </c>
      <c r="AF163" s="10">
        <f t="shared" si="300"/>
        <v>9.1723297197790821E-2</v>
      </c>
      <c r="AG163" s="10">
        <f t="shared" si="300"/>
        <v>9.2858498670484568E-2</v>
      </c>
      <c r="AH163" s="10">
        <f t="shared" si="300"/>
        <v>9.3993700143178316E-2</v>
      </c>
      <c r="AI163" s="10">
        <f t="shared" si="300"/>
        <v>9.5128901615872064E-2</v>
      </c>
      <c r="AJ163" s="10">
        <f t="shared" si="300"/>
        <v>9.6264103088565811E-2</v>
      </c>
      <c r="AK163" s="10">
        <f t="shared" si="300"/>
        <v>9.7399304561260003E-2</v>
      </c>
      <c r="AL163" s="10">
        <f t="shared" si="300"/>
        <v>9.853450603395375E-2</v>
      </c>
      <c r="AM163" s="10">
        <f t="shared" si="300"/>
        <v>9.9669707506647498E-2</v>
      </c>
      <c r="AN163" s="10">
        <f t="shared" si="300"/>
        <v>0.10080490897934125</v>
      </c>
      <c r="AO163" s="10">
        <f t="shared" si="300"/>
        <v>0.10194011045203499</v>
      </c>
      <c r="AP163" s="10">
        <f t="shared" si="300"/>
        <v>0.10307531192472874</v>
      </c>
      <c r="AQ163" s="10">
        <f t="shared" si="300"/>
        <v>0.10421051339742249</v>
      </c>
      <c r="AR163" s="10">
        <f t="shared" si="300"/>
        <v>0.10534571487011668</v>
      </c>
      <c r="AS163" s="10">
        <f t="shared" si="300"/>
        <v>0.10648091634280998</v>
      </c>
      <c r="AT163" s="10">
        <f t="shared" si="300"/>
        <v>0.10761611781550418</v>
      </c>
      <c r="AU163" s="10">
        <f t="shared" si="300"/>
        <v>0.10875131928819748</v>
      </c>
      <c r="AV163" s="10">
        <f t="shared" si="300"/>
        <v>0.10988652076089167</v>
      </c>
      <c r="AW163" s="10">
        <f t="shared" si="300"/>
        <v>0.11102172223358497</v>
      </c>
      <c r="AX163" s="10">
        <f t="shared" si="300"/>
        <v>0.11215692370627917</v>
      </c>
      <c r="AY163" s="10">
        <f t="shared" si="300"/>
        <v>0.11329212517897336</v>
      </c>
      <c r="AZ163" s="10">
        <f t="shared" si="300"/>
        <v>0.11442732665166666</v>
      </c>
      <c r="BA163" s="10">
        <f t="shared" si="300"/>
        <v>0.11556252812436085</v>
      </c>
      <c r="BB163" s="10">
        <f t="shared" si="300"/>
        <v>0.11669772959705416</v>
      </c>
      <c r="BC163" s="10">
        <f t="shared" si="300"/>
        <v>0.11783293106974835</v>
      </c>
      <c r="BD163" s="10">
        <f t="shared" si="300"/>
        <v>0.11896813254244165</v>
      </c>
      <c r="BE163" s="10">
        <f t="shared" si="300"/>
        <v>0.12010333401513584</v>
      </c>
      <c r="BF163" s="10">
        <f t="shared" si="300"/>
        <v>0.12123853548782915</v>
      </c>
      <c r="BG163" s="10">
        <f t="shared" si="300"/>
        <v>0.12237373696052334</v>
      </c>
      <c r="BH163" s="10">
        <f t="shared" si="300"/>
        <v>0.12350893843321753</v>
      </c>
      <c r="BI163" s="10">
        <f t="shared" si="300"/>
        <v>0.12464413990591083</v>
      </c>
      <c r="BJ163" s="10">
        <f t="shared" si="300"/>
        <v>0.12577934137860503</v>
      </c>
      <c r="BK163" s="10">
        <f t="shared" si="300"/>
        <v>0.12691454285129833</v>
      </c>
      <c r="BL163" s="10">
        <f t="shared" si="300"/>
        <v>0.12804974432399252</v>
      </c>
      <c r="BM163" s="10">
        <f t="shared" si="300"/>
        <v>0.12918494579668582</v>
      </c>
      <c r="BN163" s="10">
        <f t="shared" si="300"/>
        <v>0.13032014726938002</v>
      </c>
      <c r="BO163" s="10">
        <f t="shared" si="300"/>
        <v>0.13145534874207332</v>
      </c>
      <c r="BP163" s="10">
        <f t="shared" si="300"/>
        <v>0.13259055021476751</v>
      </c>
      <c r="BQ163" s="10">
        <f t="shared" si="300"/>
        <v>0.1337257516874617</v>
      </c>
      <c r="BR163" s="10">
        <f t="shared" ref="BR163:EC163" si="301">BR$5/(1-$E163)+$D$163-BR$5</f>
        <v>0.13486095316015501</v>
      </c>
      <c r="BS163" s="10">
        <f t="shared" si="301"/>
        <v>0.1359961546328492</v>
      </c>
      <c r="BT163" s="10">
        <f t="shared" si="301"/>
        <v>0.1371313561055425</v>
      </c>
      <c r="BU163" s="10">
        <f t="shared" si="301"/>
        <v>0.13826655757823669</v>
      </c>
      <c r="BV163" s="10">
        <f t="shared" si="301"/>
        <v>0.13940175905093</v>
      </c>
      <c r="BW163" s="10">
        <f t="shared" si="301"/>
        <v>0.14053696052362419</v>
      </c>
      <c r="BX163" s="10">
        <f t="shared" si="301"/>
        <v>0.14167216199631749</v>
      </c>
      <c r="BY163" s="10">
        <f t="shared" si="301"/>
        <v>0.14280736346901168</v>
      </c>
      <c r="BZ163" s="10">
        <f t="shared" si="301"/>
        <v>0.14394256494170588</v>
      </c>
      <c r="CA163" s="10">
        <f t="shared" si="301"/>
        <v>0.14507776641439918</v>
      </c>
      <c r="CB163" s="10">
        <f t="shared" si="301"/>
        <v>0.14621296788709337</v>
      </c>
      <c r="CC163" s="10">
        <f t="shared" si="301"/>
        <v>0.14734816935978667</v>
      </c>
      <c r="CD163" s="10">
        <f t="shared" si="301"/>
        <v>0.14848337083248087</v>
      </c>
      <c r="CE163" s="10">
        <f t="shared" si="301"/>
        <v>0.14961857230517417</v>
      </c>
      <c r="CF163" s="10">
        <f t="shared" si="301"/>
        <v>0.15075377377786836</v>
      </c>
      <c r="CG163" s="10">
        <f t="shared" si="301"/>
        <v>0.15188897525056255</v>
      </c>
      <c r="CH163" s="10">
        <f t="shared" si="301"/>
        <v>0.15302417672325586</v>
      </c>
      <c r="CI163" s="10">
        <f t="shared" si="301"/>
        <v>0.15415937819595005</v>
      </c>
      <c r="CJ163" s="10">
        <f t="shared" si="301"/>
        <v>0.15529457966864335</v>
      </c>
      <c r="CK163" s="10">
        <f t="shared" si="301"/>
        <v>0.15642978114133754</v>
      </c>
      <c r="CL163" s="10">
        <f t="shared" si="301"/>
        <v>0.15756498261403085</v>
      </c>
      <c r="CM163" s="10">
        <f t="shared" si="301"/>
        <v>0.15870018408672504</v>
      </c>
      <c r="CN163" s="10">
        <f t="shared" si="301"/>
        <v>0.15983538555941834</v>
      </c>
      <c r="CO163" s="10">
        <f t="shared" si="301"/>
        <v>0.16097058703211253</v>
      </c>
      <c r="CP163" s="10">
        <f t="shared" si="301"/>
        <v>0.16210578850480672</v>
      </c>
      <c r="CQ163" s="10">
        <f t="shared" si="301"/>
        <v>0.16324098997750003</v>
      </c>
      <c r="CR163" s="10">
        <f t="shared" si="301"/>
        <v>0.16437619145019422</v>
      </c>
      <c r="CS163" s="10">
        <f t="shared" si="301"/>
        <v>0.16551139292288752</v>
      </c>
      <c r="CT163" s="10">
        <f t="shared" si="301"/>
        <v>0.16664659439558172</v>
      </c>
      <c r="CU163" s="10">
        <f t="shared" si="301"/>
        <v>0.16778179586827502</v>
      </c>
      <c r="CV163" s="10">
        <f t="shared" si="301"/>
        <v>0.16891699734096921</v>
      </c>
      <c r="CW163" s="10">
        <f t="shared" si="301"/>
        <v>0.17005219881366251</v>
      </c>
      <c r="CX163" s="10">
        <f t="shared" si="301"/>
        <v>0.17118740028635671</v>
      </c>
      <c r="CY163" s="10">
        <f t="shared" si="301"/>
        <v>0.1723226017590509</v>
      </c>
      <c r="CZ163" s="10">
        <f t="shared" si="301"/>
        <v>0.1734578032317442</v>
      </c>
      <c r="DA163" s="10">
        <f t="shared" si="301"/>
        <v>0.17459300470443839</v>
      </c>
      <c r="DB163" s="10">
        <f t="shared" si="301"/>
        <v>0.1757282061771317</v>
      </c>
      <c r="DC163" s="10">
        <f t="shared" si="301"/>
        <v>0.17686340764982589</v>
      </c>
      <c r="DD163" s="10">
        <f t="shared" si="301"/>
        <v>0.17799860912251919</v>
      </c>
      <c r="DE163" s="10">
        <f t="shared" si="301"/>
        <v>0.17913381059521338</v>
      </c>
      <c r="DF163" s="10">
        <f t="shared" si="301"/>
        <v>0.18026901206790669</v>
      </c>
      <c r="DG163" s="10">
        <f t="shared" si="301"/>
        <v>0.18140421354060088</v>
      </c>
      <c r="DH163" s="10">
        <f t="shared" si="301"/>
        <v>0.18253941501329507</v>
      </c>
      <c r="DI163" s="10">
        <f t="shared" si="301"/>
        <v>0.18367461648598837</v>
      </c>
      <c r="DJ163" s="10">
        <f t="shared" si="301"/>
        <v>0.18480981795868257</v>
      </c>
      <c r="DK163" s="10">
        <f t="shared" si="301"/>
        <v>0.18594501943137587</v>
      </c>
      <c r="DL163" s="10">
        <f t="shared" si="301"/>
        <v>0.18708022090407006</v>
      </c>
      <c r="DM163" s="10">
        <f t="shared" si="301"/>
        <v>0.18821542237676336</v>
      </c>
      <c r="DN163" s="10">
        <f t="shared" si="301"/>
        <v>0.18935062384945756</v>
      </c>
      <c r="DO163" s="10">
        <f t="shared" si="301"/>
        <v>0.19048582532215086</v>
      </c>
      <c r="DP163" s="10">
        <f t="shared" si="301"/>
        <v>0.19162102679484505</v>
      </c>
      <c r="DQ163" s="10">
        <f t="shared" si="301"/>
        <v>0.19275622826753924</v>
      </c>
      <c r="DR163" s="10">
        <f t="shared" si="301"/>
        <v>0.19389142974023255</v>
      </c>
      <c r="DS163" s="10">
        <f t="shared" si="301"/>
        <v>0.19502663121292674</v>
      </c>
      <c r="DT163" s="10">
        <f t="shared" si="301"/>
        <v>0.19616183268562004</v>
      </c>
      <c r="DU163" s="10">
        <f t="shared" si="301"/>
        <v>0.19729703415831334</v>
      </c>
      <c r="DV163" s="10">
        <f t="shared" si="301"/>
        <v>0.19843223563100842</v>
      </c>
      <c r="DW163" s="10">
        <f t="shared" si="301"/>
        <v>0.19956743710370084</v>
      </c>
      <c r="DX163" s="10">
        <f t="shared" si="301"/>
        <v>0.20070263857639503</v>
      </c>
      <c r="DY163" s="10">
        <f t="shared" si="301"/>
        <v>0.20183784004908922</v>
      </c>
      <c r="DZ163" s="10">
        <f t="shared" si="301"/>
        <v>0.20297304152178341</v>
      </c>
      <c r="EA163" s="10">
        <f t="shared" si="301"/>
        <v>0.20410824299447761</v>
      </c>
      <c r="EB163" s="10">
        <f t="shared" si="301"/>
        <v>0.20524344446717002</v>
      </c>
      <c r="EC163" s="10">
        <f t="shared" si="301"/>
        <v>0.20637864593986421</v>
      </c>
      <c r="ED163" s="10">
        <f t="shared" ref="ED163:ET163" si="302">ED$5/(1-$E163)+$D$163-ED$5</f>
        <v>0.20751384741255841</v>
      </c>
      <c r="EE163" s="10">
        <f t="shared" si="302"/>
        <v>0.2086490488852526</v>
      </c>
      <c r="EF163" s="10">
        <f t="shared" si="302"/>
        <v>0.20978425035794679</v>
      </c>
      <c r="EG163" s="10">
        <f t="shared" si="302"/>
        <v>0.2109194518306392</v>
      </c>
      <c r="EH163" s="10">
        <f t="shared" si="302"/>
        <v>0.2120546533033334</v>
      </c>
      <c r="EI163" s="10">
        <f t="shared" si="302"/>
        <v>0.21318985477602759</v>
      </c>
      <c r="EJ163" s="10">
        <f t="shared" si="302"/>
        <v>0.21432505624872178</v>
      </c>
      <c r="EK163" s="10">
        <f t="shared" si="302"/>
        <v>0.21546025772141597</v>
      </c>
      <c r="EL163" s="10">
        <f t="shared" si="302"/>
        <v>0.21659545919410839</v>
      </c>
      <c r="EM163" s="10">
        <f t="shared" si="302"/>
        <v>0.21773066066680258</v>
      </c>
      <c r="EN163" s="10">
        <f t="shared" si="302"/>
        <v>0.21886586213949677</v>
      </c>
      <c r="EO163" s="10">
        <f t="shared" si="302"/>
        <v>0.22000106361219096</v>
      </c>
      <c r="EP163" s="10">
        <f t="shared" si="302"/>
        <v>0.22113626508488338</v>
      </c>
      <c r="EQ163" s="10">
        <f t="shared" si="302"/>
        <v>0.22227146655757757</v>
      </c>
      <c r="ER163" s="10">
        <f t="shared" si="302"/>
        <v>0.22340666803027176</v>
      </c>
      <c r="ES163" s="10">
        <f t="shared" si="302"/>
        <v>0.22454186950296595</v>
      </c>
      <c r="ET163" s="10">
        <f t="shared" si="302"/>
        <v>0.22567707097566014</v>
      </c>
      <c r="EU163" s="10"/>
      <c r="EV163" s="10"/>
      <c r="EW163" s="10"/>
      <c r="EX163" s="10"/>
      <c r="EY163" s="10"/>
      <c r="EZ163" s="10"/>
      <c r="FA163" s="10"/>
      <c r="FB163" s="10"/>
    </row>
    <row r="164" spans="1:158" x14ac:dyDescent="0.25">
      <c r="A164" s="57" t="s">
        <v>91</v>
      </c>
      <c r="B164" s="17">
        <f t="shared" ref="B164:B179" si="303">+B163+1</f>
        <v>113</v>
      </c>
      <c r="C164" s="10">
        <f>0.3054-0.0085</f>
        <v>0.2969</v>
      </c>
      <c r="D164" s="10">
        <f>0.0345-0.0088</f>
        <v>2.5700000000000001E-2</v>
      </c>
      <c r="E164" s="7">
        <f>0.0332</f>
        <v>3.32E-2</v>
      </c>
      <c r="F164" s="10">
        <f t="shared" ref="F164:BQ164" si="304">F$5/(1-$E164)+$D$164-F$5</f>
        <v>7.7210136532892104E-2</v>
      </c>
      <c r="G164" s="10">
        <f t="shared" si="304"/>
        <v>7.8927141083988461E-2</v>
      </c>
      <c r="H164" s="10">
        <f t="shared" si="304"/>
        <v>8.0644145635084818E-2</v>
      </c>
      <c r="I164" s="10">
        <f t="shared" si="304"/>
        <v>8.2361150186181398E-2</v>
      </c>
      <c r="J164" s="10">
        <f t="shared" si="304"/>
        <v>8.4078154737277755E-2</v>
      </c>
      <c r="K164" s="10">
        <f t="shared" si="304"/>
        <v>8.5795159288374112E-2</v>
      </c>
      <c r="L164" s="10">
        <f t="shared" si="304"/>
        <v>8.7512163839470469E-2</v>
      </c>
      <c r="M164" s="10">
        <f t="shared" si="304"/>
        <v>8.9229168390566826E-2</v>
      </c>
      <c r="N164" s="10">
        <f t="shared" si="304"/>
        <v>9.0946172941663406E-2</v>
      </c>
      <c r="O164" s="10">
        <f t="shared" si="304"/>
        <v>9.2663177492759763E-2</v>
      </c>
      <c r="P164" s="10">
        <f t="shared" si="304"/>
        <v>0.11155022755482014</v>
      </c>
      <c r="Q164" s="10">
        <f t="shared" si="304"/>
        <v>0.11326723210591672</v>
      </c>
      <c r="R164" s="10">
        <f t="shared" si="304"/>
        <v>0.11498423665701285</v>
      </c>
      <c r="S164" s="10">
        <f t="shared" si="304"/>
        <v>0.11670124120810943</v>
      </c>
      <c r="T164" s="10">
        <f t="shared" si="304"/>
        <v>0.11841824575920556</v>
      </c>
      <c r="U164" s="10">
        <f t="shared" si="304"/>
        <v>0.12013525031030214</v>
      </c>
      <c r="V164" s="10">
        <f t="shared" si="304"/>
        <v>0.12185225486139828</v>
      </c>
      <c r="W164" s="10">
        <f t="shared" si="304"/>
        <v>0.12356925941249486</v>
      </c>
      <c r="X164" s="10">
        <f t="shared" si="304"/>
        <v>0.12528626396359144</v>
      </c>
      <c r="Y164" s="10">
        <f t="shared" si="304"/>
        <v>0.12700326851468757</v>
      </c>
      <c r="Z164" s="10">
        <f t="shared" si="304"/>
        <v>0.12872027306578415</v>
      </c>
      <c r="AA164" s="10">
        <f t="shared" si="304"/>
        <v>0.13043727761688029</v>
      </c>
      <c r="AB164" s="10">
        <f t="shared" si="304"/>
        <v>0.13215428216797687</v>
      </c>
      <c r="AC164" s="10">
        <f t="shared" si="304"/>
        <v>0.13387128671907345</v>
      </c>
      <c r="AD164" s="10">
        <f t="shared" si="304"/>
        <v>0.13558829127016958</v>
      </c>
      <c r="AE164" s="10">
        <f t="shared" si="304"/>
        <v>0.13730529582126616</v>
      </c>
      <c r="AF164" s="10">
        <f t="shared" si="304"/>
        <v>0.1390223003723623</v>
      </c>
      <c r="AG164" s="10">
        <f t="shared" si="304"/>
        <v>0.14073930492345887</v>
      </c>
      <c r="AH164" s="10">
        <f t="shared" si="304"/>
        <v>0.14245630947455501</v>
      </c>
      <c r="AI164" s="10">
        <f t="shared" si="304"/>
        <v>0.14417331402565159</v>
      </c>
      <c r="AJ164" s="10">
        <f t="shared" si="304"/>
        <v>0.14589031857674817</v>
      </c>
      <c r="AK164" s="10">
        <f t="shared" si="304"/>
        <v>0.1476073231278443</v>
      </c>
      <c r="AL164" s="10">
        <f t="shared" si="304"/>
        <v>0.14932432767894088</v>
      </c>
      <c r="AM164" s="10">
        <f t="shared" si="304"/>
        <v>0.15104133223003702</v>
      </c>
      <c r="AN164" s="10">
        <f t="shared" si="304"/>
        <v>0.1527583367811336</v>
      </c>
      <c r="AO164" s="10">
        <f t="shared" si="304"/>
        <v>0.15447534133223018</v>
      </c>
      <c r="AP164" s="10">
        <f t="shared" si="304"/>
        <v>0.15619234588332631</v>
      </c>
      <c r="AQ164" s="10">
        <f t="shared" si="304"/>
        <v>0.15790935043442289</v>
      </c>
      <c r="AR164" s="10">
        <f t="shared" si="304"/>
        <v>0.15962635498551858</v>
      </c>
      <c r="AS164" s="10">
        <f t="shared" si="304"/>
        <v>0.16134335953661516</v>
      </c>
      <c r="AT164" s="10">
        <f t="shared" si="304"/>
        <v>0.16306036408771174</v>
      </c>
      <c r="AU164" s="10">
        <f t="shared" si="304"/>
        <v>0.16477736863880832</v>
      </c>
      <c r="AV164" s="10">
        <f t="shared" si="304"/>
        <v>0.16649437318990401</v>
      </c>
      <c r="AW164" s="10">
        <f t="shared" si="304"/>
        <v>0.16821137774100059</v>
      </c>
      <c r="AX164" s="10">
        <f t="shared" si="304"/>
        <v>0.16992838229209717</v>
      </c>
      <c r="AY164" s="10">
        <f t="shared" si="304"/>
        <v>0.17164538684319375</v>
      </c>
      <c r="AZ164" s="10">
        <f t="shared" si="304"/>
        <v>0.17336239139428944</v>
      </c>
      <c r="BA164" s="10">
        <f t="shared" si="304"/>
        <v>0.17507939594538602</v>
      </c>
      <c r="BB164" s="10">
        <f t="shared" si="304"/>
        <v>0.1767964004964826</v>
      </c>
      <c r="BC164" s="10">
        <f t="shared" si="304"/>
        <v>0.17851340504757918</v>
      </c>
      <c r="BD164" s="10">
        <f t="shared" si="304"/>
        <v>0.18023040959867576</v>
      </c>
      <c r="BE164" s="10">
        <f t="shared" si="304"/>
        <v>0.18194741414977145</v>
      </c>
      <c r="BF164" s="10">
        <f t="shared" si="304"/>
        <v>0.18366441870086803</v>
      </c>
      <c r="BG164" s="10">
        <f t="shared" si="304"/>
        <v>0.18538142325196461</v>
      </c>
      <c r="BH164" s="10">
        <f t="shared" si="304"/>
        <v>0.18709842780306118</v>
      </c>
      <c r="BI164" s="10">
        <f t="shared" si="304"/>
        <v>0.18881543235415776</v>
      </c>
      <c r="BJ164" s="10">
        <f t="shared" si="304"/>
        <v>0.19053243690525345</v>
      </c>
      <c r="BK164" s="10">
        <f t="shared" si="304"/>
        <v>0.19224944145635003</v>
      </c>
      <c r="BL164" s="10">
        <f t="shared" si="304"/>
        <v>0.19396644600744661</v>
      </c>
      <c r="BM164" s="10">
        <f t="shared" si="304"/>
        <v>0.19568345055854319</v>
      </c>
      <c r="BN164" s="10">
        <f t="shared" si="304"/>
        <v>0.19740045510963977</v>
      </c>
      <c r="BO164" s="10">
        <f t="shared" si="304"/>
        <v>0.19911745966073546</v>
      </c>
      <c r="BP164" s="10">
        <f t="shared" si="304"/>
        <v>0.20083446421183204</v>
      </c>
      <c r="BQ164" s="10">
        <f t="shared" si="304"/>
        <v>0.20255146876292862</v>
      </c>
      <c r="BR164" s="10">
        <f t="shared" ref="BR164:EC164" si="305">BR$5/(1-$E164)+$D$164-BR$5</f>
        <v>0.2042684733140252</v>
      </c>
      <c r="BS164" s="10">
        <f t="shared" si="305"/>
        <v>0.20598547786512178</v>
      </c>
      <c r="BT164" s="10">
        <f t="shared" si="305"/>
        <v>0.20770248241621747</v>
      </c>
      <c r="BU164" s="10">
        <f t="shared" si="305"/>
        <v>0.20941948696731405</v>
      </c>
      <c r="BV164" s="10">
        <f t="shared" si="305"/>
        <v>0.21113649151841063</v>
      </c>
      <c r="BW164" s="10">
        <f t="shared" si="305"/>
        <v>0.21285349606950721</v>
      </c>
      <c r="BX164" s="10">
        <f t="shared" si="305"/>
        <v>0.2145705006206029</v>
      </c>
      <c r="BY164" s="10">
        <f t="shared" si="305"/>
        <v>0.21628750517169948</v>
      </c>
      <c r="BZ164" s="10">
        <f t="shared" si="305"/>
        <v>0.21800450972279606</v>
      </c>
      <c r="CA164" s="10">
        <f t="shared" si="305"/>
        <v>0.21972151427389264</v>
      </c>
      <c r="CB164" s="10">
        <f t="shared" si="305"/>
        <v>0.22143851882498922</v>
      </c>
      <c r="CC164" s="10">
        <f t="shared" si="305"/>
        <v>0.22315552337608491</v>
      </c>
      <c r="CD164" s="10">
        <f t="shared" si="305"/>
        <v>0.22487252792718149</v>
      </c>
      <c r="CE164" s="10">
        <f t="shared" si="305"/>
        <v>0.22658953247827807</v>
      </c>
      <c r="CF164" s="10">
        <f t="shared" si="305"/>
        <v>0.22830653702937465</v>
      </c>
      <c r="CG164" s="10">
        <f t="shared" si="305"/>
        <v>0.23002354158047122</v>
      </c>
      <c r="CH164" s="10">
        <f t="shared" si="305"/>
        <v>0.23174054613156692</v>
      </c>
      <c r="CI164" s="10">
        <f t="shared" si="305"/>
        <v>0.23345755068266349</v>
      </c>
      <c r="CJ164" s="10">
        <f t="shared" si="305"/>
        <v>0.23517455523376007</v>
      </c>
      <c r="CK164" s="10">
        <f t="shared" si="305"/>
        <v>0.23689155978485665</v>
      </c>
      <c r="CL164" s="10">
        <f t="shared" si="305"/>
        <v>0.23860856433595323</v>
      </c>
      <c r="CM164" s="10">
        <f t="shared" si="305"/>
        <v>0.24032556888704892</v>
      </c>
      <c r="CN164" s="10">
        <f t="shared" si="305"/>
        <v>0.2420425734381455</v>
      </c>
      <c r="CO164" s="10">
        <f t="shared" si="305"/>
        <v>0.24375957798924208</v>
      </c>
      <c r="CP164" s="10">
        <f t="shared" si="305"/>
        <v>0.24547658254033866</v>
      </c>
      <c r="CQ164" s="10">
        <f t="shared" si="305"/>
        <v>0.24719358709143524</v>
      </c>
      <c r="CR164" s="10">
        <f t="shared" si="305"/>
        <v>0.24891059164253093</v>
      </c>
      <c r="CS164" s="10">
        <f t="shared" si="305"/>
        <v>0.25062759619362751</v>
      </c>
      <c r="CT164" s="10">
        <f t="shared" si="305"/>
        <v>0.25234460074472409</v>
      </c>
      <c r="CU164" s="10">
        <f t="shared" si="305"/>
        <v>0.25406160529582067</v>
      </c>
      <c r="CV164" s="10">
        <f t="shared" si="305"/>
        <v>0.25577860984691725</v>
      </c>
      <c r="CW164" s="10">
        <f t="shared" si="305"/>
        <v>0.25749561439801294</v>
      </c>
      <c r="CX164" s="10">
        <f t="shared" si="305"/>
        <v>0.25921261894910952</v>
      </c>
      <c r="CY164" s="10">
        <f t="shared" si="305"/>
        <v>0.2609296235002061</v>
      </c>
      <c r="CZ164" s="10">
        <f t="shared" si="305"/>
        <v>0.26264662805130268</v>
      </c>
      <c r="DA164" s="10">
        <f t="shared" si="305"/>
        <v>0.26436363260239837</v>
      </c>
      <c r="DB164" s="10">
        <f t="shared" si="305"/>
        <v>0.26608063715349495</v>
      </c>
      <c r="DC164" s="10">
        <f t="shared" si="305"/>
        <v>0.26779764170459153</v>
      </c>
      <c r="DD164" s="10">
        <f t="shared" si="305"/>
        <v>0.26951464625568811</v>
      </c>
      <c r="DE164" s="10">
        <f t="shared" si="305"/>
        <v>0.27123165080678469</v>
      </c>
      <c r="DF164" s="10">
        <f t="shared" si="305"/>
        <v>0.27294865535788038</v>
      </c>
      <c r="DG164" s="10">
        <f t="shared" si="305"/>
        <v>0.27466565990897696</v>
      </c>
      <c r="DH164" s="10">
        <f t="shared" si="305"/>
        <v>0.27638266446007353</v>
      </c>
      <c r="DI164" s="10">
        <f t="shared" si="305"/>
        <v>0.27809966901117011</v>
      </c>
      <c r="DJ164" s="10">
        <f t="shared" si="305"/>
        <v>0.27981667356226669</v>
      </c>
      <c r="DK164" s="10">
        <f t="shared" si="305"/>
        <v>0.28153367811336238</v>
      </c>
      <c r="DL164" s="10">
        <f t="shared" si="305"/>
        <v>0.28325068266445896</v>
      </c>
      <c r="DM164" s="10">
        <f t="shared" si="305"/>
        <v>0.28496768721555554</v>
      </c>
      <c r="DN164" s="10">
        <f t="shared" si="305"/>
        <v>0.28668469176665212</v>
      </c>
      <c r="DO164" s="10">
        <f t="shared" si="305"/>
        <v>0.2884016963177487</v>
      </c>
      <c r="DP164" s="10">
        <f t="shared" si="305"/>
        <v>0.29011870086884439</v>
      </c>
      <c r="DQ164" s="10">
        <f t="shared" si="305"/>
        <v>0.29183570541994275</v>
      </c>
      <c r="DR164" s="10">
        <f t="shared" si="305"/>
        <v>0.29355270997103844</v>
      </c>
      <c r="DS164" s="10">
        <f t="shared" si="305"/>
        <v>0.29526971452213413</v>
      </c>
      <c r="DT164" s="10">
        <f t="shared" si="305"/>
        <v>0.2969867190732316</v>
      </c>
      <c r="DU164" s="10">
        <f t="shared" si="305"/>
        <v>0.29870372362432729</v>
      </c>
      <c r="DV164" s="10">
        <f t="shared" si="305"/>
        <v>0.30042072817542476</v>
      </c>
      <c r="DW164" s="10">
        <f t="shared" si="305"/>
        <v>0.30213773272651956</v>
      </c>
      <c r="DX164" s="10">
        <f t="shared" si="305"/>
        <v>0.30385473727761614</v>
      </c>
      <c r="DY164" s="10">
        <f t="shared" si="305"/>
        <v>0.30557174182871272</v>
      </c>
      <c r="DZ164" s="10">
        <f t="shared" si="305"/>
        <v>0.3072887463798093</v>
      </c>
      <c r="EA164" s="10">
        <f t="shared" si="305"/>
        <v>0.30900575093090588</v>
      </c>
      <c r="EB164" s="10">
        <f t="shared" si="305"/>
        <v>0.31072275548200246</v>
      </c>
      <c r="EC164" s="10">
        <f t="shared" si="305"/>
        <v>0.31243976003309903</v>
      </c>
      <c r="ED164" s="10">
        <f t="shared" ref="ED164:ET164" si="306">ED$5/(1-$E164)+$D$164-ED$5</f>
        <v>0.31415676458419561</v>
      </c>
      <c r="EE164" s="10">
        <f t="shared" si="306"/>
        <v>0.31587376913529219</v>
      </c>
      <c r="EF164" s="10">
        <f t="shared" si="306"/>
        <v>0.31759077368638877</v>
      </c>
      <c r="EG164" s="10">
        <f t="shared" si="306"/>
        <v>0.31930777823748535</v>
      </c>
      <c r="EH164" s="10">
        <f t="shared" si="306"/>
        <v>0.32102478278858193</v>
      </c>
      <c r="EI164" s="10">
        <f t="shared" si="306"/>
        <v>0.32274178733967673</v>
      </c>
      <c r="EJ164" s="10">
        <f t="shared" si="306"/>
        <v>0.32445879189077331</v>
      </c>
      <c r="EK164" s="10">
        <f t="shared" si="306"/>
        <v>0.32617579644186989</v>
      </c>
      <c r="EL164" s="10">
        <f t="shared" si="306"/>
        <v>0.32789280099296647</v>
      </c>
      <c r="EM164" s="10">
        <f t="shared" si="306"/>
        <v>0.32960980554406305</v>
      </c>
      <c r="EN164" s="10">
        <f t="shared" si="306"/>
        <v>0.33132681009515963</v>
      </c>
      <c r="EO164" s="10">
        <f t="shared" si="306"/>
        <v>0.33304381464625621</v>
      </c>
      <c r="EP164" s="10">
        <f t="shared" si="306"/>
        <v>0.33476081919735279</v>
      </c>
      <c r="EQ164" s="10">
        <f t="shared" si="306"/>
        <v>0.33647782374844937</v>
      </c>
      <c r="ER164" s="10">
        <f t="shared" si="306"/>
        <v>0.33819482829954595</v>
      </c>
      <c r="ES164" s="10">
        <f t="shared" si="306"/>
        <v>0.33991183285064253</v>
      </c>
      <c r="ET164" s="10">
        <f t="shared" si="306"/>
        <v>0.34162883740173733</v>
      </c>
      <c r="EU164" s="10"/>
      <c r="EV164" s="10"/>
      <c r="EW164" s="10"/>
      <c r="EX164" s="10"/>
      <c r="EY164" s="10"/>
      <c r="EZ164" s="10"/>
      <c r="FA164" s="10"/>
      <c r="FB164" s="10"/>
    </row>
    <row r="165" spans="1:158" x14ac:dyDescent="0.25">
      <c r="A165" s="57" t="s">
        <v>92</v>
      </c>
      <c r="B165" s="17">
        <f t="shared" si="303"/>
        <v>114</v>
      </c>
      <c r="C165" s="10">
        <f>0.3054</f>
        <v>0.3054</v>
      </c>
      <c r="D165" s="10">
        <f>0.0345</f>
        <v>3.4500000000000003E-2</v>
      </c>
      <c r="E165" s="7">
        <f>0.0332</f>
        <v>3.32E-2</v>
      </c>
      <c r="F165" s="10">
        <f t="shared" ref="F165:BQ165" si="307">F$5/(1-$E165)+$D$165-F$5</f>
        <v>8.6010136532892023E-2</v>
      </c>
      <c r="G165" s="10">
        <f t="shared" si="307"/>
        <v>8.772714108398838E-2</v>
      </c>
      <c r="H165" s="10">
        <f t="shared" si="307"/>
        <v>8.9444145635084737E-2</v>
      </c>
      <c r="I165" s="10">
        <f t="shared" si="307"/>
        <v>9.1161150186181317E-2</v>
      </c>
      <c r="J165" s="10">
        <f t="shared" si="307"/>
        <v>9.2878154737277674E-2</v>
      </c>
      <c r="K165" s="10">
        <f t="shared" si="307"/>
        <v>9.4595159288374031E-2</v>
      </c>
      <c r="L165" s="10">
        <f t="shared" si="307"/>
        <v>9.6312163839470388E-2</v>
      </c>
      <c r="M165" s="10">
        <f t="shared" si="307"/>
        <v>9.8029168390566745E-2</v>
      </c>
      <c r="N165" s="10">
        <f t="shared" si="307"/>
        <v>9.9746172941663325E-2</v>
      </c>
      <c r="O165" s="10">
        <f t="shared" si="307"/>
        <v>0.10146317749275968</v>
      </c>
      <c r="P165" s="10">
        <f t="shared" si="307"/>
        <v>0.12035022755482006</v>
      </c>
      <c r="Q165" s="10">
        <f t="shared" si="307"/>
        <v>0.12206723210591663</v>
      </c>
      <c r="R165" s="10">
        <f t="shared" si="307"/>
        <v>0.12378423665701277</v>
      </c>
      <c r="S165" s="10">
        <f t="shared" si="307"/>
        <v>0.12550124120810935</v>
      </c>
      <c r="T165" s="10">
        <f t="shared" si="307"/>
        <v>0.12721824575920548</v>
      </c>
      <c r="U165" s="10">
        <f t="shared" si="307"/>
        <v>0.12893525031030206</v>
      </c>
      <c r="V165" s="10">
        <f t="shared" si="307"/>
        <v>0.1306522548613982</v>
      </c>
      <c r="W165" s="10">
        <f t="shared" si="307"/>
        <v>0.13236925941249478</v>
      </c>
      <c r="X165" s="10">
        <f t="shared" si="307"/>
        <v>0.13408626396359136</v>
      </c>
      <c r="Y165" s="10">
        <f t="shared" si="307"/>
        <v>0.13580326851468749</v>
      </c>
      <c r="Z165" s="10">
        <f t="shared" si="307"/>
        <v>0.13752027306578407</v>
      </c>
      <c r="AA165" s="10">
        <f t="shared" si="307"/>
        <v>0.13923727761688021</v>
      </c>
      <c r="AB165" s="10">
        <f t="shared" si="307"/>
        <v>0.14095428216797679</v>
      </c>
      <c r="AC165" s="10">
        <f t="shared" si="307"/>
        <v>0.14267128671907336</v>
      </c>
      <c r="AD165" s="10">
        <f t="shared" si="307"/>
        <v>0.1443882912701695</v>
      </c>
      <c r="AE165" s="10">
        <f t="shared" si="307"/>
        <v>0.14610529582126608</v>
      </c>
      <c r="AF165" s="10">
        <f t="shared" si="307"/>
        <v>0.14782230037236221</v>
      </c>
      <c r="AG165" s="10">
        <f t="shared" si="307"/>
        <v>0.14953930492345879</v>
      </c>
      <c r="AH165" s="10">
        <f t="shared" si="307"/>
        <v>0.15125630947455493</v>
      </c>
      <c r="AI165" s="10">
        <f t="shared" si="307"/>
        <v>0.15297331402565151</v>
      </c>
      <c r="AJ165" s="10">
        <f t="shared" si="307"/>
        <v>0.15469031857674809</v>
      </c>
      <c r="AK165" s="10">
        <f t="shared" si="307"/>
        <v>0.15640732312784422</v>
      </c>
      <c r="AL165" s="10">
        <f t="shared" si="307"/>
        <v>0.1581243276789408</v>
      </c>
      <c r="AM165" s="10">
        <f t="shared" si="307"/>
        <v>0.15984133223003694</v>
      </c>
      <c r="AN165" s="10">
        <f t="shared" si="307"/>
        <v>0.16155833678113352</v>
      </c>
      <c r="AO165" s="10">
        <f t="shared" si="307"/>
        <v>0.1632753413322301</v>
      </c>
      <c r="AP165" s="10">
        <f t="shared" si="307"/>
        <v>0.16499234588332623</v>
      </c>
      <c r="AQ165" s="10">
        <f t="shared" si="307"/>
        <v>0.16670935043442281</v>
      </c>
      <c r="AR165" s="10">
        <f t="shared" si="307"/>
        <v>0.16842635498551939</v>
      </c>
      <c r="AS165" s="10">
        <f t="shared" si="307"/>
        <v>0.17014335953661597</v>
      </c>
      <c r="AT165" s="10">
        <f t="shared" si="307"/>
        <v>0.17186036408771255</v>
      </c>
      <c r="AU165" s="10">
        <f t="shared" si="307"/>
        <v>0.17357736863880913</v>
      </c>
      <c r="AV165" s="10">
        <f t="shared" si="307"/>
        <v>0.17529437318990482</v>
      </c>
      <c r="AW165" s="10">
        <f t="shared" si="307"/>
        <v>0.1770113777410014</v>
      </c>
      <c r="AX165" s="10">
        <f t="shared" si="307"/>
        <v>0.17872838229209798</v>
      </c>
      <c r="AY165" s="10">
        <f t="shared" si="307"/>
        <v>0.18044538684319456</v>
      </c>
      <c r="AZ165" s="10">
        <f t="shared" si="307"/>
        <v>0.18216239139429025</v>
      </c>
      <c r="BA165" s="10">
        <f t="shared" si="307"/>
        <v>0.18387939594538683</v>
      </c>
      <c r="BB165" s="10">
        <f t="shared" si="307"/>
        <v>0.1855964004964834</v>
      </c>
      <c r="BC165" s="10">
        <f t="shared" si="307"/>
        <v>0.18731340504757998</v>
      </c>
      <c r="BD165" s="10">
        <f t="shared" si="307"/>
        <v>0.18903040959867656</v>
      </c>
      <c r="BE165" s="10">
        <f t="shared" si="307"/>
        <v>0.19074741414977225</v>
      </c>
      <c r="BF165" s="10">
        <f t="shared" si="307"/>
        <v>0.19246441870086883</v>
      </c>
      <c r="BG165" s="10">
        <f t="shared" si="307"/>
        <v>0.19418142325196541</v>
      </c>
      <c r="BH165" s="10">
        <f t="shared" si="307"/>
        <v>0.19589842780306199</v>
      </c>
      <c r="BI165" s="10">
        <f t="shared" si="307"/>
        <v>0.19761543235415857</v>
      </c>
      <c r="BJ165" s="10">
        <f t="shared" si="307"/>
        <v>0.19933243690525426</v>
      </c>
      <c r="BK165" s="10">
        <f t="shared" si="307"/>
        <v>0.20104944145635084</v>
      </c>
      <c r="BL165" s="10">
        <f t="shared" si="307"/>
        <v>0.20276644600744742</v>
      </c>
      <c r="BM165" s="10">
        <f t="shared" si="307"/>
        <v>0.204483450558544</v>
      </c>
      <c r="BN165" s="10">
        <f t="shared" si="307"/>
        <v>0.20620045510964058</v>
      </c>
      <c r="BO165" s="10">
        <f t="shared" si="307"/>
        <v>0.20791745966073627</v>
      </c>
      <c r="BP165" s="10">
        <f t="shared" si="307"/>
        <v>0.20963446421183285</v>
      </c>
      <c r="BQ165" s="10">
        <f t="shared" si="307"/>
        <v>0.21135146876292943</v>
      </c>
      <c r="BR165" s="10">
        <f t="shared" ref="BR165:EC165" si="308">BR$5/(1-$E165)+$D$165-BR$5</f>
        <v>0.21306847331402601</v>
      </c>
      <c r="BS165" s="10">
        <f t="shared" si="308"/>
        <v>0.21478547786512259</v>
      </c>
      <c r="BT165" s="10">
        <f t="shared" si="308"/>
        <v>0.21650248241621828</v>
      </c>
      <c r="BU165" s="10">
        <f t="shared" si="308"/>
        <v>0.21821948696731486</v>
      </c>
      <c r="BV165" s="10">
        <f t="shared" si="308"/>
        <v>0.21993649151841144</v>
      </c>
      <c r="BW165" s="10">
        <f t="shared" si="308"/>
        <v>0.22165349606950802</v>
      </c>
      <c r="BX165" s="10">
        <f t="shared" si="308"/>
        <v>0.22337050062060371</v>
      </c>
      <c r="BY165" s="10">
        <f t="shared" si="308"/>
        <v>0.22508750517170029</v>
      </c>
      <c r="BZ165" s="10">
        <f t="shared" si="308"/>
        <v>0.22680450972279687</v>
      </c>
      <c r="CA165" s="10">
        <f t="shared" si="308"/>
        <v>0.22852151427389344</v>
      </c>
      <c r="CB165" s="10">
        <f t="shared" si="308"/>
        <v>0.23023851882499002</v>
      </c>
      <c r="CC165" s="10">
        <f t="shared" si="308"/>
        <v>0.23195552337608571</v>
      </c>
      <c r="CD165" s="10">
        <f t="shared" si="308"/>
        <v>0.23367252792718229</v>
      </c>
      <c r="CE165" s="10">
        <f t="shared" si="308"/>
        <v>0.23538953247827887</v>
      </c>
      <c r="CF165" s="10">
        <f t="shared" si="308"/>
        <v>0.23710653702937545</v>
      </c>
      <c r="CG165" s="10">
        <f t="shared" si="308"/>
        <v>0.23882354158047203</v>
      </c>
      <c r="CH165" s="10">
        <f t="shared" si="308"/>
        <v>0.24054054613156772</v>
      </c>
      <c r="CI165" s="10">
        <f t="shared" si="308"/>
        <v>0.2422575506826643</v>
      </c>
      <c r="CJ165" s="10">
        <f t="shared" si="308"/>
        <v>0.24397455523376088</v>
      </c>
      <c r="CK165" s="10">
        <f t="shared" si="308"/>
        <v>0.24569155978485746</v>
      </c>
      <c r="CL165" s="10">
        <f t="shared" si="308"/>
        <v>0.24740856433595404</v>
      </c>
      <c r="CM165" s="10">
        <f t="shared" si="308"/>
        <v>0.24912556888704973</v>
      </c>
      <c r="CN165" s="10">
        <f t="shared" si="308"/>
        <v>0.25084257343814631</v>
      </c>
      <c r="CO165" s="10">
        <f t="shared" si="308"/>
        <v>0.25255957798924289</v>
      </c>
      <c r="CP165" s="10">
        <f t="shared" si="308"/>
        <v>0.25427658254033947</v>
      </c>
      <c r="CQ165" s="10">
        <f t="shared" si="308"/>
        <v>0.25599358709143605</v>
      </c>
      <c r="CR165" s="10">
        <f t="shared" si="308"/>
        <v>0.25771059164253174</v>
      </c>
      <c r="CS165" s="10">
        <f t="shared" si="308"/>
        <v>0.25942759619362832</v>
      </c>
      <c r="CT165" s="10">
        <f t="shared" si="308"/>
        <v>0.2611446007447249</v>
      </c>
      <c r="CU165" s="10">
        <f t="shared" si="308"/>
        <v>0.26286160529582148</v>
      </c>
      <c r="CV165" s="10">
        <f t="shared" si="308"/>
        <v>0.26457860984691806</v>
      </c>
      <c r="CW165" s="10">
        <f t="shared" si="308"/>
        <v>0.26629561439801375</v>
      </c>
      <c r="CX165" s="10">
        <f t="shared" si="308"/>
        <v>0.26801261894911033</v>
      </c>
      <c r="CY165" s="10">
        <f t="shared" si="308"/>
        <v>0.26972962350020691</v>
      </c>
      <c r="CZ165" s="10">
        <f t="shared" si="308"/>
        <v>0.27144662805130348</v>
      </c>
      <c r="DA165" s="10">
        <f t="shared" si="308"/>
        <v>0.27316363260239918</v>
      </c>
      <c r="DB165" s="10">
        <f t="shared" si="308"/>
        <v>0.27488063715349575</v>
      </c>
      <c r="DC165" s="10">
        <f t="shared" si="308"/>
        <v>0.27659764170459233</v>
      </c>
      <c r="DD165" s="10">
        <f t="shared" si="308"/>
        <v>0.27831464625568891</v>
      </c>
      <c r="DE165" s="10">
        <f t="shared" si="308"/>
        <v>0.28003165080678549</v>
      </c>
      <c r="DF165" s="10">
        <f t="shared" si="308"/>
        <v>0.28174865535788118</v>
      </c>
      <c r="DG165" s="10">
        <f t="shared" si="308"/>
        <v>0.28346565990897776</v>
      </c>
      <c r="DH165" s="10">
        <f t="shared" si="308"/>
        <v>0.28518266446007434</v>
      </c>
      <c r="DI165" s="10">
        <f t="shared" si="308"/>
        <v>0.28689966901117092</v>
      </c>
      <c r="DJ165" s="10">
        <f t="shared" si="308"/>
        <v>0.2886166735622675</v>
      </c>
      <c r="DK165" s="10">
        <f t="shared" si="308"/>
        <v>0.29033367811336319</v>
      </c>
      <c r="DL165" s="10">
        <f t="shared" si="308"/>
        <v>0.29205068266445977</v>
      </c>
      <c r="DM165" s="10">
        <f t="shared" si="308"/>
        <v>0.29376768721555635</v>
      </c>
      <c r="DN165" s="10">
        <f t="shared" si="308"/>
        <v>0.29548469176665293</v>
      </c>
      <c r="DO165" s="10">
        <f t="shared" si="308"/>
        <v>0.29720169631774951</v>
      </c>
      <c r="DP165" s="10">
        <f t="shared" si="308"/>
        <v>0.2989187008688452</v>
      </c>
      <c r="DQ165" s="10">
        <f t="shared" si="308"/>
        <v>0.30063570541994178</v>
      </c>
      <c r="DR165" s="10">
        <f t="shared" si="308"/>
        <v>0.30235270997103747</v>
      </c>
      <c r="DS165" s="10">
        <f t="shared" si="308"/>
        <v>0.30406971452213316</v>
      </c>
      <c r="DT165" s="10">
        <f t="shared" si="308"/>
        <v>0.30578671907323063</v>
      </c>
      <c r="DU165" s="10">
        <f t="shared" si="308"/>
        <v>0.30750372362432632</v>
      </c>
      <c r="DV165" s="10">
        <f t="shared" si="308"/>
        <v>0.30922072817542379</v>
      </c>
      <c r="DW165" s="10">
        <f t="shared" si="308"/>
        <v>0.31093773272651859</v>
      </c>
      <c r="DX165" s="10">
        <f t="shared" si="308"/>
        <v>0.31265473727761517</v>
      </c>
      <c r="DY165" s="10">
        <f t="shared" si="308"/>
        <v>0.31437174182871175</v>
      </c>
      <c r="DZ165" s="10">
        <f t="shared" si="308"/>
        <v>0.31608874637980833</v>
      </c>
      <c r="EA165" s="10">
        <f t="shared" si="308"/>
        <v>0.31780575093090491</v>
      </c>
      <c r="EB165" s="10">
        <f t="shared" si="308"/>
        <v>0.31952275548200149</v>
      </c>
      <c r="EC165" s="10">
        <f t="shared" si="308"/>
        <v>0.32123976003309807</v>
      </c>
      <c r="ED165" s="10">
        <f t="shared" ref="ED165:ET165" si="309">ED$5/(1-$E165)+$D$165-ED$5</f>
        <v>0.32295676458419464</v>
      </c>
      <c r="EE165" s="10">
        <f t="shared" si="309"/>
        <v>0.32467376913529122</v>
      </c>
      <c r="EF165" s="10">
        <f t="shared" si="309"/>
        <v>0.3263907736863878</v>
      </c>
      <c r="EG165" s="10">
        <f t="shared" si="309"/>
        <v>0.32810777823748438</v>
      </c>
      <c r="EH165" s="10">
        <f t="shared" si="309"/>
        <v>0.32982478278858096</v>
      </c>
      <c r="EI165" s="10">
        <f t="shared" si="309"/>
        <v>0.33154178733967576</v>
      </c>
      <c r="EJ165" s="10">
        <f t="shared" si="309"/>
        <v>0.33325879189077234</v>
      </c>
      <c r="EK165" s="10">
        <f t="shared" si="309"/>
        <v>0.33497579644186892</v>
      </c>
      <c r="EL165" s="10">
        <f t="shared" si="309"/>
        <v>0.3366928009929655</v>
      </c>
      <c r="EM165" s="10">
        <f t="shared" si="309"/>
        <v>0.33840980554406208</v>
      </c>
      <c r="EN165" s="10">
        <f t="shared" si="309"/>
        <v>0.34012681009515866</v>
      </c>
      <c r="EO165" s="10">
        <f t="shared" si="309"/>
        <v>0.34184381464625524</v>
      </c>
      <c r="EP165" s="10">
        <f t="shared" si="309"/>
        <v>0.34356081919735182</v>
      </c>
      <c r="EQ165" s="10">
        <f t="shared" si="309"/>
        <v>0.3452778237484484</v>
      </c>
      <c r="ER165" s="10">
        <f t="shared" si="309"/>
        <v>0.34699482829954498</v>
      </c>
      <c r="ES165" s="10">
        <f t="shared" si="309"/>
        <v>0.34871183285064156</v>
      </c>
      <c r="ET165" s="10">
        <f t="shared" si="309"/>
        <v>0.35042883740173636</v>
      </c>
      <c r="EU165" s="10"/>
      <c r="EV165" s="10"/>
      <c r="EW165" s="10"/>
      <c r="EX165" s="10"/>
      <c r="EY165" s="10"/>
      <c r="EZ165" s="10"/>
      <c r="FA165" s="10"/>
      <c r="FB165" s="10"/>
    </row>
    <row r="166" spans="1:158" x14ac:dyDescent="0.25">
      <c r="A166" s="57" t="s">
        <v>93</v>
      </c>
      <c r="B166" s="17">
        <f t="shared" si="303"/>
        <v>115</v>
      </c>
      <c r="C166" s="10">
        <f>0.3532-0.0085</f>
        <v>0.34470000000000001</v>
      </c>
      <c r="D166" s="10">
        <f>0.0373-0.0088</f>
        <v>2.8499999999999998E-2</v>
      </c>
      <c r="E166" s="7">
        <f>0.0396</f>
        <v>3.9600000000000003E-2</v>
      </c>
      <c r="F166" s="10">
        <f t="shared" ref="F166:BQ166" si="310">F$5/(1-$E166)+$D$166-F$5</f>
        <v>9.034922948771329E-2</v>
      </c>
      <c r="G166" s="10">
        <f t="shared" si="310"/>
        <v>9.241087047063723E-2</v>
      </c>
      <c r="H166" s="10">
        <f t="shared" si="310"/>
        <v>9.4472511453560948E-2</v>
      </c>
      <c r="I166" s="10">
        <f t="shared" si="310"/>
        <v>9.6534152436484666E-2</v>
      </c>
      <c r="J166" s="10">
        <f t="shared" si="310"/>
        <v>9.8595793419408606E-2</v>
      </c>
      <c r="K166" s="10">
        <f t="shared" si="310"/>
        <v>0.10065743440233232</v>
      </c>
      <c r="L166" s="10">
        <f t="shared" si="310"/>
        <v>0.10271907538525604</v>
      </c>
      <c r="M166" s="10">
        <f t="shared" si="310"/>
        <v>0.10478071636817976</v>
      </c>
      <c r="N166" s="10">
        <f t="shared" si="310"/>
        <v>0.1068423573511037</v>
      </c>
      <c r="O166" s="10">
        <f t="shared" si="310"/>
        <v>0.10890399833402742</v>
      </c>
      <c r="P166" s="10">
        <f t="shared" si="310"/>
        <v>0.13158204914618921</v>
      </c>
      <c r="Q166" s="10">
        <f t="shared" si="310"/>
        <v>0.13364369012911315</v>
      </c>
      <c r="R166" s="10">
        <f t="shared" si="310"/>
        <v>0.13570533111203664</v>
      </c>
      <c r="S166" s="10">
        <f t="shared" si="310"/>
        <v>0.13776697209496058</v>
      </c>
      <c r="T166" s="10">
        <f t="shared" si="310"/>
        <v>0.13982861307788408</v>
      </c>
      <c r="U166" s="10">
        <f t="shared" si="310"/>
        <v>0.14189025406080802</v>
      </c>
      <c r="V166" s="10">
        <f t="shared" si="310"/>
        <v>0.14395189504373196</v>
      </c>
      <c r="W166" s="10">
        <f t="shared" si="310"/>
        <v>0.14601353602665545</v>
      </c>
      <c r="X166" s="10">
        <f t="shared" si="310"/>
        <v>0.1480751770095794</v>
      </c>
      <c r="Y166" s="10">
        <f t="shared" si="310"/>
        <v>0.15013681799250334</v>
      </c>
      <c r="Z166" s="10">
        <f t="shared" si="310"/>
        <v>0.15219845897542683</v>
      </c>
      <c r="AA166" s="10">
        <f t="shared" si="310"/>
        <v>0.15426009995835077</v>
      </c>
      <c r="AB166" s="10">
        <f t="shared" si="310"/>
        <v>0.15632174094127427</v>
      </c>
      <c r="AC166" s="10">
        <f t="shared" si="310"/>
        <v>0.15838338192419821</v>
      </c>
      <c r="AD166" s="10">
        <f t="shared" si="310"/>
        <v>0.16044502290712215</v>
      </c>
      <c r="AE166" s="10">
        <f t="shared" si="310"/>
        <v>0.16250666389004564</v>
      </c>
      <c r="AF166" s="10">
        <f t="shared" si="310"/>
        <v>0.16456830487296958</v>
      </c>
      <c r="AG166" s="10">
        <f t="shared" si="310"/>
        <v>0.16662994585589352</v>
      </c>
      <c r="AH166" s="10">
        <f t="shared" si="310"/>
        <v>0.16869158683881702</v>
      </c>
      <c r="AI166" s="10">
        <f t="shared" si="310"/>
        <v>0.17075322782174096</v>
      </c>
      <c r="AJ166" s="10">
        <f t="shared" si="310"/>
        <v>0.17281486880466446</v>
      </c>
      <c r="AK166" s="10">
        <f t="shared" si="310"/>
        <v>0.1748765097875884</v>
      </c>
      <c r="AL166" s="10">
        <f t="shared" si="310"/>
        <v>0.17693815077051234</v>
      </c>
      <c r="AM166" s="10">
        <f t="shared" si="310"/>
        <v>0.17899979175343583</v>
      </c>
      <c r="AN166" s="10">
        <f t="shared" si="310"/>
        <v>0.18106143273635977</v>
      </c>
      <c r="AO166" s="10">
        <f t="shared" si="310"/>
        <v>0.18312307371928371</v>
      </c>
      <c r="AP166" s="10">
        <f t="shared" si="310"/>
        <v>0.18518471470220721</v>
      </c>
      <c r="AQ166" s="10">
        <f t="shared" si="310"/>
        <v>0.18724635568513115</v>
      </c>
      <c r="AR166" s="10">
        <f t="shared" si="310"/>
        <v>0.18930799666805509</v>
      </c>
      <c r="AS166" s="10">
        <f t="shared" si="310"/>
        <v>0.19136963765097903</v>
      </c>
      <c r="AT166" s="10">
        <f t="shared" si="310"/>
        <v>0.19343127863390208</v>
      </c>
      <c r="AU166" s="10">
        <f t="shared" si="310"/>
        <v>0.19549291961682602</v>
      </c>
      <c r="AV166" s="10">
        <f t="shared" si="310"/>
        <v>0.19755456059974996</v>
      </c>
      <c r="AW166" s="10">
        <f t="shared" si="310"/>
        <v>0.1996162015826739</v>
      </c>
      <c r="AX166" s="10">
        <f t="shared" si="310"/>
        <v>0.20167784256559784</v>
      </c>
      <c r="AY166" s="10">
        <f t="shared" si="310"/>
        <v>0.20373948354852089</v>
      </c>
      <c r="AZ166" s="10">
        <f t="shared" si="310"/>
        <v>0.20580112453144483</v>
      </c>
      <c r="BA166" s="10">
        <f t="shared" si="310"/>
        <v>0.20786276551436877</v>
      </c>
      <c r="BB166" s="10">
        <f t="shared" si="310"/>
        <v>0.20992440649729271</v>
      </c>
      <c r="BC166" s="10">
        <f t="shared" si="310"/>
        <v>0.21198604748021666</v>
      </c>
      <c r="BD166" s="10">
        <f t="shared" si="310"/>
        <v>0.21404768846313971</v>
      </c>
      <c r="BE166" s="10">
        <f t="shared" si="310"/>
        <v>0.21610932944606365</v>
      </c>
      <c r="BF166" s="10">
        <f t="shared" si="310"/>
        <v>0.21817097042898759</v>
      </c>
      <c r="BG166" s="10">
        <f t="shared" si="310"/>
        <v>0.22023261141191153</v>
      </c>
      <c r="BH166" s="10">
        <f t="shared" si="310"/>
        <v>0.22229425239483547</v>
      </c>
      <c r="BI166" s="10">
        <f t="shared" si="310"/>
        <v>0.22435589337775941</v>
      </c>
      <c r="BJ166" s="10">
        <f t="shared" si="310"/>
        <v>0.22641753436068246</v>
      </c>
      <c r="BK166" s="10">
        <f t="shared" si="310"/>
        <v>0.2284791753436064</v>
      </c>
      <c r="BL166" s="10">
        <f t="shared" si="310"/>
        <v>0.23054081632653034</v>
      </c>
      <c r="BM166" s="10">
        <f t="shared" si="310"/>
        <v>0.23260245730945428</v>
      </c>
      <c r="BN166" s="10">
        <f t="shared" si="310"/>
        <v>0.23466409829237822</v>
      </c>
      <c r="BO166" s="10">
        <f t="shared" si="310"/>
        <v>0.23672573927530127</v>
      </c>
      <c r="BP166" s="10">
        <f t="shared" si="310"/>
        <v>0.23878738025822521</v>
      </c>
      <c r="BQ166" s="10">
        <f t="shared" si="310"/>
        <v>0.24084902124114915</v>
      </c>
      <c r="BR166" s="10">
        <f t="shared" ref="BR166:EC166" si="311">BR$5/(1-$E166)+$D$166-BR$5</f>
        <v>0.24291066222407309</v>
      </c>
      <c r="BS166" s="10">
        <f t="shared" si="311"/>
        <v>0.24497230320699703</v>
      </c>
      <c r="BT166" s="10">
        <f t="shared" si="311"/>
        <v>0.24703394418992008</v>
      </c>
      <c r="BU166" s="10">
        <f t="shared" si="311"/>
        <v>0.24909558517284403</v>
      </c>
      <c r="BV166" s="10">
        <f t="shared" si="311"/>
        <v>0.25115722615576797</v>
      </c>
      <c r="BW166" s="10">
        <f t="shared" si="311"/>
        <v>0.25321886713869191</v>
      </c>
      <c r="BX166" s="10">
        <f t="shared" si="311"/>
        <v>0.25528050812161585</v>
      </c>
      <c r="BY166" s="10">
        <f t="shared" si="311"/>
        <v>0.2573421491045389</v>
      </c>
      <c r="BZ166" s="10">
        <f t="shared" si="311"/>
        <v>0.25940379008746284</v>
      </c>
      <c r="CA166" s="10">
        <f t="shared" si="311"/>
        <v>0.26146543107038678</v>
      </c>
      <c r="CB166" s="10">
        <f t="shared" si="311"/>
        <v>0.26352707205331072</v>
      </c>
      <c r="CC166" s="10">
        <f t="shared" si="311"/>
        <v>0.26558871303623466</v>
      </c>
      <c r="CD166" s="10">
        <f t="shared" si="311"/>
        <v>0.2676503540191586</v>
      </c>
      <c r="CE166" s="10">
        <f t="shared" si="311"/>
        <v>0.26971199500208165</v>
      </c>
      <c r="CF166" s="10">
        <f t="shared" si="311"/>
        <v>0.27177363598500559</v>
      </c>
      <c r="CG166" s="10">
        <f t="shared" si="311"/>
        <v>0.27383527696792953</v>
      </c>
      <c r="CH166" s="10">
        <f t="shared" si="311"/>
        <v>0.27589691795085347</v>
      </c>
      <c r="CI166" s="10">
        <f t="shared" si="311"/>
        <v>0.27795855893377741</v>
      </c>
      <c r="CJ166" s="10">
        <f t="shared" si="311"/>
        <v>0.28002019991670046</v>
      </c>
      <c r="CK166" s="10">
        <f t="shared" si="311"/>
        <v>0.2820818408996244</v>
      </c>
      <c r="CL166" s="10">
        <f t="shared" si="311"/>
        <v>0.28414348188254834</v>
      </c>
      <c r="CM166" s="10">
        <f t="shared" si="311"/>
        <v>0.28620512286547228</v>
      </c>
      <c r="CN166" s="10">
        <f t="shared" si="311"/>
        <v>0.28826676384839622</v>
      </c>
      <c r="CO166" s="10">
        <f t="shared" si="311"/>
        <v>0.29032840483131928</v>
      </c>
      <c r="CP166" s="10">
        <f t="shared" si="311"/>
        <v>0.29239004581424322</v>
      </c>
      <c r="CQ166" s="10">
        <f t="shared" si="311"/>
        <v>0.29445168679716716</v>
      </c>
      <c r="CR166" s="10">
        <f t="shared" si="311"/>
        <v>0.2965133277800911</v>
      </c>
      <c r="CS166" s="10">
        <f t="shared" si="311"/>
        <v>0.29857496876301504</v>
      </c>
      <c r="CT166" s="10">
        <f t="shared" si="311"/>
        <v>0.30063660974593898</v>
      </c>
      <c r="CU166" s="10">
        <f t="shared" si="311"/>
        <v>0.30269825072886203</v>
      </c>
      <c r="CV166" s="10">
        <f t="shared" si="311"/>
        <v>0.30475989171178597</v>
      </c>
      <c r="CW166" s="10">
        <f t="shared" si="311"/>
        <v>0.30682153269470991</v>
      </c>
      <c r="CX166" s="10">
        <f t="shared" si="311"/>
        <v>0.30888317367763385</v>
      </c>
      <c r="CY166" s="10">
        <f t="shared" si="311"/>
        <v>0.31094481466055779</v>
      </c>
      <c r="CZ166" s="10">
        <f t="shared" si="311"/>
        <v>0.31300645564348084</v>
      </c>
      <c r="DA166" s="10">
        <f t="shared" si="311"/>
        <v>0.31506809662640478</v>
      </c>
      <c r="DB166" s="10">
        <f t="shared" si="311"/>
        <v>0.31712973760932872</v>
      </c>
      <c r="DC166" s="10">
        <f t="shared" si="311"/>
        <v>0.31919137859225266</v>
      </c>
      <c r="DD166" s="10">
        <f t="shared" si="311"/>
        <v>0.3212530195751766</v>
      </c>
      <c r="DE166" s="10">
        <f t="shared" si="311"/>
        <v>0.32331466055809965</v>
      </c>
      <c r="DF166" s="10">
        <f t="shared" si="311"/>
        <v>0.32537630154102359</v>
      </c>
      <c r="DG166" s="10">
        <f t="shared" si="311"/>
        <v>0.32743794252394753</v>
      </c>
      <c r="DH166" s="10">
        <f t="shared" si="311"/>
        <v>0.32949958350687147</v>
      </c>
      <c r="DI166" s="10">
        <f t="shared" si="311"/>
        <v>0.33156122448979541</v>
      </c>
      <c r="DJ166" s="10">
        <f t="shared" si="311"/>
        <v>0.33362286547271935</v>
      </c>
      <c r="DK166" s="10">
        <f t="shared" si="311"/>
        <v>0.33568450645564241</v>
      </c>
      <c r="DL166" s="10">
        <f t="shared" si="311"/>
        <v>0.33774614743856635</v>
      </c>
      <c r="DM166" s="10">
        <f t="shared" si="311"/>
        <v>0.33980778842149029</v>
      </c>
      <c r="DN166" s="10">
        <f t="shared" si="311"/>
        <v>0.34186942940441423</v>
      </c>
      <c r="DO166" s="10">
        <f t="shared" si="311"/>
        <v>0.34393107038733817</v>
      </c>
      <c r="DP166" s="10">
        <f t="shared" si="311"/>
        <v>0.34599271137026122</v>
      </c>
      <c r="DQ166" s="10">
        <f t="shared" si="311"/>
        <v>0.34805435235318516</v>
      </c>
      <c r="DR166" s="10">
        <f t="shared" si="311"/>
        <v>0.3501159933361091</v>
      </c>
      <c r="DS166" s="10">
        <f t="shared" si="311"/>
        <v>0.35217763431903126</v>
      </c>
      <c r="DT166" s="10">
        <f t="shared" si="311"/>
        <v>0.3542392753019552</v>
      </c>
      <c r="DU166" s="10">
        <f t="shared" si="311"/>
        <v>0.35630091628487914</v>
      </c>
      <c r="DV166" s="10">
        <f t="shared" si="311"/>
        <v>0.35836255726780308</v>
      </c>
      <c r="DW166" s="10">
        <f t="shared" si="311"/>
        <v>0.36042419825072791</v>
      </c>
      <c r="DX166" s="10">
        <f t="shared" si="311"/>
        <v>0.36248583923365096</v>
      </c>
      <c r="DY166" s="10">
        <f t="shared" si="311"/>
        <v>0.36454748021657402</v>
      </c>
      <c r="DZ166" s="10">
        <f t="shared" si="311"/>
        <v>0.36660912119949884</v>
      </c>
      <c r="EA166" s="10">
        <f t="shared" si="311"/>
        <v>0.3686707621824219</v>
      </c>
      <c r="EB166" s="10">
        <f t="shared" si="311"/>
        <v>0.37073240316534672</v>
      </c>
      <c r="EC166" s="10">
        <f t="shared" si="311"/>
        <v>0.37279404414826978</v>
      </c>
      <c r="ED166" s="10">
        <f t="shared" ref="ED166:ET166" si="312">ED$5/(1-$E166)+$D$166-ED$5</f>
        <v>0.3748556851311946</v>
      </c>
      <c r="EE166" s="10">
        <f t="shared" si="312"/>
        <v>0.37691732611411766</v>
      </c>
      <c r="EF166" s="10">
        <f t="shared" si="312"/>
        <v>0.37897896709704071</v>
      </c>
      <c r="EG166" s="10">
        <f t="shared" si="312"/>
        <v>0.38104060807996554</v>
      </c>
      <c r="EH166" s="10">
        <f t="shared" si="312"/>
        <v>0.38310224906288859</v>
      </c>
      <c r="EI166" s="10">
        <f t="shared" si="312"/>
        <v>0.38516389004581342</v>
      </c>
      <c r="EJ166" s="10">
        <f t="shared" si="312"/>
        <v>0.38722553102873647</v>
      </c>
      <c r="EK166" s="10">
        <f t="shared" si="312"/>
        <v>0.3892871720116613</v>
      </c>
      <c r="EL166" s="10">
        <f t="shared" si="312"/>
        <v>0.39134881299458435</v>
      </c>
      <c r="EM166" s="10">
        <f t="shared" si="312"/>
        <v>0.3934104539775074</v>
      </c>
      <c r="EN166" s="10">
        <f t="shared" si="312"/>
        <v>0.39547209496043223</v>
      </c>
      <c r="EO166" s="10">
        <f t="shared" si="312"/>
        <v>0.39753373594335528</v>
      </c>
      <c r="EP166" s="10">
        <f t="shared" si="312"/>
        <v>0.39959537692628011</v>
      </c>
      <c r="EQ166" s="10">
        <f t="shared" si="312"/>
        <v>0.40165701790920316</v>
      </c>
      <c r="ER166" s="10">
        <f t="shared" si="312"/>
        <v>0.40371865889212799</v>
      </c>
      <c r="ES166" s="10">
        <f t="shared" si="312"/>
        <v>0.40578029987505104</v>
      </c>
      <c r="ET166" s="10">
        <f t="shared" si="312"/>
        <v>0.40784194085797409</v>
      </c>
      <c r="EU166" s="10"/>
      <c r="EV166" s="10"/>
      <c r="EW166" s="10"/>
      <c r="EX166" s="10"/>
      <c r="EY166" s="10"/>
      <c r="EZ166" s="10"/>
      <c r="FA166" s="10"/>
      <c r="FB166" s="10"/>
    </row>
    <row r="167" spans="1:158" x14ac:dyDescent="0.25">
      <c r="A167" s="57" t="s">
        <v>94</v>
      </c>
      <c r="B167" s="17">
        <f t="shared" si="303"/>
        <v>116</v>
      </c>
      <c r="C167" s="10">
        <f>0.3532</f>
        <v>0.35320000000000001</v>
      </c>
      <c r="D167" s="10">
        <f>0.0373</f>
        <v>3.73E-2</v>
      </c>
      <c r="E167" s="7">
        <f>0.0396</f>
        <v>3.9600000000000003E-2</v>
      </c>
      <c r="F167" s="10">
        <f t="shared" ref="F167:BQ167" si="313">F$5/(1-$E167)+$D$167-F$5</f>
        <v>9.9149229487713431E-2</v>
      </c>
      <c r="G167" s="10">
        <f t="shared" si="313"/>
        <v>0.10121087047063715</v>
      </c>
      <c r="H167" s="10">
        <f t="shared" si="313"/>
        <v>0.10327251145356087</v>
      </c>
      <c r="I167" s="10">
        <f t="shared" si="313"/>
        <v>0.10533415243648458</v>
      </c>
      <c r="J167" s="10">
        <f t="shared" si="313"/>
        <v>0.10739579341940875</v>
      </c>
      <c r="K167" s="10">
        <f t="shared" si="313"/>
        <v>0.10945743440233247</v>
      </c>
      <c r="L167" s="10">
        <f t="shared" si="313"/>
        <v>0.11151907538525618</v>
      </c>
      <c r="M167" s="10">
        <f t="shared" si="313"/>
        <v>0.1135807163681799</v>
      </c>
      <c r="N167" s="10">
        <f t="shared" si="313"/>
        <v>0.11564235735110362</v>
      </c>
      <c r="O167" s="10">
        <f t="shared" si="313"/>
        <v>0.11770399833402734</v>
      </c>
      <c r="P167" s="10">
        <f t="shared" si="313"/>
        <v>0.14038204914618913</v>
      </c>
      <c r="Q167" s="10">
        <f t="shared" si="313"/>
        <v>0.14244369012911307</v>
      </c>
      <c r="R167" s="10">
        <f t="shared" si="313"/>
        <v>0.14450533111203656</v>
      </c>
      <c r="S167" s="10">
        <f t="shared" si="313"/>
        <v>0.1465669720949605</v>
      </c>
      <c r="T167" s="10">
        <f t="shared" si="313"/>
        <v>0.148628613077884</v>
      </c>
      <c r="U167" s="10">
        <f t="shared" si="313"/>
        <v>0.15069025406080794</v>
      </c>
      <c r="V167" s="10">
        <f t="shared" si="313"/>
        <v>0.15275189504373188</v>
      </c>
      <c r="W167" s="10">
        <f t="shared" si="313"/>
        <v>0.15481353602665537</v>
      </c>
      <c r="X167" s="10">
        <f t="shared" si="313"/>
        <v>0.15687517700957931</v>
      </c>
      <c r="Y167" s="10">
        <f t="shared" si="313"/>
        <v>0.15893681799250325</v>
      </c>
      <c r="Z167" s="10">
        <f t="shared" si="313"/>
        <v>0.16099845897542675</v>
      </c>
      <c r="AA167" s="10">
        <f t="shared" si="313"/>
        <v>0.16306009995835069</v>
      </c>
      <c r="AB167" s="10">
        <f t="shared" si="313"/>
        <v>0.16512174094127419</v>
      </c>
      <c r="AC167" s="10">
        <f t="shared" si="313"/>
        <v>0.16718338192419813</v>
      </c>
      <c r="AD167" s="10">
        <f t="shared" si="313"/>
        <v>0.16924502290712207</v>
      </c>
      <c r="AE167" s="10">
        <f t="shared" si="313"/>
        <v>0.17130666389004556</v>
      </c>
      <c r="AF167" s="10">
        <f t="shared" si="313"/>
        <v>0.1733683048729695</v>
      </c>
      <c r="AG167" s="10">
        <f t="shared" si="313"/>
        <v>0.17542994585589344</v>
      </c>
      <c r="AH167" s="10">
        <f t="shared" si="313"/>
        <v>0.17749158683881694</v>
      </c>
      <c r="AI167" s="10">
        <f t="shared" si="313"/>
        <v>0.17955322782174088</v>
      </c>
      <c r="AJ167" s="10">
        <f t="shared" si="313"/>
        <v>0.18161486880466438</v>
      </c>
      <c r="AK167" s="10">
        <f t="shared" si="313"/>
        <v>0.18367650978758832</v>
      </c>
      <c r="AL167" s="10">
        <f t="shared" si="313"/>
        <v>0.18573815077051226</v>
      </c>
      <c r="AM167" s="10">
        <f t="shared" si="313"/>
        <v>0.18779979175343575</v>
      </c>
      <c r="AN167" s="10">
        <f t="shared" si="313"/>
        <v>0.18986143273635969</v>
      </c>
      <c r="AO167" s="10">
        <f t="shared" si="313"/>
        <v>0.19192307371928363</v>
      </c>
      <c r="AP167" s="10">
        <f t="shared" si="313"/>
        <v>0.19398471470220713</v>
      </c>
      <c r="AQ167" s="10">
        <f t="shared" si="313"/>
        <v>0.19604635568513107</v>
      </c>
      <c r="AR167" s="10">
        <f t="shared" si="313"/>
        <v>0.19810799666805501</v>
      </c>
      <c r="AS167" s="10">
        <f t="shared" si="313"/>
        <v>0.20016963765097895</v>
      </c>
      <c r="AT167" s="10">
        <f t="shared" si="313"/>
        <v>0.202231278633902</v>
      </c>
      <c r="AU167" s="10">
        <f t="shared" si="313"/>
        <v>0.20429291961682594</v>
      </c>
      <c r="AV167" s="10">
        <f t="shared" si="313"/>
        <v>0.20635456059974988</v>
      </c>
      <c r="AW167" s="10">
        <f t="shared" si="313"/>
        <v>0.20841620158267382</v>
      </c>
      <c r="AX167" s="10">
        <f t="shared" si="313"/>
        <v>0.21047784256559776</v>
      </c>
      <c r="AY167" s="10">
        <f t="shared" si="313"/>
        <v>0.21253948354852081</v>
      </c>
      <c r="AZ167" s="10">
        <f t="shared" si="313"/>
        <v>0.21460112453144475</v>
      </c>
      <c r="BA167" s="10">
        <f t="shared" si="313"/>
        <v>0.21666276551436869</v>
      </c>
      <c r="BB167" s="10">
        <f t="shared" si="313"/>
        <v>0.21872440649729263</v>
      </c>
      <c r="BC167" s="10">
        <f t="shared" si="313"/>
        <v>0.22078604748021657</v>
      </c>
      <c r="BD167" s="10">
        <f t="shared" si="313"/>
        <v>0.22284768846313963</v>
      </c>
      <c r="BE167" s="10">
        <f t="shared" si="313"/>
        <v>0.22490932944606357</v>
      </c>
      <c r="BF167" s="10">
        <f t="shared" si="313"/>
        <v>0.22697097042898751</v>
      </c>
      <c r="BG167" s="10">
        <f t="shared" si="313"/>
        <v>0.22903261141191145</v>
      </c>
      <c r="BH167" s="10">
        <f t="shared" si="313"/>
        <v>0.23109425239483539</v>
      </c>
      <c r="BI167" s="10">
        <f t="shared" si="313"/>
        <v>0.23315589337775933</v>
      </c>
      <c r="BJ167" s="10">
        <f t="shared" si="313"/>
        <v>0.23521753436068238</v>
      </c>
      <c r="BK167" s="10">
        <f t="shared" si="313"/>
        <v>0.23727917534360632</v>
      </c>
      <c r="BL167" s="10">
        <f t="shared" si="313"/>
        <v>0.23934081632653026</v>
      </c>
      <c r="BM167" s="10">
        <f t="shared" si="313"/>
        <v>0.2414024573094542</v>
      </c>
      <c r="BN167" s="10">
        <f t="shared" si="313"/>
        <v>0.24346409829237814</v>
      </c>
      <c r="BO167" s="10">
        <f t="shared" si="313"/>
        <v>0.24552573927530119</v>
      </c>
      <c r="BP167" s="10">
        <f t="shared" si="313"/>
        <v>0.24758738025822513</v>
      </c>
      <c r="BQ167" s="10">
        <f t="shared" si="313"/>
        <v>0.24964902124114907</v>
      </c>
      <c r="BR167" s="10">
        <f t="shared" ref="BR167:EC167" si="314">BR$5/(1-$E167)+$D$167-BR$5</f>
        <v>0.25171066222407301</v>
      </c>
      <c r="BS167" s="10">
        <f t="shared" si="314"/>
        <v>0.25377230320699695</v>
      </c>
      <c r="BT167" s="10">
        <f t="shared" si="314"/>
        <v>0.25583394418992</v>
      </c>
      <c r="BU167" s="10">
        <f t="shared" si="314"/>
        <v>0.25789558517284394</v>
      </c>
      <c r="BV167" s="10">
        <f t="shared" si="314"/>
        <v>0.25995722615576788</v>
      </c>
      <c r="BW167" s="10">
        <f t="shared" si="314"/>
        <v>0.26201886713869182</v>
      </c>
      <c r="BX167" s="10">
        <f t="shared" si="314"/>
        <v>0.26408050812161576</v>
      </c>
      <c r="BY167" s="10">
        <f t="shared" si="314"/>
        <v>0.26614214910453882</v>
      </c>
      <c r="BZ167" s="10">
        <f t="shared" si="314"/>
        <v>0.26820379008746276</v>
      </c>
      <c r="CA167" s="10">
        <f t="shared" si="314"/>
        <v>0.2702654310703867</v>
      </c>
      <c r="CB167" s="10">
        <f t="shared" si="314"/>
        <v>0.27232707205331064</v>
      </c>
      <c r="CC167" s="10">
        <f t="shared" si="314"/>
        <v>0.27438871303623458</v>
      </c>
      <c r="CD167" s="10">
        <f t="shared" si="314"/>
        <v>0.27645035401915852</v>
      </c>
      <c r="CE167" s="10">
        <f t="shared" si="314"/>
        <v>0.27851199500208157</v>
      </c>
      <c r="CF167" s="10">
        <f t="shared" si="314"/>
        <v>0.28057363598500551</v>
      </c>
      <c r="CG167" s="10">
        <f t="shared" si="314"/>
        <v>0.28263527696792945</v>
      </c>
      <c r="CH167" s="10">
        <f t="shared" si="314"/>
        <v>0.28469691795085339</v>
      </c>
      <c r="CI167" s="10">
        <f t="shared" si="314"/>
        <v>0.28675855893377733</v>
      </c>
      <c r="CJ167" s="10">
        <f t="shared" si="314"/>
        <v>0.28882019991670038</v>
      </c>
      <c r="CK167" s="10">
        <f t="shared" si="314"/>
        <v>0.29088184089962432</v>
      </c>
      <c r="CL167" s="10">
        <f t="shared" si="314"/>
        <v>0.29294348188254826</v>
      </c>
      <c r="CM167" s="10">
        <f t="shared" si="314"/>
        <v>0.2950051228654722</v>
      </c>
      <c r="CN167" s="10">
        <f t="shared" si="314"/>
        <v>0.29706676384839614</v>
      </c>
      <c r="CO167" s="10">
        <f t="shared" si="314"/>
        <v>0.29912840483131919</v>
      </c>
      <c r="CP167" s="10">
        <f t="shared" si="314"/>
        <v>0.30119004581424313</v>
      </c>
      <c r="CQ167" s="10">
        <f t="shared" si="314"/>
        <v>0.30325168679716707</v>
      </c>
      <c r="CR167" s="10">
        <f t="shared" si="314"/>
        <v>0.30531332778009102</v>
      </c>
      <c r="CS167" s="10">
        <f t="shared" si="314"/>
        <v>0.30737496876301496</v>
      </c>
      <c r="CT167" s="10">
        <f t="shared" si="314"/>
        <v>0.3094366097459389</v>
      </c>
      <c r="CU167" s="10">
        <f t="shared" si="314"/>
        <v>0.31149825072886195</v>
      </c>
      <c r="CV167" s="10">
        <f t="shared" si="314"/>
        <v>0.31355989171178589</v>
      </c>
      <c r="CW167" s="10">
        <f t="shared" si="314"/>
        <v>0.31562153269470983</v>
      </c>
      <c r="CX167" s="10">
        <f t="shared" si="314"/>
        <v>0.31768317367763377</v>
      </c>
      <c r="CY167" s="10">
        <f t="shared" si="314"/>
        <v>0.31974481466055771</v>
      </c>
      <c r="CZ167" s="10">
        <f t="shared" si="314"/>
        <v>0.32180645564348076</v>
      </c>
      <c r="DA167" s="10">
        <f t="shared" si="314"/>
        <v>0.3238680966264047</v>
      </c>
      <c r="DB167" s="10">
        <f t="shared" si="314"/>
        <v>0.32592973760932864</v>
      </c>
      <c r="DC167" s="10">
        <f t="shared" si="314"/>
        <v>0.32799137859225258</v>
      </c>
      <c r="DD167" s="10">
        <f t="shared" si="314"/>
        <v>0.33005301957517652</v>
      </c>
      <c r="DE167" s="10">
        <f t="shared" si="314"/>
        <v>0.33211466055809957</v>
      </c>
      <c r="DF167" s="10">
        <f t="shared" si="314"/>
        <v>0.33417630154102351</v>
      </c>
      <c r="DG167" s="10">
        <f t="shared" si="314"/>
        <v>0.33623794252394745</v>
      </c>
      <c r="DH167" s="10">
        <f t="shared" si="314"/>
        <v>0.33829958350687139</v>
      </c>
      <c r="DI167" s="10">
        <f t="shared" si="314"/>
        <v>0.34036122448979533</v>
      </c>
      <c r="DJ167" s="10">
        <f t="shared" si="314"/>
        <v>0.34242286547271927</v>
      </c>
      <c r="DK167" s="10">
        <f t="shared" si="314"/>
        <v>0.34448450645564233</v>
      </c>
      <c r="DL167" s="10">
        <f t="shared" si="314"/>
        <v>0.34654614743856627</v>
      </c>
      <c r="DM167" s="10">
        <f t="shared" si="314"/>
        <v>0.34860778842149021</v>
      </c>
      <c r="DN167" s="10">
        <f t="shared" si="314"/>
        <v>0.35066942940441415</v>
      </c>
      <c r="DO167" s="10">
        <f t="shared" si="314"/>
        <v>0.35273107038733809</v>
      </c>
      <c r="DP167" s="10">
        <f t="shared" si="314"/>
        <v>0.35479271137026203</v>
      </c>
      <c r="DQ167" s="10">
        <f t="shared" si="314"/>
        <v>0.35685435235318597</v>
      </c>
      <c r="DR167" s="10">
        <f t="shared" si="314"/>
        <v>0.35891599333610991</v>
      </c>
      <c r="DS167" s="10">
        <f t="shared" si="314"/>
        <v>0.36097763431903207</v>
      </c>
      <c r="DT167" s="10">
        <f t="shared" si="314"/>
        <v>0.36303927530195601</v>
      </c>
      <c r="DU167" s="10">
        <f t="shared" si="314"/>
        <v>0.36510091628487995</v>
      </c>
      <c r="DV167" s="10">
        <f t="shared" si="314"/>
        <v>0.36716255726780389</v>
      </c>
      <c r="DW167" s="10">
        <f t="shared" si="314"/>
        <v>0.36922419825072872</v>
      </c>
      <c r="DX167" s="10">
        <f t="shared" si="314"/>
        <v>0.37128583923365177</v>
      </c>
      <c r="DY167" s="10">
        <f t="shared" si="314"/>
        <v>0.37334748021657482</v>
      </c>
      <c r="DZ167" s="10">
        <f t="shared" si="314"/>
        <v>0.37540912119949965</v>
      </c>
      <c r="EA167" s="10">
        <f t="shared" si="314"/>
        <v>0.3774707621824227</v>
      </c>
      <c r="EB167" s="10">
        <f t="shared" si="314"/>
        <v>0.37953240316534753</v>
      </c>
      <c r="EC167" s="10">
        <f t="shared" si="314"/>
        <v>0.38159404414827058</v>
      </c>
      <c r="ED167" s="10">
        <f t="shared" ref="ED167:ET167" si="315">ED$5/(1-$E167)+$D$167-ED$5</f>
        <v>0.38365568513119541</v>
      </c>
      <c r="EE167" s="10">
        <f t="shared" si="315"/>
        <v>0.38571732611411846</v>
      </c>
      <c r="EF167" s="10">
        <f t="shared" si="315"/>
        <v>0.38777896709704152</v>
      </c>
      <c r="EG167" s="10">
        <f t="shared" si="315"/>
        <v>0.38984060807996634</v>
      </c>
      <c r="EH167" s="10">
        <f t="shared" si="315"/>
        <v>0.3919022490628894</v>
      </c>
      <c r="EI167" s="10">
        <f t="shared" si="315"/>
        <v>0.39396389004581422</v>
      </c>
      <c r="EJ167" s="10">
        <f t="shared" si="315"/>
        <v>0.39602553102873728</v>
      </c>
      <c r="EK167" s="10">
        <f t="shared" si="315"/>
        <v>0.3980871720116621</v>
      </c>
      <c r="EL167" s="10">
        <f t="shared" si="315"/>
        <v>0.40014881299458516</v>
      </c>
      <c r="EM167" s="10">
        <f t="shared" si="315"/>
        <v>0.40221045397750821</v>
      </c>
      <c r="EN167" s="10">
        <f t="shared" si="315"/>
        <v>0.40427209496043304</v>
      </c>
      <c r="EO167" s="10">
        <f t="shared" si="315"/>
        <v>0.40633373594335609</v>
      </c>
      <c r="EP167" s="10">
        <f t="shared" si="315"/>
        <v>0.40839537692628092</v>
      </c>
      <c r="EQ167" s="10">
        <f t="shared" si="315"/>
        <v>0.41045701790920397</v>
      </c>
      <c r="ER167" s="10">
        <f t="shared" si="315"/>
        <v>0.4125186588921288</v>
      </c>
      <c r="ES167" s="10">
        <f t="shared" si="315"/>
        <v>0.41458029987505185</v>
      </c>
      <c r="ET167" s="10">
        <f t="shared" si="315"/>
        <v>0.4166419408579749</v>
      </c>
      <c r="EU167" s="10"/>
      <c r="EV167" s="10"/>
      <c r="EW167" s="10"/>
      <c r="EX167" s="10"/>
      <c r="EY167" s="10"/>
      <c r="EZ167" s="10"/>
      <c r="FA167" s="10"/>
      <c r="FB167" s="10"/>
    </row>
    <row r="168" spans="1:158" x14ac:dyDescent="0.25">
      <c r="A168" s="57"/>
      <c r="B168" s="17">
        <f t="shared" si="303"/>
        <v>117</v>
      </c>
    </row>
    <row r="169" spans="1:158" x14ac:dyDescent="0.25">
      <c r="A169" s="57"/>
      <c r="B169" s="17">
        <f t="shared" si="303"/>
        <v>118</v>
      </c>
    </row>
    <row r="170" spans="1:158" x14ac:dyDescent="0.25">
      <c r="A170" s="57" t="s">
        <v>95</v>
      </c>
      <c r="B170" s="17">
        <f t="shared" si="303"/>
        <v>119</v>
      </c>
      <c r="C170" s="10">
        <f>0.2021-0.0085</f>
        <v>0.19359999999999999</v>
      </c>
      <c r="D170" s="10">
        <f>0.024-0.0088</f>
        <v>1.52E-2</v>
      </c>
      <c r="E170" s="7">
        <f>0.0222</f>
        <v>2.2200000000000001E-2</v>
      </c>
      <c r="F170" s="10">
        <f t="shared" ref="F170:BQ170" si="316">F$5/(1-$E170)+$D$170-F$5</f>
        <v>4.9256044180814085E-2</v>
      </c>
      <c r="G170" s="10">
        <f t="shared" si="316"/>
        <v>5.0391245653508054E-2</v>
      </c>
      <c r="H170" s="10">
        <f t="shared" si="316"/>
        <v>5.1526447126201802E-2</v>
      </c>
      <c r="I170" s="10">
        <f t="shared" si="316"/>
        <v>5.266164859889555E-2</v>
      </c>
      <c r="J170" s="10">
        <f t="shared" si="316"/>
        <v>5.3796850071589297E-2</v>
      </c>
      <c r="K170" s="10">
        <f t="shared" si="316"/>
        <v>5.4932051544283267E-2</v>
      </c>
      <c r="L170" s="10">
        <f t="shared" si="316"/>
        <v>5.6067253016977014E-2</v>
      </c>
      <c r="M170" s="10">
        <f t="shared" si="316"/>
        <v>5.7202454489670762E-2</v>
      </c>
      <c r="N170" s="10">
        <f t="shared" si="316"/>
        <v>5.833765596236451E-2</v>
      </c>
      <c r="O170" s="10">
        <f t="shared" si="316"/>
        <v>5.9472857435058257E-2</v>
      </c>
      <c r="P170" s="10">
        <f t="shared" si="316"/>
        <v>7.1960073634690147E-2</v>
      </c>
      <c r="Q170" s="10">
        <f t="shared" si="316"/>
        <v>7.3095275107383895E-2</v>
      </c>
      <c r="R170" s="10">
        <f t="shared" si="316"/>
        <v>7.4230476580077642E-2</v>
      </c>
      <c r="S170" s="10">
        <f t="shared" si="316"/>
        <v>7.536567805277139E-2</v>
      </c>
      <c r="T170" s="10">
        <f t="shared" si="316"/>
        <v>7.6500879525465582E-2</v>
      </c>
      <c r="U170" s="10">
        <f t="shared" si="316"/>
        <v>7.7636080998159329E-2</v>
      </c>
      <c r="V170" s="10">
        <f t="shared" si="316"/>
        <v>7.8771282470853077E-2</v>
      </c>
      <c r="W170" s="10">
        <f t="shared" si="316"/>
        <v>7.9906483943546824E-2</v>
      </c>
      <c r="X170" s="10">
        <f t="shared" si="316"/>
        <v>8.1041685416240572E-2</v>
      </c>
      <c r="Y170" s="10">
        <f t="shared" si="316"/>
        <v>8.217688688893432E-2</v>
      </c>
      <c r="Z170" s="10">
        <f t="shared" si="316"/>
        <v>8.3312088361628067E-2</v>
      </c>
      <c r="AA170" s="10">
        <f t="shared" si="316"/>
        <v>8.4447289834321815E-2</v>
      </c>
      <c r="AB170" s="10">
        <f t="shared" si="316"/>
        <v>8.5582491307016006E-2</v>
      </c>
      <c r="AC170" s="10">
        <f t="shared" si="316"/>
        <v>8.6717692779709754E-2</v>
      </c>
      <c r="AD170" s="10">
        <f t="shared" si="316"/>
        <v>8.7852894252403502E-2</v>
      </c>
      <c r="AE170" s="10">
        <f t="shared" si="316"/>
        <v>8.8988095725097249E-2</v>
      </c>
      <c r="AF170" s="10">
        <f t="shared" si="316"/>
        <v>9.0123297197790997E-2</v>
      </c>
      <c r="AG170" s="10">
        <f t="shared" si="316"/>
        <v>9.1258498670484745E-2</v>
      </c>
      <c r="AH170" s="10">
        <f t="shared" si="316"/>
        <v>9.2393700143178492E-2</v>
      </c>
      <c r="AI170" s="10">
        <f t="shared" si="316"/>
        <v>9.352890161587224E-2</v>
      </c>
      <c r="AJ170" s="10">
        <f t="shared" si="316"/>
        <v>9.4664103088565987E-2</v>
      </c>
      <c r="AK170" s="10">
        <f t="shared" si="316"/>
        <v>9.5799304561260179E-2</v>
      </c>
      <c r="AL170" s="10">
        <f t="shared" si="316"/>
        <v>9.6934506033953927E-2</v>
      </c>
      <c r="AM170" s="10">
        <f t="shared" si="316"/>
        <v>9.8069707506647674E-2</v>
      </c>
      <c r="AN170" s="10">
        <f t="shared" si="316"/>
        <v>9.9204908979341422E-2</v>
      </c>
      <c r="AO170" s="10">
        <f t="shared" si="316"/>
        <v>0.10034011045203517</v>
      </c>
      <c r="AP170" s="10">
        <f t="shared" si="316"/>
        <v>0.10147531192472892</v>
      </c>
      <c r="AQ170" s="10">
        <f t="shared" si="316"/>
        <v>0.10261051339742266</v>
      </c>
      <c r="AR170" s="10">
        <f t="shared" si="316"/>
        <v>0.10374571487011597</v>
      </c>
      <c r="AS170" s="10">
        <f t="shared" si="316"/>
        <v>0.10488091634281016</v>
      </c>
      <c r="AT170" s="10">
        <f t="shared" si="316"/>
        <v>0.10601611781550435</v>
      </c>
      <c r="AU170" s="10">
        <f t="shared" si="316"/>
        <v>0.10715131928819766</v>
      </c>
      <c r="AV170" s="10">
        <f t="shared" si="316"/>
        <v>0.10828652076089185</v>
      </c>
      <c r="AW170" s="10">
        <f t="shared" si="316"/>
        <v>0.10942172223358515</v>
      </c>
      <c r="AX170" s="10">
        <f t="shared" si="316"/>
        <v>0.11055692370627934</v>
      </c>
      <c r="AY170" s="10">
        <f t="shared" si="316"/>
        <v>0.11169212517897353</v>
      </c>
      <c r="AZ170" s="10">
        <f t="shared" si="316"/>
        <v>0.11282732665166684</v>
      </c>
      <c r="BA170" s="10">
        <f t="shared" si="316"/>
        <v>0.11396252812436103</v>
      </c>
      <c r="BB170" s="10">
        <f t="shared" si="316"/>
        <v>0.11509772959705433</v>
      </c>
      <c r="BC170" s="10">
        <f t="shared" si="316"/>
        <v>0.11623293106974852</v>
      </c>
      <c r="BD170" s="10">
        <f t="shared" si="316"/>
        <v>0.11736813254244183</v>
      </c>
      <c r="BE170" s="10">
        <f t="shared" si="316"/>
        <v>0.11850333401513602</v>
      </c>
      <c r="BF170" s="10">
        <f t="shared" si="316"/>
        <v>0.11963853548782932</v>
      </c>
      <c r="BG170" s="10">
        <f t="shared" si="316"/>
        <v>0.12077373696052351</v>
      </c>
      <c r="BH170" s="10">
        <f t="shared" si="316"/>
        <v>0.12190893843321771</v>
      </c>
      <c r="BI170" s="10">
        <f t="shared" si="316"/>
        <v>0.12304413990591101</v>
      </c>
      <c r="BJ170" s="10">
        <f t="shared" si="316"/>
        <v>0.1241793413786052</v>
      </c>
      <c r="BK170" s="10">
        <f t="shared" si="316"/>
        <v>0.1253145428512985</v>
      </c>
      <c r="BL170" s="10">
        <f t="shared" si="316"/>
        <v>0.1264497443239927</v>
      </c>
      <c r="BM170" s="10">
        <f t="shared" si="316"/>
        <v>0.127584945796686</v>
      </c>
      <c r="BN170" s="10">
        <f t="shared" si="316"/>
        <v>0.12872014726938019</v>
      </c>
      <c r="BO170" s="10">
        <f t="shared" si="316"/>
        <v>0.1298553487420735</v>
      </c>
      <c r="BP170" s="10">
        <f t="shared" si="316"/>
        <v>0.13099055021476769</v>
      </c>
      <c r="BQ170" s="10">
        <f t="shared" si="316"/>
        <v>0.13212575168746188</v>
      </c>
      <c r="BR170" s="10">
        <f t="shared" ref="BR170:EC170" si="317">BR$5/(1-$E170)+$D$170-BR$5</f>
        <v>0.13326095316015518</v>
      </c>
      <c r="BS170" s="10">
        <f t="shared" si="317"/>
        <v>0.13439615463284937</v>
      </c>
      <c r="BT170" s="10">
        <f t="shared" si="317"/>
        <v>0.13553135610554268</v>
      </c>
      <c r="BU170" s="10">
        <f t="shared" si="317"/>
        <v>0.13666655757823687</v>
      </c>
      <c r="BV170" s="10">
        <f t="shared" si="317"/>
        <v>0.13780175905093017</v>
      </c>
      <c r="BW170" s="10">
        <f t="shared" si="317"/>
        <v>0.13893696052362436</v>
      </c>
      <c r="BX170" s="10">
        <f t="shared" si="317"/>
        <v>0.14007216199631767</v>
      </c>
      <c r="BY170" s="10">
        <f t="shared" si="317"/>
        <v>0.14120736346901186</v>
      </c>
      <c r="BZ170" s="10">
        <f t="shared" si="317"/>
        <v>0.14234256494170605</v>
      </c>
      <c r="CA170" s="10">
        <f t="shared" si="317"/>
        <v>0.14347776641439935</v>
      </c>
      <c r="CB170" s="10">
        <f t="shared" si="317"/>
        <v>0.14461296788709355</v>
      </c>
      <c r="CC170" s="10">
        <f t="shared" si="317"/>
        <v>0.14574816935978685</v>
      </c>
      <c r="CD170" s="10">
        <f t="shared" si="317"/>
        <v>0.14688337083248104</v>
      </c>
      <c r="CE170" s="10">
        <f t="shared" si="317"/>
        <v>0.14801857230517435</v>
      </c>
      <c r="CF170" s="10">
        <f t="shared" si="317"/>
        <v>0.14915377377786854</v>
      </c>
      <c r="CG170" s="10">
        <f t="shared" si="317"/>
        <v>0.15028897525056273</v>
      </c>
      <c r="CH170" s="10">
        <f t="shared" si="317"/>
        <v>0.15142417672325603</v>
      </c>
      <c r="CI170" s="10">
        <f t="shared" si="317"/>
        <v>0.15255937819595022</v>
      </c>
      <c r="CJ170" s="10">
        <f t="shared" si="317"/>
        <v>0.15369457966864353</v>
      </c>
      <c r="CK170" s="10">
        <f t="shared" si="317"/>
        <v>0.15482978114133772</v>
      </c>
      <c r="CL170" s="10">
        <f t="shared" si="317"/>
        <v>0.15596498261403102</v>
      </c>
      <c r="CM170" s="10">
        <f t="shared" si="317"/>
        <v>0.15710018408672521</v>
      </c>
      <c r="CN170" s="10">
        <f t="shared" si="317"/>
        <v>0.15823538555941852</v>
      </c>
      <c r="CO170" s="10">
        <f t="shared" si="317"/>
        <v>0.15937058703211271</v>
      </c>
      <c r="CP170" s="10">
        <f t="shared" si="317"/>
        <v>0.1605057885048069</v>
      </c>
      <c r="CQ170" s="10">
        <f t="shared" si="317"/>
        <v>0.1616409899775002</v>
      </c>
      <c r="CR170" s="10">
        <f t="shared" si="317"/>
        <v>0.1627761914501944</v>
      </c>
      <c r="CS170" s="10">
        <f t="shared" si="317"/>
        <v>0.1639113929228877</v>
      </c>
      <c r="CT170" s="10">
        <f t="shared" si="317"/>
        <v>0.16504659439558189</v>
      </c>
      <c r="CU170" s="10">
        <f t="shared" si="317"/>
        <v>0.1661817958682752</v>
      </c>
      <c r="CV170" s="10">
        <f t="shared" si="317"/>
        <v>0.16731699734096939</v>
      </c>
      <c r="CW170" s="10">
        <f t="shared" si="317"/>
        <v>0.16845219881366269</v>
      </c>
      <c r="CX170" s="10">
        <f t="shared" si="317"/>
        <v>0.16958740028635688</v>
      </c>
      <c r="CY170" s="10">
        <f t="shared" si="317"/>
        <v>0.17072260175905107</v>
      </c>
      <c r="CZ170" s="10">
        <f t="shared" si="317"/>
        <v>0.17185780323174438</v>
      </c>
      <c r="DA170" s="10">
        <f t="shared" si="317"/>
        <v>0.17299300470443857</v>
      </c>
      <c r="DB170" s="10">
        <f t="shared" si="317"/>
        <v>0.17412820617713187</v>
      </c>
      <c r="DC170" s="10">
        <f t="shared" si="317"/>
        <v>0.17526340764982606</v>
      </c>
      <c r="DD170" s="10">
        <f t="shared" si="317"/>
        <v>0.17639860912251937</v>
      </c>
      <c r="DE170" s="10">
        <f t="shared" si="317"/>
        <v>0.17753381059521356</v>
      </c>
      <c r="DF170" s="10">
        <f t="shared" si="317"/>
        <v>0.17866901206790686</v>
      </c>
      <c r="DG170" s="10">
        <f t="shared" si="317"/>
        <v>0.17980421354060105</v>
      </c>
      <c r="DH170" s="10">
        <f t="shared" si="317"/>
        <v>0.18093941501329525</v>
      </c>
      <c r="DI170" s="10">
        <f t="shared" si="317"/>
        <v>0.18207461648598855</v>
      </c>
      <c r="DJ170" s="10">
        <f t="shared" si="317"/>
        <v>0.18320981795868274</v>
      </c>
      <c r="DK170" s="10">
        <f t="shared" si="317"/>
        <v>0.18434501943137604</v>
      </c>
      <c r="DL170" s="10">
        <f t="shared" si="317"/>
        <v>0.18548022090407024</v>
      </c>
      <c r="DM170" s="10">
        <f t="shared" si="317"/>
        <v>0.18661542237676354</v>
      </c>
      <c r="DN170" s="10">
        <f t="shared" si="317"/>
        <v>0.18775062384945773</v>
      </c>
      <c r="DO170" s="10">
        <f t="shared" si="317"/>
        <v>0.18888582532215104</v>
      </c>
      <c r="DP170" s="10">
        <f t="shared" si="317"/>
        <v>0.19002102679484523</v>
      </c>
      <c r="DQ170" s="10">
        <f t="shared" si="317"/>
        <v>0.19115622826753942</v>
      </c>
      <c r="DR170" s="10">
        <f t="shared" si="317"/>
        <v>0.19229142974023272</v>
      </c>
      <c r="DS170" s="10">
        <f t="shared" si="317"/>
        <v>0.19342663121292691</v>
      </c>
      <c r="DT170" s="10">
        <f t="shared" si="317"/>
        <v>0.19456183268562022</v>
      </c>
      <c r="DU170" s="10">
        <f t="shared" si="317"/>
        <v>0.19569703415831352</v>
      </c>
      <c r="DV170" s="10">
        <f t="shared" si="317"/>
        <v>0.1968322356310086</v>
      </c>
      <c r="DW170" s="10">
        <f t="shared" si="317"/>
        <v>0.19796743710370102</v>
      </c>
      <c r="DX170" s="10">
        <f t="shared" si="317"/>
        <v>0.19910263857639521</v>
      </c>
      <c r="DY170" s="10">
        <f t="shared" si="317"/>
        <v>0.2002378400490894</v>
      </c>
      <c r="DZ170" s="10">
        <f t="shared" si="317"/>
        <v>0.20137304152178359</v>
      </c>
      <c r="EA170" s="10">
        <f t="shared" si="317"/>
        <v>0.20250824299447778</v>
      </c>
      <c r="EB170" s="10">
        <f t="shared" si="317"/>
        <v>0.2036434444671702</v>
      </c>
      <c r="EC170" s="10">
        <f t="shared" si="317"/>
        <v>0.20477864593986439</v>
      </c>
      <c r="ED170" s="10">
        <f t="shared" ref="ED170:ET170" si="318">ED$5/(1-$E170)+$D$170-ED$5</f>
        <v>0.20591384741255858</v>
      </c>
      <c r="EE170" s="10">
        <f t="shared" si="318"/>
        <v>0.20704904888525277</v>
      </c>
      <c r="EF170" s="10">
        <f t="shared" si="318"/>
        <v>0.20818425035794696</v>
      </c>
      <c r="EG170" s="10">
        <f t="shared" si="318"/>
        <v>0.20931945183063938</v>
      </c>
      <c r="EH170" s="10">
        <f t="shared" si="318"/>
        <v>0.21045465330333357</v>
      </c>
      <c r="EI170" s="10">
        <f t="shared" si="318"/>
        <v>0.21158985477602776</v>
      </c>
      <c r="EJ170" s="10">
        <f t="shared" si="318"/>
        <v>0.21272505624872196</v>
      </c>
      <c r="EK170" s="10">
        <f t="shared" si="318"/>
        <v>0.21386025772141615</v>
      </c>
      <c r="EL170" s="10">
        <f t="shared" si="318"/>
        <v>0.21499545919410856</v>
      </c>
      <c r="EM170" s="10">
        <f t="shared" si="318"/>
        <v>0.21613066066680275</v>
      </c>
      <c r="EN170" s="10">
        <f t="shared" si="318"/>
        <v>0.21726586213949695</v>
      </c>
      <c r="EO170" s="10">
        <f t="shared" si="318"/>
        <v>0.21840106361219114</v>
      </c>
      <c r="EP170" s="10">
        <f t="shared" si="318"/>
        <v>0.21953626508488355</v>
      </c>
      <c r="EQ170" s="10">
        <f t="shared" si="318"/>
        <v>0.22067146655757774</v>
      </c>
      <c r="ER170" s="10">
        <f t="shared" si="318"/>
        <v>0.22180666803027194</v>
      </c>
      <c r="ES170" s="10">
        <f t="shared" si="318"/>
        <v>0.22294186950296613</v>
      </c>
      <c r="ET170" s="10">
        <f t="shared" si="318"/>
        <v>0.22407707097566032</v>
      </c>
      <c r="EU170" s="10"/>
      <c r="EV170" s="10"/>
      <c r="EW170" s="10"/>
      <c r="EX170" s="10"/>
      <c r="EY170" s="10"/>
      <c r="EZ170" s="10"/>
      <c r="FA170" s="10"/>
      <c r="FB170" s="10"/>
    </row>
    <row r="171" spans="1:158" x14ac:dyDescent="0.25">
      <c r="A171" s="57" t="s">
        <v>96</v>
      </c>
      <c r="B171" s="17">
        <f t="shared" si="303"/>
        <v>120</v>
      </c>
      <c r="C171" s="10">
        <f>0.286-0.0085</f>
        <v>0.27749999999999997</v>
      </c>
      <c r="D171" s="10">
        <f>0.0328-0.0088</f>
        <v>2.4E-2</v>
      </c>
      <c r="E171" s="7">
        <f>0.0332</f>
        <v>3.32E-2</v>
      </c>
      <c r="F171" s="10">
        <f t="shared" ref="F171:BQ171" si="319">F$5/(1-$E171)+$D$171-F$5</f>
        <v>7.5510136532892069E-2</v>
      </c>
      <c r="G171" s="10">
        <f t="shared" si="319"/>
        <v>7.7227141083988426E-2</v>
      </c>
      <c r="H171" s="10">
        <f t="shared" si="319"/>
        <v>7.8944145635084784E-2</v>
      </c>
      <c r="I171" s="10">
        <f t="shared" si="319"/>
        <v>8.0661150186181363E-2</v>
      </c>
      <c r="J171" s="10">
        <f t="shared" si="319"/>
        <v>8.237815473727772E-2</v>
      </c>
      <c r="K171" s="10">
        <f t="shared" si="319"/>
        <v>8.4095159288374077E-2</v>
      </c>
      <c r="L171" s="10">
        <f t="shared" si="319"/>
        <v>8.5812163839470434E-2</v>
      </c>
      <c r="M171" s="10">
        <f t="shared" si="319"/>
        <v>8.7529168390566792E-2</v>
      </c>
      <c r="N171" s="10">
        <f t="shared" si="319"/>
        <v>8.9246172941663371E-2</v>
      </c>
      <c r="O171" s="10">
        <f t="shared" si="319"/>
        <v>9.0963177492759728E-2</v>
      </c>
      <c r="P171" s="10">
        <f t="shared" si="319"/>
        <v>0.1098502275548201</v>
      </c>
      <c r="Q171" s="10">
        <f t="shared" si="319"/>
        <v>0.11156723210591668</v>
      </c>
      <c r="R171" s="10">
        <f t="shared" si="319"/>
        <v>0.11328423665701282</v>
      </c>
      <c r="S171" s="10">
        <f t="shared" si="319"/>
        <v>0.11500124120810939</v>
      </c>
      <c r="T171" s="10">
        <f t="shared" si="319"/>
        <v>0.11671824575920553</v>
      </c>
      <c r="U171" s="10">
        <f t="shared" si="319"/>
        <v>0.11843525031030211</v>
      </c>
      <c r="V171" s="10">
        <f t="shared" si="319"/>
        <v>0.12015225486139824</v>
      </c>
      <c r="W171" s="10">
        <f t="shared" si="319"/>
        <v>0.12186925941249482</v>
      </c>
      <c r="X171" s="10">
        <f t="shared" si="319"/>
        <v>0.1235862639635914</v>
      </c>
      <c r="Y171" s="10">
        <f t="shared" si="319"/>
        <v>0.12530326851468754</v>
      </c>
      <c r="Z171" s="10">
        <f t="shared" si="319"/>
        <v>0.12702027306578412</v>
      </c>
      <c r="AA171" s="10">
        <f t="shared" si="319"/>
        <v>0.12873727761688025</v>
      </c>
      <c r="AB171" s="10">
        <f t="shared" si="319"/>
        <v>0.13045428216797683</v>
      </c>
      <c r="AC171" s="10">
        <f t="shared" si="319"/>
        <v>0.13217128671907341</v>
      </c>
      <c r="AD171" s="10">
        <f t="shared" si="319"/>
        <v>0.13388829127016955</v>
      </c>
      <c r="AE171" s="10">
        <f t="shared" si="319"/>
        <v>0.13560529582126613</v>
      </c>
      <c r="AF171" s="10">
        <f t="shared" si="319"/>
        <v>0.13732230037236226</v>
      </c>
      <c r="AG171" s="10">
        <f t="shared" si="319"/>
        <v>0.13903930492345884</v>
      </c>
      <c r="AH171" s="10">
        <f t="shared" si="319"/>
        <v>0.14075630947455497</v>
      </c>
      <c r="AI171" s="10">
        <f t="shared" si="319"/>
        <v>0.14247331402565155</v>
      </c>
      <c r="AJ171" s="10">
        <f t="shared" si="319"/>
        <v>0.14419031857674813</v>
      </c>
      <c r="AK171" s="10">
        <f t="shared" si="319"/>
        <v>0.14590732312784427</v>
      </c>
      <c r="AL171" s="10">
        <f t="shared" si="319"/>
        <v>0.14762432767894085</v>
      </c>
      <c r="AM171" s="10">
        <f t="shared" si="319"/>
        <v>0.14934133223003698</v>
      </c>
      <c r="AN171" s="10">
        <f t="shared" si="319"/>
        <v>0.15105833678113356</v>
      </c>
      <c r="AO171" s="10">
        <f t="shared" si="319"/>
        <v>0.15277534133223014</v>
      </c>
      <c r="AP171" s="10">
        <f t="shared" si="319"/>
        <v>0.15449234588332628</v>
      </c>
      <c r="AQ171" s="10">
        <f t="shared" si="319"/>
        <v>0.15620935043442241</v>
      </c>
      <c r="AR171" s="10">
        <f t="shared" si="319"/>
        <v>0.15792635498551899</v>
      </c>
      <c r="AS171" s="10">
        <f t="shared" si="319"/>
        <v>0.15964335953661557</v>
      </c>
      <c r="AT171" s="10">
        <f t="shared" si="319"/>
        <v>0.16136036408771215</v>
      </c>
      <c r="AU171" s="10">
        <f t="shared" si="319"/>
        <v>0.16307736863880873</v>
      </c>
      <c r="AV171" s="10">
        <f t="shared" si="319"/>
        <v>0.16479437318990442</v>
      </c>
      <c r="AW171" s="10">
        <f t="shared" si="319"/>
        <v>0.166511377741001</v>
      </c>
      <c r="AX171" s="10">
        <f t="shared" si="319"/>
        <v>0.16822838229209758</v>
      </c>
      <c r="AY171" s="10">
        <f t="shared" si="319"/>
        <v>0.16994538684319416</v>
      </c>
      <c r="AZ171" s="10">
        <f t="shared" si="319"/>
        <v>0.17166239139428985</v>
      </c>
      <c r="BA171" s="10">
        <f t="shared" si="319"/>
        <v>0.17337939594538643</v>
      </c>
      <c r="BB171" s="10">
        <f t="shared" si="319"/>
        <v>0.17509640049648301</v>
      </c>
      <c r="BC171" s="10">
        <f t="shared" si="319"/>
        <v>0.17681340504757959</v>
      </c>
      <c r="BD171" s="10">
        <f t="shared" si="319"/>
        <v>0.17853040959867617</v>
      </c>
      <c r="BE171" s="10">
        <f t="shared" si="319"/>
        <v>0.18024741414977186</v>
      </c>
      <c r="BF171" s="10">
        <f t="shared" si="319"/>
        <v>0.18196441870086844</v>
      </c>
      <c r="BG171" s="10">
        <f t="shared" si="319"/>
        <v>0.18368142325196501</v>
      </c>
      <c r="BH171" s="10">
        <f t="shared" si="319"/>
        <v>0.18539842780306159</v>
      </c>
      <c r="BI171" s="10">
        <f t="shared" si="319"/>
        <v>0.18711543235415817</v>
      </c>
      <c r="BJ171" s="10">
        <f t="shared" si="319"/>
        <v>0.18883243690525386</v>
      </c>
      <c r="BK171" s="10">
        <f t="shared" si="319"/>
        <v>0.19054944145635044</v>
      </c>
      <c r="BL171" s="10">
        <f t="shared" si="319"/>
        <v>0.19226644600744702</v>
      </c>
      <c r="BM171" s="10">
        <f t="shared" si="319"/>
        <v>0.1939834505585436</v>
      </c>
      <c r="BN171" s="10">
        <f t="shared" si="319"/>
        <v>0.19570045510964018</v>
      </c>
      <c r="BO171" s="10">
        <f t="shared" si="319"/>
        <v>0.19741745966073587</v>
      </c>
      <c r="BP171" s="10">
        <f t="shared" si="319"/>
        <v>0.19913446421183245</v>
      </c>
      <c r="BQ171" s="10">
        <f t="shared" si="319"/>
        <v>0.20085146876292903</v>
      </c>
      <c r="BR171" s="10">
        <f t="shared" ref="BR171:EC171" si="320">BR$5/(1-$E171)+$D$171-BR$5</f>
        <v>0.20256847331402561</v>
      </c>
      <c r="BS171" s="10">
        <f t="shared" si="320"/>
        <v>0.20428547786512219</v>
      </c>
      <c r="BT171" s="10">
        <f t="shared" si="320"/>
        <v>0.20600248241621788</v>
      </c>
      <c r="BU171" s="10">
        <f t="shared" si="320"/>
        <v>0.20771948696731446</v>
      </c>
      <c r="BV171" s="10">
        <f t="shared" si="320"/>
        <v>0.20943649151841104</v>
      </c>
      <c r="BW171" s="10">
        <f t="shared" si="320"/>
        <v>0.21115349606950762</v>
      </c>
      <c r="BX171" s="10">
        <f t="shared" si="320"/>
        <v>0.21287050062060331</v>
      </c>
      <c r="BY171" s="10">
        <f t="shared" si="320"/>
        <v>0.21458750517169989</v>
      </c>
      <c r="BZ171" s="10">
        <f t="shared" si="320"/>
        <v>0.21630450972279647</v>
      </c>
      <c r="CA171" s="10">
        <f t="shared" si="320"/>
        <v>0.21802151427389305</v>
      </c>
      <c r="CB171" s="10">
        <f t="shared" si="320"/>
        <v>0.21973851882498963</v>
      </c>
      <c r="CC171" s="10">
        <f t="shared" si="320"/>
        <v>0.22145552337608532</v>
      </c>
      <c r="CD171" s="10">
        <f t="shared" si="320"/>
        <v>0.2231725279271819</v>
      </c>
      <c r="CE171" s="10">
        <f t="shared" si="320"/>
        <v>0.22488953247827848</v>
      </c>
      <c r="CF171" s="10">
        <f t="shared" si="320"/>
        <v>0.22660653702937505</v>
      </c>
      <c r="CG171" s="10">
        <f t="shared" si="320"/>
        <v>0.22832354158047163</v>
      </c>
      <c r="CH171" s="10">
        <f t="shared" si="320"/>
        <v>0.23004054613156733</v>
      </c>
      <c r="CI171" s="10">
        <f t="shared" si="320"/>
        <v>0.2317575506826639</v>
      </c>
      <c r="CJ171" s="10">
        <f t="shared" si="320"/>
        <v>0.23347455523376048</v>
      </c>
      <c r="CK171" s="10">
        <f t="shared" si="320"/>
        <v>0.23519155978485706</v>
      </c>
      <c r="CL171" s="10">
        <f t="shared" si="320"/>
        <v>0.23690856433595364</v>
      </c>
      <c r="CM171" s="10">
        <f t="shared" si="320"/>
        <v>0.23862556888704933</v>
      </c>
      <c r="CN171" s="10">
        <f t="shared" si="320"/>
        <v>0.24034257343814591</v>
      </c>
      <c r="CO171" s="10">
        <f t="shared" si="320"/>
        <v>0.24205957798924249</v>
      </c>
      <c r="CP171" s="10">
        <f t="shared" si="320"/>
        <v>0.24377658254033907</v>
      </c>
      <c r="CQ171" s="10">
        <f t="shared" si="320"/>
        <v>0.24549358709143565</v>
      </c>
      <c r="CR171" s="10">
        <f t="shared" si="320"/>
        <v>0.24721059164253134</v>
      </c>
      <c r="CS171" s="10">
        <f t="shared" si="320"/>
        <v>0.24892759619362792</v>
      </c>
      <c r="CT171" s="10">
        <f t="shared" si="320"/>
        <v>0.2506446007447245</v>
      </c>
      <c r="CU171" s="10">
        <f t="shared" si="320"/>
        <v>0.25236160529582108</v>
      </c>
      <c r="CV171" s="10">
        <f t="shared" si="320"/>
        <v>0.25407860984691766</v>
      </c>
      <c r="CW171" s="10">
        <f t="shared" si="320"/>
        <v>0.25579561439801335</v>
      </c>
      <c r="CX171" s="10">
        <f t="shared" si="320"/>
        <v>0.25751261894910993</v>
      </c>
      <c r="CY171" s="10">
        <f t="shared" si="320"/>
        <v>0.25922962350020651</v>
      </c>
      <c r="CZ171" s="10">
        <f t="shared" si="320"/>
        <v>0.26094662805130309</v>
      </c>
      <c r="DA171" s="10">
        <f t="shared" si="320"/>
        <v>0.26266363260239878</v>
      </c>
      <c r="DB171" s="10">
        <f t="shared" si="320"/>
        <v>0.26438063715349536</v>
      </c>
      <c r="DC171" s="10">
        <f t="shared" si="320"/>
        <v>0.26609764170459194</v>
      </c>
      <c r="DD171" s="10">
        <f t="shared" si="320"/>
        <v>0.26781464625568852</v>
      </c>
      <c r="DE171" s="10">
        <f t="shared" si="320"/>
        <v>0.26953165080678509</v>
      </c>
      <c r="DF171" s="10">
        <f t="shared" si="320"/>
        <v>0.27124865535788079</v>
      </c>
      <c r="DG171" s="10">
        <f t="shared" si="320"/>
        <v>0.27296565990897736</v>
      </c>
      <c r="DH171" s="10">
        <f t="shared" si="320"/>
        <v>0.27468266446007394</v>
      </c>
      <c r="DI171" s="10">
        <f t="shared" si="320"/>
        <v>0.27639966901117052</v>
      </c>
      <c r="DJ171" s="10">
        <f t="shared" si="320"/>
        <v>0.2781166735622671</v>
      </c>
      <c r="DK171" s="10">
        <f t="shared" si="320"/>
        <v>0.27983367811336279</v>
      </c>
      <c r="DL171" s="10">
        <f t="shared" si="320"/>
        <v>0.28155068266445937</v>
      </c>
      <c r="DM171" s="10">
        <f t="shared" si="320"/>
        <v>0.28326768721555595</v>
      </c>
      <c r="DN171" s="10">
        <f t="shared" si="320"/>
        <v>0.28498469176665253</v>
      </c>
      <c r="DO171" s="10">
        <f t="shared" si="320"/>
        <v>0.28670169631774911</v>
      </c>
      <c r="DP171" s="10">
        <f t="shared" si="320"/>
        <v>0.2884187008688448</v>
      </c>
      <c r="DQ171" s="10">
        <f t="shared" si="320"/>
        <v>0.29013570541994138</v>
      </c>
      <c r="DR171" s="10">
        <f t="shared" si="320"/>
        <v>0.29185270997103707</v>
      </c>
      <c r="DS171" s="10">
        <f t="shared" si="320"/>
        <v>0.29356971452213276</v>
      </c>
      <c r="DT171" s="10">
        <f t="shared" si="320"/>
        <v>0.29528671907323023</v>
      </c>
      <c r="DU171" s="10">
        <f t="shared" si="320"/>
        <v>0.29700372362432592</v>
      </c>
      <c r="DV171" s="10">
        <f t="shared" si="320"/>
        <v>0.29872072817542339</v>
      </c>
      <c r="DW171" s="10">
        <f t="shared" si="320"/>
        <v>0.30043773272651819</v>
      </c>
      <c r="DX171" s="10">
        <f t="shared" si="320"/>
        <v>0.30215473727761477</v>
      </c>
      <c r="DY171" s="10">
        <f t="shared" si="320"/>
        <v>0.30387174182871135</v>
      </c>
      <c r="DZ171" s="10">
        <f t="shared" si="320"/>
        <v>0.30558874637980793</v>
      </c>
      <c r="EA171" s="10">
        <f t="shared" si="320"/>
        <v>0.30730575093090451</v>
      </c>
      <c r="EB171" s="10">
        <f t="shared" si="320"/>
        <v>0.30902275548200109</v>
      </c>
      <c r="EC171" s="10">
        <f t="shared" si="320"/>
        <v>0.31073976003309767</v>
      </c>
      <c r="ED171" s="10">
        <f t="shared" ref="ED171:ET171" si="321">ED$5/(1-$E171)+$D$171-ED$5</f>
        <v>0.31245676458419425</v>
      </c>
      <c r="EE171" s="10">
        <f t="shared" si="321"/>
        <v>0.31417376913529083</v>
      </c>
      <c r="EF171" s="10">
        <f t="shared" si="321"/>
        <v>0.3158907736863874</v>
      </c>
      <c r="EG171" s="10">
        <f t="shared" si="321"/>
        <v>0.31760777823748398</v>
      </c>
      <c r="EH171" s="10">
        <f t="shared" si="321"/>
        <v>0.31932478278858056</v>
      </c>
      <c r="EI171" s="10">
        <f t="shared" si="321"/>
        <v>0.32104178733967537</v>
      </c>
      <c r="EJ171" s="10">
        <f t="shared" si="321"/>
        <v>0.32275879189077195</v>
      </c>
      <c r="EK171" s="10">
        <f t="shared" si="321"/>
        <v>0.32447579644186852</v>
      </c>
      <c r="EL171" s="10">
        <f t="shared" si="321"/>
        <v>0.3261928009929651</v>
      </c>
      <c r="EM171" s="10">
        <f t="shared" si="321"/>
        <v>0.32790980554406168</v>
      </c>
      <c r="EN171" s="10">
        <f t="shared" si="321"/>
        <v>0.32962681009515826</v>
      </c>
      <c r="EO171" s="10">
        <f t="shared" si="321"/>
        <v>0.33134381464625484</v>
      </c>
      <c r="EP171" s="10">
        <f t="shared" si="321"/>
        <v>0.33306081919735142</v>
      </c>
      <c r="EQ171" s="10">
        <f t="shared" si="321"/>
        <v>0.334777823748448</v>
      </c>
      <c r="ER171" s="10">
        <f t="shared" si="321"/>
        <v>0.33649482829954458</v>
      </c>
      <c r="ES171" s="10">
        <f t="shared" si="321"/>
        <v>0.33821183285064116</v>
      </c>
      <c r="ET171" s="10">
        <f t="shared" si="321"/>
        <v>0.33992883740173596</v>
      </c>
      <c r="EU171" s="10"/>
      <c r="EV171" s="10"/>
      <c r="EW171" s="10"/>
      <c r="EX171" s="10"/>
      <c r="EY171" s="10"/>
      <c r="EZ171" s="10"/>
      <c r="FA171" s="10"/>
      <c r="FB171" s="10"/>
    </row>
    <row r="172" spans="1:158" x14ac:dyDescent="0.25">
      <c r="A172" s="57" t="s">
        <v>97</v>
      </c>
      <c r="B172" s="17">
        <f t="shared" si="303"/>
        <v>121</v>
      </c>
      <c r="C172" s="10">
        <f>0.286</f>
        <v>0.28599999999999998</v>
      </c>
      <c r="D172" s="10">
        <f>0.0328</f>
        <v>3.2800000000000003E-2</v>
      </c>
      <c r="E172" s="7">
        <f>0.0332</f>
        <v>3.32E-2</v>
      </c>
      <c r="F172" s="10">
        <f t="shared" ref="F172:BQ172" si="322">F$5/(1-$E172)+$D$172-F$5</f>
        <v>8.4310136532891988E-2</v>
      </c>
      <c r="G172" s="10">
        <f t="shared" si="322"/>
        <v>8.6027141083988345E-2</v>
      </c>
      <c r="H172" s="10">
        <f t="shared" si="322"/>
        <v>8.7744145635084703E-2</v>
      </c>
      <c r="I172" s="10">
        <f t="shared" si="322"/>
        <v>8.9461150186181282E-2</v>
      </c>
      <c r="J172" s="10">
        <f t="shared" si="322"/>
        <v>9.1178154737277639E-2</v>
      </c>
      <c r="K172" s="10">
        <f t="shared" si="322"/>
        <v>9.2895159288373996E-2</v>
      </c>
      <c r="L172" s="10">
        <f t="shared" si="322"/>
        <v>9.4612163839470353E-2</v>
      </c>
      <c r="M172" s="10">
        <f t="shared" si="322"/>
        <v>9.6329168390566711E-2</v>
      </c>
      <c r="N172" s="10">
        <f t="shared" si="322"/>
        <v>9.804617294166329E-2</v>
      </c>
      <c r="O172" s="10">
        <f t="shared" si="322"/>
        <v>9.9763177492759647E-2</v>
      </c>
      <c r="P172" s="10">
        <f t="shared" si="322"/>
        <v>0.11865022755482002</v>
      </c>
      <c r="Q172" s="10">
        <f t="shared" si="322"/>
        <v>0.1203672321059166</v>
      </c>
      <c r="R172" s="10">
        <f t="shared" si="322"/>
        <v>0.12208423665701273</v>
      </c>
      <c r="S172" s="10">
        <f t="shared" si="322"/>
        <v>0.12380124120810931</v>
      </c>
      <c r="T172" s="10">
        <f t="shared" si="322"/>
        <v>0.12551824575920545</v>
      </c>
      <c r="U172" s="10">
        <f t="shared" si="322"/>
        <v>0.12723525031030203</v>
      </c>
      <c r="V172" s="10">
        <f t="shared" si="322"/>
        <v>0.12895225486139816</v>
      </c>
      <c r="W172" s="10">
        <f t="shared" si="322"/>
        <v>0.13066925941249474</v>
      </c>
      <c r="X172" s="10">
        <f t="shared" si="322"/>
        <v>0.13238626396359132</v>
      </c>
      <c r="Y172" s="10">
        <f t="shared" si="322"/>
        <v>0.13410326851468746</v>
      </c>
      <c r="Z172" s="10">
        <f t="shared" si="322"/>
        <v>0.13582027306578404</v>
      </c>
      <c r="AA172" s="10">
        <f t="shared" si="322"/>
        <v>0.13753727761688017</v>
      </c>
      <c r="AB172" s="10">
        <f t="shared" si="322"/>
        <v>0.13925428216797675</v>
      </c>
      <c r="AC172" s="10">
        <f t="shared" si="322"/>
        <v>0.14097128671907333</v>
      </c>
      <c r="AD172" s="10">
        <f t="shared" si="322"/>
        <v>0.14268829127016947</v>
      </c>
      <c r="AE172" s="10">
        <f t="shared" si="322"/>
        <v>0.14440529582126604</v>
      </c>
      <c r="AF172" s="10">
        <f t="shared" si="322"/>
        <v>0.14612230037236218</v>
      </c>
      <c r="AG172" s="10">
        <f t="shared" si="322"/>
        <v>0.14783930492345876</v>
      </c>
      <c r="AH172" s="10">
        <f t="shared" si="322"/>
        <v>0.14955630947455489</v>
      </c>
      <c r="AI172" s="10">
        <f t="shared" si="322"/>
        <v>0.15127331402565147</v>
      </c>
      <c r="AJ172" s="10">
        <f t="shared" si="322"/>
        <v>0.15299031857674805</v>
      </c>
      <c r="AK172" s="10">
        <f t="shared" si="322"/>
        <v>0.15470732312784419</v>
      </c>
      <c r="AL172" s="10">
        <f t="shared" si="322"/>
        <v>0.15642432767894077</v>
      </c>
      <c r="AM172" s="10">
        <f t="shared" si="322"/>
        <v>0.1581413322300369</v>
      </c>
      <c r="AN172" s="10">
        <f t="shared" si="322"/>
        <v>0.15985833678113348</v>
      </c>
      <c r="AO172" s="10">
        <f t="shared" si="322"/>
        <v>0.16157534133223006</v>
      </c>
      <c r="AP172" s="10">
        <f t="shared" si="322"/>
        <v>0.1632923458833262</v>
      </c>
      <c r="AQ172" s="10">
        <f t="shared" si="322"/>
        <v>0.16500935043442322</v>
      </c>
      <c r="AR172" s="10">
        <f t="shared" si="322"/>
        <v>0.16672635498551891</v>
      </c>
      <c r="AS172" s="10">
        <f t="shared" si="322"/>
        <v>0.16844335953661549</v>
      </c>
      <c r="AT172" s="10">
        <f t="shared" si="322"/>
        <v>0.17016036408771207</v>
      </c>
      <c r="AU172" s="10">
        <f t="shared" si="322"/>
        <v>0.17187736863880865</v>
      </c>
      <c r="AV172" s="10">
        <f t="shared" si="322"/>
        <v>0.17359437318990434</v>
      </c>
      <c r="AW172" s="10">
        <f t="shared" si="322"/>
        <v>0.17531137774100092</v>
      </c>
      <c r="AX172" s="10">
        <f t="shared" si="322"/>
        <v>0.1770283822920975</v>
      </c>
      <c r="AY172" s="10">
        <f t="shared" si="322"/>
        <v>0.17874538684319408</v>
      </c>
      <c r="AZ172" s="10">
        <f t="shared" si="322"/>
        <v>0.18046239139428977</v>
      </c>
      <c r="BA172" s="10">
        <f t="shared" si="322"/>
        <v>0.18217939594538635</v>
      </c>
      <c r="BB172" s="10">
        <f t="shared" si="322"/>
        <v>0.18389640049648293</v>
      </c>
      <c r="BC172" s="10">
        <f t="shared" si="322"/>
        <v>0.1856134050475795</v>
      </c>
      <c r="BD172" s="10">
        <f t="shared" si="322"/>
        <v>0.18733040959867608</v>
      </c>
      <c r="BE172" s="10">
        <f t="shared" si="322"/>
        <v>0.18904741414977178</v>
      </c>
      <c r="BF172" s="10">
        <f t="shared" si="322"/>
        <v>0.19076441870086835</v>
      </c>
      <c r="BG172" s="10">
        <f t="shared" si="322"/>
        <v>0.19248142325196493</v>
      </c>
      <c r="BH172" s="10">
        <f t="shared" si="322"/>
        <v>0.19419842780306151</v>
      </c>
      <c r="BI172" s="10">
        <f t="shared" si="322"/>
        <v>0.19591543235415809</v>
      </c>
      <c r="BJ172" s="10">
        <f t="shared" si="322"/>
        <v>0.19763243690525378</v>
      </c>
      <c r="BK172" s="10">
        <f t="shared" si="322"/>
        <v>0.19934944145635036</v>
      </c>
      <c r="BL172" s="10">
        <f t="shared" si="322"/>
        <v>0.20106644600744694</v>
      </c>
      <c r="BM172" s="10">
        <f t="shared" si="322"/>
        <v>0.20278345055854352</v>
      </c>
      <c r="BN172" s="10">
        <f t="shared" si="322"/>
        <v>0.2045004551096401</v>
      </c>
      <c r="BO172" s="10">
        <f t="shared" si="322"/>
        <v>0.20621745966073579</v>
      </c>
      <c r="BP172" s="10">
        <f t="shared" si="322"/>
        <v>0.20793446421183237</v>
      </c>
      <c r="BQ172" s="10">
        <f t="shared" si="322"/>
        <v>0.20965146876292895</v>
      </c>
      <c r="BR172" s="10">
        <f t="shared" ref="BR172:EC172" si="323">BR$5/(1-$E172)+$D$172-BR$5</f>
        <v>0.21136847331402553</v>
      </c>
      <c r="BS172" s="10">
        <f t="shared" si="323"/>
        <v>0.21308547786512211</v>
      </c>
      <c r="BT172" s="10">
        <f t="shared" si="323"/>
        <v>0.2148024824162178</v>
      </c>
      <c r="BU172" s="10">
        <f t="shared" si="323"/>
        <v>0.21651948696731438</v>
      </c>
      <c r="BV172" s="10">
        <f t="shared" si="323"/>
        <v>0.21823649151841096</v>
      </c>
      <c r="BW172" s="10">
        <f t="shared" si="323"/>
        <v>0.21995349606950754</v>
      </c>
      <c r="BX172" s="10">
        <f t="shared" si="323"/>
        <v>0.22167050062060323</v>
      </c>
      <c r="BY172" s="10">
        <f t="shared" si="323"/>
        <v>0.22338750517169981</v>
      </c>
      <c r="BZ172" s="10">
        <f t="shared" si="323"/>
        <v>0.22510450972279639</v>
      </c>
      <c r="CA172" s="10">
        <f t="shared" si="323"/>
        <v>0.22682151427389297</v>
      </c>
      <c r="CB172" s="10">
        <f t="shared" si="323"/>
        <v>0.22853851882498954</v>
      </c>
      <c r="CC172" s="10">
        <f t="shared" si="323"/>
        <v>0.23025552337608524</v>
      </c>
      <c r="CD172" s="10">
        <f t="shared" si="323"/>
        <v>0.23197252792718182</v>
      </c>
      <c r="CE172" s="10">
        <f t="shared" si="323"/>
        <v>0.23368953247827839</v>
      </c>
      <c r="CF172" s="10">
        <f t="shared" si="323"/>
        <v>0.23540653702937497</v>
      </c>
      <c r="CG172" s="10">
        <f t="shared" si="323"/>
        <v>0.23712354158047155</v>
      </c>
      <c r="CH172" s="10">
        <f t="shared" si="323"/>
        <v>0.23884054613156724</v>
      </c>
      <c r="CI172" s="10">
        <f t="shared" si="323"/>
        <v>0.24055755068266382</v>
      </c>
      <c r="CJ172" s="10">
        <f t="shared" si="323"/>
        <v>0.2422745552337604</v>
      </c>
      <c r="CK172" s="10">
        <f t="shared" si="323"/>
        <v>0.24399155978485698</v>
      </c>
      <c r="CL172" s="10">
        <f t="shared" si="323"/>
        <v>0.24570856433595356</v>
      </c>
      <c r="CM172" s="10">
        <f t="shared" si="323"/>
        <v>0.24742556888704925</v>
      </c>
      <c r="CN172" s="10">
        <f t="shared" si="323"/>
        <v>0.24914257343814583</v>
      </c>
      <c r="CO172" s="10">
        <f t="shared" si="323"/>
        <v>0.25085957798924241</v>
      </c>
      <c r="CP172" s="10">
        <f t="shared" si="323"/>
        <v>0.25257658254033899</v>
      </c>
      <c r="CQ172" s="10">
        <f t="shared" si="323"/>
        <v>0.25429358709143557</v>
      </c>
      <c r="CR172" s="10">
        <f t="shared" si="323"/>
        <v>0.25601059164253126</v>
      </c>
      <c r="CS172" s="10">
        <f t="shared" si="323"/>
        <v>0.25772759619362784</v>
      </c>
      <c r="CT172" s="10">
        <f t="shared" si="323"/>
        <v>0.25944460074472442</v>
      </c>
      <c r="CU172" s="10">
        <f t="shared" si="323"/>
        <v>0.261161605295821</v>
      </c>
      <c r="CV172" s="10">
        <f t="shared" si="323"/>
        <v>0.26287860984691758</v>
      </c>
      <c r="CW172" s="10">
        <f t="shared" si="323"/>
        <v>0.26459561439801327</v>
      </c>
      <c r="CX172" s="10">
        <f t="shared" si="323"/>
        <v>0.26631261894910985</v>
      </c>
      <c r="CY172" s="10">
        <f t="shared" si="323"/>
        <v>0.26802962350020643</v>
      </c>
      <c r="CZ172" s="10">
        <f t="shared" si="323"/>
        <v>0.26974662805130301</v>
      </c>
      <c r="DA172" s="10">
        <f t="shared" si="323"/>
        <v>0.2714636326023987</v>
      </c>
      <c r="DB172" s="10">
        <f t="shared" si="323"/>
        <v>0.27318063715349528</v>
      </c>
      <c r="DC172" s="10">
        <f t="shared" si="323"/>
        <v>0.27489764170459186</v>
      </c>
      <c r="DD172" s="10">
        <f t="shared" si="323"/>
        <v>0.27661464625568843</v>
      </c>
      <c r="DE172" s="10">
        <f t="shared" si="323"/>
        <v>0.27833165080678501</v>
      </c>
      <c r="DF172" s="10">
        <f t="shared" si="323"/>
        <v>0.2800486553578807</v>
      </c>
      <c r="DG172" s="10">
        <f t="shared" si="323"/>
        <v>0.28176565990897728</v>
      </c>
      <c r="DH172" s="10">
        <f t="shared" si="323"/>
        <v>0.28348266446007386</v>
      </c>
      <c r="DI172" s="10">
        <f t="shared" si="323"/>
        <v>0.28519966901117044</v>
      </c>
      <c r="DJ172" s="10">
        <f t="shared" si="323"/>
        <v>0.28691667356226702</v>
      </c>
      <c r="DK172" s="10">
        <f t="shared" si="323"/>
        <v>0.28863367811336271</v>
      </c>
      <c r="DL172" s="10">
        <f t="shared" si="323"/>
        <v>0.29035068266445929</v>
      </c>
      <c r="DM172" s="10">
        <f t="shared" si="323"/>
        <v>0.29206768721555587</v>
      </c>
      <c r="DN172" s="10">
        <f t="shared" si="323"/>
        <v>0.29378469176665245</v>
      </c>
      <c r="DO172" s="10">
        <f t="shared" si="323"/>
        <v>0.29550169631774903</v>
      </c>
      <c r="DP172" s="10">
        <f t="shared" si="323"/>
        <v>0.29721870086884472</v>
      </c>
      <c r="DQ172" s="10">
        <f t="shared" si="323"/>
        <v>0.29893570541994219</v>
      </c>
      <c r="DR172" s="10">
        <f t="shared" si="323"/>
        <v>0.30065270997103788</v>
      </c>
      <c r="DS172" s="10">
        <f t="shared" si="323"/>
        <v>0.30236971452213357</v>
      </c>
      <c r="DT172" s="10">
        <f t="shared" si="323"/>
        <v>0.30408671907323104</v>
      </c>
      <c r="DU172" s="10">
        <f t="shared" si="323"/>
        <v>0.30580372362432673</v>
      </c>
      <c r="DV172" s="10">
        <f t="shared" si="323"/>
        <v>0.3075207281754242</v>
      </c>
      <c r="DW172" s="10">
        <f t="shared" si="323"/>
        <v>0.309237732726519</v>
      </c>
      <c r="DX172" s="10">
        <f t="shared" si="323"/>
        <v>0.31095473727761558</v>
      </c>
      <c r="DY172" s="10">
        <f t="shared" si="323"/>
        <v>0.31267174182871216</v>
      </c>
      <c r="DZ172" s="10">
        <f t="shared" si="323"/>
        <v>0.31438874637980874</v>
      </c>
      <c r="EA172" s="10">
        <f t="shared" si="323"/>
        <v>0.31610575093090532</v>
      </c>
      <c r="EB172" s="10">
        <f t="shared" si="323"/>
        <v>0.3178227554820019</v>
      </c>
      <c r="EC172" s="10">
        <f t="shared" si="323"/>
        <v>0.31953976003309847</v>
      </c>
      <c r="ED172" s="10">
        <f t="shared" ref="ED172:ET172" si="324">ED$5/(1-$E172)+$D$172-ED$5</f>
        <v>0.32125676458419505</v>
      </c>
      <c r="EE172" s="10">
        <f t="shared" si="324"/>
        <v>0.32297376913529163</v>
      </c>
      <c r="EF172" s="10">
        <f t="shared" si="324"/>
        <v>0.32469077368638821</v>
      </c>
      <c r="EG172" s="10">
        <f t="shared" si="324"/>
        <v>0.32640777823748479</v>
      </c>
      <c r="EH172" s="10">
        <f t="shared" si="324"/>
        <v>0.32812478278858137</v>
      </c>
      <c r="EI172" s="10">
        <f t="shared" si="324"/>
        <v>0.32984178733967617</v>
      </c>
      <c r="EJ172" s="10">
        <f t="shared" si="324"/>
        <v>0.33155879189077275</v>
      </c>
      <c r="EK172" s="10">
        <f t="shared" si="324"/>
        <v>0.33327579644186933</v>
      </c>
      <c r="EL172" s="10">
        <f t="shared" si="324"/>
        <v>0.33499280099296591</v>
      </c>
      <c r="EM172" s="10">
        <f t="shared" si="324"/>
        <v>0.33670980554406249</v>
      </c>
      <c r="EN172" s="10">
        <f t="shared" si="324"/>
        <v>0.33842681009515907</v>
      </c>
      <c r="EO172" s="10">
        <f t="shared" si="324"/>
        <v>0.34014381464625565</v>
      </c>
      <c r="EP172" s="10">
        <f t="shared" si="324"/>
        <v>0.34186081919735223</v>
      </c>
      <c r="EQ172" s="10">
        <f t="shared" si="324"/>
        <v>0.34357782374844881</v>
      </c>
      <c r="ER172" s="10">
        <f t="shared" si="324"/>
        <v>0.34529482829954539</v>
      </c>
      <c r="ES172" s="10">
        <f t="shared" si="324"/>
        <v>0.34701183285064197</v>
      </c>
      <c r="ET172" s="10">
        <f t="shared" si="324"/>
        <v>0.34872883740173677</v>
      </c>
      <c r="EU172" s="10"/>
      <c r="EV172" s="10"/>
      <c r="EW172" s="10"/>
      <c r="EX172" s="10"/>
      <c r="EY172" s="10"/>
      <c r="EZ172" s="10"/>
      <c r="FA172" s="10"/>
      <c r="FB172" s="10"/>
    </row>
    <row r="173" spans="1:158" x14ac:dyDescent="0.25">
      <c r="A173" s="57" t="s">
        <v>98</v>
      </c>
      <c r="B173" s="17">
        <f t="shared" si="303"/>
        <v>122</v>
      </c>
      <c r="C173" s="10">
        <f>0.3309-0.0085</f>
        <v>0.32240000000000002</v>
      </c>
      <c r="D173" s="10">
        <f>0.0351-0.0088</f>
        <v>2.6299999999999997E-2</v>
      </c>
      <c r="E173" s="7">
        <f>0.0396</f>
        <v>3.9600000000000003E-2</v>
      </c>
      <c r="F173" s="10">
        <f t="shared" ref="F173:BQ173" si="325">F$5/(1-$E173)+$D$173-F$5</f>
        <v>8.814922948771331E-2</v>
      </c>
      <c r="G173" s="10">
        <f t="shared" si="325"/>
        <v>9.021087047063725E-2</v>
      </c>
      <c r="H173" s="10">
        <f t="shared" si="325"/>
        <v>9.2272511453560968E-2</v>
      </c>
      <c r="I173" s="10">
        <f t="shared" si="325"/>
        <v>9.4334152436484686E-2</v>
      </c>
      <c r="J173" s="10">
        <f t="shared" si="325"/>
        <v>9.6395793419408626E-2</v>
      </c>
      <c r="K173" s="10">
        <f t="shared" si="325"/>
        <v>9.8457434402332344E-2</v>
      </c>
      <c r="L173" s="10">
        <f t="shared" si="325"/>
        <v>0.10051907538525606</v>
      </c>
      <c r="M173" s="10">
        <f t="shared" si="325"/>
        <v>0.10258071636817978</v>
      </c>
      <c r="N173" s="10">
        <f t="shared" si="325"/>
        <v>0.10464235735110394</v>
      </c>
      <c r="O173" s="10">
        <f t="shared" si="325"/>
        <v>0.10670399833402722</v>
      </c>
      <c r="P173" s="10">
        <f t="shared" si="325"/>
        <v>0.129382049146189</v>
      </c>
      <c r="Q173" s="10">
        <f t="shared" si="325"/>
        <v>0.13144369012911294</v>
      </c>
      <c r="R173" s="10">
        <f t="shared" si="325"/>
        <v>0.13350533111203644</v>
      </c>
      <c r="S173" s="10">
        <f t="shared" si="325"/>
        <v>0.13556697209496038</v>
      </c>
      <c r="T173" s="10">
        <f t="shared" si="325"/>
        <v>0.13762861307788388</v>
      </c>
      <c r="U173" s="10">
        <f t="shared" si="325"/>
        <v>0.13969025406080782</v>
      </c>
      <c r="V173" s="10">
        <f t="shared" si="325"/>
        <v>0.14175189504373176</v>
      </c>
      <c r="W173" s="10">
        <f t="shared" si="325"/>
        <v>0.14381353602665525</v>
      </c>
      <c r="X173" s="10">
        <f t="shared" si="325"/>
        <v>0.14587517700957919</v>
      </c>
      <c r="Y173" s="10">
        <f t="shared" si="325"/>
        <v>0.14793681799250313</v>
      </c>
      <c r="Z173" s="10">
        <f t="shared" si="325"/>
        <v>0.14999845897542663</v>
      </c>
      <c r="AA173" s="10">
        <f t="shared" si="325"/>
        <v>0.15206009995835057</v>
      </c>
      <c r="AB173" s="10">
        <f t="shared" si="325"/>
        <v>0.15412174094127407</v>
      </c>
      <c r="AC173" s="10">
        <f t="shared" si="325"/>
        <v>0.15618338192419801</v>
      </c>
      <c r="AD173" s="10">
        <f t="shared" si="325"/>
        <v>0.15824502290712195</v>
      </c>
      <c r="AE173" s="10">
        <f t="shared" si="325"/>
        <v>0.16030666389004544</v>
      </c>
      <c r="AF173" s="10">
        <f t="shared" si="325"/>
        <v>0.16236830487296938</v>
      </c>
      <c r="AG173" s="10">
        <f t="shared" si="325"/>
        <v>0.16442994585589332</v>
      </c>
      <c r="AH173" s="10">
        <f t="shared" si="325"/>
        <v>0.16649158683881682</v>
      </c>
      <c r="AI173" s="10">
        <f t="shared" si="325"/>
        <v>0.16855322782174076</v>
      </c>
      <c r="AJ173" s="10">
        <f t="shared" si="325"/>
        <v>0.17061486880466425</v>
      </c>
      <c r="AK173" s="10">
        <f t="shared" si="325"/>
        <v>0.17267650978758819</v>
      </c>
      <c r="AL173" s="10">
        <f t="shared" si="325"/>
        <v>0.17473815077051214</v>
      </c>
      <c r="AM173" s="10">
        <f t="shared" si="325"/>
        <v>0.17679979175343563</v>
      </c>
      <c r="AN173" s="10">
        <f t="shared" si="325"/>
        <v>0.17886143273635957</v>
      </c>
      <c r="AO173" s="10">
        <f t="shared" si="325"/>
        <v>0.18092307371928351</v>
      </c>
      <c r="AP173" s="10">
        <f t="shared" si="325"/>
        <v>0.18298471470220701</v>
      </c>
      <c r="AQ173" s="10">
        <f t="shared" si="325"/>
        <v>0.18504635568513095</v>
      </c>
      <c r="AR173" s="10">
        <f t="shared" si="325"/>
        <v>0.18710799666805489</v>
      </c>
      <c r="AS173" s="10">
        <f t="shared" si="325"/>
        <v>0.18916963765097883</v>
      </c>
      <c r="AT173" s="10">
        <f t="shared" si="325"/>
        <v>0.19123127863390188</v>
      </c>
      <c r="AU173" s="10">
        <f t="shared" si="325"/>
        <v>0.19329291961682582</v>
      </c>
      <c r="AV173" s="10">
        <f t="shared" si="325"/>
        <v>0.19535456059974976</v>
      </c>
      <c r="AW173" s="10">
        <f t="shared" si="325"/>
        <v>0.1974162015826737</v>
      </c>
      <c r="AX173" s="10">
        <f t="shared" si="325"/>
        <v>0.19947784256559764</v>
      </c>
      <c r="AY173" s="10">
        <f t="shared" si="325"/>
        <v>0.20153948354852069</v>
      </c>
      <c r="AZ173" s="10">
        <f t="shared" si="325"/>
        <v>0.20360112453144463</v>
      </c>
      <c r="BA173" s="10">
        <f t="shared" si="325"/>
        <v>0.20566276551436857</v>
      </c>
      <c r="BB173" s="10">
        <f t="shared" si="325"/>
        <v>0.20772440649729251</v>
      </c>
      <c r="BC173" s="10">
        <f t="shared" si="325"/>
        <v>0.20978604748021645</v>
      </c>
      <c r="BD173" s="10">
        <f t="shared" si="325"/>
        <v>0.21184768846313951</v>
      </c>
      <c r="BE173" s="10">
        <f t="shared" si="325"/>
        <v>0.21390932944606345</v>
      </c>
      <c r="BF173" s="10">
        <f t="shared" si="325"/>
        <v>0.21597097042898739</v>
      </c>
      <c r="BG173" s="10">
        <f t="shared" si="325"/>
        <v>0.21803261141191133</v>
      </c>
      <c r="BH173" s="10">
        <f t="shared" si="325"/>
        <v>0.22009425239483527</v>
      </c>
      <c r="BI173" s="10">
        <f t="shared" si="325"/>
        <v>0.22215589337775921</v>
      </c>
      <c r="BJ173" s="10">
        <f t="shared" si="325"/>
        <v>0.22421753436068226</v>
      </c>
      <c r="BK173" s="10">
        <f t="shared" si="325"/>
        <v>0.2262791753436062</v>
      </c>
      <c r="BL173" s="10">
        <f t="shared" si="325"/>
        <v>0.22834081632653014</v>
      </c>
      <c r="BM173" s="10">
        <f t="shared" si="325"/>
        <v>0.23040245730945408</v>
      </c>
      <c r="BN173" s="10">
        <f t="shared" si="325"/>
        <v>0.23246409829237802</v>
      </c>
      <c r="BO173" s="10">
        <f t="shared" si="325"/>
        <v>0.23452573927530107</v>
      </c>
      <c r="BP173" s="10">
        <f t="shared" si="325"/>
        <v>0.23658738025822501</v>
      </c>
      <c r="BQ173" s="10">
        <f t="shared" si="325"/>
        <v>0.23864902124114895</v>
      </c>
      <c r="BR173" s="10">
        <f t="shared" ref="BR173:EC173" si="326">BR$5/(1-$E173)+$D$173-BR$5</f>
        <v>0.24071066222407289</v>
      </c>
      <c r="BS173" s="10">
        <f t="shared" si="326"/>
        <v>0.24277230320699683</v>
      </c>
      <c r="BT173" s="10">
        <f t="shared" si="326"/>
        <v>0.24483394418991988</v>
      </c>
      <c r="BU173" s="10">
        <f t="shared" si="326"/>
        <v>0.24689558517284382</v>
      </c>
      <c r="BV173" s="10">
        <f t="shared" si="326"/>
        <v>0.24895722615576776</v>
      </c>
      <c r="BW173" s="10">
        <f t="shared" si="326"/>
        <v>0.2510188671386917</v>
      </c>
      <c r="BX173" s="10">
        <f t="shared" si="326"/>
        <v>0.25308050812161564</v>
      </c>
      <c r="BY173" s="10">
        <f t="shared" si="326"/>
        <v>0.2551421491045387</v>
      </c>
      <c r="BZ173" s="10">
        <f t="shared" si="326"/>
        <v>0.25720379008746264</v>
      </c>
      <c r="CA173" s="10">
        <f t="shared" si="326"/>
        <v>0.25926543107038658</v>
      </c>
      <c r="CB173" s="10">
        <f t="shared" si="326"/>
        <v>0.26132707205331052</v>
      </c>
      <c r="CC173" s="10">
        <f t="shared" si="326"/>
        <v>0.26338871303623446</v>
      </c>
      <c r="CD173" s="10">
        <f t="shared" si="326"/>
        <v>0.2654503540191584</v>
      </c>
      <c r="CE173" s="10">
        <f t="shared" si="326"/>
        <v>0.26751199500208145</v>
      </c>
      <c r="CF173" s="10">
        <f t="shared" si="326"/>
        <v>0.26957363598500539</v>
      </c>
      <c r="CG173" s="10">
        <f t="shared" si="326"/>
        <v>0.27163527696792933</v>
      </c>
      <c r="CH173" s="10">
        <f t="shared" si="326"/>
        <v>0.27369691795085327</v>
      </c>
      <c r="CI173" s="10">
        <f t="shared" si="326"/>
        <v>0.27575855893377721</v>
      </c>
      <c r="CJ173" s="10">
        <f t="shared" si="326"/>
        <v>0.27782019991670026</v>
      </c>
      <c r="CK173" s="10">
        <f t="shared" si="326"/>
        <v>0.2798818408996242</v>
      </c>
      <c r="CL173" s="10">
        <f t="shared" si="326"/>
        <v>0.28194348188254814</v>
      </c>
      <c r="CM173" s="10">
        <f t="shared" si="326"/>
        <v>0.28400512286547208</v>
      </c>
      <c r="CN173" s="10">
        <f t="shared" si="326"/>
        <v>0.28606676384839602</v>
      </c>
      <c r="CO173" s="10">
        <f t="shared" si="326"/>
        <v>0.28812840483131907</v>
      </c>
      <c r="CP173" s="10">
        <f t="shared" si="326"/>
        <v>0.29019004581424301</v>
      </c>
      <c r="CQ173" s="10">
        <f t="shared" si="326"/>
        <v>0.29225168679716695</v>
      </c>
      <c r="CR173" s="10">
        <f t="shared" si="326"/>
        <v>0.29431332778009089</v>
      </c>
      <c r="CS173" s="10">
        <f t="shared" si="326"/>
        <v>0.29637496876301483</v>
      </c>
      <c r="CT173" s="10">
        <f t="shared" si="326"/>
        <v>0.29843660974593877</v>
      </c>
      <c r="CU173" s="10">
        <f t="shared" si="326"/>
        <v>0.30049825072886183</v>
      </c>
      <c r="CV173" s="10">
        <f t="shared" si="326"/>
        <v>0.30255989171178577</v>
      </c>
      <c r="CW173" s="10">
        <f t="shared" si="326"/>
        <v>0.30462153269470971</v>
      </c>
      <c r="CX173" s="10">
        <f t="shared" si="326"/>
        <v>0.30668317367763365</v>
      </c>
      <c r="CY173" s="10">
        <f t="shared" si="326"/>
        <v>0.30874481466055759</v>
      </c>
      <c r="CZ173" s="10">
        <f t="shared" si="326"/>
        <v>0.31080645564348064</v>
      </c>
      <c r="DA173" s="10">
        <f t="shared" si="326"/>
        <v>0.31286809662640458</v>
      </c>
      <c r="DB173" s="10">
        <f t="shared" si="326"/>
        <v>0.31492973760932852</v>
      </c>
      <c r="DC173" s="10">
        <f t="shared" si="326"/>
        <v>0.31699137859225246</v>
      </c>
      <c r="DD173" s="10">
        <f t="shared" si="326"/>
        <v>0.3190530195751764</v>
      </c>
      <c r="DE173" s="10">
        <f t="shared" si="326"/>
        <v>0.32111466055809945</v>
      </c>
      <c r="DF173" s="10">
        <f t="shared" si="326"/>
        <v>0.32317630154102339</v>
      </c>
      <c r="DG173" s="10">
        <f t="shared" si="326"/>
        <v>0.32523794252394733</v>
      </c>
      <c r="DH173" s="10">
        <f t="shared" si="326"/>
        <v>0.32729958350687127</v>
      </c>
      <c r="DI173" s="10">
        <f t="shared" si="326"/>
        <v>0.32936122448979521</v>
      </c>
      <c r="DJ173" s="10">
        <f t="shared" si="326"/>
        <v>0.33142286547271915</v>
      </c>
      <c r="DK173" s="10">
        <f t="shared" si="326"/>
        <v>0.3334845064556422</v>
      </c>
      <c r="DL173" s="10">
        <f t="shared" si="326"/>
        <v>0.33554614743856614</v>
      </c>
      <c r="DM173" s="10">
        <f t="shared" si="326"/>
        <v>0.33760778842149008</v>
      </c>
      <c r="DN173" s="10">
        <f t="shared" si="326"/>
        <v>0.33966942940441402</v>
      </c>
      <c r="DO173" s="10">
        <f t="shared" si="326"/>
        <v>0.34173107038733797</v>
      </c>
      <c r="DP173" s="10">
        <f t="shared" si="326"/>
        <v>0.34379271137026279</v>
      </c>
      <c r="DQ173" s="10">
        <f t="shared" si="326"/>
        <v>0.34585435235318673</v>
      </c>
      <c r="DR173" s="10">
        <f t="shared" si="326"/>
        <v>0.34791599333611067</v>
      </c>
      <c r="DS173" s="10">
        <f t="shared" si="326"/>
        <v>0.34997763431903284</v>
      </c>
      <c r="DT173" s="10">
        <f t="shared" si="326"/>
        <v>0.35203927530195678</v>
      </c>
      <c r="DU173" s="10">
        <f t="shared" si="326"/>
        <v>0.35410091628488072</v>
      </c>
      <c r="DV173" s="10">
        <f t="shared" si="326"/>
        <v>0.35616255726780466</v>
      </c>
      <c r="DW173" s="10">
        <f t="shared" si="326"/>
        <v>0.35822419825072949</v>
      </c>
      <c r="DX173" s="10">
        <f t="shared" si="326"/>
        <v>0.36028583923365254</v>
      </c>
      <c r="DY173" s="10">
        <f t="shared" si="326"/>
        <v>0.36234748021657559</v>
      </c>
      <c r="DZ173" s="10">
        <f t="shared" si="326"/>
        <v>0.36440912119950042</v>
      </c>
      <c r="EA173" s="10">
        <f t="shared" si="326"/>
        <v>0.36647076218242347</v>
      </c>
      <c r="EB173" s="10">
        <f t="shared" si="326"/>
        <v>0.3685324031653483</v>
      </c>
      <c r="EC173" s="10">
        <f t="shared" si="326"/>
        <v>0.37059404414827135</v>
      </c>
      <c r="ED173" s="10">
        <f t="shared" ref="ED173:ET173" si="327">ED$5/(1-$E173)+$D$173-ED$5</f>
        <v>0.37265568513119618</v>
      </c>
      <c r="EE173" s="10">
        <f t="shared" si="327"/>
        <v>0.37471732611411923</v>
      </c>
      <c r="EF173" s="10">
        <f t="shared" si="327"/>
        <v>0.37677896709704228</v>
      </c>
      <c r="EG173" s="10">
        <f t="shared" si="327"/>
        <v>0.37884060807996711</v>
      </c>
      <c r="EH173" s="10">
        <f t="shared" si="327"/>
        <v>0.38090224906289016</v>
      </c>
      <c r="EI173" s="10">
        <f t="shared" si="327"/>
        <v>0.38296389004581499</v>
      </c>
      <c r="EJ173" s="10">
        <f t="shared" si="327"/>
        <v>0.38502553102873804</v>
      </c>
      <c r="EK173" s="10">
        <f t="shared" si="327"/>
        <v>0.38708717201166287</v>
      </c>
      <c r="EL173" s="10">
        <f t="shared" si="327"/>
        <v>0.38914881299458592</v>
      </c>
      <c r="EM173" s="10">
        <f t="shared" si="327"/>
        <v>0.39121045397750898</v>
      </c>
      <c r="EN173" s="10">
        <f t="shared" si="327"/>
        <v>0.3932720949604338</v>
      </c>
      <c r="EO173" s="10">
        <f t="shared" si="327"/>
        <v>0.39533373594335686</v>
      </c>
      <c r="EP173" s="10">
        <f t="shared" si="327"/>
        <v>0.39739537692628168</v>
      </c>
      <c r="EQ173" s="10">
        <f t="shared" si="327"/>
        <v>0.39945701790920474</v>
      </c>
      <c r="ER173" s="10">
        <f t="shared" si="327"/>
        <v>0.40151865889212957</v>
      </c>
      <c r="ES173" s="10">
        <f t="shared" si="327"/>
        <v>0.40358029987505262</v>
      </c>
      <c r="ET173" s="10">
        <f t="shared" si="327"/>
        <v>0.40564194085797567</v>
      </c>
      <c r="EU173" s="10"/>
      <c r="EV173" s="10"/>
      <c r="EW173" s="10"/>
      <c r="EX173" s="10"/>
      <c r="EY173" s="10"/>
      <c r="EZ173" s="10"/>
      <c r="FA173" s="10"/>
      <c r="FB173" s="10"/>
    </row>
    <row r="174" spans="1:158" x14ac:dyDescent="0.25">
      <c r="A174" s="57" t="s">
        <v>99</v>
      </c>
      <c r="B174" s="17">
        <f t="shared" si="303"/>
        <v>123</v>
      </c>
      <c r="C174" s="10">
        <f>0.3309</f>
        <v>0.33090000000000003</v>
      </c>
      <c r="D174" s="10">
        <f>0.0351</f>
        <v>3.5099999999999999E-2</v>
      </c>
      <c r="E174" s="7">
        <f>0.0396</f>
        <v>3.9600000000000003E-2</v>
      </c>
      <c r="F174" s="10">
        <f t="shared" ref="F174:BQ174" si="328">F$5/(1-$E174)+$D$174-F$5</f>
        <v>9.6949229487713229E-2</v>
      </c>
      <c r="G174" s="10">
        <f t="shared" si="328"/>
        <v>9.9010870470637169E-2</v>
      </c>
      <c r="H174" s="10">
        <f t="shared" si="328"/>
        <v>0.10107251145356089</v>
      </c>
      <c r="I174" s="10">
        <f t="shared" si="328"/>
        <v>0.10313415243648461</v>
      </c>
      <c r="J174" s="10">
        <f t="shared" si="328"/>
        <v>0.10519579341940855</v>
      </c>
      <c r="K174" s="10">
        <f t="shared" si="328"/>
        <v>0.10725743440233226</v>
      </c>
      <c r="L174" s="10">
        <f t="shared" si="328"/>
        <v>0.10931907538525598</v>
      </c>
      <c r="M174" s="10">
        <f t="shared" si="328"/>
        <v>0.1113807163681797</v>
      </c>
      <c r="N174" s="10">
        <f t="shared" si="328"/>
        <v>0.11344235735110386</v>
      </c>
      <c r="O174" s="10">
        <f t="shared" si="328"/>
        <v>0.11550399833402714</v>
      </c>
      <c r="P174" s="10">
        <f t="shared" si="328"/>
        <v>0.13818204914618892</v>
      </c>
      <c r="Q174" s="10">
        <f t="shared" si="328"/>
        <v>0.14024369012911286</v>
      </c>
      <c r="R174" s="10">
        <f t="shared" si="328"/>
        <v>0.14230533111203636</v>
      </c>
      <c r="S174" s="10">
        <f t="shared" si="328"/>
        <v>0.1443669720949603</v>
      </c>
      <c r="T174" s="10">
        <f t="shared" si="328"/>
        <v>0.1464286130778838</v>
      </c>
      <c r="U174" s="10">
        <f t="shared" si="328"/>
        <v>0.14849025406080774</v>
      </c>
      <c r="V174" s="10">
        <f t="shared" si="328"/>
        <v>0.15055189504373168</v>
      </c>
      <c r="W174" s="10">
        <f t="shared" si="328"/>
        <v>0.15261353602665517</v>
      </c>
      <c r="X174" s="10">
        <f t="shared" si="328"/>
        <v>0.15467517700957911</v>
      </c>
      <c r="Y174" s="10">
        <f t="shared" si="328"/>
        <v>0.15673681799250305</v>
      </c>
      <c r="Z174" s="10">
        <f t="shared" si="328"/>
        <v>0.15879845897542655</v>
      </c>
      <c r="AA174" s="10">
        <f t="shared" si="328"/>
        <v>0.16086009995835049</v>
      </c>
      <c r="AB174" s="10">
        <f t="shared" si="328"/>
        <v>0.16292174094127398</v>
      </c>
      <c r="AC174" s="10">
        <f t="shared" si="328"/>
        <v>0.16498338192419792</v>
      </c>
      <c r="AD174" s="10">
        <f t="shared" si="328"/>
        <v>0.16704502290712187</v>
      </c>
      <c r="AE174" s="10">
        <f t="shared" si="328"/>
        <v>0.16910666389004536</v>
      </c>
      <c r="AF174" s="10">
        <f t="shared" si="328"/>
        <v>0.1711683048729693</v>
      </c>
      <c r="AG174" s="10">
        <f t="shared" si="328"/>
        <v>0.17322994585589324</v>
      </c>
      <c r="AH174" s="10">
        <f t="shared" si="328"/>
        <v>0.17529158683881674</v>
      </c>
      <c r="AI174" s="10">
        <f t="shared" si="328"/>
        <v>0.17735322782174068</v>
      </c>
      <c r="AJ174" s="10">
        <f t="shared" si="328"/>
        <v>0.17941486880466417</v>
      </c>
      <c r="AK174" s="10">
        <f t="shared" si="328"/>
        <v>0.18147650978758811</v>
      </c>
      <c r="AL174" s="10">
        <f t="shared" si="328"/>
        <v>0.18353815077051205</v>
      </c>
      <c r="AM174" s="10">
        <f t="shared" si="328"/>
        <v>0.18559979175343555</v>
      </c>
      <c r="AN174" s="10">
        <f t="shared" si="328"/>
        <v>0.18766143273635949</v>
      </c>
      <c r="AO174" s="10">
        <f t="shared" si="328"/>
        <v>0.18972307371928343</v>
      </c>
      <c r="AP174" s="10">
        <f t="shared" si="328"/>
        <v>0.19178471470220693</v>
      </c>
      <c r="AQ174" s="10">
        <f t="shared" si="328"/>
        <v>0.19384635568513087</v>
      </c>
      <c r="AR174" s="10">
        <f t="shared" si="328"/>
        <v>0.19590799666805481</v>
      </c>
      <c r="AS174" s="10">
        <f t="shared" si="328"/>
        <v>0.19796963765097875</v>
      </c>
      <c r="AT174" s="10">
        <f t="shared" si="328"/>
        <v>0.2000312786339018</v>
      </c>
      <c r="AU174" s="10">
        <f t="shared" si="328"/>
        <v>0.20209291961682574</v>
      </c>
      <c r="AV174" s="10">
        <f t="shared" si="328"/>
        <v>0.20415456059974968</v>
      </c>
      <c r="AW174" s="10">
        <f t="shared" si="328"/>
        <v>0.20621620158267362</v>
      </c>
      <c r="AX174" s="10">
        <f t="shared" si="328"/>
        <v>0.20827784256559756</v>
      </c>
      <c r="AY174" s="10">
        <f t="shared" si="328"/>
        <v>0.21033948354852061</v>
      </c>
      <c r="AZ174" s="10">
        <f t="shared" si="328"/>
        <v>0.21240112453144455</v>
      </c>
      <c r="BA174" s="10">
        <f t="shared" si="328"/>
        <v>0.21446276551436849</v>
      </c>
      <c r="BB174" s="10">
        <f t="shared" si="328"/>
        <v>0.21652440649729243</v>
      </c>
      <c r="BC174" s="10">
        <f t="shared" si="328"/>
        <v>0.21858604748021637</v>
      </c>
      <c r="BD174" s="10">
        <f t="shared" si="328"/>
        <v>0.22064768846313942</v>
      </c>
      <c r="BE174" s="10">
        <f t="shared" si="328"/>
        <v>0.22270932944606336</v>
      </c>
      <c r="BF174" s="10">
        <f t="shared" si="328"/>
        <v>0.2247709704289873</v>
      </c>
      <c r="BG174" s="10">
        <f t="shared" si="328"/>
        <v>0.22683261141191124</v>
      </c>
      <c r="BH174" s="10">
        <f t="shared" si="328"/>
        <v>0.22889425239483518</v>
      </c>
      <c r="BI174" s="10">
        <f t="shared" si="328"/>
        <v>0.23095589337775912</v>
      </c>
      <c r="BJ174" s="10">
        <f t="shared" si="328"/>
        <v>0.23301753436068218</v>
      </c>
      <c r="BK174" s="10">
        <f t="shared" si="328"/>
        <v>0.23507917534360612</v>
      </c>
      <c r="BL174" s="10">
        <f t="shared" si="328"/>
        <v>0.23714081632653006</v>
      </c>
      <c r="BM174" s="10">
        <f t="shared" si="328"/>
        <v>0.239202457309454</v>
      </c>
      <c r="BN174" s="10">
        <f t="shared" si="328"/>
        <v>0.24126409829237794</v>
      </c>
      <c r="BO174" s="10">
        <f t="shared" si="328"/>
        <v>0.24332573927530099</v>
      </c>
      <c r="BP174" s="10">
        <f t="shared" si="328"/>
        <v>0.24538738025822493</v>
      </c>
      <c r="BQ174" s="10">
        <f t="shared" si="328"/>
        <v>0.24744902124114887</v>
      </c>
      <c r="BR174" s="10">
        <f t="shared" ref="BR174:EC174" si="329">BR$5/(1-$E174)+$D$174-BR$5</f>
        <v>0.24951066222407281</v>
      </c>
      <c r="BS174" s="10">
        <f t="shared" si="329"/>
        <v>0.25157230320699675</v>
      </c>
      <c r="BT174" s="10">
        <f t="shared" si="329"/>
        <v>0.2536339441899198</v>
      </c>
      <c r="BU174" s="10">
        <f t="shared" si="329"/>
        <v>0.25569558517284374</v>
      </c>
      <c r="BV174" s="10">
        <f t="shared" si="329"/>
        <v>0.25775722615576768</v>
      </c>
      <c r="BW174" s="10">
        <f t="shared" si="329"/>
        <v>0.25981886713869162</v>
      </c>
      <c r="BX174" s="10">
        <f t="shared" si="329"/>
        <v>0.26188050812161556</v>
      </c>
      <c r="BY174" s="10">
        <f t="shared" si="329"/>
        <v>0.26394214910453861</v>
      </c>
      <c r="BZ174" s="10">
        <f t="shared" si="329"/>
        <v>0.26600379008746255</v>
      </c>
      <c r="CA174" s="10">
        <f t="shared" si="329"/>
        <v>0.2680654310703865</v>
      </c>
      <c r="CB174" s="10">
        <f t="shared" si="329"/>
        <v>0.27012707205331044</v>
      </c>
      <c r="CC174" s="10">
        <f t="shared" si="329"/>
        <v>0.27218871303623438</v>
      </c>
      <c r="CD174" s="10">
        <f t="shared" si="329"/>
        <v>0.27425035401915832</v>
      </c>
      <c r="CE174" s="10">
        <f t="shared" si="329"/>
        <v>0.27631199500208137</v>
      </c>
      <c r="CF174" s="10">
        <f t="shared" si="329"/>
        <v>0.27837363598500531</v>
      </c>
      <c r="CG174" s="10">
        <f t="shared" si="329"/>
        <v>0.28043527696792925</v>
      </c>
      <c r="CH174" s="10">
        <f t="shared" si="329"/>
        <v>0.28249691795085319</v>
      </c>
      <c r="CI174" s="10">
        <f t="shared" si="329"/>
        <v>0.28455855893377713</v>
      </c>
      <c r="CJ174" s="10">
        <f t="shared" si="329"/>
        <v>0.28662019991670018</v>
      </c>
      <c r="CK174" s="10">
        <f t="shared" si="329"/>
        <v>0.28868184089962412</v>
      </c>
      <c r="CL174" s="10">
        <f t="shared" si="329"/>
        <v>0.29074348188254806</v>
      </c>
      <c r="CM174" s="10">
        <f t="shared" si="329"/>
        <v>0.292805122865472</v>
      </c>
      <c r="CN174" s="10">
        <f t="shared" si="329"/>
        <v>0.29486676384839594</v>
      </c>
      <c r="CO174" s="10">
        <f t="shared" si="329"/>
        <v>0.29692840483131899</v>
      </c>
      <c r="CP174" s="10">
        <f t="shared" si="329"/>
        <v>0.29899004581424293</v>
      </c>
      <c r="CQ174" s="10">
        <f t="shared" si="329"/>
        <v>0.30105168679716687</v>
      </c>
      <c r="CR174" s="10">
        <f t="shared" si="329"/>
        <v>0.30311332778009081</v>
      </c>
      <c r="CS174" s="10">
        <f t="shared" si="329"/>
        <v>0.30517496876301475</v>
      </c>
      <c r="CT174" s="10">
        <f t="shared" si="329"/>
        <v>0.30723660974593869</v>
      </c>
      <c r="CU174" s="10">
        <f t="shared" si="329"/>
        <v>0.30929825072886175</v>
      </c>
      <c r="CV174" s="10">
        <f t="shared" si="329"/>
        <v>0.31135989171178569</v>
      </c>
      <c r="CW174" s="10">
        <f t="shared" si="329"/>
        <v>0.31342153269470963</v>
      </c>
      <c r="CX174" s="10">
        <f t="shared" si="329"/>
        <v>0.31548317367763357</v>
      </c>
      <c r="CY174" s="10">
        <f t="shared" si="329"/>
        <v>0.31754481466055751</v>
      </c>
      <c r="CZ174" s="10">
        <f t="shared" si="329"/>
        <v>0.31960645564348056</v>
      </c>
      <c r="DA174" s="10">
        <f t="shared" si="329"/>
        <v>0.3216680966264045</v>
      </c>
      <c r="DB174" s="10">
        <f t="shared" si="329"/>
        <v>0.32372973760932844</v>
      </c>
      <c r="DC174" s="10">
        <f t="shared" si="329"/>
        <v>0.32579137859225238</v>
      </c>
      <c r="DD174" s="10">
        <f t="shared" si="329"/>
        <v>0.32785301957517632</v>
      </c>
      <c r="DE174" s="10">
        <f t="shared" si="329"/>
        <v>0.32991466055809937</v>
      </c>
      <c r="DF174" s="10">
        <f t="shared" si="329"/>
        <v>0.33197630154102331</v>
      </c>
      <c r="DG174" s="10">
        <f t="shared" si="329"/>
        <v>0.33403794252394725</v>
      </c>
      <c r="DH174" s="10">
        <f t="shared" si="329"/>
        <v>0.33609958350687119</v>
      </c>
      <c r="DI174" s="10">
        <f t="shared" si="329"/>
        <v>0.33816122448979513</v>
      </c>
      <c r="DJ174" s="10">
        <f t="shared" si="329"/>
        <v>0.34022286547271907</v>
      </c>
      <c r="DK174" s="10">
        <f t="shared" si="329"/>
        <v>0.34228450645564212</v>
      </c>
      <c r="DL174" s="10">
        <f t="shared" si="329"/>
        <v>0.34434614743856606</v>
      </c>
      <c r="DM174" s="10">
        <f t="shared" si="329"/>
        <v>0.34640778842149</v>
      </c>
      <c r="DN174" s="10">
        <f t="shared" si="329"/>
        <v>0.34846942940441394</v>
      </c>
      <c r="DO174" s="10">
        <f t="shared" si="329"/>
        <v>0.35053107038733788</v>
      </c>
      <c r="DP174" s="10">
        <f t="shared" si="329"/>
        <v>0.35259271137026182</v>
      </c>
      <c r="DQ174" s="10">
        <f t="shared" si="329"/>
        <v>0.35465435235318576</v>
      </c>
      <c r="DR174" s="10">
        <f t="shared" si="329"/>
        <v>0.3567159933361097</v>
      </c>
      <c r="DS174" s="10">
        <f t="shared" si="329"/>
        <v>0.35877763431903187</v>
      </c>
      <c r="DT174" s="10">
        <f t="shared" si="329"/>
        <v>0.36083927530195581</v>
      </c>
      <c r="DU174" s="10">
        <f t="shared" si="329"/>
        <v>0.36290091628487975</v>
      </c>
      <c r="DV174" s="10">
        <f t="shared" si="329"/>
        <v>0.36496255726780369</v>
      </c>
      <c r="DW174" s="10">
        <f t="shared" si="329"/>
        <v>0.36702419825072852</v>
      </c>
      <c r="DX174" s="10">
        <f t="shared" si="329"/>
        <v>0.36908583923365157</v>
      </c>
      <c r="DY174" s="10">
        <f t="shared" si="329"/>
        <v>0.37114748021657462</v>
      </c>
      <c r="DZ174" s="10">
        <f t="shared" si="329"/>
        <v>0.37320912119949945</v>
      </c>
      <c r="EA174" s="10">
        <f t="shared" si="329"/>
        <v>0.3752707621824225</v>
      </c>
      <c r="EB174" s="10">
        <f t="shared" si="329"/>
        <v>0.37733240316534733</v>
      </c>
      <c r="EC174" s="10">
        <f t="shared" si="329"/>
        <v>0.37939404414827038</v>
      </c>
      <c r="ED174" s="10">
        <f t="shared" ref="ED174:ET174" si="330">ED$5/(1-$E174)+$D$174-ED$5</f>
        <v>0.38145568513119521</v>
      </c>
      <c r="EE174" s="10">
        <f t="shared" si="330"/>
        <v>0.38351732611411826</v>
      </c>
      <c r="EF174" s="10">
        <f t="shared" si="330"/>
        <v>0.38557896709704131</v>
      </c>
      <c r="EG174" s="10">
        <f t="shared" si="330"/>
        <v>0.38764060807996614</v>
      </c>
      <c r="EH174" s="10">
        <f t="shared" si="330"/>
        <v>0.38970224906288919</v>
      </c>
      <c r="EI174" s="10">
        <f t="shared" si="330"/>
        <v>0.39176389004581402</v>
      </c>
      <c r="EJ174" s="10">
        <f t="shared" si="330"/>
        <v>0.39382553102873707</v>
      </c>
      <c r="EK174" s="10">
        <f t="shared" si="330"/>
        <v>0.3958871720116619</v>
      </c>
      <c r="EL174" s="10">
        <f t="shared" si="330"/>
        <v>0.39794881299458496</v>
      </c>
      <c r="EM174" s="10">
        <f t="shared" si="330"/>
        <v>0.40001045397750801</v>
      </c>
      <c r="EN174" s="10">
        <f t="shared" si="330"/>
        <v>0.40207209496043284</v>
      </c>
      <c r="EO174" s="10">
        <f t="shared" si="330"/>
        <v>0.40413373594335589</v>
      </c>
      <c r="EP174" s="10">
        <f t="shared" si="330"/>
        <v>0.40619537692628072</v>
      </c>
      <c r="EQ174" s="10">
        <f t="shared" si="330"/>
        <v>0.40825701790920377</v>
      </c>
      <c r="ER174" s="10">
        <f t="shared" si="330"/>
        <v>0.4103186588921286</v>
      </c>
      <c r="ES174" s="10">
        <f t="shared" si="330"/>
        <v>0.41238029987505165</v>
      </c>
      <c r="ET174" s="10">
        <f t="shared" si="330"/>
        <v>0.4144419408579747</v>
      </c>
      <c r="EU174" s="10"/>
      <c r="EV174" s="10"/>
      <c r="EW174" s="10"/>
      <c r="EX174" s="10"/>
      <c r="EY174" s="10"/>
      <c r="EZ174" s="10"/>
      <c r="FA174" s="10"/>
      <c r="FB174" s="10"/>
    </row>
    <row r="175" spans="1:158" x14ac:dyDescent="0.25">
      <c r="A175" s="57"/>
      <c r="B175" s="17">
        <f t="shared" si="303"/>
        <v>124</v>
      </c>
    </row>
    <row r="176" spans="1:158" x14ac:dyDescent="0.25">
      <c r="A176" s="1" t="s">
        <v>88</v>
      </c>
      <c r="B176" s="17">
        <f t="shared" si="303"/>
        <v>125</v>
      </c>
    </row>
    <row r="177" spans="1:158" x14ac:dyDescent="0.25">
      <c r="A177" s="58" t="s">
        <v>100</v>
      </c>
      <c r="B177" s="17">
        <f t="shared" si="303"/>
        <v>126</v>
      </c>
      <c r="C177" s="10">
        <f>0.2351-0.0085</f>
        <v>0.2266</v>
      </c>
      <c r="D177" s="10">
        <f>0.0231-0.0088</f>
        <v>1.4299999999999998E-2</v>
      </c>
      <c r="E177" s="7">
        <f>0.0064</f>
        <v>6.4000000000000003E-3</v>
      </c>
      <c r="F177" s="10">
        <f t="shared" ref="F177:BQ177" si="331">F$5/(1-$E177)+$D$177-F$5</f>
        <v>2.3961835748792293E-2</v>
      </c>
      <c r="G177" s="10">
        <f t="shared" si="331"/>
        <v>2.4283896940418659E-2</v>
      </c>
      <c r="H177" s="10">
        <f t="shared" si="331"/>
        <v>2.4605958132045025E-2</v>
      </c>
      <c r="I177" s="10">
        <f t="shared" si="331"/>
        <v>2.4928019323671391E-2</v>
      </c>
      <c r="J177" s="10">
        <f t="shared" si="331"/>
        <v>2.5250080515297757E-2</v>
      </c>
      <c r="K177" s="10">
        <f t="shared" si="331"/>
        <v>2.5572141706924123E-2</v>
      </c>
      <c r="L177" s="10">
        <f t="shared" si="331"/>
        <v>2.5894202898550711E-2</v>
      </c>
      <c r="M177" s="10">
        <f t="shared" si="331"/>
        <v>2.6216264090177077E-2</v>
      </c>
      <c r="N177" s="10">
        <f t="shared" si="331"/>
        <v>2.6538325281803443E-2</v>
      </c>
      <c r="O177" s="10">
        <f t="shared" si="331"/>
        <v>2.6860386473429809E-2</v>
      </c>
      <c r="P177" s="10">
        <f t="shared" si="331"/>
        <v>3.0403059581320502E-2</v>
      </c>
      <c r="Q177" s="10">
        <f t="shared" si="331"/>
        <v>3.0725120772946646E-2</v>
      </c>
      <c r="R177" s="10">
        <f t="shared" si="331"/>
        <v>3.1047181964573234E-2</v>
      </c>
      <c r="S177" s="10">
        <f t="shared" si="331"/>
        <v>3.1369243156199378E-2</v>
      </c>
      <c r="T177" s="10">
        <f t="shared" si="331"/>
        <v>3.1691304347825966E-2</v>
      </c>
      <c r="U177" s="10">
        <f t="shared" si="331"/>
        <v>3.2013365539452554E-2</v>
      </c>
      <c r="V177" s="10">
        <f t="shared" si="331"/>
        <v>3.2335426731078698E-2</v>
      </c>
      <c r="W177" s="10">
        <f t="shared" si="331"/>
        <v>3.2657487922705286E-2</v>
      </c>
      <c r="X177" s="10">
        <f t="shared" si="331"/>
        <v>3.297954911433143E-2</v>
      </c>
      <c r="Y177" s="10">
        <f t="shared" si="331"/>
        <v>3.3301610305958018E-2</v>
      </c>
      <c r="Z177" s="10">
        <f t="shared" si="331"/>
        <v>3.3623671497584606E-2</v>
      </c>
      <c r="AA177" s="10">
        <f t="shared" si="331"/>
        <v>3.394573268921075E-2</v>
      </c>
      <c r="AB177" s="10">
        <f t="shared" si="331"/>
        <v>3.4267793880837338E-2</v>
      </c>
      <c r="AC177" s="10">
        <f t="shared" si="331"/>
        <v>3.4589855072463482E-2</v>
      </c>
      <c r="AD177" s="10">
        <f t="shared" si="331"/>
        <v>3.491191626409007E-2</v>
      </c>
      <c r="AE177" s="10">
        <f t="shared" si="331"/>
        <v>3.5233977455716214E-2</v>
      </c>
      <c r="AF177" s="10">
        <f t="shared" si="331"/>
        <v>3.5556038647342803E-2</v>
      </c>
      <c r="AG177" s="10">
        <f t="shared" si="331"/>
        <v>3.5878099838969391E-2</v>
      </c>
      <c r="AH177" s="10">
        <f t="shared" si="331"/>
        <v>3.6200161030595535E-2</v>
      </c>
      <c r="AI177" s="10">
        <f t="shared" si="331"/>
        <v>3.6522222222222123E-2</v>
      </c>
      <c r="AJ177" s="10">
        <f t="shared" si="331"/>
        <v>3.6844283413848267E-2</v>
      </c>
      <c r="AK177" s="10">
        <f t="shared" si="331"/>
        <v>3.7166344605474855E-2</v>
      </c>
      <c r="AL177" s="10">
        <f t="shared" si="331"/>
        <v>3.7488405797101443E-2</v>
      </c>
      <c r="AM177" s="10">
        <f t="shared" si="331"/>
        <v>3.7810466988727587E-2</v>
      </c>
      <c r="AN177" s="10">
        <f t="shared" si="331"/>
        <v>3.8132528180354175E-2</v>
      </c>
      <c r="AO177" s="10">
        <f t="shared" si="331"/>
        <v>3.8454589371980319E-2</v>
      </c>
      <c r="AP177" s="10">
        <f t="shared" si="331"/>
        <v>3.8776650563606907E-2</v>
      </c>
      <c r="AQ177" s="10">
        <f t="shared" si="331"/>
        <v>3.9098711755233495E-2</v>
      </c>
      <c r="AR177" s="10">
        <f t="shared" si="331"/>
        <v>3.9420772946859639E-2</v>
      </c>
      <c r="AS177" s="10">
        <f t="shared" si="331"/>
        <v>3.9742834138486227E-2</v>
      </c>
      <c r="AT177" s="10">
        <f t="shared" si="331"/>
        <v>4.0064895330113259E-2</v>
      </c>
      <c r="AU177" s="10">
        <f t="shared" si="331"/>
        <v>4.0386956521738959E-2</v>
      </c>
      <c r="AV177" s="10">
        <f t="shared" si="331"/>
        <v>4.0709017713365547E-2</v>
      </c>
      <c r="AW177" s="10">
        <f t="shared" si="331"/>
        <v>4.1031078904992135E-2</v>
      </c>
      <c r="AX177" s="10">
        <f t="shared" si="331"/>
        <v>4.1353140096618723E-2</v>
      </c>
      <c r="AY177" s="10">
        <f t="shared" si="331"/>
        <v>4.1675201288245312E-2</v>
      </c>
      <c r="AZ177" s="10">
        <f t="shared" si="331"/>
        <v>4.1997262479871011E-2</v>
      </c>
      <c r="BA177" s="10">
        <f t="shared" si="331"/>
        <v>4.23193236714976E-2</v>
      </c>
      <c r="BB177" s="10">
        <f t="shared" si="331"/>
        <v>4.2641384863124188E-2</v>
      </c>
      <c r="BC177" s="10">
        <f t="shared" si="331"/>
        <v>4.2963446054750776E-2</v>
      </c>
      <c r="BD177" s="10">
        <f t="shared" si="331"/>
        <v>4.3285507246377364E-2</v>
      </c>
      <c r="BE177" s="10">
        <f t="shared" si="331"/>
        <v>4.3607568438003064E-2</v>
      </c>
      <c r="BF177" s="10">
        <f t="shared" si="331"/>
        <v>4.3929629629629652E-2</v>
      </c>
      <c r="BG177" s="10">
        <f t="shared" si="331"/>
        <v>4.425169082125624E-2</v>
      </c>
      <c r="BH177" s="10">
        <f t="shared" si="331"/>
        <v>4.4573752012882828E-2</v>
      </c>
      <c r="BI177" s="10">
        <f t="shared" si="331"/>
        <v>4.4895813204509416E-2</v>
      </c>
      <c r="BJ177" s="10">
        <f t="shared" si="331"/>
        <v>4.5217874396135116E-2</v>
      </c>
      <c r="BK177" s="10">
        <f t="shared" si="331"/>
        <v>4.5539935587761704E-2</v>
      </c>
      <c r="BL177" s="10">
        <f t="shared" si="331"/>
        <v>4.5861996779388292E-2</v>
      </c>
      <c r="BM177" s="10">
        <f t="shared" si="331"/>
        <v>4.618405797101488E-2</v>
      </c>
      <c r="BN177" s="10">
        <f t="shared" si="331"/>
        <v>4.6506119162641468E-2</v>
      </c>
      <c r="BO177" s="10">
        <f t="shared" si="331"/>
        <v>4.6828180354267168E-2</v>
      </c>
      <c r="BP177" s="10">
        <f t="shared" si="331"/>
        <v>4.7150241545893756E-2</v>
      </c>
      <c r="BQ177" s="10">
        <f t="shared" si="331"/>
        <v>4.7472302737520344E-2</v>
      </c>
      <c r="BR177" s="10">
        <f t="shared" ref="BR177:EC177" si="332">BR$5/(1-$E177)+$D$177-BR$5</f>
        <v>4.7794363929146932E-2</v>
      </c>
      <c r="BS177" s="10">
        <f t="shared" si="332"/>
        <v>4.8116425120773521E-2</v>
      </c>
      <c r="BT177" s="10">
        <f t="shared" si="332"/>
        <v>4.843848631239922E-2</v>
      </c>
      <c r="BU177" s="10">
        <f t="shared" si="332"/>
        <v>4.8760547504025809E-2</v>
      </c>
      <c r="BV177" s="10">
        <f t="shared" si="332"/>
        <v>4.9082608695652397E-2</v>
      </c>
      <c r="BW177" s="10">
        <f t="shared" si="332"/>
        <v>4.9404669887278985E-2</v>
      </c>
      <c r="BX177" s="10">
        <f t="shared" si="332"/>
        <v>4.9726731078905573E-2</v>
      </c>
      <c r="BY177" s="10">
        <f t="shared" si="332"/>
        <v>5.0048792270531273E-2</v>
      </c>
      <c r="BZ177" s="10">
        <f t="shared" si="332"/>
        <v>5.0370853462157861E-2</v>
      </c>
      <c r="CA177" s="10">
        <f t="shared" si="332"/>
        <v>5.0692914653784449E-2</v>
      </c>
      <c r="CB177" s="10">
        <f t="shared" si="332"/>
        <v>5.1014975845411037E-2</v>
      </c>
      <c r="CC177" s="10">
        <f t="shared" si="332"/>
        <v>5.1337037037036737E-2</v>
      </c>
      <c r="CD177" s="10">
        <f t="shared" si="332"/>
        <v>5.1659098228663325E-2</v>
      </c>
      <c r="CE177" s="10">
        <f t="shared" si="332"/>
        <v>5.1981159420289913E-2</v>
      </c>
      <c r="CF177" s="10">
        <f t="shared" si="332"/>
        <v>5.2303220611916501E-2</v>
      </c>
      <c r="CG177" s="10">
        <f t="shared" si="332"/>
        <v>5.2625281803543089E-2</v>
      </c>
      <c r="CH177" s="10">
        <f t="shared" si="332"/>
        <v>5.2947342995168789E-2</v>
      </c>
      <c r="CI177" s="10">
        <f t="shared" si="332"/>
        <v>5.3269404186795377E-2</v>
      </c>
      <c r="CJ177" s="10">
        <f t="shared" si="332"/>
        <v>5.3591465378421965E-2</v>
      </c>
      <c r="CK177" s="10">
        <f t="shared" si="332"/>
        <v>5.3913526570048553E-2</v>
      </c>
      <c r="CL177" s="10">
        <f t="shared" si="332"/>
        <v>5.4235587761675141E-2</v>
      </c>
      <c r="CM177" s="10">
        <f t="shared" si="332"/>
        <v>5.4557648953300841E-2</v>
      </c>
      <c r="CN177" s="10">
        <f t="shared" si="332"/>
        <v>5.4879710144927429E-2</v>
      </c>
      <c r="CO177" s="10">
        <f t="shared" si="332"/>
        <v>5.5201771336554017E-2</v>
      </c>
      <c r="CP177" s="10">
        <f t="shared" si="332"/>
        <v>5.5523832528180606E-2</v>
      </c>
      <c r="CQ177" s="10">
        <f t="shared" si="332"/>
        <v>5.5845893719807194E-2</v>
      </c>
      <c r="CR177" s="10">
        <f t="shared" si="332"/>
        <v>5.6167954911432894E-2</v>
      </c>
      <c r="CS177" s="10">
        <f t="shared" si="332"/>
        <v>5.6490016103059482E-2</v>
      </c>
      <c r="CT177" s="10">
        <f t="shared" si="332"/>
        <v>5.681207729468607E-2</v>
      </c>
      <c r="CU177" s="10">
        <f t="shared" si="332"/>
        <v>5.7134138486312658E-2</v>
      </c>
      <c r="CV177" s="10">
        <f t="shared" si="332"/>
        <v>5.7456199677939246E-2</v>
      </c>
      <c r="CW177" s="10">
        <f t="shared" si="332"/>
        <v>5.7778260869564946E-2</v>
      </c>
      <c r="CX177" s="10">
        <f t="shared" si="332"/>
        <v>5.8100322061191534E-2</v>
      </c>
      <c r="CY177" s="10">
        <f t="shared" si="332"/>
        <v>5.8422383252818122E-2</v>
      </c>
      <c r="CZ177" s="10">
        <f t="shared" si="332"/>
        <v>5.874444444444471E-2</v>
      </c>
      <c r="DA177" s="10">
        <f t="shared" si="332"/>
        <v>5.9066505636071298E-2</v>
      </c>
      <c r="DB177" s="10">
        <f t="shared" si="332"/>
        <v>5.9388566827696998E-2</v>
      </c>
      <c r="DC177" s="10">
        <f t="shared" si="332"/>
        <v>5.9710628019323586E-2</v>
      </c>
      <c r="DD177" s="10">
        <f t="shared" si="332"/>
        <v>6.0032689210950174E-2</v>
      </c>
      <c r="DE177" s="10">
        <f t="shared" si="332"/>
        <v>6.0354750402576762E-2</v>
      </c>
      <c r="DF177" s="10">
        <f t="shared" si="332"/>
        <v>6.067681159420335E-2</v>
      </c>
      <c r="DG177" s="10">
        <f t="shared" si="332"/>
        <v>6.099887278582905E-2</v>
      </c>
      <c r="DH177" s="10">
        <f t="shared" si="332"/>
        <v>6.1320933977455638E-2</v>
      </c>
      <c r="DI177" s="10">
        <f t="shared" si="332"/>
        <v>6.1642995169082226E-2</v>
      </c>
      <c r="DJ177" s="10">
        <f t="shared" si="332"/>
        <v>6.1965056360708815E-2</v>
      </c>
      <c r="DK177" s="10">
        <f t="shared" si="332"/>
        <v>6.2287117552335403E-2</v>
      </c>
      <c r="DL177" s="10">
        <f t="shared" si="332"/>
        <v>6.2609178743961102E-2</v>
      </c>
      <c r="DM177" s="10">
        <f t="shared" si="332"/>
        <v>6.2931239935587691E-2</v>
      </c>
      <c r="DN177" s="10">
        <f t="shared" si="332"/>
        <v>6.3253301127214279E-2</v>
      </c>
      <c r="DO177" s="10">
        <f t="shared" si="332"/>
        <v>6.3575362318840867E-2</v>
      </c>
      <c r="DP177" s="10">
        <f t="shared" si="332"/>
        <v>6.3897423510466567E-2</v>
      </c>
      <c r="DQ177" s="10">
        <f t="shared" si="332"/>
        <v>6.4219484702093155E-2</v>
      </c>
      <c r="DR177" s="10">
        <f t="shared" si="332"/>
        <v>6.4541545893719743E-2</v>
      </c>
      <c r="DS177" s="10">
        <f t="shared" si="332"/>
        <v>6.4863607085346331E-2</v>
      </c>
      <c r="DT177" s="10">
        <f t="shared" si="332"/>
        <v>6.5185668276972919E-2</v>
      </c>
      <c r="DU177" s="10">
        <f t="shared" si="332"/>
        <v>6.5507729468598619E-2</v>
      </c>
      <c r="DV177" s="10">
        <f t="shared" si="332"/>
        <v>6.5829790660226095E-2</v>
      </c>
      <c r="DW177" s="10">
        <f t="shared" si="332"/>
        <v>6.6151851851852683E-2</v>
      </c>
      <c r="DX177" s="10">
        <f t="shared" si="332"/>
        <v>6.6473913043477495E-2</v>
      </c>
      <c r="DY177" s="10">
        <f t="shared" si="332"/>
        <v>6.6795974235104083E-2</v>
      </c>
      <c r="DZ177" s="10">
        <f t="shared" si="332"/>
        <v>6.7118035426730671E-2</v>
      </c>
      <c r="EA177" s="10">
        <f t="shared" si="332"/>
        <v>6.7440096618357259E-2</v>
      </c>
      <c r="EB177" s="10">
        <f t="shared" si="332"/>
        <v>6.7762157809983847E-2</v>
      </c>
      <c r="EC177" s="10">
        <f t="shared" si="332"/>
        <v>6.8084219001610435E-2</v>
      </c>
      <c r="ED177" s="10">
        <f t="shared" ref="ED177:ET177" si="333">ED$5/(1-$E177)+$D$177-ED$5</f>
        <v>6.8406280193237023E-2</v>
      </c>
      <c r="EE177" s="10">
        <f t="shared" si="333"/>
        <v>6.8728341384863612E-2</v>
      </c>
      <c r="EF177" s="10">
        <f t="shared" si="333"/>
        <v>6.90504025764902E-2</v>
      </c>
      <c r="EG177" s="10">
        <f t="shared" si="333"/>
        <v>6.9372463768116788E-2</v>
      </c>
      <c r="EH177" s="10">
        <f t="shared" si="333"/>
        <v>6.9694524959741599E-2</v>
      </c>
      <c r="EI177" s="10">
        <f t="shared" si="333"/>
        <v>7.0016586151368188E-2</v>
      </c>
      <c r="EJ177" s="10">
        <f t="shared" si="333"/>
        <v>7.0338647342994776E-2</v>
      </c>
      <c r="EK177" s="10">
        <f t="shared" si="333"/>
        <v>7.0660708534621364E-2</v>
      </c>
      <c r="EL177" s="10">
        <f t="shared" si="333"/>
        <v>7.0982769726247952E-2</v>
      </c>
      <c r="EM177" s="10">
        <f t="shared" si="333"/>
        <v>7.130483091787454E-2</v>
      </c>
      <c r="EN177" s="10">
        <f t="shared" si="333"/>
        <v>7.1626892109501128E-2</v>
      </c>
      <c r="EO177" s="10">
        <f t="shared" si="333"/>
        <v>7.1948953301127716E-2</v>
      </c>
      <c r="EP177" s="10">
        <f t="shared" si="333"/>
        <v>7.2271014492754304E-2</v>
      </c>
      <c r="EQ177" s="10">
        <f t="shared" si="333"/>
        <v>7.2593075684380892E-2</v>
      </c>
      <c r="ER177" s="10">
        <f t="shared" si="333"/>
        <v>7.2915136876005704E-2</v>
      </c>
      <c r="ES177" s="10">
        <f t="shared" si="333"/>
        <v>7.3237198067632292E-2</v>
      </c>
      <c r="ET177" s="10">
        <f t="shared" si="333"/>
        <v>7.355925925925888E-2</v>
      </c>
      <c r="EU177" s="10"/>
      <c r="EV177" s="10"/>
      <c r="EW177" s="10"/>
      <c r="EX177" s="10"/>
      <c r="EY177" s="10"/>
      <c r="EZ177" s="10"/>
      <c r="FA177" s="10"/>
      <c r="FB177" s="10"/>
    </row>
    <row r="178" spans="1:158" x14ac:dyDescent="0.25">
      <c r="A178" s="58" t="s">
        <v>101</v>
      </c>
      <c r="B178" s="17">
        <f t="shared" si="303"/>
        <v>127</v>
      </c>
      <c r="C178" s="10">
        <f>0.2351</f>
        <v>0.2351</v>
      </c>
      <c r="D178" s="10">
        <f>0.0231</f>
        <v>2.3099999999999999E-2</v>
      </c>
      <c r="E178" s="7">
        <f>0.0064</f>
        <v>6.4000000000000003E-3</v>
      </c>
      <c r="F178" s="10">
        <f t="shared" ref="F178:BQ178" si="334">F$5/(1-$E178)+$D$178-F$5</f>
        <v>3.2761835748792212E-2</v>
      </c>
      <c r="G178" s="10">
        <f t="shared" si="334"/>
        <v>3.3083896940418578E-2</v>
      </c>
      <c r="H178" s="10">
        <f t="shared" si="334"/>
        <v>3.3405958132044944E-2</v>
      </c>
      <c r="I178" s="10">
        <f t="shared" si="334"/>
        <v>3.372801932367131E-2</v>
      </c>
      <c r="J178" s="10">
        <f t="shared" si="334"/>
        <v>3.4050080515297676E-2</v>
      </c>
      <c r="K178" s="10">
        <f t="shared" si="334"/>
        <v>3.4372141706924042E-2</v>
      </c>
      <c r="L178" s="10">
        <f t="shared" si="334"/>
        <v>3.469420289855063E-2</v>
      </c>
      <c r="M178" s="10">
        <f t="shared" si="334"/>
        <v>3.5016264090176996E-2</v>
      </c>
      <c r="N178" s="10">
        <f t="shared" si="334"/>
        <v>3.5338325281803362E-2</v>
      </c>
      <c r="O178" s="10">
        <f t="shared" si="334"/>
        <v>3.5660386473429728E-2</v>
      </c>
      <c r="P178" s="10">
        <f t="shared" si="334"/>
        <v>3.9203059581320421E-2</v>
      </c>
      <c r="Q178" s="10">
        <f t="shared" si="334"/>
        <v>3.9525120772946565E-2</v>
      </c>
      <c r="R178" s="10">
        <f t="shared" si="334"/>
        <v>3.9847181964573153E-2</v>
      </c>
      <c r="S178" s="10">
        <f t="shared" si="334"/>
        <v>4.0169243156199297E-2</v>
      </c>
      <c r="T178" s="10">
        <f t="shared" si="334"/>
        <v>4.0491304347825885E-2</v>
      </c>
      <c r="U178" s="10">
        <f t="shared" si="334"/>
        <v>4.0813365539452473E-2</v>
      </c>
      <c r="V178" s="10">
        <f t="shared" si="334"/>
        <v>4.1135426731078617E-2</v>
      </c>
      <c r="W178" s="10">
        <f t="shared" si="334"/>
        <v>4.1457487922705205E-2</v>
      </c>
      <c r="X178" s="10">
        <f t="shared" si="334"/>
        <v>4.1779549114331349E-2</v>
      </c>
      <c r="Y178" s="10">
        <f t="shared" si="334"/>
        <v>4.2101610305957937E-2</v>
      </c>
      <c r="Z178" s="10">
        <f t="shared" si="334"/>
        <v>4.2423671497584525E-2</v>
      </c>
      <c r="AA178" s="10">
        <f t="shared" si="334"/>
        <v>4.2745732689210669E-2</v>
      </c>
      <c r="AB178" s="10">
        <f t="shared" si="334"/>
        <v>4.3067793880837257E-2</v>
      </c>
      <c r="AC178" s="10">
        <f t="shared" si="334"/>
        <v>4.3389855072463401E-2</v>
      </c>
      <c r="AD178" s="10">
        <f t="shared" si="334"/>
        <v>4.3711916264089989E-2</v>
      </c>
      <c r="AE178" s="10">
        <f t="shared" si="334"/>
        <v>4.4033977455716133E-2</v>
      </c>
      <c r="AF178" s="10">
        <f t="shared" si="334"/>
        <v>4.4356038647342722E-2</v>
      </c>
      <c r="AG178" s="10">
        <f t="shared" si="334"/>
        <v>4.467809983896931E-2</v>
      </c>
      <c r="AH178" s="10">
        <f t="shared" si="334"/>
        <v>4.5000161030595454E-2</v>
      </c>
      <c r="AI178" s="10">
        <f t="shared" si="334"/>
        <v>4.5322222222222042E-2</v>
      </c>
      <c r="AJ178" s="10">
        <f t="shared" si="334"/>
        <v>4.5644283413848186E-2</v>
      </c>
      <c r="AK178" s="10">
        <f t="shared" si="334"/>
        <v>4.5966344605474774E-2</v>
      </c>
      <c r="AL178" s="10">
        <f t="shared" si="334"/>
        <v>4.6288405797101362E-2</v>
      </c>
      <c r="AM178" s="10">
        <f t="shared" si="334"/>
        <v>4.6610466988727506E-2</v>
      </c>
      <c r="AN178" s="10">
        <f t="shared" si="334"/>
        <v>4.6932528180354094E-2</v>
      </c>
      <c r="AO178" s="10">
        <f t="shared" si="334"/>
        <v>4.7254589371980238E-2</v>
      </c>
      <c r="AP178" s="10">
        <f t="shared" si="334"/>
        <v>4.7576650563606826E-2</v>
      </c>
      <c r="AQ178" s="10">
        <f t="shared" si="334"/>
        <v>4.7898711755233414E-2</v>
      </c>
      <c r="AR178" s="10">
        <f t="shared" si="334"/>
        <v>4.8220772946859558E-2</v>
      </c>
      <c r="AS178" s="10">
        <f t="shared" si="334"/>
        <v>4.8542834138486146E-2</v>
      </c>
      <c r="AT178" s="10">
        <f t="shared" si="334"/>
        <v>4.8864895330113178E-2</v>
      </c>
      <c r="AU178" s="10">
        <f t="shared" si="334"/>
        <v>4.9186956521738878E-2</v>
      </c>
      <c r="AV178" s="10">
        <f t="shared" si="334"/>
        <v>4.9509017713365466E-2</v>
      </c>
      <c r="AW178" s="10">
        <f t="shared" si="334"/>
        <v>4.9831078904992054E-2</v>
      </c>
      <c r="AX178" s="10">
        <f t="shared" si="334"/>
        <v>5.0153140096618642E-2</v>
      </c>
      <c r="AY178" s="10">
        <f t="shared" si="334"/>
        <v>5.0475201288245231E-2</v>
      </c>
      <c r="AZ178" s="10">
        <f t="shared" si="334"/>
        <v>5.079726247987093E-2</v>
      </c>
      <c r="BA178" s="10">
        <f t="shared" si="334"/>
        <v>5.1119323671497519E-2</v>
      </c>
      <c r="BB178" s="10">
        <f t="shared" si="334"/>
        <v>5.1441384863124107E-2</v>
      </c>
      <c r="BC178" s="10">
        <f t="shared" si="334"/>
        <v>5.1763446054750695E-2</v>
      </c>
      <c r="BD178" s="10">
        <f t="shared" si="334"/>
        <v>5.2085507246377283E-2</v>
      </c>
      <c r="BE178" s="10">
        <f t="shared" si="334"/>
        <v>5.2407568438002983E-2</v>
      </c>
      <c r="BF178" s="10">
        <f t="shared" si="334"/>
        <v>5.2729629629629571E-2</v>
      </c>
      <c r="BG178" s="10">
        <f t="shared" si="334"/>
        <v>5.3051690821256159E-2</v>
      </c>
      <c r="BH178" s="10">
        <f t="shared" si="334"/>
        <v>5.3373752012882747E-2</v>
      </c>
      <c r="BI178" s="10">
        <f t="shared" si="334"/>
        <v>5.3695813204509335E-2</v>
      </c>
      <c r="BJ178" s="10">
        <f t="shared" si="334"/>
        <v>5.4017874396135035E-2</v>
      </c>
      <c r="BK178" s="10">
        <f t="shared" si="334"/>
        <v>5.4339935587761623E-2</v>
      </c>
      <c r="BL178" s="10">
        <f t="shared" si="334"/>
        <v>5.4661996779388211E-2</v>
      </c>
      <c r="BM178" s="10">
        <f t="shared" si="334"/>
        <v>5.4984057971014799E-2</v>
      </c>
      <c r="BN178" s="10">
        <f t="shared" si="334"/>
        <v>5.5306119162641387E-2</v>
      </c>
      <c r="BO178" s="10">
        <f t="shared" si="334"/>
        <v>5.5628180354267087E-2</v>
      </c>
      <c r="BP178" s="10">
        <f t="shared" si="334"/>
        <v>5.5950241545893675E-2</v>
      </c>
      <c r="BQ178" s="10">
        <f t="shared" si="334"/>
        <v>5.6272302737520263E-2</v>
      </c>
      <c r="BR178" s="10">
        <f t="shared" ref="BR178:EC178" si="335">BR$5/(1-$E178)+$D$178-BR$5</f>
        <v>5.6594363929146851E-2</v>
      </c>
      <c r="BS178" s="10">
        <f t="shared" si="335"/>
        <v>5.691642512077344E-2</v>
      </c>
      <c r="BT178" s="10">
        <f t="shared" si="335"/>
        <v>5.7238486312399139E-2</v>
      </c>
      <c r="BU178" s="10">
        <f t="shared" si="335"/>
        <v>5.7560547504025728E-2</v>
      </c>
      <c r="BV178" s="10">
        <f t="shared" si="335"/>
        <v>5.7882608695652316E-2</v>
      </c>
      <c r="BW178" s="10">
        <f t="shared" si="335"/>
        <v>5.8204669887278904E-2</v>
      </c>
      <c r="BX178" s="10">
        <f t="shared" si="335"/>
        <v>5.8526731078905492E-2</v>
      </c>
      <c r="BY178" s="10">
        <f t="shared" si="335"/>
        <v>5.8848792270531192E-2</v>
      </c>
      <c r="BZ178" s="10">
        <f t="shared" si="335"/>
        <v>5.917085346215778E-2</v>
      </c>
      <c r="CA178" s="10">
        <f t="shared" si="335"/>
        <v>5.9492914653784368E-2</v>
      </c>
      <c r="CB178" s="10">
        <f t="shared" si="335"/>
        <v>5.9814975845410956E-2</v>
      </c>
      <c r="CC178" s="10">
        <f t="shared" si="335"/>
        <v>6.0137037037036656E-2</v>
      </c>
      <c r="CD178" s="10">
        <f t="shared" si="335"/>
        <v>6.0459098228663244E-2</v>
      </c>
      <c r="CE178" s="10">
        <f t="shared" si="335"/>
        <v>6.0781159420289832E-2</v>
      </c>
      <c r="CF178" s="10">
        <f t="shared" si="335"/>
        <v>6.110322061191642E-2</v>
      </c>
      <c r="CG178" s="10">
        <f t="shared" si="335"/>
        <v>6.1425281803543008E-2</v>
      </c>
      <c r="CH178" s="10">
        <f t="shared" si="335"/>
        <v>6.1747342995168708E-2</v>
      </c>
      <c r="CI178" s="10">
        <f t="shared" si="335"/>
        <v>6.2069404186795296E-2</v>
      </c>
      <c r="CJ178" s="10">
        <f t="shared" si="335"/>
        <v>6.2391465378421884E-2</v>
      </c>
      <c r="CK178" s="10">
        <f t="shared" si="335"/>
        <v>6.2713526570048472E-2</v>
      </c>
      <c r="CL178" s="10">
        <f t="shared" si="335"/>
        <v>6.303558776167506E-2</v>
      </c>
      <c r="CM178" s="10">
        <f t="shared" si="335"/>
        <v>6.335764895330076E-2</v>
      </c>
      <c r="CN178" s="10">
        <f t="shared" si="335"/>
        <v>6.3679710144927348E-2</v>
      </c>
      <c r="CO178" s="10">
        <f t="shared" si="335"/>
        <v>6.4001771336553936E-2</v>
      </c>
      <c r="CP178" s="10">
        <f t="shared" si="335"/>
        <v>6.4323832528180525E-2</v>
      </c>
      <c r="CQ178" s="10">
        <f t="shared" si="335"/>
        <v>6.4645893719807113E-2</v>
      </c>
      <c r="CR178" s="10">
        <f t="shared" si="335"/>
        <v>6.4967954911432813E-2</v>
      </c>
      <c r="CS178" s="10">
        <f t="shared" si="335"/>
        <v>6.5290016103059401E-2</v>
      </c>
      <c r="CT178" s="10">
        <f t="shared" si="335"/>
        <v>6.5612077294685989E-2</v>
      </c>
      <c r="CU178" s="10">
        <f t="shared" si="335"/>
        <v>6.5934138486312577E-2</v>
      </c>
      <c r="CV178" s="10">
        <f t="shared" si="335"/>
        <v>6.6256199677939165E-2</v>
      </c>
      <c r="CW178" s="10">
        <f t="shared" si="335"/>
        <v>6.6578260869564865E-2</v>
      </c>
      <c r="CX178" s="10">
        <f t="shared" si="335"/>
        <v>6.6900322061191453E-2</v>
      </c>
      <c r="CY178" s="10">
        <f t="shared" si="335"/>
        <v>6.7222383252818041E-2</v>
      </c>
      <c r="CZ178" s="10">
        <f t="shared" si="335"/>
        <v>6.7544444444444629E-2</v>
      </c>
      <c r="DA178" s="10">
        <f t="shared" si="335"/>
        <v>6.7866505636071217E-2</v>
      </c>
      <c r="DB178" s="10">
        <f t="shared" si="335"/>
        <v>6.8188566827696917E-2</v>
      </c>
      <c r="DC178" s="10">
        <f t="shared" si="335"/>
        <v>6.8510628019323505E-2</v>
      </c>
      <c r="DD178" s="10">
        <f t="shared" si="335"/>
        <v>6.8832689210950093E-2</v>
      </c>
      <c r="DE178" s="10">
        <f t="shared" si="335"/>
        <v>6.9154750402576681E-2</v>
      </c>
      <c r="DF178" s="10">
        <f t="shared" si="335"/>
        <v>6.9476811594203269E-2</v>
      </c>
      <c r="DG178" s="10">
        <f t="shared" si="335"/>
        <v>6.9798872785828969E-2</v>
      </c>
      <c r="DH178" s="10">
        <f t="shared" si="335"/>
        <v>7.0120933977455557E-2</v>
      </c>
      <c r="DI178" s="10">
        <f t="shared" si="335"/>
        <v>7.0442995169082145E-2</v>
      </c>
      <c r="DJ178" s="10">
        <f t="shared" si="335"/>
        <v>7.0765056360708734E-2</v>
      </c>
      <c r="DK178" s="10">
        <f t="shared" si="335"/>
        <v>7.1087117552335322E-2</v>
      </c>
      <c r="DL178" s="10">
        <f t="shared" si="335"/>
        <v>7.1409178743961021E-2</v>
      </c>
      <c r="DM178" s="10">
        <f t="shared" si="335"/>
        <v>7.173123993558761E-2</v>
      </c>
      <c r="DN178" s="10">
        <f t="shared" si="335"/>
        <v>7.2053301127214198E-2</v>
      </c>
      <c r="DO178" s="10">
        <f t="shared" si="335"/>
        <v>7.2375362318840786E-2</v>
      </c>
      <c r="DP178" s="10">
        <f t="shared" si="335"/>
        <v>7.2697423510466486E-2</v>
      </c>
      <c r="DQ178" s="10">
        <f t="shared" si="335"/>
        <v>7.3019484702093074E-2</v>
      </c>
      <c r="DR178" s="10">
        <f t="shared" si="335"/>
        <v>7.3341545893719662E-2</v>
      </c>
      <c r="DS178" s="10">
        <f t="shared" si="335"/>
        <v>7.366360708534625E-2</v>
      </c>
      <c r="DT178" s="10">
        <f t="shared" si="335"/>
        <v>7.3985668276972838E-2</v>
      </c>
      <c r="DU178" s="10">
        <f t="shared" si="335"/>
        <v>7.430772946859765E-2</v>
      </c>
      <c r="DV178" s="10">
        <f t="shared" si="335"/>
        <v>7.4629790660225126E-2</v>
      </c>
      <c r="DW178" s="10">
        <f t="shared" si="335"/>
        <v>7.4951851851851714E-2</v>
      </c>
      <c r="DX178" s="10">
        <f t="shared" si="335"/>
        <v>7.5273913043476526E-2</v>
      </c>
      <c r="DY178" s="10">
        <f t="shared" si="335"/>
        <v>7.5595974235103114E-2</v>
      </c>
      <c r="DZ178" s="10">
        <f t="shared" si="335"/>
        <v>7.5918035426729702E-2</v>
      </c>
      <c r="EA178" s="10">
        <f t="shared" si="335"/>
        <v>7.624009661835629E-2</v>
      </c>
      <c r="EB178" s="10">
        <f t="shared" si="335"/>
        <v>7.6562157809982878E-2</v>
      </c>
      <c r="EC178" s="10">
        <f t="shared" si="335"/>
        <v>7.6884219001609466E-2</v>
      </c>
      <c r="ED178" s="10">
        <f t="shared" ref="ED178:ET178" si="336">ED$5/(1-$E178)+$D$178-ED$5</f>
        <v>7.7206280193236054E-2</v>
      </c>
      <c r="EE178" s="10">
        <f t="shared" si="336"/>
        <v>7.7528341384862642E-2</v>
      </c>
      <c r="EF178" s="10">
        <f t="shared" si="336"/>
        <v>7.785040257648923E-2</v>
      </c>
      <c r="EG178" s="10">
        <f t="shared" si="336"/>
        <v>7.8172463768115819E-2</v>
      </c>
      <c r="EH178" s="10">
        <f t="shared" si="336"/>
        <v>7.849452495974063E-2</v>
      </c>
      <c r="EI178" s="10">
        <f t="shared" si="336"/>
        <v>7.8816586151367218E-2</v>
      </c>
      <c r="EJ178" s="10">
        <f t="shared" si="336"/>
        <v>7.9138647342993806E-2</v>
      </c>
      <c r="EK178" s="10">
        <f t="shared" si="336"/>
        <v>7.9460708534620395E-2</v>
      </c>
      <c r="EL178" s="10">
        <f t="shared" si="336"/>
        <v>7.9782769726246983E-2</v>
      </c>
      <c r="EM178" s="10">
        <f t="shared" si="336"/>
        <v>8.0104830917873571E-2</v>
      </c>
      <c r="EN178" s="10">
        <f t="shared" si="336"/>
        <v>8.0426892109500159E-2</v>
      </c>
      <c r="EO178" s="10">
        <f t="shared" si="336"/>
        <v>8.0748953301126747E-2</v>
      </c>
      <c r="EP178" s="10">
        <f t="shared" si="336"/>
        <v>8.1071014492753335E-2</v>
      </c>
      <c r="EQ178" s="10">
        <f t="shared" si="336"/>
        <v>8.1393075684379923E-2</v>
      </c>
      <c r="ER178" s="10">
        <f t="shared" si="336"/>
        <v>8.1715136876004735E-2</v>
      </c>
      <c r="ES178" s="10">
        <f t="shared" si="336"/>
        <v>8.2037198067631323E-2</v>
      </c>
      <c r="ET178" s="10">
        <f t="shared" si="336"/>
        <v>8.2359259259257911E-2</v>
      </c>
      <c r="EU178" s="10"/>
      <c r="EV178" s="10"/>
      <c r="EW178" s="10"/>
      <c r="EX178" s="10"/>
      <c r="EY178" s="10"/>
      <c r="EZ178" s="10"/>
      <c r="FA178" s="10"/>
      <c r="FB178" s="10"/>
    </row>
    <row r="179" spans="1:158" x14ac:dyDescent="0.25">
      <c r="A179" s="57"/>
      <c r="B179" s="17">
        <f t="shared" si="303"/>
        <v>128</v>
      </c>
    </row>
    <row r="180" spans="1:158" x14ac:dyDescent="0.25">
      <c r="A180" s="1" t="s">
        <v>102</v>
      </c>
      <c r="B180" s="17">
        <f>+B179+1</f>
        <v>129</v>
      </c>
    </row>
    <row r="181" spans="1:158" x14ac:dyDescent="0.25">
      <c r="A181" s="57" t="s">
        <v>103</v>
      </c>
      <c r="B181" s="17">
        <f>+B180+1</f>
        <v>130</v>
      </c>
      <c r="C181" s="10">
        <f>11.4585</f>
        <v>11.458500000000001</v>
      </c>
      <c r="D181" s="10">
        <f>0.0397</f>
        <v>3.9699999999999999E-2</v>
      </c>
      <c r="E181" s="7">
        <f>0.0459</f>
        <v>4.5900000000000003E-2</v>
      </c>
      <c r="F181" s="10">
        <f t="shared" ref="F181:BQ181" si="337">F$5/(1-$E181)+$D$181-F$5</f>
        <v>0.11186224714390547</v>
      </c>
      <c r="G181" s="10">
        <f t="shared" si="337"/>
        <v>0.11426765538203565</v>
      </c>
      <c r="H181" s="10">
        <f t="shared" si="337"/>
        <v>0.11667306362016583</v>
      </c>
      <c r="I181" s="10">
        <f t="shared" si="337"/>
        <v>0.11907847185829601</v>
      </c>
      <c r="J181" s="10">
        <f t="shared" si="337"/>
        <v>0.12148388009642619</v>
      </c>
      <c r="K181" s="10">
        <f t="shared" si="337"/>
        <v>0.12388928833455637</v>
      </c>
      <c r="L181" s="10">
        <f t="shared" si="337"/>
        <v>0.12629469657268655</v>
      </c>
      <c r="M181" s="10">
        <f t="shared" si="337"/>
        <v>0.12870010481081673</v>
      </c>
      <c r="N181" s="10">
        <f t="shared" si="337"/>
        <v>0.13110551304894669</v>
      </c>
      <c r="O181" s="10">
        <f t="shared" si="337"/>
        <v>0.13351092128707687</v>
      </c>
      <c r="P181" s="10">
        <f t="shared" si="337"/>
        <v>0.15997041190650885</v>
      </c>
      <c r="Q181" s="10">
        <f t="shared" si="337"/>
        <v>0.1623758201446388</v>
      </c>
      <c r="R181" s="10">
        <f t="shared" si="337"/>
        <v>0.16478122838276921</v>
      </c>
      <c r="S181" s="10">
        <f t="shared" si="337"/>
        <v>0.16718663662089916</v>
      </c>
      <c r="T181" s="10">
        <f t="shared" si="337"/>
        <v>0.16959204485902957</v>
      </c>
      <c r="U181" s="10">
        <f t="shared" si="337"/>
        <v>0.17199745309715953</v>
      </c>
      <c r="V181" s="10">
        <f t="shared" si="337"/>
        <v>0.17440286133528993</v>
      </c>
      <c r="W181" s="10">
        <f t="shared" si="337"/>
        <v>0.17680826957341989</v>
      </c>
      <c r="X181" s="10">
        <f t="shared" si="337"/>
        <v>0.17921367781155029</v>
      </c>
      <c r="Y181" s="10">
        <f t="shared" si="337"/>
        <v>0.18161908604968025</v>
      </c>
      <c r="Z181" s="10">
        <f t="shared" si="337"/>
        <v>0.18402449428781065</v>
      </c>
      <c r="AA181" s="10">
        <f t="shared" si="337"/>
        <v>0.18642990252594061</v>
      </c>
      <c r="AB181" s="10">
        <f t="shared" si="337"/>
        <v>0.18883531076407056</v>
      </c>
      <c r="AC181" s="10">
        <f t="shared" si="337"/>
        <v>0.19124071900220097</v>
      </c>
      <c r="AD181" s="10">
        <f t="shared" si="337"/>
        <v>0.19364612724033092</v>
      </c>
      <c r="AE181" s="10">
        <f t="shared" si="337"/>
        <v>0.19605153547846133</v>
      </c>
      <c r="AF181" s="10">
        <f t="shared" si="337"/>
        <v>0.19845694371659128</v>
      </c>
      <c r="AG181" s="10">
        <f t="shared" si="337"/>
        <v>0.20086235195472169</v>
      </c>
      <c r="AH181" s="10">
        <f t="shared" si="337"/>
        <v>0.20326776019285164</v>
      </c>
      <c r="AI181" s="10">
        <f t="shared" si="337"/>
        <v>0.20567316843098205</v>
      </c>
      <c r="AJ181" s="10">
        <f t="shared" si="337"/>
        <v>0.208078576669112</v>
      </c>
      <c r="AK181" s="10">
        <f t="shared" si="337"/>
        <v>0.21048398490724241</v>
      </c>
      <c r="AL181" s="10">
        <f t="shared" si="337"/>
        <v>0.21288939314537236</v>
      </c>
      <c r="AM181" s="10">
        <f t="shared" si="337"/>
        <v>0.21529480138350277</v>
      </c>
      <c r="AN181" s="10">
        <f t="shared" si="337"/>
        <v>0.21770020962163272</v>
      </c>
      <c r="AO181" s="10">
        <f t="shared" si="337"/>
        <v>0.22010561785976313</v>
      </c>
      <c r="AP181" s="10">
        <f t="shared" si="337"/>
        <v>0.22251102609789353</v>
      </c>
      <c r="AQ181" s="10">
        <f t="shared" si="337"/>
        <v>0.22491643433602349</v>
      </c>
      <c r="AR181" s="10">
        <f t="shared" si="337"/>
        <v>0.22732184257415344</v>
      </c>
      <c r="AS181" s="10">
        <f t="shared" si="337"/>
        <v>0.2297272508122834</v>
      </c>
      <c r="AT181" s="10">
        <f t="shared" si="337"/>
        <v>0.23213265905041425</v>
      </c>
      <c r="AU181" s="10">
        <f t="shared" si="337"/>
        <v>0.23453806728854421</v>
      </c>
      <c r="AV181" s="10">
        <f t="shared" si="337"/>
        <v>0.23694347552667416</v>
      </c>
      <c r="AW181" s="10">
        <f t="shared" si="337"/>
        <v>0.23934888376480412</v>
      </c>
      <c r="AX181" s="10">
        <f t="shared" si="337"/>
        <v>0.24175429200293408</v>
      </c>
      <c r="AY181" s="10">
        <f t="shared" si="337"/>
        <v>0.24415970024106493</v>
      </c>
      <c r="AZ181" s="10">
        <f t="shared" si="337"/>
        <v>0.24656510847919488</v>
      </c>
      <c r="BA181" s="10">
        <f t="shared" si="337"/>
        <v>0.24897051671732484</v>
      </c>
      <c r="BB181" s="10">
        <f t="shared" si="337"/>
        <v>0.2513759249554548</v>
      </c>
      <c r="BC181" s="10">
        <f t="shared" si="337"/>
        <v>0.25378133319358565</v>
      </c>
      <c r="BD181" s="10">
        <f t="shared" si="337"/>
        <v>0.2561867414317156</v>
      </c>
      <c r="BE181" s="10">
        <f t="shared" si="337"/>
        <v>0.25859214966984556</v>
      </c>
      <c r="BF181" s="10">
        <f t="shared" si="337"/>
        <v>0.26099755790797552</v>
      </c>
      <c r="BG181" s="10">
        <f t="shared" si="337"/>
        <v>0.26340296614610637</v>
      </c>
      <c r="BH181" s="10">
        <f t="shared" si="337"/>
        <v>0.26580837438423632</v>
      </c>
      <c r="BI181" s="10">
        <f t="shared" si="337"/>
        <v>0.26821378262236628</v>
      </c>
      <c r="BJ181" s="10">
        <f t="shared" si="337"/>
        <v>0.27061919086049624</v>
      </c>
      <c r="BK181" s="10">
        <f t="shared" si="337"/>
        <v>0.27302459909862709</v>
      </c>
      <c r="BL181" s="10">
        <f t="shared" si="337"/>
        <v>0.27543000733675704</v>
      </c>
      <c r="BM181" s="10">
        <f t="shared" si="337"/>
        <v>0.277835415574887</v>
      </c>
      <c r="BN181" s="10">
        <f t="shared" si="337"/>
        <v>0.28024082381301696</v>
      </c>
      <c r="BO181" s="10">
        <f t="shared" si="337"/>
        <v>0.28264623205114781</v>
      </c>
      <c r="BP181" s="10">
        <f t="shared" si="337"/>
        <v>0.28505164028927776</v>
      </c>
      <c r="BQ181" s="10">
        <f t="shared" si="337"/>
        <v>0.28745704852740772</v>
      </c>
      <c r="BR181" s="10">
        <f t="shared" ref="BR181:EC181" si="338">BR$5/(1-$E181)+$D$181-BR$5</f>
        <v>0.28986245676553768</v>
      </c>
      <c r="BS181" s="10">
        <f t="shared" si="338"/>
        <v>0.29226786500366764</v>
      </c>
      <c r="BT181" s="10">
        <f t="shared" si="338"/>
        <v>0.29467327324179848</v>
      </c>
      <c r="BU181" s="10">
        <f t="shared" si="338"/>
        <v>0.29707868147992844</v>
      </c>
      <c r="BV181" s="10">
        <f t="shared" si="338"/>
        <v>0.2994840897180584</v>
      </c>
      <c r="BW181" s="10">
        <f t="shared" si="338"/>
        <v>0.30188949795618836</v>
      </c>
      <c r="BX181" s="10">
        <f t="shared" si="338"/>
        <v>0.3042949061943192</v>
      </c>
      <c r="BY181" s="10">
        <f t="shared" si="338"/>
        <v>0.30670031443244916</v>
      </c>
      <c r="BZ181" s="10">
        <f t="shared" si="338"/>
        <v>0.30910572267057912</v>
      </c>
      <c r="CA181" s="10">
        <f t="shared" si="338"/>
        <v>0.31151113090870908</v>
      </c>
      <c r="CB181" s="10">
        <f t="shared" si="338"/>
        <v>0.31391653914683992</v>
      </c>
      <c r="CC181" s="10">
        <f t="shared" si="338"/>
        <v>0.31632194738496988</v>
      </c>
      <c r="CD181" s="10">
        <f t="shared" si="338"/>
        <v>0.31872735562309984</v>
      </c>
      <c r="CE181" s="10">
        <f t="shared" si="338"/>
        <v>0.3211327638612298</v>
      </c>
      <c r="CF181" s="10">
        <f t="shared" si="338"/>
        <v>0.32353817209936064</v>
      </c>
      <c r="CG181" s="10">
        <f t="shared" si="338"/>
        <v>0.3259435803374906</v>
      </c>
      <c r="CH181" s="10">
        <f t="shared" si="338"/>
        <v>0.32834898857562056</v>
      </c>
      <c r="CI181" s="10">
        <f t="shared" si="338"/>
        <v>0.33075439681375052</v>
      </c>
      <c r="CJ181" s="10">
        <f t="shared" si="338"/>
        <v>0.33315980505188136</v>
      </c>
      <c r="CK181" s="10">
        <f t="shared" si="338"/>
        <v>0.33556521329001132</v>
      </c>
      <c r="CL181" s="10">
        <f t="shared" si="338"/>
        <v>0.33797062152814128</v>
      </c>
      <c r="CM181" s="10">
        <f t="shared" si="338"/>
        <v>0.34037602976627124</v>
      </c>
      <c r="CN181" s="10">
        <f t="shared" si="338"/>
        <v>0.3427814380044012</v>
      </c>
      <c r="CO181" s="10">
        <f t="shared" si="338"/>
        <v>0.34518684624253204</v>
      </c>
      <c r="CP181" s="10">
        <f t="shared" si="338"/>
        <v>0.347592254480662</v>
      </c>
      <c r="CQ181" s="10">
        <f t="shared" si="338"/>
        <v>0.34999766271879196</v>
      </c>
      <c r="CR181" s="10">
        <f t="shared" si="338"/>
        <v>0.35240307095692192</v>
      </c>
      <c r="CS181" s="10">
        <f t="shared" si="338"/>
        <v>0.35480847919505276</v>
      </c>
      <c r="CT181" s="10">
        <f t="shared" si="338"/>
        <v>0.35721388743318272</v>
      </c>
      <c r="CU181" s="10">
        <f t="shared" si="338"/>
        <v>0.35961929567131268</v>
      </c>
      <c r="CV181" s="10">
        <f t="shared" si="338"/>
        <v>0.36202470390944264</v>
      </c>
      <c r="CW181" s="10">
        <f t="shared" si="338"/>
        <v>0.36443011214757348</v>
      </c>
      <c r="CX181" s="10">
        <f t="shared" si="338"/>
        <v>0.36683552038570344</v>
      </c>
      <c r="CY181" s="10">
        <f t="shared" si="338"/>
        <v>0.3692409286238334</v>
      </c>
      <c r="CZ181" s="10">
        <f t="shared" si="338"/>
        <v>0.37164633686196336</v>
      </c>
      <c r="DA181" s="10">
        <f t="shared" si="338"/>
        <v>0.3740517451000942</v>
      </c>
      <c r="DB181" s="10">
        <f t="shared" si="338"/>
        <v>0.37645715333822416</v>
      </c>
      <c r="DC181" s="10">
        <f t="shared" si="338"/>
        <v>0.37886256157635412</v>
      </c>
      <c r="DD181" s="10">
        <f t="shared" si="338"/>
        <v>0.38126796981448408</v>
      </c>
      <c r="DE181" s="10">
        <f t="shared" si="338"/>
        <v>0.38367337805261492</v>
      </c>
      <c r="DF181" s="10">
        <f t="shared" si="338"/>
        <v>0.38607878629074488</v>
      </c>
      <c r="DG181" s="10">
        <f t="shared" si="338"/>
        <v>0.38848419452887484</v>
      </c>
      <c r="DH181" s="10">
        <f t="shared" si="338"/>
        <v>0.3908896027670048</v>
      </c>
      <c r="DI181" s="10">
        <f t="shared" si="338"/>
        <v>0.39329501100513475</v>
      </c>
      <c r="DJ181" s="10">
        <f t="shared" si="338"/>
        <v>0.3957004192432656</v>
      </c>
      <c r="DK181" s="10">
        <f t="shared" si="338"/>
        <v>0.39810582748139556</v>
      </c>
      <c r="DL181" s="10">
        <f t="shared" si="338"/>
        <v>0.40051123571952552</v>
      </c>
      <c r="DM181" s="10">
        <f t="shared" si="338"/>
        <v>0.40291664395765547</v>
      </c>
      <c r="DN181" s="10">
        <f t="shared" si="338"/>
        <v>0.40532205219578721</v>
      </c>
      <c r="DO181" s="10">
        <f t="shared" si="338"/>
        <v>0.40772746043391539</v>
      </c>
      <c r="DP181" s="10">
        <f t="shared" si="338"/>
        <v>0.41013286867204712</v>
      </c>
      <c r="DQ181" s="10">
        <f t="shared" si="338"/>
        <v>0.41253827691017708</v>
      </c>
      <c r="DR181" s="10">
        <f t="shared" si="338"/>
        <v>0.41494368514830704</v>
      </c>
      <c r="DS181" s="10">
        <f t="shared" si="338"/>
        <v>0.417349093386437</v>
      </c>
      <c r="DT181" s="10">
        <f t="shared" si="338"/>
        <v>0.41975450162456696</v>
      </c>
      <c r="DU181" s="10">
        <f t="shared" si="338"/>
        <v>0.42215990986269691</v>
      </c>
      <c r="DV181" s="10">
        <f t="shared" si="338"/>
        <v>0.42456531810082687</v>
      </c>
      <c r="DW181" s="10">
        <f t="shared" si="338"/>
        <v>0.42697072633895772</v>
      </c>
      <c r="DX181" s="10">
        <f t="shared" si="338"/>
        <v>0.42937613457708856</v>
      </c>
      <c r="DY181" s="10">
        <f t="shared" si="338"/>
        <v>0.43178154281521763</v>
      </c>
      <c r="DZ181" s="10">
        <f t="shared" si="338"/>
        <v>0.43418695105334848</v>
      </c>
      <c r="EA181" s="10">
        <f t="shared" si="338"/>
        <v>0.43659235929147755</v>
      </c>
      <c r="EB181" s="10">
        <f t="shared" si="338"/>
        <v>0.4389977675296084</v>
      </c>
      <c r="EC181" s="10">
        <f t="shared" si="338"/>
        <v>0.44140317576773924</v>
      </c>
      <c r="ED181" s="10">
        <f t="shared" ref="ED181:ET181" si="339">ED$5/(1-$E181)+$D$181-ED$5</f>
        <v>0.44380858400586831</v>
      </c>
      <c r="EE181" s="10">
        <f t="shared" si="339"/>
        <v>0.44621399224399916</v>
      </c>
      <c r="EF181" s="10">
        <f t="shared" si="339"/>
        <v>0.44861940048213</v>
      </c>
      <c r="EG181" s="10">
        <f t="shared" si="339"/>
        <v>0.45102480872025907</v>
      </c>
      <c r="EH181" s="10">
        <f t="shared" si="339"/>
        <v>0.45343021695838992</v>
      </c>
      <c r="EI181" s="10">
        <f t="shared" si="339"/>
        <v>0.45583562519652077</v>
      </c>
      <c r="EJ181" s="10">
        <f t="shared" si="339"/>
        <v>0.45824103343464984</v>
      </c>
      <c r="EK181" s="10">
        <f t="shared" si="339"/>
        <v>0.46064644167278068</v>
      </c>
      <c r="EL181" s="10">
        <f t="shared" si="339"/>
        <v>0.46305184991091153</v>
      </c>
      <c r="EM181" s="10">
        <f t="shared" si="339"/>
        <v>0.4654572581490406</v>
      </c>
      <c r="EN181" s="10">
        <f t="shared" si="339"/>
        <v>0.46786266638717144</v>
      </c>
      <c r="EO181" s="10">
        <f t="shared" si="339"/>
        <v>0.47026807462530051</v>
      </c>
      <c r="EP181" s="10">
        <f t="shared" si="339"/>
        <v>0.47267348286343136</v>
      </c>
      <c r="EQ181" s="10">
        <f t="shared" si="339"/>
        <v>0.47507889110156221</v>
      </c>
      <c r="ER181" s="10">
        <f t="shared" si="339"/>
        <v>0.47748429933969128</v>
      </c>
      <c r="ES181" s="10">
        <f t="shared" si="339"/>
        <v>0.47988970757782212</v>
      </c>
      <c r="ET181" s="10">
        <f t="shared" si="339"/>
        <v>0.48229511581595297</v>
      </c>
      <c r="EU181" s="10"/>
      <c r="EV181" s="10"/>
      <c r="EW181" s="10"/>
      <c r="EX181" s="10"/>
      <c r="EY181" s="10"/>
      <c r="EZ181" s="10"/>
      <c r="FA181" s="10"/>
      <c r="FB181" s="10"/>
    </row>
    <row r="182" spans="1:158" x14ac:dyDescent="0.25">
      <c r="A182" s="57" t="s">
        <v>104</v>
      </c>
      <c r="B182" s="17">
        <f>+B181+1</f>
        <v>131</v>
      </c>
      <c r="C182" s="10">
        <f>13.0844</f>
        <v>13.0844</v>
      </c>
      <c r="D182" s="10">
        <f>0.0445</f>
        <v>4.4499999999999998E-2</v>
      </c>
      <c r="E182" s="7">
        <f>0.0541</f>
        <v>5.4100000000000002E-2</v>
      </c>
      <c r="F182" s="10">
        <f t="shared" ref="F182:BQ182" si="340">F$5/(1-$E182)+$D$182-F$5</f>
        <v>0.13029130986362203</v>
      </c>
      <c r="G182" s="10">
        <f t="shared" si="340"/>
        <v>0.13315102019240932</v>
      </c>
      <c r="H182" s="10">
        <f t="shared" si="340"/>
        <v>0.13601073052119683</v>
      </c>
      <c r="I182" s="10">
        <f t="shared" si="340"/>
        <v>0.13887044084998412</v>
      </c>
      <c r="J182" s="10">
        <f t="shared" si="340"/>
        <v>0.14173015117877164</v>
      </c>
      <c r="K182" s="10">
        <f t="shared" si="340"/>
        <v>0.14458986150755893</v>
      </c>
      <c r="L182" s="10">
        <f t="shared" si="340"/>
        <v>0.14744957183634644</v>
      </c>
      <c r="M182" s="10">
        <f t="shared" si="340"/>
        <v>0.15030928216513373</v>
      </c>
      <c r="N182" s="10">
        <f t="shared" si="340"/>
        <v>0.15316899249392124</v>
      </c>
      <c r="O182" s="10">
        <f t="shared" si="340"/>
        <v>0.15602870282270875</v>
      </c>
      <c r="P182" s="10">
        <f t="shared" si="340"/>
        <v>0.18748551643937006</v>
      </c>
      <c r="Q182" s="10">
        <f t="shared" si="340"/>
        <v>0.19034522676815779</v>
      </c>
      <c r="R182" s="10">
        <f t="shared" si="340"/>
        <v>0.19320493709694508</v>
      </c>
      <c r="S182" s="10">
        <f t="shared" si="340"/>
        <v>0.19606464742573237</v>
      </c>
      <c r="T182" s="10">
        <f t="shared" si="340"/>
        <v>0.19892435775451967</v>
      </c>
      <c r="U182" s="10">
        <f t="shared" si="340"/>
        <v>0.20178406808330696</v>
      </c>
      <c r="V182" s="10">
        <f t="shared" si="340"/>
        <v>0.20464377841209469</v>
      </c>
      <c r="W182" s="10">
        <f t="shared" si="340"/>
        <v>0.20750348874088198</v>
      </c>
      <c r="X182" s="10">
        <f t="shared" si="340"/>
        <v>0.21036319906966927</v>
      </c>
      <c r="Y182" s="10">
        <f t="shared" si="340"/>
        <v>0.21322290939845656</v>
      </c>
      <c r="Z182" s="10">
        <f t="shared" si="340"/>
        <v>0.2160826197272443</v>
      </c>
      <c r="AA182" s="10">
        <f t="shared" si="340"/>
        <v>0.21894233005603159</v>
      </c>
      <c r="AB182" s="10">
        <f t="shared" si="340"/>
        <v>0.22180204038481888</v>
      </c>
      <c r="AC182" s="10">
        <f t="shared" si="340"/>
        <v>0.22466175071360617</v>
      </c>
      <c r="AD182" s="10">
        <f t="shared" si="340"/>
        <v>0.2275214610423939</v>
      </c>
      <c r="AE182" s="10">
        <f t="shared" si="340"/>
        <v>0.23038117137118119</v>
      </c>
      <c r="AF182" s="10">
        <f t="shared" si="340"/>
        <v>0.23324088169996848</v>
      </c>
      <c r="AG182" s="10">
        <f t="shared" si="340"/>
        <v>0.23610059202875577</v>
      </c>
      <c r="AH182" s="10">
        <f t="shared" si="340"/>
        <v>0.23896030235754306</v>
      </c>
      <c r="AI182" s="10">
        <f t="shared" si="340"/>
        <v>0.2418200126863308</v>
      </c>
      <c r="AJ182" s="10">
        <f t="shared" si="340"/>
        <v>0.24467972301511809</v>
      </c>
      <c r="AK182" s="10">
        <f t="shared" si="340"/>
        <v>0.24753943334390538</v>
      </c>
      <c r="AL182" s="10">
        <f t="shared" si="340"/>
        <v>0.25039914367269267</v>
      </c>
      <c r="AM182" s="10">
        <f t="shared" si="340"/>
        <v>0.2532588540014804</v>
      </c>
      <c r="AN182" s="10">
        <f t="shared" si="340"/>
        <v>0.2561185643302677</v>
      </c>
      <c r="AO182" s="10">
        <f t="shared" si="340"/>
        <v>0.25897827465905454</v>
      </c>
      <c r="AP182" s="10">
        <f t="shared" si="340"/>
        <v>0.26183798498784228</v>
      </c>
      <c r="AQ182" s="10">
        <f t="shared" si="340"/>
        <v>0.26469769531663001</v>
      </c>
      <c r="AR182" s="10">
        <f t="shared" si="340"/>
        <v>0.26755740564541686</v>
      </c>
      <c r="AS182" s="10">
        <f t="shared" si="340"/>
        <v>0.27041711597420459</v>
      </c>
      <c r="AT182" s="10">
        <f t="shared" si="340"/>
        <v>0.27327682630299233</v>
      </c>
      <c r="AU182" s="10">
        <f t="shared" si="340"/>
        <v>0.27613653663177917</v>
      </c>
      <c r="AV182" s="10">
        <f t="shared" si="340"/>
        <v>0.27899624696056691</v>
      </c>
      <c r="AW182" s="10">
        <f t="shared" si="340"/>
        <v>0.28185595728935375</v>
      </c>
      <c r="AX182" s="10">
        <f t="shared" si="340"/>
        <v>0.28471566761814149</v>
      </c>
      <c r="AY182" s="10">
        <f t="shared" si="340"/>
        <v>0.28757537794692922</v>
      </c>
      <c r="AZ182" s="10">
        <f t="shared" si="340"/>
        <v>0.29043508827571607</v>
      </c>
      <c r="BA182" s="10">
        <f t="shared" si="340"/>
        <v>0.2932947986045038</v>
      </c>
      <c r="BB182" s="10">
        <f t="shared" si="340"/>
        <v>0.29615450893329065</v>
      </c>
      <c r="BC182" s="10">
        <f t="shared" si="340"/>
        <v>0.29901421926207838</v>
      </c>
      <c r="BD182" s="10">
        <f t="shared" si="340"/>
        <v>0.30187392959086612</v>
      </c>
      <c r="BE182" s="10">
        <f t="shared" si="340"/>
        <v>0.30473363991965297</v>
      </c>
      <c r="BF182" s="10">
        <f t="shared" si="340"/>
        <v>0.3075933502484407</v>
      </c>
      <c r="BG182" s="10">
        <f t="shared" si="340"/>
        <v>0.31045306057722843</v>
      </c>
      <c r="BH182" s="10">
        <f t="shared" si="340"/>
        <v>0.31331277090601528</v>
      </c>
      <c r="BI182" s="10">
        <f t="shared" si="340"/>
        <v>0.31617248123480302</v>
      </c>
      <c r="BJ182" s="10">
        <f t="shared" si="340"/>
        <v>0.31903219156358986</v>
      </c>
      <c r="BK182" s="10">
        <f t="shared" si="340"/>
        <v>0.3218919018923776</v>
      </c>
      <c r="BL182" s="10">
        <f t="shared" si="340"/>
        <v>0.32475161222116533</v>
      </c>
      <c r="BM182" s="10">
        <f t="shared" si="340"/>
        <v>0.32761132254995218</v>
      </c>
      <c r="BN182" s="10">
        <f t="shared" si="340"/>
        <v>0.33047103287873991</v>
      </c>
      <c r="BO182" s="10">
        <f t="shared" si="340"/>
        <v>0.33333074320752676</v>
      </c>
      <c r="BP182" s="10">
        <f t="shared" si="340"/>
        <v>0.33619045353631449</v>
      </c>
      <c r="BQ182" s="10">
        <f t="shared" si="340"/>
        <v>0.33905016386510223</v>
      </c>
      <c r="BR182" s="10">
        <f t="shared" ref="BR182:EC182" si="341">BR$5/(1-$E182)+$D$182-BR$5</f>
        <v>0.34190987419388907</v>
      </c>
      <c r="BS182" s="10">
        <f t="shared" si="341"/>
        <v>0.34476958452267681</v>
      </c>
      <c r="BT182" s="10">
        <f t="shared" si="341"/>
        <v>0.34762929485146365</v>
      </c>
      <c r="BU182" s="10">
        <f t="shared" si="341"/>
        <v>0.35048900518025139</v>
      </c>
      <c r="BV182" s="10">
        <f t="shared" si="341"/>
        <v>0.35334871550903912</v>
      </c>
      <c r="BW182" s="10">
        <f t="shared" si="341"/>
        <v>0.35620842583782597</v>
      </c>
      <c r="BX182" s="10">
        <f t="shared" si="341"/>
        <v>0.35906813616661371</v>
      </c>
      <c r="BY182" s="10">
        <f t="shared" si="341"/>
        <v>0.36192784649540144</v>
      </c>
      <c r="BZ182" s="10">
        <f t="shared" si="341"/>
        <v>0.36478755682418829</v>
      </c>
      <c r="CA182" s="10">
        <f t="shared" si="341"/>
        <v>0.36764726715297602</v>
      </c>
      <c r="CB182" s="10">
        <f t="shared" si="341"/>
        <v>0.37050697748176287</v>
      </c>
      <c r="CC182" s="10">
        <f t="shared" si="341"/>
        <v>0.3733666878105506</v>
      </c>
      <c r="CD182" s="10">
        <f t="shared" si="341"/>
        <v>0.37622639813933834</v>
      </c>
      <c r="CE182" s="10">
        <f t="shared" si="341"/>
        <v>0.37908610846812518</v>
      </c>
      <c r="CF182" s="10">
        <f t="shared" si="341"/>
        <v>0.38194581879691292</v>
      </c>
      <c r="CG182" s="10">
        <f t="shared" si="341"/>
        <v>0.38480552912569976</v>
      </c>
      <c r="CH182" s="10">
        <f t="shared" si="341"/>
        <v>0.3876652394544875</v>
      </c>
      <c r="CI182" s="10">
        <f t="shared" si="341"/>
        <v>0.39052494978327523</v>
      </c>
      <c r="CJ182" s="10">
        <f t="shared" si="341"/>
        <v>0.39338466011206208</v>
      </c>
      <c r="CK182" s="10">
        <f t="shared" si="341"/>
        <v>0.39624437044084981</v>
      </c>
      <c r="CL182" s="10">
        <f t="shared" si="341"/>
        <v>0.39910408076963666</v>
      </c>
      <c r="CM182" s="10">
        <f t="shared" si="341"/>
        <v>0.40196379109842439</v>
      </c>
      <c r="CN182" s="10">
        <f t="shared" si="341"/>
        <v>0.40482350142721213</v>
      </c>
      <c r="CO182" s="10">
        <f t="shared" si="341"/>
        <v>0.40768321175599898</v>
      </c>
      <c r="CP182" s="10">
        <f t="shared" si="341"/>
        <v>0.41054292208478671</v>
      </c>
      <c r="CQ182" s="10">
        <f t="shared" si="341"/>
        <v>0.41340263241357444</v>
      </c>
      <c r="CR182" s="10">
        <f t="shared" si="341"/>
        <v>0.41626234274236129</v>
      </c>
      <c r="CS182" s="10">
        <f t="shared" si="341"/>
        <v>0.41912205307114903</v>
      </c>
      <c r="CT182" s="10">
        <f t="shared" si="341"/>
        <v>0.42198176339993587</v>
      </c>
      <c r="CU182" s="10">
        <f t="shared" si="341"/>
        <v>0.42484147372872361</v>
      </c>
      <c r="CV182" s="10">
        <f t="shared" si="341"/>
        <v>0.42770118405751134</v>
      </c>
      <c r="CW182" s="10">
        <f t="shared" si="341"/>
        <v>0.43056089438629819</v>
      </c>
      <c r="CX182" s="10">
        <f t="shared" si="341"/>
        <v>0.43342060471508592</v>
      </c>
      <c r="CY182" s="10">
        <f t="shared" si="341"/>
        <v>0.43628031504387277</v>
      </c>
      <c r="CZ182" s="10">
        <f t="shared" si="341"/>
        <v>0.4391400253726605</v>
      </c>
      <c r="DA182" s="10">
        <f t="shared" si="341"/>
        <v>0.44199973570144824</v>
      </c>
      <c r="DB182" s="10">
        <f t="shared" si="341"/>
        <v>0.44485944603023508</v>
      </c>
      <c r="DC182" s="10">
        <f t="shared" si="341"/>
        <v>0.44771915635902282</v>
      </c>
      <c r="DD182" s="10">
        <f t="shared" si="341"/>
        <v>0.45057886668781055</v>
      </c>
      <c r="DE182" s="10">
        <f t="shared" si="341"/>
        <v>0.4534385770165974</v>
      </c>
      <c r="DF182" s="10">
        <f t="shared" si="341"/>
        <v>0.45629828734538513</v>
      </c>
      <c r="DG182" s="10">
        <f t="shared" si="341"/>
        <v>0.45915799767417198</v>
      </c>
      <c r="DH182" s="10">
        <f t="shared" si="341"/>
        <v>0.46201770800295971</v>
      </c>
      <c r="DI182" s="10">
        <f t="shared" si="341"/>
        <v>0.46487741833174745</v>
      </c>
      <c r="DJ182" s="10">
        <f t="shared" si="341"/>
        <v>0.4677371286605343</v>
      </c>
      <c r="DK182" s="10">
        <f t="shared" si="341"/>
        <v>0.47059683898932203</v>
      </c>
      <c r="DL182" s="10">
        <f t="shared" si="341"/>
        <v>0.47345654931810888</v>
      </c>
      <c r="DM182" s="10">
        <f t="shared" si="341"/>
        <v>0.47631625964689572</v>
      </c>
      <c r="DN182" s="10">
        <f t="shared" si="341"/>
        <v>0.47917596997568346</v>
      </c>
      <c r="DO182" s="10">
        <f t="shared" si="341"/>
        <v>0.48203568030447119</v>
      </c>
      <c r="DP182" s="10">
        <f t="shared" si="341"/>
        <v>0.48489539063325715</v>
      </c>
      <c r="DQ182" s="10">
        <f t="shared" si="341"/>
        <v>0.48775510096204489</v>
      </c>
      <c r="DR182" s="10">
        <f t="shared" si="341"/>
        <v>0.49061481129083262</v>
      </c>
      <c r="DS182" s="10">
        <f t="shared" si="341"/>
        <v>0.49347452161962035</v>
      </c>
      <c r="DT182" s="10">
        <f t="shared" si="341"/>
        <v>0.49633423194840809</v>
      </c>
      <c r="DU182" s="10">
        <f t="shared" si="341"/>
        <v>0.49919394227719405</v>
      </c>
      <c r="DV182" s="10">
        <f t="shared" si="341"/>
        <v>0.50205365260598178</v>
      </c>
      <c r="DW182" s="10">
        <f t="shared" si="341"/>
        <v>0.5049133629347704</v>
      </c>
      <c r="DX182" s="10">
        <f t="shared" si="341"/>
        <v>0.50777307326355725</v>
      </c>
      <c r="DY182" s="10">
        <f t="shared" si="341"/>
        <v>0.5106327835923441</v>
      </c>
      <c r="DZ182" s="10">
        <f t="shared" si="341"/>
        <v>0.51349249392113272</v>
      </c>
      <c r="EA182" s="10">
        <f t="shared" si="341"/>
        <v>0.51635220424991957</v>
      </c>
      <c r="EB182" s="10">
        <f t="shared" si="341"/>
        <v>0.51921191457870641</v>
      </c>
      <c r="EC182" s="10">
        <f t="shared" si="341"/>
        <v>0.52207162490749504</v>
      </c>
      <c r="ED182" s="10">
        <f t="shared" ref="ED182:ET182" si="342">ED$5/(1-$E182)+$D$182-ED$5</f>
        <v>0.52493133523628188</v>
      </c>
      <c r="EE182" s="10">
        <f t="shared" si="342"/>
        <v>0.52779104556506873</v>
      </c>
      <c r="EF182" s="10">
        <f t="shared" si="342"/>
        <v>0.53065075589385735</v>
      </c>
      <c r="EG182" s="10">
        <f t="shared" si="342"/>
        <v>0.5335104662226442</v>
      </c>
      <c r="EH182" s="10">
        <f t="shared" si="342"/>
        <v>0.53637017655143104</v>
      </c>
      <c r="EI182" s="10">
        <f t="shared" si="342"/>
        <v>0.53922988688021967</v>
      </c>
      <c r="EJ182" s="10">
        <f t="shared" si="342"/>
        <v>0.54208959720900651</v>
      </c>
      <c r="EK182" s="10">
        <f t="shared" si="342"/>
        <v>0.54494930753779336</v>
      </c>
      <c r="EL182" s="10">
        <f t="shared" si="342"/>
        <v>0.54780901786658198</v>
      </c>
      <c r="EM182" s="10">
        <f t="shared" si="342"/>
        <v>0.55066872819536883</v>
      </c>
      <c r="EN182" s="10">
        <f t="shared" si="342"/>
        <v>0.55352843852415567</v>
      </c>
      <c r="EO182" s="10">
        <f t="shared" si="342"/>
        <v>0.5563881488529443</v>
      </c>
      <c r="EP182" s="10">
        <f t="shared" si="342"/>
        <v>0.55924785918173114</v>
      </c>
      <c r="EQ182" s="10">
        <f t="shared" si="342"/>
        <v>0.56210756951051799</v>
      </c>
      <c r="ER182" s="10">
        <f t="shared" si="342"/>
        <v>0.56496727983930661</v>
      </c>
      <c r="ES182" s="10">
        <f t="shared" si="342"/>
        <v>0.56782699016809346</v>
      </c>
      <c r="ET182" s="10">
        <f t="shared" si="342"/>
        <v>0.57068670049688031</v>
      </c>
      <c r="EU182" s="10"/>
      <c r="EV182" s="10"/>
      <c r="EW182" s="10"/>
      <c r="EX182" s="10"/>
      <c r="EY182" s="10"/>
      <c r="EZ182" s="10"/>
      <c r="FA182" s="10"/>
      <c r="FB182" s="10"/>
    </row>
    <row r="183" spans="1:158" x14ac:dyDescent="0.25">
      <c r="A183" s="57"/>
      <c r="B183" s="17">
        <f>+B182+1</f>
        <v>132</v>
      </c>
    </row>
    <row r="184" spans="1:158" x14ac:dyDescent="0.25">
      <c r="A184" s="1" t="s">
        <v>102</v>
      </c>
      <c r="B184" s="17">
        <f t="shared" ref="B184:B194" si="343">+B183+1</f>
        <v>133</v>
      </c>
    </row>
    <row r="185" spans="1:158" x14ac:dyDescent="0.25">
      <c r="A185" s="57" t="s">
        <v>105</v>
      </c>
      <c r="B185" s="17">
        <f t="shared" si="343"/>
        <v>134</v>
      </c>
      <c r="C185" s="10">
        <f>10.8789</f>
        <v>10.8789</v>
      </c>
      <c r="D185" s="10">
        <f>0.0378</f>
        <v>3.78E-2</v>
      </c>
      <c r="E185" s="7">
        <f>0.0422</f>
        <v>4.2200000000000001E-2</v>
      </c>
      <c r="F185" s="10">
        <f t="shared" ref="F185:BQ185" si="344">F$5/(1-$E185)+$D$185-F$5</f>
        <v>0.1038889538525789</v>
      </c>
      <c r="G185" s="10">
        <f t="shared" si="344"/>
        <v>0.10609191898099812</v>
      </c>
      <c r="H185" s="10">
        <f t="shared" si="344"/>
        <v>0.10829488410941757</v>
      </c>
      <c r="I185" s="10">
        <f t="shared" si="344"/>
        <v>0.11049784923783679</v>
      </c>
      <c r="J185" s="10">
        <f t="shared" si="344"/>
        <v>0.11270081436625601</v>
      </c>
      <c r="K185" s="10">
        <f t="shared" si="344"/>
        <v>0.11490377949467545</v>
      </c>
      <c r="L185" s="10">
        <f t="shared" si="344"/>
        <v>0.11710674462309467</v>
      </c>
      <c r="M185" s="10">
        <f t="shared" si="344"/>
        <v>0.11930970975151389</v>
      </c>
      <c r="N185" s="10">
        <f t="shared" si="344"/>
        <v>0.12151267487993334</v>
      </c>
      <c r="O185" s="10">
        <f t="shared" si="344"/>
        <v>0.12371564000835256</v>
      </c>
      <c r="P185" s="10">
        <f t="shared" si="344"/>
        <v>0.14794825642096443</v>
      </c>
      <c r="Q185" s="10">
        <f t="shared" si="344"/>
        <v>0.15015122154938387</v>
      </c>
      <c r="R185" s="10">
        <f t="shared" si="344"/>
        <v>0.15235418667780332</v>
      </c>
      <c r="S185" s="10">
        <f t="shared" si="344"/>
        <v>0.15455715180622231</v>
      </c>
      <c r="T185" s="10">
        <f t="shared" si="344"/>
        <v>0.15676011693464176</v>
      </c>
      <c r="U185" s="10">
        <f t="shared" si="344"/>
        <v>0.1589630820630612</v>
      </c>
      <c r="V185" s="10">
        <f t="shared" si="344"/>
        <v>0.1611660471914802</v>
      </c>
      <c r="W185" s="10">
        <f t="shared" si="344"/>
        <v>0.16336901231989964</v>
      </c>
      <c r="X185" s="10">
        <f t="shared" si="344"/>
        <v>0.16557197744831909</v>
      </c>
      <c r="Y185" s="10">
        <f t="shared" si="344"/>
        <v>0.16777494257673808</v>
      </c>
      <c r="Z185" s="10">
        <f t="shared" si="344"/>
        <v>0.16997790770515753</v>
      </c>
      <c r="AA185" s="10">
        <f t="shared" si="344"/>
        <v>0.17218087283357653</v>
      </c>
      <c r="AB185" s="10">
        <f t="shared" si="344"/>
        <v>0.17438383796199597</v>
      </c>
      <c r="AC185" s="10">
        <f t="shared" si="344"/>
        <v>0.17658680309041541</v>
      </c>
      <c r="AD185" s="10">
        <f t="shared" si="344"/>
        <v>0.17878976821883441</v>
      </c>
      <c r="AE185" s="10">
        <f t="shared" si="344"/>
        <v>0.18099273334725385</v>
      </c>
      <c r="AF185" s="10">
        <f t="shared" si="344"/>
        <v>0.1831956984756733</v>
      </c>
      <c r="AG185" s="10">
        <f t="shared" si="344"/>
        <v>0.1853986636040923</v>
      </c>
      <c r="AH185" s="10">
        <f t="shared" si="344"/>
        <v>0.18760162873251174</v>
      </c>
      <c r="AI185" s="10">
        <f t="shared" si="344"/>
        <v>0.18980459386093118</v>
      </c>
      <c r="AJ185" s="10">
        <f t="shared" si="344"/>
        <v>0.19200755898935018</v>
      </c>
      <c r="AK185" s="10">
        <f t="shared" si="344"/>
        <v>0.19421052411776962</v>
      </c>
      <c r="AL185" s="10">
        <f t="shared" si="344"/>
        <v>0.19641348924618907</v>
      </c>
      <c r="AM185" s="10">
        <f t="shared" si="344"/>
        <v>0.19861645437460806</v>
      </c>
      <c r="AN185" s="10">
        <f t="shared" si="344"/>
        <v>0.20081941950302751</v>
      </c>
      <c r="AO185" s="10">
        <f t="shared" si="344"/>
        <v>0.20302238463144695</v>
      </c>
      <c r="AP185" s="10">
        <f t="shared" si="344"/>
        <v>0.20522534975986595</v>
      </c>
      <c r="AQ185" s="10">
        <f t="shared" si="344"/>
        <v>0.20742831488828539</v>
      </c>
      <c r="AR185" s="10">
        <f t="shared" si="344"/>
        <v>0.20963128001670484</v>
      </c>
      <c r="AS185" s="10">
        <f t="shared" si="344"/>
        <v>0.21183424514512428</v>
      </c>
      <c r="AT185" s="10">
        <f t="shared" si="344"/>
        <v>0.21403721027354283</v>
      </c>
      <c r="AU185" s="10">
        <f t="shared" si="344"/>
        <v>0.21624017540196228</v>
      </c>
      <c r="AV185" s="10">
        <f t="shared" si="344"/>
        <v>0.21844314053038172</v>
      </c>
      <c r="AW185" s="10">
        <f t="shared" si="344"/>
        <v>0.22064610565880116</v>
      </c>
      <c r="AX185" s="10">
        <f t="shared" si="344"/>
        <v>0.2228490707872206</v>
      </c>
      <c r="AY185" s="10">
        <f t="shared" si="344"/>
        <v>0.22505203591564005</v>
      </c>
      <c r="AZ185" s="10">
        <f t="shared" si="344"/>
        <v>0.2272550010440586</v>
      </c>
      <c r="BA185" s="10">
        <f t="shared" si="344"/>
        <v>0.22945796617247805</v>
      </c>
      <c r="BB185" s="10">
        <f t="shared" si="344"/>
        <v>0.23166093130089749</v>
      </c>
      <c r="BC185" s="10">
        <f t="shared" si="344"/>
        <v>0.23386389642931693</v>
      </c>
      <c r="BD185" s="10">
        <f t="shared" si="344"/>
        <v>0.23606686155773637</v>
      </c>
      <c r="BE185" s="10">
        <f t="shared" si="344"/>
        <v>0.23826982668615493</v>
      </c>
      <c r="BF185" s="10">
        <f t="shared" si="344"/>
        <v>0.24047279181457437</v>
      </c>
      <c r="BG185" s="10">
        <f t="shared" si="344"/>
        <v>0.24267575694299381</v>
      </c>
      <c r="BH185" s="10">
        <f t="shared" si="344"/>
        <v>0.24487872207141326</v>
      </c>
      <c r="BI185" s="10">
        <f t="shared" si="344"/>
        <v>0.2470816871998327</v>
      </c>
      <c r="BJ185" s="10">
        <f t="shared" si="344"/>
        <v>0.24928465232825214</v>
      </c>
      <c r="BK185" s="10">
        <f t="shared" si="344"/>
        <v>0.2514876174566707</v>
      </c>
      <c r="BL185" s="10">
        <f t="shared" si="344"/>
        <v>0.25369058258509014</v>
      </c>
      <c r="BM185" s="10">
        <f t="shared" si="344"/>
        <v>0.25589354771350958</v>
      </c>
      <c r="BN185" s="10">
        <f t="shared" si="344"/>
        <v>0.25809651284192903</v>
      </c>
      <c r="BO185" s="10">
        <f t="shared" si="344"/>
        <v>0.26029947797034847</v>
      </c>
      <c r="BP185" s="10">
        <f t="shared" si="344"/>
        <v>0.26250244309876791</v>
      </c>
      <c r="BQ185" s="10">
        <f t="shared" si="344"/>
        <v>0.26470540822718647</v>
      </c>
      <c r="BR185" s="10">
        <f t="shared" ref="BR185:EC185" si="345">BR$5/(1-$E185)+$D$185-BR$5</f>
        <v>0.26690837335560591</v>
      </c>
      <c r="BS185" s="10">
        <f t="shared" si="345"/>
        <v>0.26911133848402535</v>
      </c>
      <c r="BT185" s="10">
        <f t="shared" si="345"/>
        <v>0.2713143036124448</v>
      </c>
      <c r="BU185" s="10">
        <f t="shared" si="345"/>
        <v>0.27351726874086424</v>
      </c>
      <c r="BV185" s="10">
        <f t="shared" si="345"/>
        <v>0.27572023386928368</v>
      </c>
      <c r="BW185" s="10">
        <f t="shared" si="345"/>
        <v>0.27792319899770224</v>
      </c>
      <c r="BX185" s="10">
        <f t="shared" si="345"/>
        <v>0.28012616412612168</v>
      </c>
      <c r="BY185" s="10">
        <f t="shared" si="345"/>
        <v>0.28232912925454112</v>
      </c>
      <c r="BZ185" s="10">
        <f t="shared" si="345"/>
        <v>0.28453209438296057</v>
      </c>
      <c r="CA185" s="10">
        <f t="shared" si="345"/>
        <v>0.28673505951138001</v>
      </c>
      <c r="CB185" s="10">
        <f t="shared" si="345"/>
        <v>0.28893802463979856</v>
      </c>
      <c r="CC185" s="10">
        <f t="shared" si="345"/>
        <v>0.29114098976821801</v>
      </c>
      <c r="CD185" s="10">
        <f t="shared" si="345"/>
        <v>0.29334395489663745</v>
      </c>
      <c r="CE185" s="10">
        <f t="shared" si="345"/>
        <v>0.29554692002505689</v>
      </c>
      <c r="CF185" s="10">
        <f t="shared" si="345"/>
        <v>0.29774988515347633</v>
      </c>
      <c r="CG185" s="10">
        <f t="shared" si="345"/>
        <v>0.29995285028189578</v>
      </c>
      <c r="CH185" s="10">
        <f t="shared" si="345"/>
        <v>0.30215581541031433</v>
      </c>
      <c r="CI185" s="10">
        <f t="shared" si="345"/>
        <v>0.30435878053873378</v>
      </c>
      <c r="CJ185" s="10">
        <f t="shared" si="345"/>
        <v>0.30656174566715322</v>
      </c>
      <c r="CK185" s="10">
        <f t="shared" si="345"/>
        <v>0.30876471079557266</v>
      </c>
      <c r="CL185" s="10">
        <f t="shared" si="345"/>
        <v>0.3109676759239921</v>
      </c>
      <c r="CM185" s="10">
        <f t="shared" si="345"/>
        <v>0.31317064105241155</v>
      </c>
      <c r="CN185" s="10">
        <f t="shared" si="345"/>
        <v>0.3153736061808301</v>
      </c>
      <c r="CO185" s="10">
        <f t="shared" si="345"/>
        <v>0.31757657130924954</v>
      </c>
      <c r="CP185" s="10">
        <f t="shared" si="345"/>
        <v>0.31977953643766899</v>
      </c>
      <c r="CQ185" s="10">
        <f t="shared" si="345"/>
        <v>0.32198250156608843</v>
      </c>
      <c r="CR185" s="10">
        <f t="shared" si="345"/>
        <v>0.32418546669450787</v>
      </c>
      <c r="CS185" s="10">
        <f t="shared" si="345"/>
        <v>0.32638843182292643</v>
      </c>
      <c r="CT185" s="10">
        <f t="shared" si="345"/>
        <v>0.32859139695134587</v>
      </c>
      <c r="CU185" s="10">
        <f t="shared" si="345"/>
        <v>0.33079436207976531</v>
      </c>
      <c r="CV185" s="10">
        <f t="shared" si="345"/>
        <v>0.33299732720818476</v>
      </c>
      <c r="CW185" s="10">
        <f t="shared" si="345"/>
        <v>0.3352002923366042</v>
      </c>
      <c r="CX185" s="10">
        <f t="shared" si="345"/>
        <v>0.33740325746502364</v>
      </c>
      <c r="CY185" s="10">
        <f t="shared" si="345"/>
        <v>0.3396062225934422</v>
      </c>
      <c r="CZ185" s="10">
        <f t="shared" si="345"/>
        <v>0.34180918772186164</v>
      </c>
      <c r="DA185" s="10">
        <f t="shared" si="345"/>
        <v>0.34401215285028108</v>
      </c>
      <c r="DB185" s="10">
        <f t="shared" si="345"/>
        <v>0.34621511797870053</v>
      </c>
      <c r="DC185" s="10">
        <f t="shared" si="345"/>
        <v>0.34841808310711997</v>
      </c>
      <c r="DD185" s="10">
        <f t="shared" si="345"/>
        <v>0.35062104823553941</v>
      </c>
      <c r="DE185" s="10">
        <f t="shared" si="345"/>
        <v>0.35282401336395797</v>
      </c>
      <c r="DF185" s="10">
        <f t="shared" si="345"/>
        <v>0.35502697849237741</v>
      </c>
      <c r="DG185" s="10">
        <f t="shared" si="345"/>
        <v>0.35722994362079685</v>
      </c>
      <c r="DH185" s="10">
        <f t="shared" si="345"/>
        <v>0.3594329087492163</v>
      </c>
      <c r="DI185" s="10">
        <f t="shared" si="345"/>
        <v>0.36163587387763574</v>
      </c>
      <c r="DJ185" s="10">
        <f t="shared" si="345"/>
        <v>0.36383883900605429</v>
      </c>
      <c r="DK185" s="10">
        <f t="shared" si="345"/>
        <v>0.36604180413447374</v>
      </c>
      <c r="DL185" s="10">
        <f t="shared" si="345"/>
        <v>0.36824476926289318</v>
      </c>
      <c r="DM185" s="10">
        <f t="shared" si="345"/>
        <v>0.37044773439131262</v>
      </c>
      <c r="DN185" s="10">
        <f t="shared" si="345"/>
        <v>0.37265069951973206</v>
      </c>
      <c r="DO185" s="10">
        <f t="shared" si="345"/>
        <v>0.3748536646481524</v>
      </c>
      <c r="DP185" s="10">
        <f t="shared" si="345"/>
        <v>0.37705662977657184</v>
      </c>
      <c r="DQ185" s="10">
        <f t="shared" si="345"/>
        <v>0.37925959490499128</v>
      </c>
      <c r="DR185" s="10">
        <f t="shared" si="345"/>
        <v>0.38146256003341072</v>
      </c>
      <c r="DS185" s="10">
        <f t="shared" si="345"/>
        <v>0.38366552516182839</v>
      </c>
      <c r="DT185" s="10">
        <f t="shared" si="345"/>
        <v>0.38586849029024783</v>
      </c>
      <c r="DU185" s="10">
        <f t="shared" si="345"/>
        <v>0.38807145541866728</v>
      </c>
      <c r="DV185" s="10">
        <f t="shared" si="345"/>
        <v>0.39027442054708672</v>
      </c>
      <c r="DW185" s="10">
        <f t="shared" si="345"/>
        <v>0.39247738567550705</v>
      </c>
      <c r="DX185" s="10">
        <f t="shared" si="345"/>
        <v>0.39468035080392561</v>
      </c>
      <c r="DY185" s="10">
        <f t="shared" si="345"/>
        <v>0.39688331593234416</v>
      </c>
      <c r="DZ185" s="10">
        <f t="shared" si="345"/>
        <v>0.39908628106076449</v>
      </c>
      <c r="EA185" s="10">
        <f t="shared" si="345"/>
        <v>0.40128924618918305</v>
      </c>
      <c r="EB185" s="10">
        <f t="shared" si="345"/>
        <v>0.40349221131760338</v>
      </c>
      <c r="EC185" s="10">
        <f t="shared" si="345"/>
        <v>0.40569517644602193</v>
      </c>
      <c r="ED185" s="10">
        <f t="shared" ref="ED185:ET185" si="346">ED$5/(1-$E185)+$D$185-ED$5</f>
        <v>0.40789814157444226</v>
      </c>
      <c r="EE185" s="10">
        <f t="shared" si="346"/>
        <v>0.41010110670286082</v>
      </c>
      <c r="EF185" s="10">
        <f t="shared" si="346"/>
        <v>0.41230407183128115</v>
      </c>
      <c r="EG185" s="10">
        <f t="shared" si="346"/>
        <v>0.4145070369596997</v>
      </c>
      <c r="EH185" s="10">
        <f t="shared" si="346"/>
        <v>0.41671000208811826</v>
      </c>
      <c r="EI185" s="10">
        <f t="shared" si="346"/>
        <v>0.41891296721653859</v>
      </c>
      <c r="EJ185" s="10">
        <f t="shared" si="346"/>
        <v>0.42111593234495714</v>
      </c>
      <c r="EK185" s="10">
        <f t="shared" si="346"/>
        <v>0.42331889747337748</v>
      </c>
      <c r="EL185" s="10">
        <f t="shared" si="346"/>
        <v>0.42552186260179603</v>
      </c>
      <c r="EM185" s="10">
        <f t="shared" si="346"/>
        <v>0.42772482773021636</v>
      </c>
      <c r="EN185" s="10">
        <f t="shared" si="346"/>
        <v>0.42992779285863492</v>
      </c>
      <c r="EO185" s="10">
        <f t="shared" si="346"/>
        <v>0.43213075798705347</v>
      </c>
      <c r="EP185" s="10">
        <f t="shared" si="346"/>
        <v>0.4343337231154738</v>
      </c>
      <c r="EQ185" s="10">
        <f t="shared" si="346"/>
        <v>0.43653668824389236</v>
      </c>
      <c r="ER185" s="10">
        <f t="shared" si="346"/>
        <v>0.43873965337231269</v>
      </c>
      <c r="ES185" s="10">
        <f t="shared" si="346"/>
        <v>0.44094261850073124</v>
      </c>
      <c r="ET185" s="10">
        <f t="shared" si="346"/>
        <v>0.44314558362915157</v>
      </c>
      <c r="EU185" s="10"/>
      <c r="EV185" s="10"/>
      <c r="EW185" s="10"/>
      <c r="EX185" s="10"/>
      <c r="EY185" s="10"/>
      <c r="EZ185" s="10"/>
      <c r="FA185" s="10"/>
      <c r="FB185" s="10"/>
    </row>
    <row r="186" spans="1:158" x14ac:dyDescent="0.25">
      <c r="A186" s="57" t="s">
        <v>106</v>
      </c>
      <c r="B186" s="17">
        <f t="shared" si="343"/>
        <v>135</v>
      </c>
      <c r="C186" s="10">
        <f>12.5048</f>
        <v>12.504799999999999</v>
      </c>
      <c r="D186" s="10">
        <f>0.0426</f>
        <v>4.2599999999999999E-2</v>
      </c>
      <c r="E186" s="7">
        <f>0.0504</f>
        <v>5.04E-2</v>
      </c>
      <c r="F186" s="10">
        <f t="shared" ref="F186:BQ186" si="347">F$5/(1-$E186)+$D$186-F$5</f>
        <v>0.12221246840775057</v>
      </c>
      <c r="G186" s="10">
        <f t="shared" si="347"/>
        <v>0.12486621735467573</v>
      </c>
      <c r="H186" s="10">
        <f t="shared" si="347"/>
        <v>0.12751996630160067</v>
      </c>
      <c r="I186" s="10">
        <f t="shared" si="347"/>
        <v>0.13017371524852561</v>
      </c>
      <c r="J186" s="10">
        <f t="shared" si="347"/>
        <v>0.13282746419545077</v>
      </c>
      <c r="K186" s="10">
        <f t="shared" si="347"/>
        <v>0.13548121314237571</v>
      </c>
      <c r="L186" s="10">
        <f t="shared" si="347"/>
        <v>0.13813496208930065</v>
      </c>
      <c r="M186" s="10">
        <f t="shared" si="347"/>
        <v>0.14078871103622581</v>
      </c>
      <c r="N186" s="10">
        <f t="shared" si="347"/>
        <v>0.14344245998315097</v>
      </c>
      <c r="O186" s="10">
        <f t="shared" si="347"/>
        <v>0.14609620893007613</v>
      </c>
      <c r="P186" s="10">
        <f t="shared" si="347"/>
        <v>0.17528744734625112</v>
      </c>
      <c r="Q186" s="10">
        <f t="shared" si="347"/>
        <v>0.17794119629317606</v>
      </c>
      <c r="R186" s="10">
        <f t="shared" si="347"/>
        <v>0.18059494524010145</v>
      </c>
      <c r="S186" s="10">
        <f t="shared" si="347"/>
        <v>0.18324869418702638</v>
      </c>
      <c r="T186" s="10">
        <f t="shared" si="347"/>
        <v>0.18590244313395132</v>
      </c>
      <c r="U186" s="10">
        <f t="shared" si="347"/>
        <v>0.18855619208087626</v>
      </c>
      <c r="V186" s="10">
        <f t="shared" si="347"/>
        <v>0.1912099410278012</v>
      </c>
      <c r="W186" s="10">
        <f t="shared" si="347"/>
        <v>0.19386368997472614</v>
      </c>
      <c r="X186" s="10">
        <f t="shared" si="347"/>
        <v>0.19651743892165152</v>
      </c>
      <c r="Y186" s="10">
        <f t="shared" si="347"/>
        <v>0.19917118786857646</v>
      </c>
      <c r="Z186" s="10">
        <f t="shared" si="347"/>
        <v>0.2018249368155014</v>
      </c>
      <c r="AA186" s="10">
        <f t="shared" si="347"/>
        <v>0.20447868576242634</v>
      </c>
      <c r="AB186" s="10">
        <f t="shared" si="347"/>
        <v>0.20713243470935128</v>
      </c>
      <c r="AC186" s="10">
        <f t="shared" si="347"/>
        <v>0.20978618365627622</v>
      </c>
      <c r="AD186" s="10">
        <f t="shared" si="347"/>
        <v>0.2124399326032016</v>
      </c>
      <c r="AE186" s="10">
        <f t="shared" si="347"/>
        <v>0.21509368155012654</v>
      </c>
      <c r="AF186" s="10">
        <f t="shared" si="347"/>
        <v>0.21774743049705148</v>
      </c>
      <c r="AG186" s="10">
        <f t="shared" si="347"/>
        <v>0.22040117944397641</v>
      </c>
      <c r="AH186" s="10">
        <f t="shared" si="347"/>
        <v>0.22305492839090135</v>
      </c>
      <c r="AI186" s="10">
        <f t="shared" si="347"/>
        <v>0.22570867733782629</v>
      </c>
      <c r="AJ186" s="10">
        <f t="shared" si="347"/>
        <v>0.22836242628475167</v>
      </c>
      <c r="AK186" s="10">
        <f t="shared" si="347"/>
        <v>0.23101617523167661</v>
      </c>
      <c r="AL186" s="10">
        <f t="shared" si="347"/>
        <v>0.23366992417860155</v>
      </c>
      <c r="AM186" s="10">
        <f t="shared" si="347"/>
        <v>0.23632367312552649</v>
      </c>
      <c r="AN186" s="10">
        <f t="shared" si="347"/>
        <v>0.23897742207245143</v>
      </c>
      <c r="AO186" s="10">
        <f t="shared" si="347"/>
        <v>0.24163117101937637</v>
      </c>
      <c r="AP186" s="10">
        <f t="shared" si="347"/>
        <v>0.24428491996630175</v>
      </c>
      <c r="AQ186" s="10">
        <f t="shared" si="347"/>
        <v>0.24693866891322624</v>
      </c>
      <c r="AR186" s="10">
        <f t="shared" si="347"/>
        <v>0.24959241786015163</v>
      </c>
      <c r="AS186" s="10">
        <f t="shared" si="347"/>
        <v>0.25224616680707701</v>
      </c>
      <c r="AT186" s="10">
        <f t="shared" si="347"/>
        <v>0.2548999157540015</v>
      </c>
      <c r="AU186" s="10">
        <f t="shared" si="347"/>
        <v>0.25755366470092689</v>
      </c>
      <c r="AV186" s="10">
        <f t="shared" si="347"/>
        <v>0.26020741364785138</v>
      </c>
      <c r="AW186" s="10">
        <f t="shared" si="347"/>
        <v>0.26286116259477676</v>
      </c>
      <c r="AX186" s="10">
        <f t="shared" si="347"/>
        <v>0.26551491154170126</v>
      </c>
      <c r="AY186" s="10">
        <f t="shared" si="347"/>
        <v>0.26816866048862664</v>
      </c>
      <c r="AZ186" s="10">
        <f t="shared" si="347"/>
        <v>0.27082240943555203</v>
      </c>
      <c r="BA186" s="10">
        <f t="shared" si="347"/>
        <v>0.27347615838247652</v>
      </c>
      <c r="BB186" s="10">
        <f t="shared" si="347"/>
        <v>0.2761299073294019</v>
      </c>
      <c r="BC186" s="10">
        <f t="shared" si="347"/>
        <v>0.2787836562763264</v>
      </c>
      <c r="BD186" s="10">
        <f t="shared" si="347"/>
        <v>0.28143740522325178</v>
      </c>
      <c r="BE186" s="10">
        <f t="shared" si="347"/>
        <v>0.28409115417017716</v>
      </c>
      <c r="BF186" s="10">
        <f t="shared" si="347"/>
        <v>0.28674490311710166</v>
      </c>
      <c r="BG186" s="10">
        <f t="shared" si="347"/>
        <v>0.28939865206402704</v>
      </c>
      <c r="BH186" s="10">
        <f t="shared" si="347"/>
        <v>0.29205240101095153</v>
      </c>
      <c r="BI186" s="10">
        <f t="shared" si="347"/>
        <v>0.29470614995787692</v>
      </c>
      <c r="BJ186" s="10">
        <f t="shared" si="347"/>
        <v>0.29735989890480141</v>
      </c>
      <c r="BK186" s="10">
        <f t="shared" si="347"/>
        <v>0.30001364785172679</v>
      </c>
      <c r="BL186" s="10">
        <f t="shared" si="347"/>
        <v>0.30266739679865218</v>
      </c>
      <c r="BM186" s="10">
        <f t="shared" si="347"/>
        <v>0.30532114574557667</v>
      </c>
      <c r="BN186" s="10">
        <f t="shared" si="347"/>
        <v>0.30797489469250205</v>
      </c>
      <c r="BO186" s="10">
        <f t="shared" si="347"/>
        <v>0.31062864363942655</v>
      </c>
      <c r="BP186" s="10">
        <f t="shared" si="347"/>
        <v>0.31328239258635193</v>
      </c>
      <c r="BQ186" s="10">
        <f t="shared" si="347"/>
        <v>0.31593614153327643</v>
      </c>
      <c r="BR186" s="10">
        <f t="shared" ref="BR186:EC186" si="348">BR$5/(1-$E186)+$D$186-BR$5</f>
        <v>0.31858989048020181</v>
      </c>
      <c r="BS186" s="10">
        <f t="shared" si="348"/>
        <v>0.32124363942712719</v>
      </c>
      <c r="BT186" s="10">
        <f t="shared" si="348"/>
        <v>0.32389738837405169</v>
      </c>
      <c r="BU186" s="10">
        <f t="shared" si="348"/>
        <v>0.32655113732097707</v>
      </c>
      <c r="BV186" s="10">
        <f t="shared" si="348"/>
        <v>0.32920488626790156</v>
      </c>
      <c r="BW186" s="10">
        <f t="shared" si="348"/>
        <v>0.33185863521482695</v>
      </c>
      <c r="BX186" s="10">
        <f t="shared" si="348"/>
        <v>0.33451238416175233</v>
      </c>
      <c r="BY186" s="10">
        <f t="shared" si="348"/>
        <v>0.33716613310867682</v>
      </c>
      <c r="BZ186" s="10">
        <f t="shared" si="348"/>
        <v>0.33981988205560221</v>
      </c>
      <c r="CA186" s="10">
        <f t="shared" si="348"/>
        <v>0.3424736310025267</v>
      </c>
      <c r="CB186" s="10">
        <f t="shared" si="348"/>
        <v>0.34512737994945208</v>
      </c>
      <c r="CC186" s="10">
        <f t="shared" si="348"/>
        <v>0.34778112889637658</v>
      </c>
      <c r="CD186" s="10">
        <f t="shared" si="348"/>
        <v>0.35043487784330196</v>
      </c>
      <c r="CE186" s="10">
        <f t="shared" si="348"/>
        <v>0.35308862679022734</v>
      </c>
      <c r="CF186" s="10">
        <f t="shared" si="348"/>
        <v>0.35574237573715184</v>
      </c>
      <c r="CG186" s="10">
        <f t="shared" si="348"/>
        <v>0.35839612468407722</v>
      </c>
      <c r="CH186" s="10">
        <f t="shared" si="348"/>
        <v>0.36104987363100172</v>
      </c>
      <c r="CI186" s="10">
        <f t="shared" si="348"/>
        <v>0.3637036225779271</v>
      </c>
      <c r="CJ186" s="10">
        <f t="shared" si="348"/>
        <v>0.36635737152485248</v>
      </c>
      <c r="CK186" s="10">
        <f t="shared" si="348"/>
        <v>0.36901112047177698</v>
      </c>
      <c r="CL186" s="10">
        <f t="shared" si="348"/>
        <v>0.37166486941870236</v>
      </c>
      <c r="CM186" s="10">
        <f t="shared" si="348"/>
        <v>0.37431861836562685</v>
      </c>
      <c r="CN186" s="10">
        <f t="shared" si="348"/>
        <v>0.37697236731255224</v>
      </c>
      <c r="CO186" s="10">
        <f t="shared" si="348"/>
        <v>0.37962611625947673</v>
      </c>
      <c r="CP186" s="10">
        <f t="shared" si="348"/>
        <v>0.38227986520640211</v>
      </c>
      <c r="CQ186" s="10">
        <f t="shared" si="348"/>
        <v>0.3849336141533275</v>
      </c>
      <c r="CR186" s="10">
        <f t="shared" si="348"/>
        <v>0.38758736310025199</v>
      </c>
      <c r="CS186" s="10">
        <f t="shared" si="348"/>
        <v>0.39024111204717737</v>
      </c>
      <c r="CT186" s="10">
        <f t="shared" si="348"/>
        <v>0.39289486099410187</v>
      </c>
      <c r="CU186" s="10">
        <f t="shared" si="348"/>
        <v>0.39554860994102725</v>
      </c>
      <c r="CV186" s="10">
        <f t="shared" si="348"/>
        <v>0.39820235888795263</v>
      </c>
      <c r="CW186" s="10">
        <f t="shared" si="348"/>
        <v>0.40085610783487713</v>
      </c>
      <c r="CX186" s="10">
        <f t="shared" si="348"/>
        <v>0.40350985678180251</v>
      </c>
      <c r="CY186" s="10">
        <f t="shared" si="348"/>
        <v>0.40616360572872701</v>
      </c>
      <c r="CZ186" s="10">
        <f t="shared" si="348"/>
        <v>0.40881735467565239</v>
      </c>
      <c r="DA186" s="10">
        <f t="shared" si="348"/>
        <v>0.41147110362257688</v>
      </c>
      <c r="DB186" s="10">
        <f t="shared" si="348"/>
        <v>0.41412485256950227</v>
      </c>
      <c r="DC186" s="10">
        <f t="shared" si="348"/>
        <v>0.41677860151642765</v>
      </c>
      <c r="DD186" s="10">
        <f t="shared" si="348"/>
        <v>0.41943235046335214</v>
      </c>
      <c r="DE186" s="10">
        <f t="shared" si="348"/>
        <v>0.42208609941027753</v>
      </c>
      <c r="DF186" s="10">
        <f t="shared" si="348"/>
        <v>0.42473984835720202</v>
      </c>
      <c r="DG186" s="10">
        <f t="shared" si="348"/>
        <v>0.4273935973041274</v>
      </c>
      <c r="DH186" s="10">
        <f t="shared" si="348"/>
        <v>0.43004734625105279</v>
      </c>
      <c r="DI186" s="10">
        <f t="shared" si="348"/>
        <v>0.43270109519797728</v>
      </c>
      <c r="DJ186" s="10">
        <f t="shared" si="348"/>
        <v>0.43535484414490266</v>
      </c>
      <c r="DK186" s="10">
        <f t="shared" si="348"/>
        <v>0.43800859309182716</v>
      </c>
      <c r="DL186" s="10">
        <f t="shared" si="348"/>
        <v>0.44066234203875254</v>
      </c>
      <c r="DM186" s="10">
        <f t="shared" si="348"/>
        <v>0.44331609098567704</v>
      </c>
      <c r="DN186" s="10">
        <f t="shared" si="348"/>
        <v>0.44596983993260331</v>
      </c>
      <c r="DO186" s="10">
        <f t="shared" si="348"/>
        <v>0.44862358887952691</v>
      </c>
      <c r="DP186" s="10">
        <f t="shared" si="348"/>
        <v>0.4512773378264523</v>
      </c>
      <c r="DQ186" s="10">
        <f t="shared" si="348"/>
        <v>0.45393108677337768</v>
      </c>
      <c r="DR186" s="10">
        <f t="shared" si="348"/>
        <v>0.45658483572030306</v>
      </c>
      <c r="DS186" s="10">
        <f t="shared" si="348"/>
        <v>0.45923858466722667</v>
      </c>
      <c r="DT186" s="10">
        <f t="shared" si="348"/>
        <v>0.46189233361415205</v>
      </c>
      <c r="DU186" s="10">
        <f t="shared" si="348"/>
        <v>0.46454608256107743</v>
      </c>
      <c r="DV186" s="10">
        <f t="shared" si="348"/>
        <v>0.46719983150800282</v>
      </c>
      <c r="DW186" s="10">
        <f t="shared" si="348"/>
        <v>0.46985358045492731</v>
      </c>
      <c r="DX186" s="10">
        <f t="shared" si="348"/>
        <v>0.47250732940185181</v>
      </c>
      <c r="DY186" s="10">
        <f t="shared" si="348"/>
        <v>0.47516107834877808</v>
      </c>
      <c r="DZ186" s="10">
        <f t="shared" si="348"/>
        <v>0.47781482729570257</v>
      </c>
      <c r="EA186" s="10">
        <f t="shared" si="348"/>
        <v>0.48046857624262707</v>
      </c>
      <c r="EB186" s="10">
        <f t="shared" si="348"/>
        <v>0.48312232518955334</v>
      </c>
      <c r="EC186" s="10">
        <f t="shared" si="348"/>
        <v>0.48577607413647783</v>
      </c>
      <c r="ED186" s="10">
        <f t="shared" ref="ED186:ET186" si="349">ED$5/(1-$E186)+$D$186-ED$5</f>
        <v>0.48842982308340233</v>
      </c>
      <c r="EE186" s="10">
        <f t="shared" si="349"/>
        <v>0.4910835720303286</v>
      </c>
      <c r="EF186" s="10">
        <f t="shared" si="349"/>
        <v>0.49373732097725309</v>
      </c>
      <c r="EG186" s="10">
        <f t="shared" si="349"/>
        <v>0.49639106992417759</v>
      </c>
      <c r="EH186" s="10">
        <f t="shared" si="349"/>
        <v>0.49904481887110386</v>
      </c>
      <c r="EI186" s="10">
        <f t="shared" si="349"/>
        <v>0.50169856781802835</v>
      </c>
      <c r="EJ186" s="10">
        <f t="shared" si="349"/>
        <v>0.50435231676495285</v>
      </c>
      <c r="EK186" s="10">
        <f t="shared" si="349"/>
        <v>0.50700606571187912</v>
      </c>
      <c r="EL186" s="10">
        <f t="shared" si="349"/>
        <v>0.50965981465880361</v>
      </c>
      <c r="EM186" s="10">
        <f t="shared" si="349"/>
        <v>0.51231356360572811</v>
      </c>
      <c r="EN186" s="10">
        <f t="shared" si="349"/>
        <v>0.51496731255265438</v>
      </c>
      <c r="EO186" s="10">
        <f t="shared" si="349"/>
        <v>0.51762106149957887</v>
      </c>
      <c r="EP186" s="10">
        <f t="shared" si="349"/>
        <v>0.52027481044650337</v>
      </c>
      <c r="EQ186" s="10">
        <f t="shared" si="349"/>
        <v>0.52292855939342964</v>
      </c>
      <c r="ER186" s="10">
        <f t="shared" si="349"/>
        <v>0.52558230834035413</v>
      </c>
      <c r="ES186" s="10">
        <f t="shared" si="349"/>
        <v>0.52823605728727863</v>
      </c>
      <c r="ET186" s="10">
        <f t="shared" si="349"/>
        <v>0.53088980623420312</v>
      </c>
      <c r="EU186" s="10"/>
      <c r="EV186" s="10"/>
      <c r="EW186" s="10"/>
      <c r="EX186" s="10"/>
      <c r="EY186" s="10"/>
      <c r="EZ186" s="10"/>
      <c r="FA186" s="10"/>
      <c r="FB186" s="10"/>
    </row>
    <row r="187" spans="1:158" x14ac:dyDescent="0.25">
      <c r="A187" s="57"/>
      <c r="B187" s="17">
        <f t="shared" si="343"/>
        <v>136</v>
      </c>
    </row>
    <row r="188" spans="1:158" x14ac:dyDescent="0.25">
      <c r="A188" s="1" t="s">
        <v>102</v>
      </c>
      <c r="B188" s="17">
        <f t="shared" si="343"/>
        <v>137</v>
      </c>
    </row>
    <row r="189" spans="1:158" x14ac:dyDescent="0.25">
      <c r="A189" s="57" t="s">
        <v>107</v>
      </c>
      <c r="B189" s="17">
        <f t="shared" si="343"/>
        <v>138</v>
      </c>
      <c r="C189" s="10">
        <v>10.1503</v>
      </c>
      <c r="D189" s="10">
        <v>3.5000000000000003E-2</v>
      </c>
      <c r="E189" s="7">
        <f>0.0376</f>
        <v>3.7600000000000001E-2</v>
      </c>
      <c r="F189" s="10">
        <f t="shared" ref="F189:BQ189" si="350">F$5/(1-$E189)+$D$189-F$5</f>
        <v>9.3603491271820216E-2</v>
      </c>
      <c r="G189" s="10">
        <f t="shared" si="350"/>
        <v>9.5556940980880967E-2</v>
      </c>
      <c r="H189" s="10">
        <f t="shared" si="350"/>
        <v>9.7510390689941717E-2</v>
      </c>
      <c r="I189" s="10">
        <f t="shared" si="350"/>
        <v>9.9463840399002468E-2</v>
      </c>
      <c r="J189" s="10">
        <f t="shared" si="350"/>
        <v>0.101417290108063</v>
      </c>
      <c r="K189" s="10">
        <f t="shared" si="350"/>
        <v>0.10337073981712375</v>
      </c>
      <c r="L189" s="10">
        <f t="shared" si="350"/>
        <v>0.1053241895261845</v>
      </c>
      <c r="M189" s="10">
        <f t="shared" si="350"/>
        <v>0.10727763923524503</v>
      </c>
      <c r="N189" s="10">
        <f t="shared" si="350"/>
        <v>0.109231088944306</v>
      </c>
      <c r="O189" s="10">
        <f t="shared" si="350"/>
        <v>0.11118453865336675</v>
      </c>
      <c r="P189" s="10">
        <f t="shared" si="350"/>
        <v>0.13267248545303412</v>
      </c>
      <c r="Q189" s="10">
        <f t="shared" si="350"/>
        <v>0.13462593516209465</v>
      </c>
      <c r="R189" s="10">
        <f t="shared" si="350"/>
        <v>0.13657938487115562</v>
      </c>
      <c r="S189" s="10">
        <f t="shared" si="350"/>
        <v>0.13853283458021615</v>
      </c>
      <c r="T189" s="10">
        <f t="shared" si="350"/>
        <v>0.14048628428927667</v>
      </c>
      <c r="U189" s="10">
        <f t="shared" si="350"/>
        <v>0.14243973399833765</v>
      </c>
      <c r="V189" s="10">
        <f t="shared" si="350"/>
        <v>0.14439318370739818</v>
      </c>
      <c r="W189" s="10">
        <f t="shared" si="350"/>
        <v>0.1463466334164587</v>
      </c>
      <c r="X189" s="10">
        <f t="shared" si="350"/>
        <v>0.14830008312551968</v>
      </c>
      <c r="Y189" s="10">
        <f t="shared" si="350"/>
        <v>0.15025353283458021</v>
      </c>
      <c r="Z189" s="10">
        <f t="shared" si="350"/>
        <v>0.15220698254364073</v>
      </c>
      <c r="AA189" s="10">
        <f t="shared" si="350"/>
        <v>0.15416043225270171</v>
      </c>
      <c r="AB189" s="10">
        <f t="shared" si="350"/>
        <v>0.15611388196176224</v>
      </c>
      <c r="AC189" s="10">
        <f t="shared" si="350"/>
        <v>0.15806733167082276</v>
      </c>
      <c r="AD189" s="10">
        <f t="shared" si="350"/>
        <v>0.16002078137988374</v>
      </c>
      <c r="AE189" s="10">
        <f t="shared" si="350"/>
        <v>0.16197423108894426</v>
      </c>
      <c r="AF189" s="10">
        <f t="shared" si="350"/>
        <v>0.16392768079800479</v>
      </c>
      <c r="AG189" s="10">
        <f t="shared" si="350"/>
        <v>0.16588113050706577</v>
      </c>
      <c r="AH189" s="10">
        <f t="shared" si="350"/>
        <v>0.16783458021612629</v>
      </c>
      <c r="AI189" s="10">
        <f t="shared" si="350"/>
        <v>0.16978802992518682</v>
      </c>
      <c r="AJ189" s="10">
        <f t="shared" si="350"/>
        <v>0.1717414796342478</v>
      </c>
      <c r="AK189" s="10">
        <f t="shared" si="350"/>
        <v>0.17369492934330832</v>
      </c>
      <c r="AL189" s="10">
        <f t="shared" si="350"/>
        <v>0.17564837905236885</v>
      </c>
      <c r="AM189" s="10">
        <f t="shared" si="350"/>
        <v>0.17760182876142983</v>
      </c>
      <c r="AN189" s="10">
        <f t="shared" si="350"/>
        <v>0.17955527847049035</v>
      </c>
      <c r="AO189" s="10">
        <f t="shared" si="350"/>
        <v>0.18150872817955088</v>
      </c>
      <c r="AP189" s="10">
        <f t="shared" si="350"/>
        <v>0.18346217788861141</v>
      </c>
      <c r="AQ189" s="10">
        <f t="shared" si="350"/>
        <v>0.18541562759767238</v>
      </c>
      <c r="AR189" s="10">
        <f t="shared" si="350"/>
        <v>0.18736907730673291</v>
      </c>
      <c r="AS189" s="10">
        <f t="shared" si="350"/>
        <v>0.18932252701579344</v>
      </c>
      <c r="AT189" s="10">
        <f t="shared" si="350"/>
        <v>0.19127597672485397</v>
      </c>
      <c r="AU189" s="10">
        <f t="shared" si="350"/>
        <v>0.19322942643391539</v>
      </c>
      <c r="AV189" s="10">
        <f t="shared" si="350"/>
        <v>0.19518287614297591</v>
      </c>
      <c r="AW189" s="10">
        <f t="shared" si="350"/>
        <v>0.19713632585203644</v>
      </c>
      <c r="AX189" s="10">
        <f t="shared" si="350"/>
        <v>0.19908977556109697</v>
      </c>
      <c r="AY189" s="10">
        <f t="shared" si="350"/>
        <v>0.2010432252701575</v>
      </c>
      <c r="AZ189" s="10">
        <f t="shared" si="350"/>
        <v>0.20299667497921803</v>
      </c>
      <c r="BA189" s="10">
        <f t="shared" si="350"/>
        <v>0.20495012468827944</v>
      </c>
      <c r="BB189" s="10">
        <f t="shared" si="350"/>
        <v>0.20690357439733997</v>
      </c>
      <c r="BC189" s="10">
        <f t="shared" si="350"/>
        <v>0.2088570241064005</v>
      </c>
      <c r="BD189" s="10">
        <f t="shared" si="350"/>
        <v>0.21081047381546103</v>
      </c>
      <c r="BE189" s="10">
        <f t="shared" si="350"/>
        <v>0.21276392352452156</v>
      </c>
      <c r="BF189" s="10">
        <f t="shared" si="350"/>
        <v>0.21471737323358209</v>
      </c>
      <c r="BG189" s="10">
        <f t="shared" si="350"/>
        <v>0.2166708229426435</v>
      </c>
      <c r="BH189" s="10">
        <f t="shared" si="350"/>
        <v>0.21862427265170403</v>
      </c>
      <c r="BI189" s="10">
        <f t="shared" si="350"/>
        <v>0.22057772236076456</v>
      </c>
      <c r="BJ189" s="10">
        <f t="shared" si="350"/>
        <v>0.22253117206982509</v>
      </c>
      <c r="BK189" s="10">
        <f t="shared" si="350"/>
        <v>0.22448462177888562</v>
      </c>
      <c r="BL189" s="10">
        <f t="shared" si="350"/>
        <v>0.22643807148794615</v>
      </c>
      <c r="BM189" s="10">
        <f t="shared" si="350"/>
        <v>0.22839152119700667</v>
      </c>
      <c r="BN189" s="10">
        <f t="shared" si="350"/>
        <v>0.23034497090606809</v>
      </c>
      <c r="BO189" s="10">
        <f t="shared" si="350"/>
        <v>0.23229842061512862</v>
      </c>
      <c r="BP189" s="10">
        <f t="shared" si="350"/>
        <v>0.23425187032418915</v>
      </c>
      <c r="BQ189" s="10">
        <f t="shared" si="350"/>
        <v>0.23620532003324968</v>
      </c>
      <c r="BR189" s="10">
        <f t="shared" ref="BR189:EC189" si="351">BR$5/(1-$E189)+$D$189-BR$5</f>
        <v>0.23815876974231021</v>
      </c>
      <c r="BS189" s="10">
        <f t="shared" si="351"/>
        <v>0.24011221945137073</v>
      </c>
      <c r="BT189" s="10">
        <f t="shared" si="351"/>
        <v>0.24206566916043215</v>
      </c>
      <c r="BU189" s="10">
        <f t="shared" si="351"/>
        <v>0.24401911886949268</v>
      </c>
      <c r="BV189" s="10">
        <f t="shared" si="351"/>
        <v>0.24597256857855321</v>
      </c>
      <c r="BW189" s="10">
        <f t="shared" si="351"/>
        <v>0.24792601828761374</v>
      </c>
      <c r="BX189" s="10">
        <f t="shared" si="351"/>
        <v>0.24987946799667426</v>
      </c>
      <c r="BY189" s="10">
        <f t="shared" si="351"/>
        <v>0.25183291770573479</v>
      </c>
      <c r="BZ189" s="10">
        <f t="shared" si="351"/>
        <v>0.25378636741479621</v>
      </c>
      <c r="CA189" s="10">
        <f t="shared" si="351"/>
        <v>0.25573981712385674</v>
      </c>
      <c r="CB189" s="10">
        <f t="shared" si="351"/>
        <v>0.25769326683291727</v>
      </c>
      <c r="CC189" s="10">
        <f t="shared" si="351"/>
        <v>0.2596467165419778</v>
      </c>
      <c r="CD189" s="10">
        <f t="shared" si="351"/>
        <v>0.26160016625103832</v>
      </c>
      <c r="CE189" s="10">
        <f t="shared" si="351"/>
        <v>0.26355361596009885</v>
      </c>
      <c r="CF189" s="10">
        <f t="shared" si="351"/>
        <v>0.26550706566916027</v>
      </c>
      <c r="CG189" s="10">
        <f t="shared" si="351"/>
        <v>0.2674605153782208</v>
      </c>
      <c r="CH189" s="10">
        <f t="shared" si="351"/>
        <v>0.26941396508728133</v>
      </c>
      <c r="CI189" s="10">
        <f t="shared" si="351"/>
        <v>0.27136741479634185</v>
      </c>
      <c r="CJ189" s="10">
        <f t="shared" si="351"/>
        <v>0.27332086450540238</v>
      </c>
      <c r="CK189" s="10">
        <f t="shared" si="351"/>
        <v>0.27527431421446291</v>
      </c>
      <c r="CL189" s="10">
        <f t="shared" si="351"/>
        <v>0.27722776392352433</v>
      </c>
      <c r="CM189" s="10">
        <f t="shared" si="351"/>
        <v>0.27918121363258486</v>
      </c>
      <c r="CN189" s="10">
        <f t="shared" si="351"/>
        <v>0.28113466334164539</v>
      </c>
      <c r="CO189" s="10">
        <f t="shared" si="351"/>
        <v>0.28308811305070591</v>
      </c>
      <c r="CP189" s="10">
        <f t="shared" si="351"/>
        <v>0.28504156275976644</v>
      </c>
      <c r="CQ189" s="10">
        <f t="shared" si="351"/>
        <v>0.28699501246882697</v>
      </c>
      <c r="CR189" s="10">
        <f t="shared" si="351"/>
        <v>0.28894846217788839</v>
      </c>
      <c r="CS189" s="10">
        <f t="shared" si="351"/>
        <v>0.29090191188694892</v>
      </c>
      <c r="CT189" s="10">
        <f t="shared" si="351"/>
        <v>0.29285536159600944</v>
      </c>
      <c r="CU189" s="10">
        <f t="shared" si="351"/>
        <v>0.29480881130506997</v>
      </c>
      <c r="CV189" s="10">
        <f t="shared" si="351"/>
        <v>0.2967622610141305</v>
      </c>
      <c r="CW189" s="10">
        <f t="shared" si="351"/>
        <v>0.29871571072319103</v>
      </c>
      <c r="CX189" s="10">
        <f t="shared" si="351"/>
        <v>0.30066916043225156</v>
      </c>
      <c r="CY189" s="10">
        <f t="shared" si="351"/>
        <v>0.30262261014131298</v>
      </c>
      <c r="CZ189" s="10">
        <f t="shared" si="351"/>
        <v>0.3045760598503735</v>
      </c>
      <c r="DA189" s="10">
        <f t="shared" si="351"/>
        <v>0.30652950955943403</v>
      </c>
      <c r="DB189" s="10">
        <f t="shared" si="351"/>
        <v>0.30848295926849456</v>
      </c>
      <c r="DC189" s="10">
        <f t="shared" si="351"/>
        <v>0.31043640897755509</v>
      </c>
      <c r="DD189" s="10">
        <f t="shared" si="351"/>
        <v>0.31238985868661562</v>
      </c>
      <c r="DE189" s="10">
        <f t="shared" si="351"/>
        <v>0.31434330839567703</v>
      </c>
      <c r="DF189" s="10">
        <f t="shared" si="351"/>
        <v>0.31629675810473756</v>
      </c>
      <c r="DG189" s="10">
        <f t="shared" si="351"/>
        <v>0.31825020781379809</v>
      </c>
      <c r="DH189" s="10">
        <f t="shared" si="351"/>
        <v>0.32020365752285862</v>
      </c>
      <c r="DI189" s="10">
        <f t="shared" si="351"/>
        <v>0.32215710723191915</v>
      </c>
      <c r="DJ189" s="10">
        <f t="shared" si="351"/>
        <v>0.32411055694097968</v>
      </c>
      <c r="DK189" s="10">
        <f t="shared" si="351"/>
        <v>0.32606400665004109</v>
      </c>
      <c r="DL189" s="10">
        <f t="shared" si="351"/>
        <v>0.32801745635910162</v>
      </c>
      <c r="DM189" s="10">
        <f t="shared" si="351"/>
        <v>0.32997090606816215</v>
      </c>
      <c r="DN189" s="10">
        <f t="shared" si="351"/>
        <v>0.33192435577722268</v>
      </c>
      <c r="DO189" s="10">
        <f t="shared" si="351"/>
        <v>0.33387780548628321</v>
      </c>
      <c r="DP189" s="10">
        <f t="shared" si="351"/>
        <v>0.33583125519534462</v>
      </c>
      <c r="DQ189" s="10">
        <f t="shared" si="351"/>
        <v>0.33778470490440515</v>
      </c>
      <c r="DR189" s="10">
        <f t="shared" si="351"/>
        <v>0.33973815461346568</v>
      </c>
      <c r="DS189" s="10">
        <f t="shared" si="351"/>
        <v>0.34169160432252621</v>
      </c>
      <c r="DT189" s="10">
        <f t="shared" si="351"/>
        <v>0.34364505403158674</v>
      </c>
      <c r="DU189" s="10">
        <f t="shared" si="351"/>
        <v>0.34559850374064727</v>
      </c>
      <c r="DV189" s="10">
        <f t="shared" si="351"/>
        <v>0.3475519534497078</v>
      </c>
      <c r="DW189" s="10">
        <f t="shared" si="351"/>
        <v>0.34950540315876921</v>
      </c>
      <c r="DX189" s="10">
        <f t="shared" si="351"/>
        <v>0.35145885286782885</v>
      </c>
      <c r="DY189" s="10">
        <f t="shared" si="351"/>
        <v>0.35341230257689027</v>
      </c>
      <c r="DZ189" s="10">
        <f t="shared" si="351"/>
        <v>0.35536575228595169</v>
      </c>
      <c r="EA189" s="10">
        <f t="shared" si="351"/>
        <v>0.35731920199501133</v>
      </c>
      <c r="EB189" s="10">
        <f t="shared" si="351"/>
        <v>0.35927265170407274</v>
      </c>
      <c r="EC189" s="10">
        <f t="shared" si="351"/>
        <v>0.36122610141313238</v>
      </c>
      <c r="ED189" s="10">
        <f t="shared" ref="ED189:ET189" si="352">ED$5/(1-$E189)+$D$189-ED$5</f>
        <v>0.3631795511221938</v>
      </c>
      <c r="EE189" s="10">
        <f t="shared" si="352"/>
        <v>0.36513300083125522</v>
      </c>
      <c r="EF189" s="10">
        <f t="shared" si="352"/>
        <v>0.36708645054031486</v>
      </c>
      <c r="EG189" s="10">
        <f t="shared" si="352"/>
        <v>0.36903990024937627</v>
      </c>
      <c r="EH189" s="10">
        <f t="shared" si="352"/>
        <v>0.37099334995843591</v>
      </c>
      <c r="EI189" s="10">
        <f t="shared" si="352"/>
        <v>0.37294679966749733</v>
      </c>
      <c r="EJ189" s="10">
        <f t="shared" si="352"/>
        <v>0.37490024937655875</v>
      </c>
      <c r="EK189" s="10">
        <f t="shared" si="352"/>
        <v>0.37685369908561839</v>
      </c>
      <c r="EL189" s="10">
        <f t="shared" si="352"/>
        <v>0.3788071487946798</v>
      </c>
      <c r="EM189" s="10">
        <f t="shared" si="352"/>
        <v>0.38076059850373944</v>
      </c>
      <c r="EN189" s="10">
        <f t="shared" si="352"/>
        <v>0.38271404821280086</v>
      </c>
      <c r="EO189" s="10">
        <f t="shared" si="352"/>
        <v>0.38466749792186228</v>
      </c>
      <c r="EP189" s="10">
        <f t="shared" si="352"/>
        <v>0.38662094763092192</v>
      </c>
      <c r="EQ189" s="10">
        <f t="shared" si="352"/>
        <v>0.38857439733998334</v>
      </c>
      <c r="ER189" s="10">
        <f t="shared" si="352"/>
        <v>0.39052784704904298</v>
      </c>
      <c r="ES189" s="10">
        <f t="shared" si="352"/>
        <v>0.39248129675810439</v>
      </c>
      <c r="ET189" s="10">
        <f t="shared" si="352"/>
        <v>0.39443474646716581</v>
      </c>
      <c r="EU189" s="10"/>
      <c r="EV189" s="10"/>
      <c r="EW189" s="10"/>
      <c r="EX189" s="10"/>
      <c r="EY189" s="10"/>
      <c r="EZ189" s="10"/>
      <c r="FA189" s="10"/>
      <c r="FB189" s="10"/>
    </row>
    <row r="190" spans="1:158" x14ac:dyDescent="0.25">
      <c r="A190" s="57" t="s">
        <v>108</v>
      </c>
      <c r="B190" s="17">
        <f t="shared" si="343"/>
        <v>139</v>
      </c>
      <c r="C190" s="10">
        <v>11.776199999999999</v>
      </c>
      <c r="D190" s="10">
        <v>3.9800000000000002E-2</v>
      </c>
      <c r="E190" s="7">
        <f>0.0458</f>
        <v>4.58E-2</v>
      </c>
      <c r="F190" s="10">
        <f t="shared" ref="F190:BQ190" si="353">F$5/(1-$E190)+$D$190-F$5</f>
        <v>0.11179748480402418</v>
      </c>
      <c r="G190" s="10">
        <f t="shared" si="353"/>
        <v>0.11419740096415842</v>
      </c>
      <c r="H190" s="10">
        <f t="shared" si="353"/>
        <v>0.11659731712429267</v>
      </c>
      <c r="I190" s="10">
        <f t="shared" si="353"/>
        <v>0.11899723328442668</v>
      </c>
      <c r="J190" s="10">
        <f t="shared" si="353"/>
        <v>0.12139714944456093</v>
      </c>
      <c r="K190" s="10">
        <f t="shared" si="353"/>
        <v>0.12379706560469494</v>
      </c>
      <c r="L190" s="10">
        <f t="shared" si="353"/>
        <v>0.12619698176482919</v>
      </c>
      <c r="M190" s="10">
        <f t="shared" si="353"/>
        <v>0.1285968979249632</v>
      </c>
      <c r="N190" s="10">
        <f t="shared" si="353"/>
        <v>0.13099681408509722</v>
      </c>
      <c r="O190" s="10">
        <f t="shared" si="353"/>
        <v>0.13339673024523147</v>
      </c>
      <c r="P190" s="10">
        <f t="shared" si="353"/>
        <v>0.15979580800670723</v>
      </c>
      <c r="Q190" s="10">
        <f t="shared" si="353"/>
        <v>0.16219572416684125</v>
      </c>
      <c r="R190" s="10">
        <f t="shared" si="353"/>
        <v>0.16459564032697527</v>
      </c>
      <c r="S190" s="10">
        <f t="shared" si="353"/>
        <v>0.16699555648710973</v>
      </c>
      <c r="T190" s="10">
        <f t="shared" si="353"/>
        <v>0.16939547264724375</v>
      </c>
      <c r="U190" s="10">
        <f t="shared" si="353"/>
        <v>0.17179538880737777</v>
      </c>
      <c r="V190" s="10">
        <f t="shared" si="353"/>
        <v>0.17419530496751179</v>
      </c>
      <c r="W190" s="10">
        <f t="shared" si="353"/>
        <v>0.17659522112764625</v>
      </c>
      <c r="X190" s="10">
        <f t="shared" si="353"/>
        <v>0.17899513728778027</v>
      </c>
      <c r="Y190" s="10">
        <f t="shared" si="353"/>
        <v>0.18139505344791429</v>
      </c>
      <c r="Z190" s="10">
        <f t="shared" si="353"/>
        <v>0.18379496960804831</v>
      </c>
      <c r="AA190" s="10">
        <f t="shared" si="353"/>
        <v>0.18619488576818277</v>
      </c>
      <c r="AB190" s="10">
        <f t="shared" si="353"/>
        <v>0.18859480192831679</v>
      </c>
      <c r="AC190" s="10">
        <f t="shared" si="353"/>
        <v>0.19099471808845081</v>
      </c>
      <c r="AD190" s="10">
        <f t="shared" si="353"/>
        <v>0.19339463424858483</v>
      </c>
      <c r="AE190" s="10">
        <f t="shared" si="353"/>
        <v>0.19579455040871929</v>
      </c>
      <c r="AF190" s="10">
        <f t="shared" si="353"/>
        <v>0.19819446656885331</v>
      </c>
      <c r="AG190" s="10">
        <f t="shared" si="353"/>
        <v>0.20059438272898733</v>
      </c>
      <c r="AH190" s="10">
        <f t="shared" si="353"/>
        <v>0.20299429888912135</v>
      </c>
      <c r="AI190" s="10">
        <f t="shared" si="353"/>
        <v>0.20539421504925581</v>
      </c>
      <c r="AJ190" s="10">
        <f t="shared" si="353"/>
        <v>0.20779413120938983</v>
      </c>
      <c r="AK190" s="10">
        <f t="shared" si="353"/>
        <v>0.21019404736952385</v>
      </c>
      <c r="AL190" s="10">
        <f t="shared" si="353"/>
        <v>0.21259396352965787</v>
      </c>
      <c r="AM190" s="10">
        <f t="shared" si="353"/>
        <v>0.21499387968979233</v>
      </c>
      <c r="AN190" s="10">
        <f t="shared" si="353"/>
        <v>0.21739379584992635</v>
      </c>
      <c r="AO190" s="10">
        <f t="shared" si="353"/>
        <v>0.21979371201006037</v>
      </c>
      <c r="AP190" s="10">
        <f t="shared" si="353"/>
        <v>0.22219362817019395</v>
      </c>
      <c r="AQ190" s="10">
        <f t="shared" si="353"/>
        <v>0.22459354433032797</v>
      </c>
      <c r="AR190" s="10">
        <f t="shared" si="353"/>
        <v>0.22699346049046198</v>
      </c>
      <c r="AS190" s="10">
        <f t="shared" si="353"/>
        <v>0.22939337665059689</v>
      </c>
      <c r="AT190" s="10">
        <f t="shared" si="353"/>
        <v>0.23179329281073091</v>
      </c>
      <c r="AU190" s="10">
        <f t="shared" si="353"/>
        <v>0.23419320897086493</v>
      </c>
      <c r="AV190" s="10">
        <f t="shared" si="353"/>
        <v>0.23659312513099895</v>
      </c>
      <c r="AW190" s="10">
        <f t="shared" si="353"/>
        <v>0.23899304129113297</v>
      </c>
      <c r="AX190" s="10">
        <f t="shared" si="353"/>
        <v>0.24139295745126699</v>
      </c>
      <c r="AY190" s="10">
        <f t="shared" si="353"/>
        <v>0.24379287361140101</v>
      </c>
      <c r="AZ190" s="10">
        <f t="shared" si="353"/>
        <v>0.24619278977153503</v>
      </c>
      <c r="BA190" s="10">
        <f t="shared" si="353"/>
        <v>0.24859270593166993</v>
      </c>
      <c r="BB190" s="10">
        <f t="shared" si="353"/>
        <v>0.25099262209180395</v>
      </c>
      <c r="BC190" s="10">
        <f t="shared" si="353"/>
        <v>0.25339253825193797</v>
      </c>
      <c r="BD190" s="10">
        <f t="shared" si="353"/>
        <v>0.25579245441207199</v>
      </c>
      <c r="BE190" s="10">
        <f t="shared" si="353"/>
        <v>0.25819237057220601</v>
      </c>
      <c r="BF190" s="10">
        <f t="shared" si="353"/>
        <v>0.26059228673234003</v>
      </c>
      <c r="BG190" s="10">
        <f t="shared" si="353"/>
        <v>0.26299220289247405</v>
      </c>
      <c r="BH190" s="10">
        <f t="shared" si="353"/>
        <v>0.26539211905260807</v>
      </c>
      <c r="BI190" s="10">
        <f t="shared" si="353"/>
        <v>0.26779203521274297</v>
      </c>
      <c r="BJ190" s="10">
        <f t="shared" si="353"/>
        <v>0.27019195137287699</v>
      </c>
      <c r="BK190" s="10">
        <f t="shared" si="353"/>
        <v>0.27259186753301101</v>
      </c>
      <c r="BL190" s="10">
        <f t="shared" si="353"/>
        <v>0.27499178369314503</v>
      </c>
      <c r="BM190" s="10">
        <f t="shared" si="353"/>
        <v>0.27739169985327905</v>
      </c>
      <c r="BN190" s="10">
        <f t="shared" si="353"/>
        <v>0.27979161601341307</v>
      </c>
      <c r="BO190" s="10">
        <f t="shared" si="353"/>
        <v>0.28219153217354709</v>
      </c>
      <c r="BP190" s="10">
        <f t="shared" si="353"/>
        <v>0.284591448333682</v>
      </c>
      <c r="BQ190" s="10">
        <f t="shared" si="353"/>
        <v>0.28699136449381601</v>
      </c>
      <c r="BR190" s="10">
        <f t="shared" ref="BR190:EC190" si="354">BR$5/(1-$E190)+$D$190-BR$5</f>
        <v>0.28939128065395003</v>
      </c>
      <c r="BS190" s="10">
        <f t="shared" si="354"/>
        <v>0.29179119681408405</v>
      </c>
      <c r="BT190" s="10">
        <f t="shared" si="354"/>
        <v>0.29419111297421807</v>
      </c>
      <c r="BU190" s="10">
        <f t="shared" si="354"/>
        <v>0.29659102913435209</v>
      </c>
      <c r="BV190" s="10">
        <f t="shared" si="354"/>
        <v>0.29899094529448611</v>
      </c>
      <c r="BW190" s="10">
        <f t="shared" si="354"/>
        <v>0.30139086145462013</v>
      </c>
      <c r="BX190" s="10">
        <f t="shared" si="354"/>
        <v>0.30379077761475504</v>
      </c>
      <c r="BY190" s="10">
        <f t="shared" si="354"/>
        <v>0.30619069377488906</v>
      </c>
      <c r="BZ190" s="10">
        <f t="shared" si="354"/>
        <v>0.30859060993502307</v>
      </c>
      <c r="CA190" s="10">
        <f t="shared" si="354"/>
        <v>0.31099052609515709</v>
      </c>
      <c r="CB190" s="10">
        <f t="shared" si="354"/>
        <v>0.31339044225529111</v>
      </c>
      <c r="CC190" s="10">
        <f t="shared" si="354"/>
        <v>0.31579035841542513</v>
      </c>
      <c r="CD190" s="10">
        <f t="shared" si="354"/>
        <v>0.31819027457555915</v>
      </c>
      <c r="CE190" s="10">
        <f t="shared" si="354"/>
        <v>0.32059019073569317</v>
      </c>
      <c r="CF190" s="10">
        <f t="shared" si="354"/>
        <v>0.32299010689582808</v>
      </c>
      <c r="CG190" s="10">
        <f t="shared" si="354"/>
        <v>0.3253900230559621</v>
      </c>
      <c r="CH190" s="10">
        <f t="shared" si="354"/>
        <v>0.32778993921609612</v>
      </c>
      <c r="CI190" s="10">
        <f t="shared" si="354"/>
        <v>0.33018985537623013</v>
      </c>
      <c r="CJ190" s="10">
        <f t="shared" si="354"/>
        <v>0.33258977153636415</v>
      </c>
      <c r="CK190" s="10">
        <f t="shared" si="354"/>
        <v>0.33498968769649817</v>
      </c>
      <c r="CL190" s="10">
        <f t="shared" si="354"/>
        <v>0.33738960385663219</v>
      </c>
      <c r="CM190" s="10">
        <f t="shared" si="354"/>
        <v>0.33978952001676621</v>
      </c>
      <c r="CN190" s="10">
        <f t="shared" si="354"/>
        <v>0.34218943617690112</v>
      </c>
      <c r="CO190" s="10">
        <f t="shared" si="354"/>
        <v>0.34458935233703514</v>
      </c>
      <c r="CP190" s="10">
        <f t="shared" si="354"/>
        <v>0.34698926849716916</v>
      </c>
      <c r="CQ190" s="10">
        <f t="shared" si="354"/>
        <v>0.34938918465730318</v>
      </c>
      <c r="CR190" s="10">
        <f t="shared" si="354"/>
        <v>0.35178910081743719</v>
      </c>
      <c r="CS190" s="10">
        <f t="shared" si="354"/>
        <v>0.35418901697757121</v>
      </c>
      <c r="CT190" s="10">
        <f t="shared" si="354"/>
        <v>0.35658893313770523</v>
      </c>
      <c r="CU190" s="10">
        <f t="shared" si="354"/>
        <v>0.35898884929783925</v>
      </c>
      <c r="CV190" s="10">
        <f t="shared" si="354"/>
        <v>0.36138876545797416</v>
      </c>
      <c r="CW190" s="10">
        <f t="shared" si="354"/>
        <v>0.36378868161810818</v>
      </c>
      <c r="CX190" s="10">
        <f t="shared" si="354"/>
        <v>0.3661885977782422</v>
      </c>
      <c r="CY190" s="10">
        <f t="shared" si="354"/>
        <v>0.36858851393837622</v>
      </c>
      <c r="CZ190" s="10">
        <f t="shared" si="354"/>
        <v>0.37098843009851024</v>
      </c>
      <c r="DA190" s="10">
        <f t="shared" si="354"/>
        <v>0.37338834625864425</v>
      </c>
      <c r="DB190" s="10">
        <f t="shared" si="354"/>
        <v>0.37578826241877827</v>
      </c>
      <c r="DC190" s="10">
        <f t="shared" si="354"/>
        <v>0.37818817857891318</v>
      </c>
      <c r="DD190" s="10">
        <f t="shared" si="354"/>
        <v>0.3805880947390472</v>
      </c>
      <c r="DE190" s="10">
        <f t="shared" si="354"/>
        <v>0.38298801089918122</v>
      </c>
      <c r="DF190" s="10">
        <f t="shared" si="354"/>
        <v>0.38538792705931524</v>
      </c>
      <c r="DG190" s="10">
        <f t="shared" si="354"/>
        <v>0.38778784321944926</v>
      </c>
      <c r="DH190" s="10">
        <f t="shared" si="354"/>
        <v>0.39018775937958328</v>
      </c>
      <c r="DI190" s="10">
        <f t="shared" si="354"/>
        <v>0.3925876755397173</v>
      </c>
      <c r="DJ190" s="10">
        <f t="shared" si="354"/>
        <v>0.39498759169985131</v>
      </c>
      <c r="DK190" s="10">
        <f t="shared" si="354"/>
        <v>0.39738750785998622</v>
      </c>
      <c r="DL190" s="10">
        <f t="shared" si="354"/>
        <v>0.39978742402012024</v>
      </c>
      <c r="DM190" s="10">
        <f t="shared" si="354"/>
        <v>0.40218734018025426</v>
      </c>
      <c r="DN190" s="10">
        <f t="shared" si="354"/>
        <v>0.40458725634038828</v>
      </c>
      <c r="DO190" s="10">
        <f t="shared" si="354"/>
        <v>0.4069871725005223</v>
      </c>
      <c r="DP190" s="10">
        <f t="shared" si="354"/>
        <v>0.40938708866065632</v>
      </c>
      <c r="DQ190" s="10">
        <f t="shared" si="354"/>
        <v>0.41178700482079034</v>
      </c>
      <c r="DR190" s="10">
        <f t="shared" si="354"/>
        <v>0.41418692098092436</v>
      </c>
      <c r="DS190" s="10">
        <f t="shared" si="354"/>
        <v>0.41658683714105837</v>
      </c>
      <c r="DT190" s="10">
        <f t="shared" si="354"/>
        <v>0.41898675330119239</v>
      </c>
      <c r="DU190" s="10">
        <f t="shared" si="354"/>
        <v>0.42138666946132641</v>
      </c>
      <c r="DV190" s="10">
        <f t="shared" si="354"/>
        <v>0.42378658562146043</v>
      </c>
      <c r="DW190" s="10">
        <f t="shared" si="354"/>
        <v>0.42618650178159534</v>
      </c>
      <c r="DX190" s="10">
        <f t="shared" si="354"/>
        <v>0.42858641794173025</v>
      </c>
      <c r="DY190" s="10">
        <f t="shared" si="354"/>
        <v>0.43098633410186338</v>
      </c>
      <c r="DZ190" s="10">
        <f t="shared" si="354"/>
        <v>0.43338625026199828</v>
      </c>
      <c r="EA190" s="10">
        <f t="shared" si="354"/>
        <v>0.43578616642213142</v>
      </c>
      <c r="EB190" s="10">
        <f t="shared" si="354"/>
        <v>0.43818608258226632</v>
      </c>
      <c r="EC190" s="10">
        <f t="shared" si="354"/>
        <v>0.44058599874240123</v>
      </c>
      <c r="ED190" s="10">
        <f t="shared" ref="ED190:ET190" si="355">ED$5/(1-$E190)+$D$190-ED$5</f>
        <v>0.44298591490253436</v>
      </c>
      <c r="EE190" s="10">
        <f t="shared" si="355"/>
        <v>0.44538583106266927</v>
      </c>
      <c r="EF190" s="10">
        <f t="shared" si="355"/>
        <v>0.4477857472228024</v>
      </c>
      <c r="EG190" s="10">
        <f t="shared" si="355"/>
        <v>0.45018566338293731</v>
      </c>
      <c r="EH190" s="10">
        <f t="shared" si="355"/>
        <v>0.45258557954307221</v>
      </c>
      <c r="EI190" s="10">
        <f t="shared" si="355"/>
        <v>0.45498549570320534</v>
      </c>
      <c r="EJ190" s="10">
        <f t="shared" si="355"/>
        <v>0.45738541186334025</v>
      </c>
      <c r="EK190" s="10">
        <f t="shared" si="355"/>
        <v>0.45978532802347338</v>
      </c>
      <c r="EL190" s="10">
        <f t="shared" si="355"/>
        <v>0.46218524418360829</v>
      </c>
      <c r="EM190" s="10">
        <f t="shared" si="355"/>
        <v>0.46458516034374142</v>
      </c>
      <c r="EN190" s="10">
        <f t="shared" si="355"/>
        <v>0.46698507650387633</v>
      </c>
      <c r="EO190" s="10">
        <f t="shared" si="355"/>
        <v>0.46938499266401124</v>
      </c>
      <c r="EP190" s="10">
        <f t="shared" si="355"/>
        <v>0.47178490882414437</v>
      </c>
      <c r="EQ190" s="10">
        <f t="shared" si="355"/>
        <v>0.47418482498427927</v>
      </c>
      <c r="ER190" s="10">
        <f t="shared" si="355"/>
        <v>0.4765847411444124</v>
      </c>
      <c r="ES190" s="10">
        <f t="shared" si="355"/>
        <v>0.47898465730454731</v>
      </c>
      <c r="ET190" s="10">
        <f t="shared" si="355"/>
        <v>0.48138457346468222</v>
      </c>
      <c r="EU190" s="10"/>
      <c r="EV190" s="10"/>
      <c r="EW190" s="10"/>
      <c r="EX190" s="10"/>
      <c r="EY190" s="10"/>
      <c r="EZ190" s="10"/>
      <c r="FA190" s="10"/>
      <c r="FB190" s="10"/>
    </row>
    <row r="191" spans="1:158" x14ac:dyDescent="0.25">
      <c r="A191" s="57"/>
      <c r="B191" s="17">
        <f t="shared" si="343"/>
        <v>140</v>
      </c>
    </row>
    <row r="192" spans="1:158" x14ac:dyDescent="0.25">
      <c r="A192" s="1" t="s">
        <v>102</v>
      </c>
      <c r="B192" s="17">
        <f t="shared" si="343"/>
        <v>141</v>
      </c>
    </row>
    <row r="193" spans="1:158" x14ac:dyDescent="0.25">
      <c r="A193" s="57" t="s">
        <v>109</v>
      </c>
      <c r="B193" s="17">
        <f t="shared" si="343"/>
        <v>142</v>
      </c>
      <c r="C193" s="10">
        <v>9.0710999999999995</v>
      </c>
      <c r="D193" s="10">
        <v>3.2500000000000001E-2</v>
      </c>
      <c r="E193" s="7">
        <f>0.0334</f>
        <v>3.3399999999999999E-2</v>
      </c>
      <c r="F193" s="10">
        <f t="shared" ref="F193:BQ193" si="356">F$5/(1-$E193)+$D$193-F$5</f>
        <v>8.4331160769708147E-2</v>
      </c>
      <c r="G193" s="10">
        <f t="shared" si="356"/>
        <v>8.6058866128698508E-2</v>
      </c>
      <c r="H193" s="10">
        <f t="shared" si="356"/>
        <v>8.7786571487688647E-2</v>
      </c>
      <c r="I193" s="10">
        <f t="shared" si="356"/>
        <v>8.9514276846679008E-2</v>
      </c>
      <c r="J193" s="10">
        <f t="shared" si="356"/>
        <v>9.124198220566937E-2</v>
      </c>
      <c r="K193" s="10">
        <f t="shared" si="356"/>
        <v>9.2969687564659509E-2</v>
      </c>
      <c r="L193" s="10">
        <f t="shared" si="356"/>
        <v>9.469739292364987E-2</v>
      </c>
      <c r="M193" s="10">
        <f t="shared" si="356"/>
        <v>9.6425098282640231E-2</v>
      </c>
      <c r="N193" s="10">
        <f t="shared" si="356"/>
        <v>9.8152803641630371E-2</v>
      </c>
      <c r="O193" s="10">
        <f t="shared" si="356"/>
        <v>9.9880509000620732E-2</v>
      </c>
      <c r="P193" s="10">
        <f t="shared" si="356"/>
        <v>0.11888526794951382</v>
      </c>
      <c r="Q193" s="10">
        <f t="shared" si="356"/>
        <v>0.1206129733085044</v>
      </c>
      <c r="R193" s="10">
        <f t="shared" si="356"/>
        <v>0.12234067866749454</v>
      </c>
      <c r="S193" s="10">
        <f t="shared" si="356"/>
        <v>0.12406838402648468</v>
      </c>
      <c r="T193" s="10">
        <f t="shared" si="356"/>
        <v>0.12579608938547482</v>
      </c>
      <c r="U193" s="10">
        <f t="shared" si="356"/>
        <v>0.1275237947444654</v>
      </c>
      <c r="V193" s="10">
        <f t="shared" si="356"/>
        <v>0.12925150010345554</v>
      </c>
      <c r="W193" s="10">
        <f t="shared" si="356"/>
        <v>0.13097920546244568</v>
      </c>
      <c r="X193" s="10">
        <f t="shared" si="356"/>
        <v>0.13270691082143626</v>
      </c>
      <c r="Y193" s="10">
        <f t="shared" si="356"/>
        <v>0.1344346161804264</v>
      </c>
      <c r="Z193" s="10">
        <f t="shared" si="356"/>
        <v>0.13616232153941654</v>
      </c>
      <c r="AA193" s="10">
        <f t="shared" si="356"/>
        <v>0.13789002689840668</v>
      </c>
      <c r="AB193" s="10">
        <f t="shared" si="356"/>
        <v>0.13961773225739726</v>
      </c>
      <c r="AC193" s="10">
        <f t="shared" si="356"/>
        <v>0.1413454376163874</v>
      </c>
      <c r="AD193" s="10">
        <f t="shared" si="356"/>
        <v>0.14307314297537754</v>
      </c>
      <c r="AE193" s="10">
        <f t="shared" si="356"/>
        <v>0.14480084833436813</v>
      </c>
      <c r="AF193" s="10">
        <f t="shared" si="356"/>
        <v>0.14652855369335827</v>
      </c>
      <c r="AG193" s="10">
        <f t="shared" si="356"/>
        <v>0.1482562590523484</v>
      </c>
      <c r="AH193" s="10">
        <f t="shared" si="356"/>
        <v>0.14998396441133854</v>
      </c>
      <c r="AI193" s="10">
        <f t="shared" si="356"/>
        <v>0.15171166977032913</v>
      </c>
      <c r="AJ193" s="10">
        <f t="shared" si="356"/>
        <v>0.15343937512931927</v>
      </c>
      <c r="AK193" s="10">
        <f t="shared" si="356"/>
        <v>0.15516708048830941</v>
      </c>
      <c r="AL193" s="10">
        <f t="shared" si="356"/>
        <v>0.15689478584729999</v>
      </c>
      <c r="AM193" s="10">
        <f t="shared" si="356"/>
        <v>0.15862249120629013</v>
      </c>
      <c r="AN193" s="10">
        <f t="shared" si="356"/>
        <v>0.16035019656528027</v>
      </c>
      <c r="AO193" s="10">
        <f t="shared" si="356"/>
        <v>0.16207790192427041</v>
      </c>
      <c r="AP193" s="10">
        <f t="shared" si="356"/>
        <v>0.16380560728326099</v>
      </c>
      <c r="AQ193" s="10">
        <f t="shared" si="356"/>
        <v>0.16553331264225069</v>
      </c>
      <c r="AR193" s="10">
        <f t="shared" si="356"/>
        <v>0.16726101800124127</v>
      </c>
      <c r="AS193" s="10">
        <f t="shared" si="356"/>
        <v>0.16898872336023096</v>
      </c>
      <c r="AT193" s="10">
        <f t="shared" si="356"/>
        <v>0.17071642871922155</v>
      </c>
      <c r="AU193" s="10">
        <f t="shared" si="356"/>
        <v>0.17244413407821213</v>
      </c>
      <c r="AV193" s="10">
        <f t="shared" si="356"/>
        <v>0.17417183943720183</v>
      </c>
      <c r="AW193" s="10">
        <f t="shared" si="356"/>
        <v>0.17589954479619241</v>
      </c>
      <c r="AX193" s="10">
        <f t="shared" si="356"/>
        <v>0.17762725015518299</v>
      </c>
      <c r="AY193" s="10">
        <f t="shared" si="356"/>
        <v>0.17935495551417269</v>
      </c>
      <c r="AZ193" s="10">
        <f t="shared" si="356"/>
        <v>0.18108266087316327</v>
      </c>
      <c r="BA193" s="10">
        <f t="shared" si="356"/>
        <v>0.18281036623215297</v>
      </c>
      <c r="BB193" s="10">
        <f t="shared" si="356"/>
        <v>0.18453807159114355</v>
      </c>
      <c r="BC193" s="10">
        <f t="shared" si="356"/>
        <v>0.18626577695013413</v>
      </c>
      <c r="BD193" s="10">
        <f t="shared" si="356"/>
        <v>0.18799348230912383</v>
      </c>
      <c r="BE193" s="10">
        <f t="shared" si="356"/>
        <v>0.18972118766811441</v>
      </c>
      <c r="BF193" s="10">
        <f t="shared" si="356"/>
        <v>0.19144889302710499</v>
      </c>
      <c r="BG193" s="10">
        <f t="shared" si="356"/>
        <v>0.19317659838609469</v>
      </c>
      <c r="BH193" s="10">
        <f t="shared" si="356"/>
        <v>0.19490430374508527</v>
      </c>
      <c r="BI193" s="10">
        <f t="shared" si="356"/>
        <v>0.19663200910407586</v>
      </c>
      <c r="BJ193" s="10">
        <f t="shared" si="356"/>
        <v>0.19835971446306555</v>
      </c>
      <c r="BK193" s="10">
        <f t="shared" si="356"/>
        <v>0.20008741982205613</v>
      </c>
      <c r="BL193" s="10">
        <f t="shared" si="356"/>
        <v>0.20181512518104672</v>
      </c>
      <c r="BM193" s="10">
        <f t="shared" si="356"/>
        <v>0.20354283054003641</v>
      </c>
      <c r="BN193" s="10">
        <f t="shared" si="356"/>
        <v>0.205270535899027</v>
      </c>
      <c r="BO193" s="10">
        <f t="shared" si="356"/>
        <v>0.20699824125801758</v>
      </c>
      <c r="BP193" s="10">
        <f t="shared" si="356"/>
        <v>0.20872594661700727</v>
      </c>
      <c r="BQ193" s="10">
        <f t="shared" si="356"/>
        <v>0.21045365197599786</v>
      </c>
      <c r="BR193" s="10">
        <f t="shared" ref="BR193:EC193" si="357">BR$5/(1-$E193)+$D$193-BR$5</f>
        <v>0.21218135733498755</v>
      </c>
      <c r="BS193" s="10">
        <f t="shared" si="357"/>
        <v>0.21390906269397814</v>
      </c>
      <c r="BT193" s="10">
        <f t="shared" si="357"/>
        <v>0.21563676805296872</v>
      </c>
      <c r="BU193" s="10">
        <f t="shared" si="357"/>
        <v>0.21736447341195841</v>
      </c>
      <c r="BV193" s="10">
        <f t="shared" si="357"/>
        <v>0.219092178770949</v>
      </c>
      <c r="BW193" s="10">
        <f t="shared" si="357"/>
        <v>0.22081988412993958</v>
      </c>
      <c r="BX193" s="10">
        <f t="shared" si="357"/>
        <v>0.22254758948892928</v>
      </c>
      <c r="BY193" s="10">
        <f t="shared" si="357"/>
        <v>0.22427529484791986</v>
      </c>
      <c r="BZ193" s="10">
        <f t="shared" si="357"/>
        <v>0.22600300020691044</v>
      </c>
      <c r="CA193" s="10">
        <f t="shared" si="357"/>
        <v>0.22773070556590014</v>
      </c>
      <c r="CB193" s="10">
        <f t="shared" si="357"/>
        <v>0.22945841092489072</v>
      </c>
      <c r="CC193" s="10">
        <f t="shared" si="357"/>
        <v>0.2311861162838813</v>
      </c>
      <c r="CD193" s="10">
        <f t="shared" si="357"/>
        <v>0.232913821642871</v>
      </c>
      <c r="CE193" s="10">
        <f t="shared" si="357"/>
        <v>0.23464152700186158</v>
      </c>
      <c r="CF193" s="10">
        <f t="shared" si="357"/>
        <v>0.23636923236085128</v>
      </c>
      <c r="CG193" s="10">
        <f t="shared" si="357"/>
        <v>0.23809693771984186</v>
      </c>
      <c r="CH193" s="10">
        <f t="shared" si="357"/>
        <v>0.23982464307883244</v>
      </c>
      <c r="CI193" s="10">
        <f t="shared" si="357"/>
        <v>0.24155234843782214</v>
      </c>
      <c r="CJ193" s="10">
        <f t="shared" si="357"/>
        <v>0.24328005379681272</v>
      </c>
      <c r="CK193" s="10">
        <f t="shared" si="357"/>
        <v>0.24500775915580331</v>
      </c>
      <c r="CL193" s="10">
        <f t="shared" si="357"/>
        <v>0.246735464514793</v>
      </c>
      <c r="CM193" s="10">
        <f t="shared" si="357"/>
        <v>0.24846316987378358</v>
      </c>
      <c r="CN193" s="10">
        <f t="shared" si="357"/>
        <v>0.25019087523277417</v>
      </c>
      <c r="CO193" s="10">
        <f t="shared" si="357"/>
        <v>0.25191858059176386</v>
      </c>
      <c r="CP193" s="10">
        <f t="shared" si="357"/>
        <v>0.25364628595075445</v>
      </c>
      <c r="CQ193" s="10">
        <f t="shared" si="357"/>
        <v>0.25537399130974503</v>
      </c>
      <c r="CR193" s="10">
        <f t="shared" si="357"/>
        <v>0.25710169666873472</v>
      </c>
      <c r="CS193" s="10">
        <f t="shared" si="357"/>
        <v>0.25882940202772531</v>
      </c>
      <c r="CT193" s="10">
        <f t="shared" si="357"/>
        <v>0.26055710738671589</v>
      </c>
      <c r="CU193" s="10">
        <f t="shared" si="357"/>
        <v>0.26228481274570559</v>
      </c>
      <c r="CV193" s="10">
        <f t="shared" si="357"/>
        <v>0.26401251810469617</v>
      </c>
      <c r="CW193" s="10">
        <f t="shared" si="357"/>
        <v>0.26574022346368587</v>
      </c>
      <c r="CX193" s="10">
        <f t="shared" si="357"/>
        <v>0.26746792882267645</v>
      </c>
      <c r="CY193" s="10">
        <f t="shared" si="357"/>
        <v>0.26919563418166703</v>
      </c>
      <c r="CZ193" s="10">
        <f t="shared" si="357"/>
        <v>0.27092333954065673</v>
      </c>
      <c r="DA193" s="10">
        <f t="shared" si="357"/>
        <v>0.27265104489964731</v>
      </c>
      <c r="DB193" s="10">
        <f t="shared" si="357"/>
        <v>0.27437875025863789</v>
      </c>
      <c r="DC193" s="10">
        <f t="shared" si="357"/>
        <v>0.27610645561762759</v>
      </c>
      <c r="DD193" s="10">
        <f t="shared" si="357"/>
        <v>0.27783416097661817</v>
      </c>
      <c r="DE193" s="10">
        <f t="shared" si="357"/>
        <v>0.27956186633560876</v>
      </c>
      <c r="DF193" s="10">
        <f t="shared" si="357"/>
        <v>0.28128957169459845</v>
      </c>
      <c r="DG193" s="10">
        <f t="shared" si="357"/>
        <v>0.28301727705358903</v>
      </c>
      <c r="DH193" s="10">
        <f t="shared" si="357"/>
        <v>0.28474498241257962</v>
      </c>
      <c r="DI193" s="10">
        <f t="shared" si="357"/>
        <v>0.28647268777156931</v>
      </c>
      <c r="DJ193" s="10">
        <f t="shared" si="357"/>
        <v>0.2882003931305599</v>
      </c>
      <c r="DK193" s="10">
        <f t="shared" si="357"/>
        <v>0.28992809848954959</v>
      </c>
      <c r="DL193" s="10">
        <f t="shared" si="357"/>
        <v>0.29165580384854017</v>
      </c>
      <c r="DM193" s="10">
        <f t="shared" si="357"/>
        <v>0.29338350920753076</v>
      </c>
      <c r="DN193" s="10">
        <f t="shared" si="357"/>
        <v>0.29511121456652045</v>
      </c>
      <c r="DO193" s="10">
        <f t="shared" si="357"/>
        <v>0.29683891992551104</v>
      </c>
      <c r="DP193" s="10">
        <f t="shared" si="357"/>
        <v>0.29856662528450162</v>
      </c>
      <c r="DQ193" s="10">
        <f t="shared" si="357"/>
        <v>0.30029433064349309</v>
      </c>
      <c r="DR193" s="10">
        <f t="shared" si="357"/>
        <v>0.30202203600248367</v>
      </c>
      <c r="DS193" s="10">
        <f t="shared" si="357"/>
        <v>0.30374974136147248</v>
      </c>
      <c r="DT193" s="10">
        <f t="shared" si="357"/>
        <v>0.30547744672046306</v>
      </c>
      <c r="DU193" s="10">
        <f t="shared" si="357"/>
        <v>0.30720515207945365</v>
      </c>
      <c r="DV193" s="10">
        <f t="shared" si="357"/>
        <v>0.30893285743844423</v>
      </c>
      <c r="DW193" s="10">
        <f t="shared" si="357"/>
        <v>0.31066056279743393</v>
      </c>
      <c r="DX193" s="10">
        <f t="shared" si="357"/>
        <v>0.31238826815642362</v>
      </c>
      <c r="DY193" s="10">
        <f t="shared" si="357"/>
        <v>0.31411597351541509</v>
      </c>
      <c r="DZ193" s="10">
        <f t="shared" si="357"/>
        <v>0.31584367887440479</v>
      </c>
      <c r="EA193" s="10">
        <f t="shared" si="357"/>
        <v>0.31757138423339448</v>
      </c>
      <c r="EB193" s="10">
        <f t="shared" si="357"/>
        <v>0.31929908959238595</v>
      </c>
      <c r="EC193" s="10">
        <f t="shared" si="357"/>
        <v>0.32102679495137565</v>
      </c>
      <c r="ED193" s="10">
        <f t="shared" ref="ED193:ET193" si="358">ED$5/(1-$E193)+$D$193-ED$5</f>
        <v>0.32275450031036712</v>
      </c>
      <c r="EE193" s="10">
        <f t="shared" si="358"/>
        <v>0.32448220566935682</v>
      </c>
      <c r="EF193" s="10">
        <f t="shared" si="358"/>
        <v>0.32620991102834651</v>
      </c>
      <c r="EG193" s="10">
        <f t="shared" si="358"/>
        <v>0.32793761638733798</v>
      </c>
      <c r="EH193" s="10">
        <f t="shared" si="358"/>
        <v>0.32966532174632768</v>
      </c>
      <c r="EI193" s="10">
        <f t="shared" si="358"/>
        <v>0.33139302710531737</v>
      </c>
      <c r="EJ193" s="10">
        <f t="shared" si="358"/>
        <v>0.33312073246430884</v>
      </c>
      <c r="EK193" s="10">
        <f t="shared" si="358"/>
        <v>0.33484843782329854</v>
      </c>
      <c r="EL193" s="10">
        <f t="shared" si="358"/>
        <v>0.33657614318228823</v>
      </c>
      <c r="EM193" s="10">
        <f t="shared" si="358"/>
        <v>0.33830384854127971</v>
      </c>
      <c r="EN193" s="10">
        <f t="shared" si="358"/>
        <v>0.3400315539002694</v>
      </c>
      <c r="EO193" s="10">
        <f t="shared" si="358"/>
        <v>0.3417592592592591</v>
      </c>
      <c r="EP193" s="10">
        <f t="shared" si="358"/>
        <v>0.34348696461825057</v>
      </c>
      <c r="EQ193" s="10">
        <f t="shared" si="358"/>
        <v>0.34521466997724026</v>
      </c>
      <c r="ER193" s="10">
        <f t="shared" si="358"/>
        <v>0.34694237533622996</v>
      </c>
      <c r="ES193" s="10">
        <f t="shared" si="358"/>
        <v>0.34867008069522143</v>
      </c>
      <c r="ET193" s="10">
        <f t="shared" si="358"/>
        <v>0.35039778605421112</v>
      </c>
      <c r="EU193" s="10"/>
      <c r="EV193" s="10"/>
      <c r="EW193" s="10"/>
      <c r="EX193" s="10"/>
      <c r="EY193" s="10"/>
      <c r="EZ193" s="10"/>
      <c r="FA193" s="10"/>
      <c r="FB193" s="10"/>
    </row>
    <row r="194" spans="1:158" x14ac:dyDescent="0.25">
      <c r="A194" s="57" t="s">
        <v>110</v>
      </c>
      <c r="B194" s="17">
        <f t="shared" si="343"/>
        <v>143</v>
      </c>
      <c r="C194" s="10">
        <v>10.696999999999999</v>
      </c>
      <c r="D194" s="10">
        <v>3.73E-2</v>
      </c>
      <c r="E194" s="7">
        <f>0.0416</f>
        <v>4.1599999999999998E-2</v>
      </c>
      <c r="F194" s="10">
        <f t="shared" ref="F194:BQ194" si="359">F$5/(1-$E194)+$D$194-F$5</f>
        <v>0.10240851419031705</v>
      </c>
      <c r="G194" s="10">
        <f t="shared" si="359"/>
        <v>0.10457879799666103</v>
      </c>
      <c r="H194" s="10">
        <f t="shared" si="359"/>
        <v>0.10674908180300502</v>
      </c>
      <c r="I194" s="10">
        <f t="shared" si="359"/>
        <v>0.10891936560934901</v>
      </c>
      <c r="J194" s="10">
        <f t="shared" si="359"/>
        <v>0.11108964941569299</v>
      </c>
      <c r="K194" s="10">
        <f t="shared" si="359"/>
        <v>0.11325993322203654</v>
      </c>
      <c r="L194" s="10">
        <f t="shared" si="359"/>
        <v>0.11543021702838052</v>
      </c>
      <c r="M194" s="10">
        <f t="shared" si="359"/>
        <v>0.11760050083472451</v>
      </c>
      <c r="N194" s="10">
        <f t="shared" si="359"/>
        <v>0.1197707846410685</v>
      </c>
      <c r="O194" s="10">
        <f t="shared" si="359"/>
        <v>0.12194106844741248</v>
      </c>
      <c r="P194" s="10">
        <f t="shared" si="359"/>
        <v>0.14581419031719545</v>
      </c>
      <c r="Q194" s="10">
        <f t="shared" si="359"/>
        <v>0.14798447412353921</v>
      </c>
      <c r="R194" s="10">
        <f t="shared" si="359"/>
        <v>0.15015475792988298</v>
      </c>
      <c r="S194" s="10">
        <f t="shared" si="359"/>
        <v>0.15232504173622718</v>
      </c>
      <c r="T194" s="10">
        <f t="shared" si="359"/>
        <v>0.15449532554257095</v>
      </c>
      <c r="U194" s="10">
        <f t="shared" si="359"/>
        <v>0.15666560934891471</v>
      </c>
      <c r="V194" s="10">
        <f t="shared" si="359"/>
        <v>0.15883589315525892</v>
      </c>
      <c r="W194" s="10">
        <f t="shared" si="359"/>
        <v>0.16100617696160269</v>
      </c>
      <c r="X194" s="10">
        <f t="shared" si="359"/>
        <v>0.16317646076794645</v>
      </c>
      <c r="Y194" s="10">
        <f t="shared" si="359"/>
        <v>0.16534674457429022</v>
      </c>
      <c r="Z194" s="10">
        <f t="shared" si="359"/>
        <v>0.16751702838063443</v>
      </c>
      <c r="AA194" s="10">
        <f t="shared" si="359"/>
        <v>0.16968731218697819</v>
      </c>
      <c r="AB194" s="10">
        <f t="shared" si="359"/>
        <v>0.17185759599332195</v>
      </c>
      <c r="AC194" s="10">
        <f t="shared" si="359"/>
        <v>0.17402787979966616</v>
      </c>
      <c r="AD194" s="10">
        <f t="shared" si="359"/>
        <v>0.17619816360600993</v>
      </c>
      <c r="AE194" s="10">
        <f t="shared" si="359"/>
        <v>0.17836844741235369</v>
      </c>
      <c r="AF194" s="10">
        <f t="shared" si="359"/>
        <v>0.1805387312186979</v>
      </c>
      <c r="AG194" s="10">
        <f t="shared" si="359"/>
        <v>0.18270901502504167</v>
      </c>
      <c r="AH194" s="10">
        <f t="shared" si="359"/>
        <v>0.18487929883138543</v>
      </c>
      <c r="AI194" s="10">
        <f t="shared" si="359"/>
        <v>0.18704958263772919</v>
      </c>
      <c r="AJ194" s="10">
        <f t="shared" si="359"/>
        <v>0.1892198664440734</v>
      </c>
      <c r="AK194" s="10">
        <f t="shared" si="359"/>
        <v>0.19139015025041717</v>
      </c>
      <c r="AL194" s="10">
        <f t="shared" si="359"/>
        <v>0.19356043405676093</v>
      </c>
      <c r="AM194" s="10">
        <f t="shared" si="359"/>
        <v>0.19573071786310514</v>
      </c>
      <c r="AN194" s="10">
        <f t="shared" si="359"/>
        <v>0.19790100166944891</v>
      </c>
      <c r="AO194" s="10">
        <f t="shared" si="359"/>
        <v>0.20007128547579267</v>
      </c>
      <c r="AP194" s="10">
        <f t="shared" si="359"/>
        <v>0.20224156928213688</v>
      </c>
      <c r="AQ194" s="10">
        <f t="shared" si="359"/>
        <v>0.2044118530884802</v>
      </c>
      <c r="AR194" s="10">
        <f t="shared" si="359"/>
        <v>0.20658213689482441</v>
      </c>
      <c r="AS194" s="10">
        <f t="shared" si="359"/>
        <v>0.20875242070116862</v>
      </c>
      <c r="AT194" s="10">
        <f t="shared" si="359"/>
        <v>0.21092270450751194</v>
      </c>
      <c r="AU194" s="10">
        <f t="shared" si="359"/>
        <v>0.21309298831385615</v>
      </c>
      <c r="AV194" s="10">
        <f t="shared" si="359"/>
        <v>0.21526327212020036</v>
      </c>
      <c r="AW194" s="10">
        <f t="shared" si="359"/>
        <v>0.21743355592654368</v>
      </c>
      <c r="AX194" s="10">
        <f t="shared" si="359"/>
        <v>0.21960383973288788</v>
      </c>
      <c r="AY194" s="10">
        <f t="shared" si="359"/>
        <v>0.22177412353923209</v>
      </c>
      <c r="AZ194" s="10">
        <f t="shared" si="359"/>
        <v>0.22394440734557541</v>
      </c>
      <c r="BA194" s="10">
        <f t="shared" si="359"/>
        <v>0.22611469115191962</v>
      </c>
      <c r="BB194" s="10">
        <f t="shared" si="359"/>
        <v>0.22828497495826383</v>
      </c>
      <c r="BC194" s="10">
        <f t="shared" si="359"/>
        <v>0.23045525876460715</v>
      </c>
      <c r="BD194" s="10">
        <f t="shared" si="359"/>
        <v>0.23262554257095136</v>
      </c>
      <c r="BE194" s="10">
        <f t="shared" si="359"/>
        <v>0.23479582637729557</v>
      </c>
      <c r="BF194" s="10">
        <f t="shared" si="359"/>
        <v>0.23696611018363889</v>
      </c>
      <c r="BG194" s="10">
        <f t="shared" si="359"/>
        <v>0.2391363939899831</v>
      </c>
      <c r="BH194" s="10">
        <f t="shared" si="359"/>
        <v>0.24130667779632642</v>
      </c>
      <c r="BI194" s="10">
        <f t="shared" si="359"/>
        <v>0.24347696160267063</v>
      </c>
      <c r="BJ194" s="10">
        <f t="shared" si="359"/>
        <v>0.24564724540901484</v>
      </c>
      <c r="BK194" s="10">
        <f t="shared" si="359"/>
        <v>0.24781752921535816</v>
      </c>
      <c r="BL194" s="10">
        <f t="shared" si="359"/>
        <v>0.24998781302170237</v>
      </c>
      <c r="BM194" s="10">
        <f t="shared" si="359"/>
        <v>0.25215809682804657</v>
      </c>
      <c r="BN194" s="10">
        <f t="shared" si="359"/>
        <v>0.25432838063438989</v>
      </c>
      <c r="BO194" s="10">
        <f t="shared" si="359"/>
        <v>0.2564986644407341</v>
      </c>
      <c r="BP194" s="10">
        <f t="shared" si="359"/>
        <v>0.25866894824707831</v>
      </c>
      <c r="BQ194" s="10">
        <f t="shared" si="359"/>
        <v>0.26083923205342163</v>
      </c>
      <c r="BR194" s="10">
        <f t="shared" ref="BR194:EC194" si="360">BR$5/(1-$E194)+$D$194-BR$5</f>
        <v>0.26300951585976584</v>
      </c>
      <c r="BS194" s="10">
        <f t="shared" si="360"/>
        <v>0.26517979966611005</v>
      </c>
      <c r="BT194" s="10">
        <f t="shared" si="360"/>
        <v>0.26735008347245337</v>
      </c>
      <c r="BU194" s="10">
        <f t="shared" si="360"/>
        <v>0.26952036727879758</v>
      </c>
      <c r="BV194" s="10">
        <f t="shared" si="360"/>
        <v>0.27169065108514179</v>
      </c>
      <c r="BW194" s="10">
        <f t="shared" si="360"/>
        <v>0.27386093489148511</v>
      </c>
      <c r="BX194" s="10">
        <f t="shared" si="360"/>
        <v>0.27603121869782932</v>
      </c>
      <c r="BY194" s="10">
        <f t="shared" si="360"/>
        <v>0.27820150250417353</v>
      </c>
      <c r="BZ194" s="10">
        <f t="shared" si="360"/>
        <v>0.28037178631051685</v>
      </c>
      <c r="CA194" s="10">
        <f t="shared" si="360"/>
        <v>0.28254207011686105</v>
      </c>
      <c r="CB194" s="10">
        <f t="shared" si="360"/>
        <v>0.28471235392320438</v>
      </c>
      <c r="CC194" s="10">
        <f t="shared" si="360"/>
        <v>0.28688263772954858</v>
      </c>
      <c r="CD194" s="10">
        <f t="shared" si="360"/>
        <v>0.28905292153589279</v>
      </c>
      <c r="CE194" s="10">
        <f t="shared" si="360"/>
        <v>0.29122320534223611</v>
      </c>
      <c r="CF194" s="10">
        <f t="shared" si="360"/>
        <v>0.29339348914858032</v>
      </c>
      <c r="CG194" s="10">
        <f t="shared" si="360"/>
        <v>0.29556377295492453</v>
      </c>
      <c r="CH194" s="10">
        <f t="shared" si="360"/>
        <v>0.29773405676126785</v>
      </c>
      <c r="CI194" s="10">
        <f t="shared" si="360"/>
        <v>0.29990434056761206</v>
      </c>
      <c r="CJ194" s="10">
        <f t="shared" si="360"/>
        <v>0.30207462437395627</v>
      </c>
      <c r="CK194" s="10">
        <f t="shared" si="360"/>
        <v>0.30424490818029959</v>
      </c>
      <c r="CL194" s="10">
        <f t="shared" si="360"/>
        <v>0.3064151919866438</v>
      </c>
      <c r="CM194" s="10">
        <f t="shared" si="360"/>
        <v>0.30858547579298801</v>
      </c>
      <c r="CN194" s="10">
        <f t="shared" si="360"/>
        <v>0.31075575959933133</v>
      </c>
      <c r="CO194" s="10">
        <f t="shared" si="360"/>
        <v>0.31292604340567554</v>
      </c>
      <c r="CP194" s="10">
        <f t="shared" si="360"/>
        <v>0.31509632721201974</v>
      </c>
      <c r="CQ194" s="10">
        <f t="shared" si="360"/>
        <v>0.31726661101836306</v>
      </c>
      <c r="CR194" s="10">
        <f t="shared" si="360"/>
        <v>0.31943689482470727</v>
      </c>
      <c r="CS194" s="10">
        <f t="shared" si="360"/>
        <v>0.32160717863105059</v>
      </c>
      <c r="CT194" s="10">
        <f t="shared" si="360"/>
        <v>0.3237774624373948</v>
      </c>
      <c r="CU194" s="10">
        <f t="shared" si="360"/>
        <v>0.32594774624373901</v>
      </c>
      <c r="CV194" s="10">
        <f t="shared" si="360"/>
        <v>0.32811803005008233</v>
      </c>
      <c r="CW194" s="10">
        <f t="shared" si="360"/>
        <v>0.33028831385642654</v>
      </c>
      <c r="CX194" s="10">
        <f t="shared" si="360"/>
        <v>0.33245859766277075</v>
      </c>
      <c r="CY194" s="10">
        <f t="shared" si="360"/>
        <v>0.33462888146911407</v>
      </c>
      <c r="CZ194" s="10">
        <f t="shared" si="360"/>
        <v>0.33679916527545828</v>
      </c>
      <c r="DA194" s="10">
        <f t="shared" si="360"/>
        <v>0.33896944908180249</v>
      </c>
      <c r="DB194" s="10">
        <f t="shared" si="360"/>
        <v>0.34113973288814581</v>
      </c>
      <c r="DC194" s="10">
        <f t="shared" si="360"/>
        <v>0.34331001669449002</v>
      </c>
      <c r="DD194" s="10">
        <f t="shared" si="360"/>
        <v>0.34548030050083423</v>
      </c>
      <c r="DE194" s="10">
        <f t="shared" si="360"/>
        <v>0.34765058430717755</v>
      </c>
      <c r="DF194" s="10">
        <f t="shared" si="360"/>
        <v>0.34982086811352175</v>
      </c>
      <c r="DG194" s="10">
        <f t="shared" si="360"/>
        <v>0.35199115191986596</v>
      </c>
      <c r="DH194" s="10">
        <f t="shared" si="360"/>
        <v>0.35416143572620928</v>
      </c>
      <c r="DI194" s="10">
        <f t="shared" si="360"/>
        <v>0.35633171953255349</v>
      </c>
      <c r="DJ194" s="10">
        <f t="shared" si="360"/>
        <v>0.3585020033388977</v>
      </c>
      <c r="DK194" s="10">
        <f t="shared" si="360"/>
        <v>0.36067228714524102</v>
      </c>
      <c r="DL194" s="10">
        <f t="shared" si="360"/>
        <v>0.36284257095158523</v>
      </c>
      <c r="DM194" s="10">
        <f t="shared" si="360"/>
        <v>0.36501285475792855</v>
      </c>
      <c r="DN194" s="10">
        <f t="shared" si="360"/>
        <v>0.36718313856427276</v>
      </c>
      <c r="DO194" s="10">
        <f t="shared" si="360"/>
        <v>0.36935342237061608</v>
      </c>
      <c r="DP194" s="10">
        <f t="shared" si="360"/>
        <v>0.37152370617696029</v>
      </c>
      <c r="DQ194" s="10">
        <f t="shared" si="360"/>
        <v>0.3736939899833045</v>
      </c>
      <c r="DR194" s="10">
        <f t="shared" si="360"/>
        <v>0.37586427378964871</v>
      </c>
      <c r="DS194" s="10">
        <f t="shared" si="360"/>
        <v>0.37803455759599291</v>
      </c>
      <c r="DT194" s="10">
        <f t="shared" si="360"/>
        <v>0.38020484140233712</v>
      </c>
      <c r="DU194" s="10">
        <f t="shared" si="360"/>
        <v>0.38237512520867956</v>
      </c>
      <c r="DV194" s="10">
        <f t="shared" si="360"/>
        <v>0.38454540901502376</v>
      </c>
      <c r="DW194" s="10">
        <f t="shared" si="360"/>
        <v>0.38671569282136886</v>
      </c>
      <c r="DX194" s="10">
        <f t="shared" si="360"/>
        <v>0.38888597662771218</v>
      </c>
      <c r="DY194" s="10">
        <f t="shared" si="360"/>
        <v>0.3910562604340555</v>
      </c>
      <c r="DZ194" s="10">
        <f t="shared" si="360"/>
        <v>0.3932265442404006</v>
      </c>
      <c r="EA194" s="10">
        <f t="shared" si="360"/>
        <v>0.39539682804674392</v>
      </c>
      <c r="EB194" s="10">
        <f t="shared" si="360"/>
        <v>0.39756711185308724</v>
      </c>
      <c r="EC194" s="10">
        <f t="shared" si="360"/>
        <v>0.39973739565943234</v>
      </c>
      <c r="ED194" s="10">
        <f t="shared" ref="ED194:ET194" si="361">ED$5/(1-$E194)+$D$194-ED$5</f>
        <v>0.40190767946577566</v>
      </c>
      <c r="EE194" s="10">
        <f t="shared" si="361"/>
        <v>0.40407796327211898</v>
      </c>
      <c r="EF194" s="10">
        <f t="shared" si="361"/>
        <v>0.40624824707846408</v>
      </c>
      <c r="EG194" s="10">
        <f t="shared" si="361"/>
        <v>0.4084185308848074</v>
      </c>
      <c r="EH194" s="10">
        <f t="shared" si="361"/>
        <v>0.41058881469115072</v>
      </c>
      <c r="EI194" s="10">
        <f t="shared" si="361"/>
        <v>0.41275909849749581</v>
      </c>
      <c r="EJ194" s="10">
        <f t="shared" si="361"/>
        <v>0.41492938230383913</v>
      </c>
      <c r="EK194" s="10">
        <f t="shared" si="361"/>
        <v>0.41709966611018245</v>
      </c>
      <c r="EL194" s="10">
        <f t="shared" si="361"/>
        <v>0.41926994991652755</v>
      </c>
      <c r="EM194" s="10">
        <f t="shared" si="361"/>
        <v>0.42144023372287087</v>
      </c>
      <c r="EN194" s="10">
        <f t="shared" si="361"/>
        <v>0.42361051752921419</v>
      </c>
      <c r="EO194" s="10">
        <f t="shared" si="361"/>
        <v>0.42578080133555929</v>
      </c>
      <c r="EP194" s="10">
        <f t="shared" si="361"/>
        <v>0.42795108514190261</v>
      </c>
      <c r="EQ194" s="10">
        <f t="shared" si="361"/>
        <v>0.43012136894824593</v>
      </c>
      <c r="ER194" s="10">
        <f t="shared" si="361"/>
        <v>0.43229165275459103</v>
      </c>
      <c r="ES194" s="10">
        <f t="shared" si="361"/>
        <v>0.43446193656093435</v>
      </c>
      <c r="ET194" s="10">
        <f t="shared" si="361"/>
        <v>0.43663222036727767</v>
      </c>
      <c r="EU194" s="10"/>
      <c r="EV194" s="10"/>
      <c r="EW194" s="10"/>
      <c r="EX194" s="10"/>
      <c r="EY194" s="10"/>
      <c r="EZ194" s="10"/>
      <c r="FA194" s="10"/>
      <c r="FB194" s="10"/>
    </row>
    <row r="195" spans="1:158" x14ac:dyDescent="0.25">
      <c r="A195" s="57"/>
      <c r="B195" s="17"/>
    </row>
    <row r="196" spans="1:158" x14ac:dyDescent="0.25">
      <c r="A196" s="1" t="s">
        <v>102</v>
      </c>
      <c r="B196" s="17">
        <f>+B191+1</f>
        <v>141</v>
      </c>
    </row>
    <row r="197" spans="1:158" x14ac:dyDescent="0.25">
      <c r="A197" s="57" t="s">
        <v>111</v>
      </c>
      <c r="B197" s="17">
        <f t="shared" ref="B197:B203" si="362">+B196+1</f>
        <v>142</v>
      </c>
      <c r="C197" s="10">
        <f>4.6829</f>
        <v>4.6829000000000001</v>
      </c>
      <c r="D197" s="10">
        <f>0.0431</f>
        <v>4.3099999999999999E-2</v>
      </c>
      <c r="E197" s="7">
        <v>1.4500000000000001E-2</v>
      </c>
      <c r="F197" s="10">
        <f t="shared" ref="F197:BQ197" si="363">F$5/(1-$E197)+$D$197-F$5</f>
        <v>6.5170015220699984E-2</v>
      </c>
      <c r="G197" s="10">
        <f t="shared" si="363"/>
        <v>6.5905682394723275E-2</v>
      </c>
      <c r="H197" s="10">
        <f t="shared" si="363"/>
        <v>6.6641349568746566E-2</v>
      </c>
      <c r="I197" s="10">
        <f t="shared" si="363"/>
        <v>6.7377016742770079E-2</v>
      </c>
      <c r="J197" s="10">
        <f t="shared" si="363"/>
        <v>6.8112683916793371E-2</v>
      </c>
      <c r="K197" s="10">
        <f t="shared" si="363"/>
        <v>6.8848351090816662E-2</v>
      </c>
      <c r="L197" s="10">
        <f t="shared" si="363"/>
        <v>6.9584018264839953E-2</v>
      </c>
      <c r="M197" s="10">
        <f t="shared" si="363"/>
        <v>7.0319685438863466E-2</v>
      </c>
      <c r="N197" s="10">
        <f t="shared" si="363"/>
        <v>7.1055352612886757E-2</v>
      </c>
      <c r="O197" s="10">
        <f t="shared" si="363"/>
        <v>7.1791019786910271E-2</v>
      </c>
      <c r="P197" s="10">
        <f t="shared" si="363"/>
        <v>7.9883358701166696E-2</v>
      </c>
      <c r="Q197" s="10">
        <f t="shared" si="363"/>
        <v>8.0619025875189987E-2</v>
      </c>
      <c r="R197" s="10">
        <f t="shared" si="363"/>
        <v>8.1354693049213278E-2</v>
      </c>
      <c r="S197" s="10">
        <f t="shared" si="363"/>
        <v>8.2090360223236569E-2</v>
      </c>
      <c r="T197" s="10">
        <f t="shared" si="363"/>
        <v>8.282602739725986E-2</v>
      </c>
      <c r="U197" s="10">
        <f t="shared" si="363"/>
        <v>8.3561694571283596E-2</v>
      </c>
      <c r="V197" s="10">
        <f t="shared" si="363"/>
        <v>8.4297361745306887E-2</v>
      </c>
      <c r="W197" s="10">
        <f t="shared" si="363"/>
        <v>8.5033028919330178E-2</v>
      </c>
      <c r="X197" s="10">
        <f t="shared" si="363"/>
        <v>8.5768696093353469E-2</v>
      </c>
      <c r="Y197" s="10">
        <f t="shared" si="363"/>
        <v>8.650436326737676E-2</v>
      </c>
      <c r="Z197" s="10">
        <f t="shared" si="363"/>
        <v>8.7240030441400052E-2</v>
      </c>
      <c r="AA197" s="10">
        <f t="shared" si="363"/>
        <v>8.7975697615423343E-2</v>
      </c>
      <c r="AB197" s="10">
        <f t="shared" si="363"/>
        <v>8.8711364789446634E-2</v>
      </c>
      <c r="AC197" s="10">
        <f t="shared" si="363"/>
        <v>8.9447031963469925E-2</v>
      </c>
      <c r="AD197" s="10">
        <f t="shared" si="363"/>
        <v>9.0182699137493216E-2</v>
      </c>
      <c r="AE197" s="10">
        <f t="shared" si="363"/>
        <v>9.0918366311516952E-2</v>
      </c>
      <c r="AF197" s="10">
        <f t="shared" si="363"/>
        <v>9.1654033485540243E-2</v>
      </c>
      <c r="AG197" s="10">
        <f t="shared" si="363"/>
        <v>9.2389700659563534E-2</v>
      </c>
      <c r="AH197" s="10">
        <f t="shared" si="363"/>
        <v>9.3125367833586825E-2</v>
      </c>
      <c r="AI197" s="10">
        <f t="shared" si="363"/>
        <v>9.3861035007610116E-2</v>
      </c>
      <c r="AJ197" s="10">
        <f t="shared" si="363"/>
        <v>9.4596702181633407E-2</v>
      </c>
      <c r="AK197" s="10">
        <f t="shared" si="363"/>
        <v>9.5332369355656699E-2</v>
      </c>
      <c r="AL197" s="10">
        <f t="shared" si="363"/>
        <v>9.606803652967999E-2</v>
      </c>
      <c r="AM197" s="10">
        <f t="shared" si="363"/>
        <v>9.6803703703703281E-2</v>
      </c>
      <c r="AN197" s="10">
        <f t="shared" si="363"/>
        <v>9.7539370877726572E-2</v>
      </c>
      <c r="AO197" s="10">
        <f t="shared" si="363"/>
        <v>9.8275038051749863E-2</v>
      </c>
      <c r="AP197" s="10">
        <f t="shared" si="363"/>
        <v>9.9010705225773599E-2</v>
      </c>
      <c r="AQ197" s="10">
        <f t="shared" si="363"/>
        <v>9.974637239979689E-2</v>
      </c>
      <c r="AR197" s="10">
        <f t="shared" si="363"/>
        <v>0.10048203957382018</v>
      </c>
      <c r="AS197" s="10">
        <f t="shared" si="363"/>
        <v>0.10121770674784347</v>
      </c>
      <c r="AT197" s="10">
        <f t="shared" si="363"/>
        <v>0.10195337392186676</v>
      </c>
      <c r="AU197" s="10">
        <f t="shared" si="363"/>
        <v>0.10268904109589005</v>
      </c>
      <c r="AV197" s="10">
        <f t="shared" si="363"/>
        <v>0.10342470826991335</v>
      </c>
      <c r="AW197" s="10">
        <f t="shared" si="363"/>
        <v>0.10416037544393664</v>
      </c>
      <c r="AX197" s="10">
        <f t="shared" si="363"/>
        <v>0.10489604261795993</v>
      </c>
      <c r="AY197" s="10">
        <f t="shared" si="363"/>
        <v>0.10563170979198322</v>
      </c>
      <c r="AZ197" s="10">
        <f t="shared" si="363"/>
        <v>0.10636737696600651</v>
      </c>
      <c r="BA197" s="10">
        <f t="shared" si="363"/>
        <v>0.1071030441400298</v>
      </c>
      <c r="BB197" s="10">
        <f t="shared" si="363"/>
        <v>0.10783871131405309</v>
      </c>
      <c r="BC197" s="10">
        <f t="shared" si="363"/>
        <v>0.10857437848807638</v>
      </c>
      <c r="BD197" s="10">
        <f t="shared" si="363"/>
        <v>0.10931004566209968</v>
      </c>
      <c r="BE197" s="10">
        <f t="shared" si="363"/>
        <v>0.11004571283612297</v>
      </c>
      <c r="BF197" s="10">
        <f t="shared" si="363"/>
        <v>0.11078138001014715</v>
      </c>
      <c r="BG197" s="10">
        <f t="shared" si="363"/>
        <v>0.11151704718417044</v>
      </c>
      <c r="BH197" s="10">
        <f t="shared" si="363"/>
        <v>0.11225271435819373</v>
      </c>
      <c r="BI197" s="10">
        <f t="shared" si="363"/>
        <v>0.11298838153221702</v>
      </c>
      <c r="BJ197" s="10">
        <f t="shared" si="363"/>
        <v>0.11372404870624031</v>
      </c>
      <c r="BK197" s="10">
        <f t="shared" si="363"/>
        <v>0.1144597158802636</v>
      </c>
      <c r="BL197" s="10">
        <f t="shared" si="363"/>
        <v>0.11519538305428689</v>
      </c>
      <c r="BM197" s="10">
        <f t="shared" si="363"/>
        <v>0.11593105022831018</v>
      </c>
      <c r="BN197" s="10">
        <f t="shared" si="363"/>
        <v>0.11666671740233348</v>
      </c>
      <c r="BO197" s="10">
        <f t="shared" si="363"/>
        <v>0.11740238457635677</v>
      </c>
      <c r="BP197" s="10">
        <f t="shared" si="363"/>
        <v>0.11813805175038006</v>
      </c>
      <c r="BQ197" s="10">
        <f t="shared" si="363"/>
        <v>0.11887371892440335</v>
      </c>
      <c r="BR197" s="10">
        <f t="shared" ref="BR197:EC197" si="364">BR$5/(1-$E197)+$D$197-BR$5</f>
        <v>0.11960938609842664</v>
      </c>
      <c r="BS197" s="10">
        <f t="shared" si="364"/>
        <v>0.12034505327244993</v>
      </c>
      <c r="BT197" s="10">
        <f t="shared" si="364"/>
        <v>0.12108072044647322</v>
      </c>
      <c r="BU197" s="10">
        <f t="shared" si="364"/>
        <v>0.12181638762049651</v>
      </c>
      <c r="BV197" s="10">
        <f t="shared" si="364"/>
        <v>0.1225520547945198</v>
      </c>
      <c r="BW197" s="10">
        <f t="shared" si="364"/>
        <v>0.1232877219685431</v>
      </c>
      <c r="BX197" s="10">
        <f t="shared" si="364"/>
        <v>0.12402338914256639</v>
      </c>
      <c r="BY197" s="10">
        <f t="shared" si="364"/>
        <v>0.12475905631658968</v>
      </c>
      <c r="BZ197" s="10">
        <f t="shared" si="364"/>
        <v>0.12549472349061297</v>
      </c>
      <c r="CA197" s="10">
        <f t="shared" si="364"/>
        <v>0.12623039066463715</v>
      </c>
      <c r="CB197" s="10">
        <f t="shared" si="364"/>
        <v>0.12696605783866044</v>
      </c>
      <c r="CC197" s="10">
        <f t="shared" si="364"/>
        <v>0.12770172501268373</v>
      </c>
      <c r="CD197" s="10">
        <f t="shared" si="364"/>
        <v>0.12843739218670702</v>
      </c>
      <c r="CE197" s="10">
        <f t="shared" si="364"/>
        <v>0.12917305936073031</v>
      </c>
      <c r="CF197" s="10">
        <f t="shared" si="364"/>
        <v>0.1299087265347536</v>
      </c>
      <c r="CG197" s="10">
        <f t="shared" si="364"/>
        <v>0.1306443937087769</v>
      </c>
      <c r="CH197" s="10">
        <f t="shared" si="364"/>
        <v>0.13138006088280019</v>
      </c>
      <c r="CI197" s="10">
        <f t="shared" si="364"/>
        <v>0.13211572805682348</v>
      </c>
      <c r="CJ197" s="10">
        <f t="shared" si="364"/>
        <v>0.13285139523084677</v>
      </c>
      <c r="CK197" s="10">
        <f t="shared" si="364"/>
        <v>0.13358706240487006</v>
      </c>
      <c r="CL197" s="10">
        <f t="shared" si="364"/>
        <v>0.13432272957889335</v>
      </c>
      <c r="CM197" s="10">
        <f t="shared" si="364"/>
        <v>0.13505839675291664</v>
      </c>
      <c r="CN197" s="10">
        <f t="shared" si="364"/>
        <v>0.13579406392693993</v>
      </c>
      <c r="CO197" s="10">
        <f t="shared" si="364"/>
        <v>0.13652973110096323</v>
      </c>
      <c r="CP197" s="10">
        <f t="shared" si="364"/>
        <v>0.13726539827498652</v>
      </c>
      <c r="CQ197" s="10">
        <f t="shared" si="364"/>
        <v>0.13800106544900981</v>
      </c>
      <c r="CR197" s="10">
        <f t="shared" si="364"/>
        <v>0.1387367326230331</v>
      </c>
      <c r="CS197" s="10">
        <f t="shared" si="364"/>
        <v>0.13947239979705639</v>
      </c>
      <c r="CT197" s="10">
        <f t="shared" si="364"/>
        <v>0.14020806697107968</v>
      </c>
      <c r="CU197" s="10">
        <f t="shared" si="364"/>
        <v>0.14094373414510297</v>
      </c>
      <c r="CV197" s="10">
        <f t="shared" si="364"/>
        <v>0.14167940131912715</v>
      </c>
      <c r="CW197" s="10">
        <f t="shared" si="364"/>
        <v>0.14241506849315044</v>
      </c>
      <c r="CX197" s="10">
        <f t="shared" si="364"/>
        <v>0.14315073566717373</v>
      </c>
      <c r="CY197" s="10">
        <f t="shared" si="364"/>
        <v>0.14388640284119703</v>
      </c>
      <c r="CZ197" s="10">
        <f t="shared" si="364"/>
        <v>0.14462207001522032</v>
      </c>
      <c r="DA197" s="10">
        <f t="shared" si="364"/>
        <v>0.14535773718924361</v>
      </c>
      <c r="DB197" s="10">
        <f t="shared" si="364"/>
        <v>0.1460934043632669</v>
      </c>
      <c r="DC197" s="10">
        <f t="shared" si="364"/>
        <v>0.14682907153729019</v>
      </c>
      <c r="DD197" s="10">
        <f t="shared" si="364"/>
        <v>0.14756473871131348</v>
      </c>
      <c r="DE197" s="10">
        <f t="shared" si="364"/>
        <v>0.14830040588533677</v>
      </c>
      <c r="DF197" s="10">
        <f t="shared" si="364"/>
        <v>0.14903607305936006</v>
      </c>
      <c r="DG197" s="10">
        <f t="shared" si="364"/>
        <v>0.14977174023338335</v>
      </c>
      <c r="DH197" s="10">
        <f t="shared" si="364"/>
        <v>0.15050740740740665</v>
      </c>
      <c r="DI197" s="10">
        <f t="shared" si="364"/>
        <v>0.15124307458142994</v>
      </c>
      <c r="DJ197" s="10">
        <f t="shared" si="364"/>
        <v>0.15197874175545323</v>
      </c>
      <c r="DK197" s="10">
        <f t="shared" si="364"/>
        <v>0.15271440892947652</v>
      </c>
      <c r="DL197" s="10">
        <f t="shared" si="364"/>
        <v>0.15345007610349981</v>
      </c>
      <c r="DM197" s="10">
        <f t="shared" si="364"/>
        <v>0.1541857432775231</v>
      </c>
      <c r="DN197" s="10">
        <f t="shared" si="364"/>
        <v>0.15492141045154639</v>
      </c>
      <c r="DO197" s="10">
        <f t="shared" si="364"/>
        <v>0.15565707762556968</v>
      </c>
      <c r="DP197" s="10">
        <f t="shared" si="364"/>
        <v>0.15639274479959386</v>
      </c>
      <c r="DQ197" s="10">
        <f t="shared" si="364"/>
        <v>0.15712841197361715</v>
      </c>
      <c r="DR197" s="10">
        <f t="shared" si="364"/>
        <v>0.15786407914764045</v>
      </c>
      <c r="DS197" s="10">
        <f t="shared" si="364"/>
        <v>0.15859974632166374</v>
      </c>
      <c r="DT197" s="10">
        <f t="shared" si="364"/>
        <v>0.15933541349568792</v>
      </c>
      <c r="DU197" s="10">
        <f t="shared" si="364"/>
        <v>0.16007108066971032</v>
      </c>
      <c r="DV197" s="10">
        <f t="shared" si="364"/>
        <v>0.1608067478437345</v>
      </c>
      <c r="DW197" s="10">
        <f t="shared" si="364"/>
        <v>0.16154241501775779</v>
      </c>
      <c r="DX197" s="10">
        <f t="shared" si="364"/>
        <v>0.16227808219178108</v>
      </c>
      <c r="DY197" s="10">
        <f t="shared" si="364"/>
        <v>0.16301374936580437</v>
      </c>
      <c r="DZ197" s="10">
        <f t="shared" si="364"/>
        <v>0.16374941653982766</v>
      </c>
      <c r="EA197" s="10">
        <f t="shared" si="364"/>
        <v>0.16448508371385095</v>
      </c>
      <c r="EB197" s="10">
        <f t="shared" si="364"/>
        <v>0.16522075088787425</v>
      </c>
      <c r="EC197" s="10">
        <f t="shared" si="364"/>
        <v>0.16595641806189754</v>
      </c>
      <c r="ED197" s="10">
        <f t="shared" ref="ED197:ET197" si="365">ED$5/(1-$E197)+$D$197-ED$5</f>
        <v>0.16669208523592083</v>
      </c>
      <c r="EE197" s="10">
        <f t="shared" si="365"/>
        <v>0.16742775240994412</v>
      </c>
      <c r="EF197" s="10">
        <f t="shared" si="365"/>
        <v>0.16816341958396741</v>
      </c>
      <c r="EG197" s="10">
        <f t="shared" si="365"/>
        <v>0.1688990867579907</v>
      </c>
      <c r="EH197" s="10">
        <f t="shared" si="365"/>
        <v>0.16963475393201399</v>
      </c>
      <c r="EI197" s="10">
        <f t="shared" si="365"/>
        <v>0.17037042110603728</v>
      </c>
      <c r="EJ197" s="10">
        <f t="shared" si="365"/>
        <v>0.17110608828006058</v>
      </c>
      <c r="EK197" s="10">
        <f t="shared" si="365"/>
        <v>0.17184175545408387</v>
      </c>
      <c r="EL197" s="10">
        <f t="shared" si="365"/>
        <v>0.17257742262810716</v>
      </c>
      <c r="EM197" s="10">
        <f t="shared" si="365"/>
        <v>0.17331308980213045</v>
      </c>
      <c r="EN197" s="10">
        <f t="shared" si="365"/>
        <v>0.17404875697615374</v>
      </c>
      <c r="EO197" s="10">
        <f t="shared" si="365"/>
        <v>0.17478442415017703</v>
      </c>
      <c r="EP197" s="10">
        <f t="shared" si="365"/>
        <v>0.1755200913242021</v>
      </c>
      <c r="EQ197" s="10">
        <f t="shared" si="365"/>
        <v>0.17625575849822539</v>
      </c>
      <c r="ER197" s="10">
        <f t="shared" si="365"/>
        <v>0.17699142567224868</v>
      </c>
      <c r="ES197" s="10">
        <f t="shared" si="365"/>
        <v>0.17772709284627197</v>
      </c>
      <c r="ET197" s="10">
        <f t="shared" si="365"/>
        <v>0.17846276002029526</v>
      </c>
      <c r="EU197" s="10"/>
      <c r="EV197" s="10"/>
      <c r="EW197" s="10"/>
      <c r="EX197" s="10"/>
      <c r="EY197" s="10"/>
      <c r="EZ197" s="10"/>
      <c r="FA197" s="10"/>
      <c r="FB197" s="10"/>
    </row>
    <row r="198" spans="1:158" x14ac:dyDescent="0.25">
      <c r="A198" s="57" t="s">
        <v>112</v>
      </c>
      <c r="B198" s="17">
        <f t="shared" si="362"/>
        <v>143</v>
      </c>
      <c r="C198" s="10">
        <f>2.1642</f>
        <v>2.1642000000000001</v>
      </c>
      <c r="D198" s="10">
        <f>0.0431</f>
        <v>4.3099999999999999E-2</v>
      </c>
      <c r="E198" s="7">
        <v>0</v>
      </c>
      <c r="F198" s="10">
        <f t="shared" ref="F198:BQ198" si="366">F$5/(1-$E198)+$D$198-F$5</f>
        <v>4.3099999999999916E-2</v>
      </c>
      <c r="G198" s="10">
        <f t="shared" si="366"/>
        <v>4.3099999999999916E-2</v>
      </c>
      <c r="H198" s="10">
        <f t="shared" si="366"/>
        <v>4.3099999999999916E-2</v>
      </c>
      <c r="I198" s="10">
        <f t="shared" si="366"/>
        <v>4.3099999999999916E-2</v>
      </c>
      <c r="J198" s="10">
        <f t="shared" si="366"/>
        <v>4.3099999999999916E-2</v>
      </c>
      <c r="K198" s="10">
        <f t="shared" si="366"/>
        <v>4.3099999999999916E-2</v>
      </c>
      <c r="L198" s="10">
        <f t="shared" si="366"/>
        <v>4.3099999999999916E-2</v>
      </c>
      <c r="M198" s="10">
        <f t="shared" si="366"/>
        <v>4.3099999999999916E-2</v>
      </c>
      <c r="N198" s="10">
        <f t="shared" si="366"/>
        <v>4.3099999999999916E-2</v>
      </c>
      <c r="O198" s="10">
        <f t="shared" si="366"/>
        <v>4.3099999999999916E-2</v>
      </c>
      <c r="P198" s="10">
        <f t="shared" si="366"/>
        <v>4.3099999999999916E-2</v>
      </c>
      <c r="Q198" s="10">
        <f t="shared" si="366"/>
        <v>4.3099999999999916E-2</v>
      </c>
      <c r="R198" s="10">
        <f t="shared" si="366"/>
        <v>4.3099999999999916E-2</v>
      </c>
      <c r="S198" s="10">
        <f t="shared" si="366"/>
        <v>4.3099999999999916E-2</v>
      </c>
      <c r="T198" s="10">
        <f t="shared" si="366"/>
        <v>4.3099999999999916E-2</v>
      </c>
      <c r="U198" s="10">
        <f t="shared" si="366"/>
        <v>4.3099999999999916E-2</v>
      </c>
      <c r="V198" s="10">
        <f t="shared" si="366"/>
        <v>4.3099999999999916E-2</v>
      </c>
      <c r="W198" s="10">
        <f t="shared" si="366"/>
        <v>4.3099999999999916E-2</v>
      </c>
      <c r="X198" s="10">
        <f t="shared" si="366"/>
        <v>4.3099999999999916E-2</v>
      </c>
      <c r="Y198" s="10">
        <f t="shared" si="366"/>
        <v>4.3099999999999916E-2</v>
      </c>
      <c r="Z198" s="10">
        <f t="shared" si="366"/>
        <v>4.3099999999999916E-2</v>
      </c>
      <c r="AA198" s="10">
        <f t="shared" si="366"/>
        <v>4.3099999999999916E-2</v>
      </c>
      <c r="AB198" s="10">
        <f t="shared" si="366"/>
        <v>4.3099999999999916E-2</v>
      </c>
      <c r="AC198" s="10">
        <f t="shared" si="366"/>
        <v>4.3099999999999916E-2</v>
      </c>
      <c r="AD198" s="10">
        <f t="shared" si="366"/>
        <v>4.3099999999999916E-2</v>
      </c>
      <c r="AE198" s="10">
        <f t="shared" si="366"/>
        <v>4.3099999999999916E-2</v>
      </c>
      <c r="AF198" s="10">
        <f t="shared" si="366"/>
        <v>4.3099999999999916E-2</v>
      </c>
      <c r="AG198" s="10">
        <f t="shared" si="366"/>
        <v>4.3099999999999916E-2</v>
      </c>
      <c r="AH198" s="10">
        <f t="shared" si="366"/>
        <v>4.3099999999999916E-2</v>
      </c>
      <c r="AI198" s="10">
        <f t="shared" si="366"/>
        <v>4.3099999999999916E-2</v>
      </c>
      <c r="AJ198" s="10">
        <f t="shared" si="366"/>
        <v>4.3099999999999916E-2</v>
      </c>
      <c r="AK198" s="10">
        <f t="shared" si="366"/>
        <v>4.3099999999999916E-2</v>
      </c>
      <c r="AL198" s="10">
        <f t="shared" si="366"/>
        <v>4.3099999999999916E-2</v>
      </c>
      <c r="AM198" s="10">
        <f t="shared" si="366"/>
        <v>4.3099999999999916E-2</v>
      </c>
      <c r="AN198" s="10">
        <f t="shared" si="366"/>
        <v>4.3099999999999916E-2</v>
      </c>
      <c r="AO198" s="10">
        <f t="shared" si="366"/>
        <v>4.3099999999999916E-2</v>
      </c>
      <c r="AP198" s="10">
        <f t="shared" si="366"/>
        <v>4.3099999999999916E-2</v>
      </c>
      <c r="AQ198" s="10">
        <f t="shared" si="366"/>
        <v>4.3099999999999916E-2</v>
      </c>
      <c r="AR198" s="10">
        <f t="shared" si="366"/>
        <v>4.3099999999999916E-2</v>
      </c>
      <c r="AS198" s="10">
        <f t="shared" si="366"/>
        <v>4.3099999999999916E-2</v>
      </c>
      <c r="AT198" s="10">
        <f t="shared" si="366"/>
        <v>4.3099999999999916E-2</v>
      </c>
      <c r="AU198" s="10">
        <f t="shared" si="366"/>
        <v>4.3099999999999916E-2</v>
      </c>
      <c r="AV198" s="10">
        <f t="shared" si="366"/>
        <v>4.3099999999999916E-2</v>
      </c>
      <c r="AW198" s="10">
        <f t="shared" si="366"/>
        <v>4.3099999999999916E-2</v>
      </c>
      <c r="AX198" s="10">
        <f t="shared" si="366"/>
        <v>4.3099999999999916E-2</v>
      </c>
      <c r="AY198" s="10">
        <f t="shared" si="366"/>
        <v>4.3099999999999916E-2</v>
      </c>
      <c r="AZ198" s="10">
        <f t="shared" si="366"/>
        <v>4.3099999999999916E-2</v>
      </c>
      <c r="BA198" s="10">
        <f t="shared" si="366"/>
        <v>4.3099999999999916E-2</v>
      </c>
      <c r="BB198" s="10">
        <f t="shared" si="366"/>
        <v>4.3099999999999916E-2</v>
      </c>
      <c r="BC198" s="10">
        <f t="shared" si="366"/>
        <v>4.3099999999999916E-2</v>
      </c>
      <c r="BD198" s="10">
        <f t="shared" si="366"/>
        <v>4.3099999999999916E-2</v>
      </c>
      <c r="BE198" s="10">
        <f t="shared" si="366"/>
        <v>4.3099999999999916E-2</v>
      </c>
      <c r="BF198" s="10">
        <f t="shared" si="366"/>
        <v>4.3099999999999916E-2</v>
      </c>
      <c r="BG198" s="10">
        <f t="shared" si="366"/>
        <v>4.3099999999999916E-2</v>
      </c>
      <c r="BH198" s="10">
        <f t="shared" si="366"/>
        <v>4.3099999999999916E-2</v>
      </c>
      <c r="BI198" s="10">
        <f t="shared" si="366"/>
        <v>4.3099999999999916E-2</v>
      </c>
      <c r="BJ198" s="10">
        <f t="shared" si="366"/>
        <v>4.3099999999999916E-2</v>
      </c>
      <c r="BK198" s="10">
        <f t="shared" si="366"/>
        <v>4.3099999999999916E-2</v>
      </c>
      <c r="BL198" s="10">
        <f t="shared" si="366"/>
        <v>4.3099999999999916E-2</v>
      </c>
      <c r="BM198" s="10">
        <f t="shared" si="366"/>
        <v>4.3099999999999916E-2</v>
      </c>
      <c r="BN198" s="10">
        <f t="shared" si="366"/>
        <v>4.3099999999999916E-2</v>
      </c>
      <c r="BO198" s="10">
        <f t="shared" si="366"/>
        <v>4.3099999999999916E-2</v>
      </c>
      <c r="BP198" s="10">
        <f t="shared" si="366"/>
        <v>4.3099999999999916E-2</v>
      </c>
      <c r="BQ198" s="10">
        <f t="shared" si="366"/>
        <v>4.3099999999999916E-2</v>
      </c>
      <c r="BR198" s="10">
        <f t="shared" ref="BR198:EC198" si="367">BR$5/(1-$E198)+$D$198-BR$5</f>
        <v>4.3099999999999916E-2</v>
      </c>
      <c r="BS198" s="10">
        <f t="shared" si="367"/>
        <v>4.3099999999999916E-2</v>
      </c>
      <c r="BT198" s="10">
        <f t="shared" si="367"/>
        <v>4.3099999999999916E-2</v>
      </c>
      <c r="BU198" s="10">
        <f t="shared" si="367"/>
        <v>4.3099999999999916E-2</v>
      </c>
      <c r="BV198" s="10">
        <f t="shared" si="367"/>
        <v>4.3099999999999916E-2</v>
      </c>
      <c r="BW198" s="10">
        <f t="shared" si="367"/>
        <v>4.3099999999999916E-2</v>
      </c>
      <c r="BX198" s="10">
        <f t="shared" si="367"/>
        <v>4.3099999999999916E-2</v>
      </c>
      <c r="BY198" s="10">
        <f t="shared" si="367"/>
        <v>4.3099999999999916E-2</v>
      </c>
      <c r="BZ198" s="10">
        <f t="shared" si="367"/>
        <v>4.3099999999999916E-2</v>
      </c>
      <c r="CA198" s="10">
        <f t="shared" si="367"/>
        <v>4.3099999999999916E-2</v>
      </c>
      <c r="CB198" s="10">
        <f t="shared" si="367"/>
        <v>4.3099999999999916E-2</v>
      </c>
      <c r="CC198" s="10">
        <f t="shared" si="367"/>
        <v>4.3099999999999916E-2</v>
      </c>
      <c r="CD198" s="10">
        <f t="shared" si="367"/>
        <v>4.3099999999999916E-2</v>
      </c>
      <c r="CE198" s="10">
        <f t="shared" si="367"/>
        <v>4.3099999999999916E-2</v>
      </c>
      <c r="CF198" s="10">
        <f t="shared" si="367"/>
        <v>4.3099999999999916E-2</v>
      </c>
      <c r="CG198" s="10">
        <f t="shared" si="367"/>
        <v>4.3099999999999916E-2</v>
      </c>
      <c r="CH198" s="10">
        <f t="shared" si="367"/>
        <v>4.3099999999999916E-2</v>
      </c>
      <c r="CI198" s="10">
        <f t="shared" si="367"/>
        <v>4.3099999999999916E-2</v>
      </c>
      <c r="CJ198" s="10">
        <f t="shared" si="367"/>
        <v>4.3099999999999916E-2</v>
      </c>
      <c r="CK198" s="10">
        <f t="shared" si="367"/>
        <v>4.3099999999999916E-2</v>
      </c>
      <c r="CL198" s="10">
        <f t="shared" si="367"/>
        <v>4.3099999999999916E-2</v>
      </c>
      <c r="CM198" s="10">
        <f t="shared" si="367"/>
        <v>4.3099999999999916E-2</v>
      </c>
      <c r="CN198" s="10">
        <f t="shared" si="367"/>
        <v>4.3099999999999916E-2</v>
      </c>
      <c r="CO198" s="10">
        <f t="shared" si="367"/>
        <v>4.3099999999999916E-2</v>
      </c>
      <c r="CP198" s="10">
        <f t="shared" si="367"/>
        <v>4.3099999999999916E-2</v>
      </c>
      <c r="CQ198" s="10">
        <f t="shared" si="367"/>
        <v>4.3099999999999916E-2</v>
      </c>
      <c r="CR198" s="10">
        <f t="shared" si="367"/>
        <v>4.3099999999999916E-2</v>
      </c>
      <c r="CS198" s="10">
        <f t="shared" si="367"/>
        <v>4.3099999999999916E-2</v>
      </c>
      <c r="CT198" s="10">
        <f t="shared" si="367"/>
        <v>4.3099999999999916E-2</v>
      </c>
      <c r="CU198" s="10">
        <f t="shared" si="367"/>
        <v>4.3099999999999916E-2</v>
      </c>
      <c r="CV198" s="10">
        <f t="shared" si="367"/>
        <v>4.3099999999999916E-2</v>
      </c>
      <c r="CW198" s="10">
        <f t="shared" si="367"/>
        <v>4.3099999999999916E-2</v>
      </c>
      <c r="CX198" s="10">
        <f t="shared" si="367"/>
        <v>4.3099999999999916E-2</v>
      </c>
      <c r="CY198" s="10">
        <f t="shared" si="367"/>
        <v>4.3099999999999916E-2</v>
      </c>
      <c r="CZ198" s="10">
        <f t="shared" si="367"/>
        <v>4.3099999999999916E-2</v>
      </c>
      <c r="DA198" s="10">
        <f t="shared" si="367"/>
        <v>4.3099999999999916E-2</v>
      </c>
      <c r="DB198" s="10">
        <f t="shared" si="367"/>
        <v>4.3099999999999916E-2</v>
      </c>
      <c r="DC198" s="10">
        <f t="shared" si="367"/>
        <v>4.3099999999999916E-2</v>
      </c>
      <c r="DD198" s="10">
        <f t="shared" si="367"/>
        <v>4.3099999999999916E-2</v>
      </c>
      <c r="DE198" s="10">
        <f t="shared" si="367"/>
        <v>4.3099999999999916E-2</v>
      </c>
      <c r="DF198" s="10">
        <f t="shared" si="367"/>
        <v>4.3099999999999916E-2</v>
      </c>
      <c r="DG198" s="10">
        <f t="shared" si="367"/>
        <v>4.3099999999999916E-2</v>
      </c>
      <c r="DH198" s="10">
        <f t="shared" si="367"/>
        <v>4.3099999999999916E-2</v>
      </c>
      <c r="DI198" s="10">
        <f t="shared" si="367"/>
        <v>4.3099999999999916E-2</v>
      </c>
      <c r="DJ198" s="10">
        <f t="shared" si="367"/>
        <v>4.3099999999999916E-2</v>
      </c>
      <c r="DK198" s="10">
        <f t="shared" si="367"/>
        <v>4.3099999999999916E-2</v>
      </c>
      <c r="DL198" s="10">
        <f t="shared" si="367"/>
        <v>4.3099999999999916E-2</v>
      </c>
      <c r="DM198" s="10">
        <f t="shared" si="367"/>
        <v>4.3099999999999916E-2</v>
      </c>
      <c r="DN198" s="10">
        <f t="shared" si="367"/>
        <v>4.3099999999999916E-2</v>
      </c>
      <c r="DO198" s="10">
        <f t="shared" si="367"/>
        <v>4.3099999999999916E-2</v>
      </c>
      <c r="DP198" s="10">
        <f t="shared" si="367"/>
        <v>4.3099999999999916E-2</v>
      </c>
      <c r="DQ198" s="10">
        <f t="shared" si="367"/>
        <v>4.3099999999999916E-2</v>
      </c>
      <c r="DR198" s="10">
        <f t="shared" si="367"/>
        <v>4.3099999999999916E-2</v>
      </c>
      <c r="DS198" s="10">
        <f t="shared" si="367"/>
        <v>4.3099999999999916E-2</v>
      </c>
      <c r="DT198" s="10">
        <f t="shared" si="367"/>
        <v>4.3099999999999916E-2</v>
      </c>
      <c r="DU198" s="10">
        <f t="shared" si="367"/>
        <v>4.3099999999999916E-2</v>
      </c>
      <c r="DV198" s="10">
        <f t="shared" si="367"/>
        <v>4.3100000000000804E-2</v>
      </c>
      <c r="DW198" s="10">
        <f t="shared" si="367"/>
        <v>4.3100000000000804E-2</v>
      </c>
      <c r="DX198" s="10">
        <f t="shared" si="367"/>
        <v>4.3100000000000804E-2</v>
      </c>
      <c r="DY198" s="10">
        <f t="shared" si="367"/>
        <v>4.3100000000000804E-2</v>
      </c>
      <c r="DZ198" s="10">
        <f t="shared" si="367"/>
        <v>4.3100000000000804E-2</v>
      </c>
      <c r="EA198" s="10">
        <f t="shared" si="367"/>
        <v>4.3100000000000804E-2</v>
      </c>
      <c r="EB198" s="10">
        <f t="shared" si="367"/>
        <v>4.3100000000000804E-2</v>
      </c>
      <c r="EC198" s="10">
        <f t="shared" si="367"/>
        <v>4.3100000000000804E-2</v>
      </c>
      <c r="ED198" s="10">
        <f t="shared" ref="ED198:ET198" si="368">ED$5/(1-$E198)+$D$198-ED$5</f>
        <v>4.3100000000000804E-2</v>
      </c>
      <c r="EE198" s="10">
        <f t="shared" si="368"/>
        <v>4.3100000000000804E-2</v>
      </c>
      <c r="EF198" s="10">
        <f t="shared" si="368"/>
        <v>4.3100000000000804E-2</v>
      </c>
      <c r="EG198" s="10">
        <f t="shared" si="368"/>
        <v>4.3100000000000804E-2</v>
      </c>
      <c r="EH198" s="10">
        <f t="shared" si="368"/>
        <v>4.3100000000000804E-2</v>
      </c>
      <c r="EI198" s="10">
        <f t="shared" si="368"/>
        <v>4.3100000000000804E-2</v>
      </c>
      <c r="EJ198" s="10">
        <f t="shared" si="368"/>
        <v>4.3100000000000804E-2</v>
      </c>
      <c r="EK198" s="10">
        <f t="shared" si="368"/>
        <v>4.3100000000000804E-2</v>
      </c>
      <c r="EL198" s="10">
        <f t="shared" si="368"/>
        <v>4.3100000000000804E-2</v>
      </c>
      <c r="EM198" s="10">
        <f t="shared" si="368"/>
        <v>4.3100000000000804E-2</v>
      </c>
      <c r="EN198" s="10">
        <f t="shared" si="368"/>
        <v>4.3100000000000804E-2</v>
      </c>
      <c r="EO198" s="10">
        <f t="shared" si="368"/>
        <v>4.3100000000000804E-2</v>
      </c>
      <c r="EP198" s="10">
        <f t="shared" si="368"/>
        <v>4.3100000000000804E-2</v>
      </c>
      <c r="EQ198" s="10">
        <f t="shared" si="368"/>
        <v>4.3100000000000804E-2</v>
      </c>
      <c r="ER198" s="10">
        <f t="shared" si="368"/>
        <v>4.3100000000000804E-2</v>
      </c>
      <c r="ES198" s="10">
        <f t="shared" si="368"/>
        <v>4.3100000000000804E-2</v>
      </c>
      <c r="ET198" s="10">
        <f t="shared" si="368"/>
        <v>4.3100000000000804E-2</v>
      </c>
      <c r="EU198" s="10"/>
      <c r="EV198" s="10"/>
      <c r="EW198" s="10"/>
      <c r="EX198" s="10"/>
      <c r="EY198" s="10"/>
      <c r="EZ198" s="10"/>
      <c r="FA198" s="10"/>
      <c r="FB198" s="10"/>
    </row>
    <row r="199" spans="1:158" x14ac:dyDescent="0.25">
      <c r="A199" s="57" t="s">
        <v>113</v>
      </c>
      <c r="B199" s="17">
        <f t="shared" si="362"/>
        <v>144</v>
      </c>
      <c r="C199" s="10">
        <f>2.1642</f>
        <v>2.1642000000000001</v>
      </c>
      <c r="D199" s="10">
        <f>0.0431</f>
        <v>4.3099999999999999E-2</v>
      </c>
      <c r="E199" s="7">
        <v>0</v>
      </c>
      <c r="F199" s="10">
        <f t="shared" ref="F199:BQ199" si="369">F$5/(1-$E199)+$D$199-F$5</f>
        <v>4.3099999999999916E-2</v>
      </c>
      <c r="G199" s="10">
        <f t="shared" si="369"/>
        <v>4.3099999999999916E-2</v>
      </c>
      <c r="H199" s="10">
        <f t="shared" si="369"/>
        <v>4.3099999999999916E-2</v>
      </c>
      <c r="I199" s="10">
        <f t="shared" si="369"/>
        <v>4.3099999999999916E-2</v>
      </c>
      <c r="J199" s="10">
        <f t="shared" si="369"/>
        <v>4.3099999999999916E-2</v>
      </c>
      <c r="K199" s="10">
        <f t="shared" si="369"/>
        <v>4.3099999999999916E-2</v>
      </c>
      <c r="L199" s="10">
        <f t="shared" si="369"/>
        <v>4.3099999999999916E-2</v>
      </c>
      <c r="M199" s="10">
        <f t="shared" si="369"/>
        <v>4.3099999999999916E-2</v>
      </c>
      <c r="N199" s="10">
        <f t="shared" si="369"/>
        <v>4.3099999999999916E-2</v>
      </c>
      <c r="O199" s="10">
        <f t="shared" si="369"/>
        <v>4.3099999999999916E-2</v>
      </c>
      <c r="P199" s="10">
        <f t="shared" si="369"/>
        <v>4.3099999999999916E-2</v>
      </c>
      <c r="Q199" s="10">
        <f t="shared" si="369"/>
        <v>4.3099999999999916E-2</v>
      </c>
      <c r="R199" s="10">
        <f t="shared" si="369"/>
        <v>4.3099999999999916E-2</v>
      </c>
      <c r="S199" s="10">
        <f t="shared" si="369"/>
        <v>4.3099999999999916E-2</v>
      </c>
      <c r="T199" s="10">
        <f t="shared" si="369"/>
        <v>4.3099999999999916E-2</v>
      </c>
      <c r="U199" s="10">
        <f t="shared" si="369"/>
        <v>4.3099999999999916E-2</v>
      </c>
      <c r="V199" s="10">
        <f t="shared" si="369"/>
        <v>4.3099999999999916E-2</v>
      </c>
      <c r="W199" s="10">
        <f t="shared" si="369"/>
        <v>4.3099999999999916E-2</v>
      </c>
      <c r="X199" s="10">
        <f t="shared" si="369"/>
        <v>4.3099999999999916E-2</v>
      </c>
      <c r="Y199" s="10">
        <f t="shared" si="369"/>
        <v>4.3099999999999916E-2</v>
      </c>
      <c r="Z199" s="10">
        <f t="shared" si="369"/>
        <v>4.3099999999999916E-2</v>
      </c>
      <c r="AA199" s="10">
        <f t="shared" si="369"/>
        <v>4.3099999999999916E-2</v>
      </c>
      <c r="AB199" s="10">
        <f t="shared" si="369"/>
        <v>4.3099999999999916E-2</v>
      </c>
      <c r="AC199" s="10">
        <f t="shared" si="369"/>
        <v>4.3099999999999916E-2</v>
      </c>
      <c r="AD199" s="10">
        <f t="shared" si="369"/>
        <v>4.3099999999999916E-2</v>
      </c>
      <c r="AE199" s="10">
        <f t="shared" si="369"/>
        <v>4.3099999999999916E-2</v>
      </c>
      <c r="AF199" s="10">
        <f t="shared" si="369"/>
        <v>4.3099999999999916E-2</v>
      </c>
      <c r="AG199" s="10">
        <f t="shared" si="369"/>
        <v>4.3099999999999916E-2</v>
      </c>
      <c r="AH199" s="10">
        <f t="shared" si="369"/>
        <v>4.3099999999999916E-2</v>
      </c>
      <c r="AI199" s="10">
        <f t="shared" si="369"/>
        <v>4.3099999999999916E-2</v>
      </c>
      <c r="AJ199" s="10">
        <f t="shared" si="369"/>
        <v>4.3099999999999916E-2</v>
      </c>
      <c r="AK199" s="10">
        <f t="shared" si="369"/>
        <v>4.3099999999999916E-2</v>
      </c>
      <c r="AL199" s="10">
        <f t="shared" si="369"/>
        <v>4.3099999999999916E-2</v>
      </c>
      <c r="AM199" s="10">
        <f t="shared" si="369"/>
        <v>4.3099999999999916E-2</v>
      </c>
      <c r="AN199" s="10">
        <f t="shared" si="369"/>
        <v>4.3099999999999916E-2</v>
      </c>
      <c r="AO199" s="10">
        <f t="shared" si="369"/>
        <v>4.3099999999999916E-2</v>
      </c>
      <c r="AP199" s="10">
        <f t="shared" si="369"/>
        <v>4.3099999999999916E-2</v>
      </c>
      <c r="AQ199" s="10">
        <f t="shared" si="369"/>
        <v>4.3099999999999916E-2</v>
      </c>
      <c r="AR199" s="10">
        <f t="shared" si="369"/>
        <v>4.3099999999999916E-2</v>
      </c>
      <c r="AS199" s="10">
        <f t="shared" si="369"/>
        <v>4.3099999999999916E-2</v>
      </c>
      <c r="AT199" s="10">
        <f t="shared" si="369"/>
        <v>4.3099999999999916E-2</v>
      </c>
      <c r="AU199" s="10">
        <f t="shared" si="369"/>
        <v>4.3099999999999916E-2</v>
      </c>
      <c r="AV199" s="10">
        <f t="shared" si="369"/>
        <v>4.3099999999999916E-2</v>
      </c>
      <c r="AW199" s="10">
        <f t="shared" si="369"/>
        <v>4.3099999999999916E-2</v>
      </c>
      <c r="AX199" s="10">
        <f t="shared" si="369"/>
        <v>4.3099999999999916E-2</v>
      </c>
      <c r="AY199" s="10">
        <f t="shared" si="369"/>
        <v>4.3099999999999916E-2</v>
      </c>
      <c r="AZ199" s="10">
        <f t="shared" si="369"/>
        <v>4.3099999999999916E-2</v>
      </c>
      <c r="BA199" s="10">
        <f t="shared" si="369"/>
        <v>4.3099999999999916E-2</v>
      </c>
      <c r="BB199" s="10">
        <f t="shared" si="369"/>
        <v>4.3099999999999916E-2</v>
      </c>
      <c r="BC199" s="10">
        <f t="shared" si="369"/>
        <v>4.3099999999999916E-2</v>
      </c>
      <c r="BD199" s="10">
        <f t="shared" si="369"/>
        <v>4.3099999999999916E-2</v>
      </c>
      <c r="BE199" s="10">
        <f t="shared" si="369"/>
        <v>4.3099999999999916E-2</v>
      </c>
      <c r="BF199" s="10">
        <f t="shared" si="369"/>
        <v>4.3099999999999916E-2</v>
      </c>
      <c r="BG199" s="10">
        <f t="shared" si="369"/>
        <v>4.3099999999999916E-2</v>
      </c>
      <c r="BH199" s="10">
        <f t="shared" si="369"/>
        <v>4.3099999999999916E-2</v>
      </c>
      <c r="BI199" s="10">
        <f t="shared" si="369"/>
        <v>4.3099999999999916E-2</v>
      </c>
      <c r="BJ199" s="10">
        <f t="shared" si="369"/>
        <v>4.3099999999999916E-2</v>
      </c>
      <c r="BK199" s="10">
        <f t="shared" si="369"/>
        <v>4.3099999999999916E-2</v>
      </c>
      <c r="BL199" s="10">
        <f t="shared" si="369"/>
        <v>4.3099999999999916E-2</v>
      </c>
      <c r="BM199" s="10">
        <f t="shared" si="369"/>
        <v>4.3099999999999916E-2</v>
      </c>
      <c r="BN199" s="10">
        <f t="shared" si="369"/>
        <v>4.3099999999999916E-2</v>
      </c>
      <c r="BO199" s="10">
        <f t="shared" si="369"/>
        <v>4.3099999999999916E-2</v>
      </c>
      <c r="BP199" s="10">
        <f t="shared" si="369"/>
        <v>4.3099999999999916E-2</v>
      </c>
      <c r="BQ199" s="10">
        <f t="shared" si="369"/>
        <v>4.3099999999999916E-2</v>
      </c>
      <c r="BR199" s="10">
        <f t="shared" ref="BR199:EC199" si="370">BR$5/(1-$E199)+$D$199-BR$5</f>
        <v>4.3099999999999916E-2</v>
      </c>
      <c r="BS199" s="10">
        <f t="shared" si="370"/>
        <v>4.3099999999999916E-2</v>
      </c>
      <c r="BT199" s="10">
        <f t="shared" si="370"/>
        <v>4.3099999999999916E-2</v>
      </c>
      <c r="BU199" s="10">
        <f t="shared" si="370"/>
        <v>4.3099999999999916E-2</v>
      </c>
      <c r="BV199" s="10">
        <f t="shared" si="370"/>
        <v>4.3099999999999916E-2</v>
      </c>
      <c r="BW199" s="10">
        <f t="shared" si="370"/>
        <v>4.3099999999999916E-2</v>
      </c>
      <c r="BX199" s="10">
        <f t="shared" si="370"/>
        <v>4.3099999999999916E-2</v>
      </c>
      <c r="BY199" s="10">
        <f t="shared" si="370"/>
        <v>4.3099999999999916E-2</v>
      </c>
      <c r="BZ199" s="10">
        <f t="shared" si="370"/>
        <v>4.3099999999999916E-2</v>
      </c>
      <c r="CA199" s="10">
        <f t="shared" si="370"/>
        <v>4.3099999999999916E-2</v>
      </c>
      <c r="CB199" s="10">
        <f t="shared" si="370"/>
        <v>4.3099999999999916E-2</v>
      </c>
      <c r="CC199" s="10">
        <f t="shared" si="370"/>
        <v>4.3099999999999916E-2</v>
      </c>
      <c r="CD199" s="10">
        <f t="shared" si="370"/>
        <v>4.3099999999999916E-2</v>
      </c>
      <c r="CE199" s="10">
        <f t="shared" si="370"/>
        <v>4.3099999999999916E-2</v>
      </c>
      <c r="CF199" s="10">
        <f t="shared" si="370"/>
        <v>4.3099999999999916E-2</v>
      </c>
      <c r="CG199" s="10">
        <f t="shared" si="370"/>
        <v>4.3099999999999916E-2</v>
      </c>
      <c r="CH199" s="10">
        <f t="shared" si="370"/>
        <v>4.3099999999999916E-2</v>
      </c>
      <c r="CI199" s="10">
        <f t="shared" si="370"/>
        <v>4.3099999999999916E-2</v>
      </c>
      <c r="CJ199" s="10">
        <f t="shared" si="370"/>
        <v>4.3099999999999916E-2</v>
      </c>
      <c r="CK199" s="10">
        <f t="shared" si="370"/>
        <v>4.3099999999999916E-2</v>
      </c>
      <c r="CL199" s="10">
        <f t="shared" si="370"/>
        <v>4.3099999999999916E-2</v>
      </c>
      <c r="CM199" s="10">
        <f t="shared" si="370"/>
        <v>4.3099999999999916E-2</v>
      </c>
      <c r="CN199" s="10">
        <f t="shared" si="370"/>
        <v>4.3099999999999916E-2</v>
      </c>
      <c r="CO199" s="10">
        <f t="shared" si="370"/>
        <v>4.3099999999999916E-2</v>
      </c>
      <c r="CP199" s="10">
        <f t="shared" si="370"/>
        <v>4.3099999999999916E-2</v>
      </c>
      <c r="CQ199" s="10">
        <f t="shared" si="370"/>
        <v>4.3099999999999916E-2</v>
      </c>
      <c r="CR199" s="10">
        <f t="shared" si="370"/>
        <v>4.3099999999999916E-2</v>
      </c>
      <c r="CS199" s="10">
        <f t="shared" si="370"/>
        <v>4.3099999999999916E-2</v>
      </c>
      <c r="CT199" s="10">
        <f t="shared" si="370"/>
        <v>4.3099999999999916E-2</v>
      </c>
      <c r="CU199" s="10">
        <f t="shared" si="370"/>
        <v>4.3099999999999916E-2</v>
      </c>
      <c r="CV199" s="10">
        <f t="shared" si="370"/>
        <v>4.3099999999999916E-2</v>
      </c>
      <c r="CW199" s="10">
        <f t="shared" si="370"/>
        <v>4.3099999999999916E-2</v>
      </c>
      <c r="CX199" s="10">
        <f t="shared" si="370"/>
        <v>4.3099999999999916E-2</v>
      </c>
      <c r="CY199" s="10">
        <f t="shared" si="370"/>
        <v>4.3099999999999916E-2</v>
      </c>
      <c r="CZ199" s="10">
        <f t="shared" si="370"/>
        <v>4.3099999999999916E-2</v>
      </c>
      <c r="DA199" s="10">
        <f t="shared" si="370"/>
        <v>4.3099999999999916E-2</v>
      </c>
      <c r="DB199" s="10">
        <f t="shared" si="370"/>
        <v>4.3099999999999916E-2</v>
      </c>
      <c r="DC199" s="10">
        <f t="shared" si="370"/>
        <v>4.3099999999999916E-2</v>
      </c>
      <c r="DD199" s="10">
        <f t="shared" si="370"/>
        <v>4.3099999999999916E-2</v>
      </c>
      <c r="DE199" s="10">
        <f t="shared" si="370"/>
        <v>4.3099999999999916E-2</v>
      </c>
      <c r="DF199" s="10">
        <f t="shared" si="370"/>
        <v>4.3099999999999916E-2</v>
      </c>
      <c r="DG199" s="10">
        <f t="shared" si="370"/>
        <v>4.3099999999999916E-2</v>
      </c>
      <c r="DH199" s="10">
        <f t="shared" si="370"/>
        <v>4.3099999999999916E-2</v>
      </c>
      <c r="DI199" s="10">
        <f t="shared" si="370"/>
        <v>4.3099999999999916E-2</v>
      </c>
      <c r="DJ199" s="10">
        <f t="shared" si="370"/>
        <v>4.3099999999999916E-2</v>
      </c>
      <c r="DK199" s="10">
        <f t="shared" si="370"/>
        <v>4.3099999999999916E-2</v>
      </c>
      <c r="DL199" s="10">
        <f t="shared" si="370"/>
        <v>4.3099999999999916E-2</v>
      </c>
      <c r="DM199" s="10">
        <f t="shared" si="370"/>
        <v>4.3099999999999916E-2</v>
      </c>
      <c r="DN199" s="10">
        <f t="shared" si="370"/>
        <v>4.3099999999999916E-2</v>
      </c>
      <c r="DO199" s="10">
        <f t="shared" si="370"/>
        <v>4.3099999999999916E-2</v>
      </c>
      <c r="DP199" s="10">
        <f t="shared" si="370"/>
        <v>4.3099999999999916E-2</v>
      </c>
      <c r="DQ199" s="10">
        <f t="shared" si="370"/>
        <v>4.3099999999999916E-2</v>
      </c>
      <c r="DR199" s="10">
        <f t="shared" si="370"/>
        <v>4.3099999999999916E-2</v>
      </c>
      <c r="DS199" s="10">
        <f t="shared" si="370"/>
        <v>4.3099999999999916E-2</v>
      </c>
      <c r="DT199" s="10">
        <f t="shared" si="370"/>
        <v>4.3099999999999916E-2</v>
      </c>
      <c r="DU199" s="10">
        <f t="shared" si="370"/>
        <v>4.3099999999999916E-2</v>
      </c>
      <c r="DV199" s="10">
        <f t="shared" si="370"/>
        <v>4.3100000000000804E-2</v>
      </c>
      <c r="DW199" s="10">
        <f t="shared" si="370"/>
        <v>4.3100000000000804E-2</v>
      </c>
      <c r="DX199" s="10">
        <f t="shared" si="370"/>
        <v>4.3100000000000804E-2</v>
      </c>
      <c r="DY199" s="10">
        <f t="shared" si="370"/>
        <v>4.3100000000000804E-2</v>
      </c>
      <c r="DZ199" s="10">
        <f t="shared" si="370"/>
        <v>4.3100000000000804E-2</v>
      </c>
      <c r="EA199" s="10">
        <f t="shared" si="370"/>
        <v>4.3100000000000804E-2</v>
      </c>
      <c r="EB199" s="10">
        <f t="shared" si="370"/>
        <v>4.3100000000000804E-2</v>
      </c>
      <c r="EC199" s="10">
        <f t="shared" si="370"/>
        <v>4.3100000000000804E-2</v>
      </c>
      <c r="ED199" s="10">
        <f t="shared" ref="ED199:ET199" si="371">ED$5/(1-$E199)+$D$199-ED$5</f>
        <v>4.3100000000000804E-2</v>
      </c>
      <c r="EE199" s="10">
        <f t="shared" si="371"/>
        <v>4.3100000000000804E-2</v>
      </c>
      <c r="EF199" s="10">
        <f t="shared" si="371"/>
        <v>4.3100000000000804E-2</v>
      </c>
      <c r="EG199" s="10">
        <f t="shared" si="371"/>
        <v>4.3100000000000804E-2</v>
      </c>
      <c r="EH199" s="10">
        <f t="shared" si="371"/>
        <v>4.3100000000000804E-2</v>
      </c>
      <c r="EI199" s="10">
        <f t="shared" si="371"/>
        <v>4.3100000000000804E-2</v>
      </c>
      <c r="EJ199" s="10">
        <f t="shared" si="371"/>
        <v>4.3100000000000804E-2</v>
      </c>
      <c r="EK199" s="10">
        <f t="shared" si="371"/>
        <v>4.3100000000000804E-2</v>
      </c>
      <c r="EL199" s="10">
        <f t="shared" si="371"/>
        <v>4.3100000000000804E-2</v>
      </c>
      <c r="EM199" s="10">
        <f t="shared" si="371"/>
        <v>4.3100000000000804E-2</v>
      </c>
      <c r="EN199" s="10">
        <f t="shared" si="371"/>
        <v>4.3100000000000804E-2</v>
      </c>
      <c r="EO199" s="10">
        <f t="shared" si="371"/>
        <v>4.3100000000000804E-2</v>
      </c>
      <c r="EP199" s="10">
        <f t="shared" si="371"/>
        <v>4.3100000000000804E-2</v>
      </c>
      <c r="EQ199" s="10">
        <f t="shared" si="371"/>
        <v>4.3100000000000804E-2</v>
      </c>
      <c r="ER199" s="10">
        <f t="shared" si="371"/>
        <v>4.3100000000000804E-2</v>
      </c>
      <c r="ES199" s="10">
        <f t="shared" si="371"/>
        <v>4.3100000000000804E-2</v>
      </c>
      <c r="ET199" s="10">
        <f t="shared" si="371"/>
        <v>4.3100000000000804E-2</v>
      </c>
      <c r="EU199" s="10"/>
      <c r="EV199" s="10"/>
      <c r="EW199" s="10"/>
      <c r="EX199" s="10"/>
      <c r="EY199" s="10"/>
      <c r="EZ199" s="10"/>
      <c r="FA199" s="10"/>
      <c r="FB199" s="10"/>
    </row>
    <row r="200" spans="1:158" x14ac:dyDescent="0.25">
      <c r="A200" s="57" t="s">
        <v>114</v>
      </c>
      <c r="B200" s="17">
        <f t="shared" si="362"/>
        <v>145</v>
      </c>
      <c r="C200" s="10">
        <f>6.0872</f>
        <v>6.0872000000000002</v>
      </c>
      <c r="D200" s="10">
        <f>0.048</f>
        <v>4.8000000000000001E-2</v>
      </c>
      <c r="E200" s="7">
        <v>2.2200000000000001E-2</v>
      </c>
      <c r="F200" s="10">
        <f t="shared" ref="F200:BQ200" si="372">F$5/(1-$E200)+$D$200-F$5</f>
        <v>8.2056044180814025E-2</v>
      </c>
      <c r="G200" s="10">
        <f t="shared" si="372"/>
        <v>8.3191245653507995E-2</v>
      </c>
      <c r="H200" s="10">
        <f t="shared" si="372"/>
        <v>8.4326447126201742E-2</v>
      </c>
      <c r="I200" s="10">
        <f t="shared" si="372"/>
        <v>8.546164859889549E-2</v>
      </c>
      <c r="J200" s="10">
        <f t="shared" si="372"/>
        <v>8.6596850071589238E-2</v>
      </c>
      <c r="K200" s="10">
        <f t="shared" si="372"/>
        <v>8.7732051544283207E-2</v>
      </c>
      <c r="L200" s="10">
        <f t="shared" si="372"/>
        <v>8.8867253016976955E-2</v>
      </c>
      <c r="M200" s="10">
        <f t="shared" si="372"/>
        <v>9.0002454489670702E-2</v>
      </c>
      <c r="N200" s="10">
        <f t="shared" si="372"/>
        <v>9.113765596236445E-2</v>
      </c>
      <c r="O200" s="10">
        <f t="shared" si="372"/>
        <v>9.2272857435058198E-2</v>
      </c>
      <c r="P200" s="10">
        <f t="shared" si="372"/>
        <v>0.10476007363469009</v>
      </c>
      <c r="Q200" s="10">
        <f t="shared" si="372"/>
        <v>0.10589527510738383</v>
      </c>
      <c r="R200" s="10">
        <f t="shared" si="372"/>
        <v>0.10703047658007758</v>
      </c>
      <c r="S200" s="10">
        <f t="shared" si="372"/>
        <v>0.10816567805277133</v>
      </c>
      <c r="T200" s="10">
        <f t="shared" si="372"/>
        <v>0.10930087952546552</v>
      </c>
      <c r="U200" s="10">
        <f t="shared" si="372"/>
        <v>0.11043608099815927</v>
      </c>
      <c r="V200" s="10">
        <f t="shared" si="372"/>
        <v>0.11157128247085302</v>
      </c>
      <c r="W200" s="10">
        <f t="shared" si="372"/>
        <v>0.11270648394354676</v>
      </c>
      <c r="X200" s="10">
        <f t="shared" si="372"/>
        <v>0.11384168541624051</v>
      </c>
      <c r="Y200" s="10">
        <f t="shared" si="372"/>
        <v>0.11497688688893426</v>
      </c>
      <c r="Z200" s="10">
        <f t="shared" si="372"/>
        <v>0.11611208836162801</v>
      </c>
      <c r="AA200" s="10">
        <f t="shared" si="372"/>
        <v>0.11724728983432176</v>
      </c>
      <c r="AB200" s="10">
        <f t="shared" si="372"/>
        <v>0.11838249130701595</v>
      </c>
      <c r="AC200" s="10">
        <f t="shared" si="372"/>
        <v>0.11951769277970969</v>
      </c>
      <c r="AD200" s="10">
        <f t="shared" si="372"/>
        <v>0.12065289425240344</v>
      </c>
      <c r="AE200" s="10">
        <f t="shared" si="372"/>
        <v>0.12178809572509719</v>
      </c>
      <c r="AF200" s="10">
        <f t="shared" si="372"/>
        <v>0.12292329719779094</v>
      </c>
      <c r="AG200" s="10">
        <f t="shared" si="372"/>
        <v>0.12405849867048468</v>
      </c>
      <c r="AH200" s="10">
        <f t="shared" si="372"/>
        <v>0.12519370014317843</v>
      </c>
      <c r="AI200" s="10">
        <f t="shared" si="372"/>
        <v>0.12632890161587218</v>
      </c>
      <c r="AJ200" s="10">
        <f t="shared" si="372"/>
        <v>0.12746410308856593</v>
      </c>
      <c r="AK200" s="10">
        <f t="shared" si="372"/>
        <v>0.12859930456126012</v>
      </c>
      <c r="AL200" s="10">
        <f t="shared" si="372"/>
        <v>0.12973450603395387</v>
      </c>
      <c r="AM200" s="10">
        <f t="shared" si="372"/>
        <v>0.13086970750664761</v>
      </c>
      <c r="AN200" s="10">
        <f t="shared" si="372"/>
        <v>0.13200490897934136</v>
      </c>
      <c r="AO200" s="10">
        <f t="shared" si="372"/>
        <v>0.13314011045203511</v>
      </c>
      <c r="AP200" s="10">
        <f t="shared" si="372"/>
        <v>0.13427531192472886</v>
      </c>
      <c r="AQ200" s="10">
        <f t="shared" si="372"/>
        <v>0.1354105133974226</v>
      </c>
      <c r="AR200" s="10">
        <f t="shared" si="372"/>
        <v>0.13654571487011591</v>
      </c>
      <c r="AS200" s="10">
        <f t="shared" si="372"/>
        <v>0.1376809163428101</v>
      </c>
      <c r="AT200" s="10">
        <f t="shared" si="372"/>
        <v>0.13881611781550429</v>
      </c>
      <c r="AU200" s="10">
        <f t="shared" si="372"/>
        <v>0.1399513192881976</v>
      </c>
      <c r="AV200" s="10">
        <f t="shared" si="372"/>
        <v>0.14108652076089179</v>
      </c>
      <c r="AW200" s="10">
        <f t="shared" si="372"/>
        <v>0.14222172223358509</v>
      </c>
      <c r="AX200" s="10">
        <f t="shared" si="372"/>
        <v>0.14335692370627928</v>
      </c>
      <c r="AY200" s="10">
        <f t="shared" si="372"/>
        <v>0.14449212517897347</v>
      </c>
      <c r="AZ200" s="10">
        <f t="shared" si="372"/>
        <v>0.14562732665166678</v>
      </c>
      <c r="BA200" s="10">
        <f t="shared" si="372"/>
        <v>0.14676252812436097</v>
      </c>
      <c r="BB200" s="10">
        <f t="shared" si="372"/>
        <v>0.14789772959705427</v>
      </c>
      <c r="BC200" s="10">
        <f t="shared" si="372"/>
        <v>0.14903293106974846</v>
      </c>
      <c r="BD200" s="10">
        <f t="shared" si="372"/>
        <v>0.15016813254244177</v>
      </c>
      <c r="BE200" s="10">
        <f t="shared" si="372"/>
        <v>0.15130333401513596</v>
      </c>
      <c r="BF200" s="10">
        <f t="shared" si="372"/>
        <v>0.15243853548782926</v>
      </c>
      <c r="BG200" s="10">
        <f t="shared" si="372"/>
        <v>0.15357373696052345</v>
      </c>
      <c r="BH200" s="10">
        <f t="shared" si="372"/>
        <v>0.15470893843321765</v>
      </c>
      <c r="BI200" s="10">
        <f t="shared" si="372"/>
        <v>0.15584413990591095</v>
      </c>
      <c r="BJ200" s="10">
        <f t="shared" si="372"/>
        <v>0.15697934137860514</v>
      </c>
      <c r="BK200" s="10">
        <f t="shared" si="372"/>
        <v>0.15811454285129845</v>
      </c>
      <c r="BL200" s="10">
        <f t="shared" si="372"/>
        <v>0.15924974432399264</v>
      </c>
      <c r="BM200" s="10">
        <f t="shared" si="372"/>
        <v>0.16038494579668594</v>
      </c>
      <c r="BN200" s="10">
        <f t="shared" si="372"/>
        <v>0.16152014726938013</v>
      </c>
      <c r="BO200" s="10">
        <f t="shared" si="372"/>
        <v>0.16265534874207344</v>
      </c>
      <c r="BP200" s="10">
        <f t="shared" si="372"/>
        <v>0.16379055021476763</v>
      </c>
      <c r="BQ200" s="10">
        <f t="shared" si="372"/>
        <v>0.16492575168746182</v>
      </c>
      <c r="BR200" s="10">
        <f t="shared" ref="BR200:EC200" si="373">BR$5/(1-$E200)+$D$200-BR$5</f>
        <v>0.16606095316015512</v>
      </c>
      <c r="BS200" s="10">
        <f t="shared" si="373"/>
        <v>0.16719615463284931</v>
      </c>
      <c r="BT200" s="10">
        <f t="shared" si="373"/>
        <v>0.16833135610554262</v>
      </c>
      <c r="BU200" s="10">
        <f t="shared" si="373"/>
        <v>0.16946655757823681</v>
      </c>
      <c r="BV200" s="10">
        <f t="shared" si="373"/>
        <v>0.17060175905093011</v>
      </c>
      <c r="BW200" s="10">
        <f t="shared" si="373"/>
        <v>0.1717369605236243</v>
      </c>
      <c r="BX200" s="10">
        <f t="shared" si="373"/>
        <v>0.17287216199631761</v>
      </c>
      <c r="BY200" s="10">
        <f t="shared" si="373"/>
        <v>0.1740073634690118</v>
      </c>
      <c r="BZ200" s="10">
        <f t="shared" si="373"/>
        <v>0.17514256494170599</v>
      </c>
      <c r="CA200" s="10">
        <f t="shared" si="373"/>
        <v>0.1762777664143993</v>
      </c>
      <c r="CB200" s="10">
        <f t="shared" si="373"/>
        <v>0.17741296788709349</v>
      </c>
      <c r="CC200" s="10">
        <f t="shared" si="373"/>
        <v>0.17854816935978679</v>
      </c>
      <c r="CD200" s="10">
        <f t="shared" si="373"/>
        <v>0.17968337083248098</v>
      </c>
      <c r="CE200" s="10">
        <f t="shared" si="373"/>
        <v>0.18081857230517429</v>
      </c>
      <c r="CF200" s="10">
        <f t="shared" si="373"/>
        <v>0.18195377377786848</v>
      </c>
      <c r="CG200" s="10">
        <f t="shared" si="373"/>
        <v>0.18308897525056267</v>
      </c>
      <c r="CH200" s="10">
        <f t="shared" si="373"/>
        <v>0.18422417672325597</v>
      </c>
      <c r="CI200" s="10">
        <f t="shared" si="373"/>
        <v>0.18535937819595016</v>
      </c>
      <c r="CJ200" s="10">
        <f t="shared" si="373"/>
        <v>0.18649457966864347</v>
      </c>
      <c r="CK200" s="10">
        <f t="shared" si="373"/>
        <v>0.18762978114133766</v>
      </c>
      <c r="CL200" s="10">
        <f t="shared" si="373"/>
        <v>0.18876498261403096</v>
      </c>
      <c r="CM200" s="10">
        <f t="shared" si="373"/>
        <v>0.18990018408672515</v>
      </c>
      <c r="CN200" s="10">
        <f t="shared" si="373"/>
        <v>0.19103538555941846</v>
      </c>
      <c r="CO200" s="10">
        <f t="shared" si="373"/>
        <v>0.19217058703211265</v>
      </c>
      <c r="CP200" s="10">
        <f t="shared" si="373"/>
        <v>0.19330578850480684</v>
      </c>
      <c r="CQ200" s="10">
        <f t="shared" si="373"/>
        <v>0.19444098997750014</v>
      </c>
      <c r="CR200" s="10">
        <f t="shared" si="373"/>
        <v>0.19557619145019434</v>
      </c>
      <c r="CS200" s="10">
        <f t="shared" si="373"/>
        <v>0.19671139292288764</v>
      </c>
      <c r="CT200" s="10">
        <f t="shared" si="373"/>
        <v>0.19784659439558183</v>
      </c>
      <c r="CU200" s="10">
        <f t="shared" si="373"/>
        <v>0.19898179586827514</v>
      </c>
      <c r="CV200" s="10">
        <f t="shared" si="373"/>
        <v>0.20011699734096933</v>
      </c>
      <c r="CW200" s="10">
        <f t="shared" si="373"/>
        <v>0.20125219881366263</v>
      </c>
      <c r="CX200" s="10">
        <f t="shared" si="373"/>
        <v>0.20238740028635682</v>
      </c>
      <c r="CY200" s="10">
        <f t="shared" si="373"/>
        <v>0.20352260175905101</v>
      </c>
      <c r="CZ200" s="10">
        <f t="shared" si="373"/>
        <v>0.20465780323174432</v>
      </c>
      <c r="DA200" s="10">
        <f t="shared" si="373"/>
        <v>0.20579300470443851</v>
      </c>
      <c r="DB200" s="10">
        <f t="shared" si="373"/>
        <v>0.20692820617713181</v>
      </c>
      <c r="DC200" s="10">
        <f t="shared" si="373"/>
        <v>0.208063407649826</v>
      </c>
      <c r="DD200" s="10">
        <f t="shared" si="373"/>
        <v>0.20919860912251931</v>
      </c>
      <c r="DE200" s="10">
        <f t="shared" si="373"/>
        <v>0.2103338105952135</v>
      </c>
      <c r="DF200" s="10">
        <f t="shared" si="373"/>
        <v>0.2114690120679068</v>
      </c>
      <c r="DG200" s="10">
        <f t="shared" si="373"/>
        <v>0.21260421354060099</v>
      </c>
      <c r="DH200" s="10">
        <f t="shared" si="373"/>
        <v>0.21373941501329519</v>
      </c>
      <c r="DI200" s="10">
        <f t="shared" si="373"/>
        <v>0.21487461648598849</v>
      </c>
      <c r="DJ200" s="10">
        <f t="shared" si="373"/>
        <v>0.21600981795868268</v>
      </c>
      <c r="DK200" s="10">
        <f t="shared" si="373"/>
        <v>0.21714501943137599</v>
      </c>
      <c r="DL200" s="10">
        <f t="shared" si="373"/>
        <v>0.21828022090407018</v>
      </c>
      <c r="DM200" s="10">
        <f t="shared" si="373"/>
        <v>0.21941542237676348</v>
      </c>
      <c r="DN200" s="10">
        <f t="shared" si="373"/>
        <v>0.22055062384945767</v>
      </c>
      <c r="DO200" s="10">
        <f t="shared" si="373"/>
        <v>0.22168582532215098</v>
      </c>
      <c r="DP200" s="10">
        <f t="shared" si="373"/>
        <v>0.22282102679484517</v>
      </c>
      <c r="DQ200" s="10">
        <f t="shared" si="373"/>
        <v>0.22395622826753936</v>
      </c>
      <c r="DR200" s="10">
        <f t="shared" si="373"/>
        <v>0.22509142974023177</v>
      </c>
      <c r="DS200" s="10">
        <f t="shared" si="373"/>
        <v>0.22622663121292685</v>
      </c>
      <c r="DT200" s="10">
        <f t="shared" si="373"/>
        <v>0.22736183268562016</v>
      </c>
      <c r="DU200" s="10">
        <f t="shared" si="373"/>
        <v>0.22849703415831346</v>
      </c>
      <c r="DV200" s="10">
        <f t="shared" si="373"/>
        <v>0.22963223563100854</v>
      </c>
      <c r="DW200" s="10">
        <f t="shared" si="373"/>
        <v>0.23076743710370096</v>
      </c>
      <c r="DX200" s="10">
        <f t="shared" si="373"/>
        <v>0.23190263857639515</v>
      </c>
      <c r="DY200" s="10">
        <f t="shared" si="373"/>
        <v>0.23303784004908934</v>
      </c>
      <c r="DZ200" s="10">
        <f t="shared" si="373"/>
        <v>0.23417304152178353</v>
      </c>
      <c r="EA200" s="10">
        <f t="shared" si="373"/>
        <v>0.23530824299447772</v>
      </c>
      <c r="EB200" s="10">
        <f t="shared" si="373"/>
        <v>0.23644344446717014</v>
      </c>
      <c r="EC200" s="10">
        <f t="shared" si="373"/>
        <v>0.23757864593986433</v>
      </c>
      <c r="ED200" s="10">
        <f t="shared" ref="ED200:ET200" si="374">ED$5/(1-$E200)+$D$200-ED$5</f>
        <v>0.23871384741255852</v>
      </c>
      <c r="EE200" s="10">
        <f t="shared" si="374"/>
        <v>0.23984904888525271</v>
      </c>
      <c r="EF200" s="10">
        <f t="shared" si="374"/>
        <v>0.24098425035794691</v>
      </c>
      <c r="EG200" s="10">
        <f t="shared" si="374"/>
        <v>0.24211945183063932</v>
      </c>
      <c r="EH200" s="10">
        <f t="shared" si="374"/>
        <v>0.24325465330333351</v>
      </c>
      <c r="EI200" s="10">
        <f t="shared" si="374"/>
        <v>0.2443898547760277</v>
      </c>
      <c r="EJ200" s="10">
        <f t="shared" si="374"/>
        <v>0.2455250562487219</v>
      </c>
      <c r="EK200" s="10">
        <f t="shared" si="374"/>
        <v>0.24666025772141609</v>
      </c>
      <c r="EL200" s="10">
        <f t="shared" si="374"/>
        <v>0.2477954591941085</v>
      </c>
      <c r="EM200" s="10">
        <f t="shared" si="374"/>
        <v>0.24893066066680269</v>
      </c>
      <c r="EN200" s="10">
        <f t="shared" si="374"/>
        <v>0.25006586213949689</v>
      </c>
      <c r="EO200" s="10">
        <f t="shared" si="374"/>
        <v>0.25120106361219108</v>
      </c>
      <c r="EP200" s="10">
        <f t="shared" si="374"/>
        <v>0.25233626508488349</v>
      </c>
      <c r="EQ200" s="10">
        <f t="shared" si="374"/>
        <v>0.25347146655757768</v>
      </c>
      <c r="ER200" s="10">
        <f t="shared" si="374"/>
        <v>0.25460666803027188</v>
      </c>
      <c r="ES200" s="10">
        <f t="shared" si="374"/>
        <v>0.25574186950296607</v>
      </c>
      <c r="ET200" s="10">
        <f t="shared" si="374"/>
        <v>0.25687707097566026</v>
      </c>
      <c r="EU200" s="10"/>
      <c r="EV200" s="10"/>
      <c r="EW200" s="10"/>
      <c r="EX200" s="10"/>
      <c r="EY200" s="10"/>
      <c r="EZ200" s="10"/>
      <c r="FA200" s="10"/>
      <c r="FB200" s="10"/>
    </row>
    <row r="201" spans="1:158" x14ac:dyDescent="0.25">
      <c r="A201" s="57" t="s">
        <v>115</v>
      </c>
      <c r="B201" s="17">
        <f t="shared" si="362"/>
        <v>146</v>
      </c>
      <c r="C201" s="10">
        <f>3.5685</f>
        <v>3.5684999999999998</v>
      </c>
      <c r="D201" s="10">
        <f>0.048</f>
        <v>4.8000000000000001E-2</v>
      </c>
      <c r="E201" s="7">
        <v>7.7000000000000002E-3</v>
      </c>
      <c r="F201" s="10">
        <f t="shared" ref="F201:BQ201" si="375">F$5/(1-$E201)+$D$201-F$5</f>
        <v>5.9639625113373063E-2</v>
      </c>
      <c r="G201" s="10">
        <f t="shared" si="375"/>
        <v>6.0027612617152171E-2</v>
      </c>
      <c r="H201" s="10">
        <f t="shared" si="375"/>
        <v>6.0415600120931279E-2</v>
      </c>
      <c r="I201" s="10">
        <f t="shared" si="375"/>
        <v>6.0803587624710387E-2</v>
      </c>
      <c r="J201" s="10">
        <f t="shared" si="375"/>
        <v>6.1191575128489495E-2</v>
      </c>
      <c r="K201" s="10">
        <f t="shared" si="375"/>
        <v>6.1579562632268603E-2</v>
      </c>
      <c r="L201" s="10">
        <f t="shared" si="375"/>
        <v>6.1967550136047711E-2</v>
      </c>
      <c r="M201" s="10">
        <f t="shared" si="375"/>
        <v>6.2355537639826819E-2</v>
      </c>
      <c r="N201" s="10">
        <f t="shared" si="375"/>
        <v>6.2743525143605927E-2</v>
      </c>
      <c r="O201" s="10">
        <f t="shared" si="375"/>
        <v>6.3131512647385035E-2</v>
      </c>
      <c r="P201" s="10">
        <f t="shared" si="375"/>
        <v>6.7399375188955002E-2</v>
      </c>
      <c r="Q201" s="10">
        <f t="shared" si="375"/>
        <v>6.778736269273411E-2</v>
      </c>
      <c r="R201" s="10">
        <f t="shared" si="375"/>
        <v>6.8175350196513218E-2</v>
      </c>
      <c r="S201" s="10">
        <f t="shared" si="375"/>
        <v>6.8563337700292326E-2</v>
      </c>
      <c r="T201" s="10">
        <f t="shared" si="375"/>
        <v>6.8951325204071434E-2</v>
      </c>
      <c r="U201" s="10">
        <f t="shared" si="375"/>
        <v>6.9339312707850542E-2</v>
      </c>
      <c r="V201" s="10">
        <f t="shared" si="375"/>
        <v>6.972730021162965E-2</v>
      </c>
      <c r="W201" s="10">
        <f t="shared" si="375"/>
        <v>7.0115287715408758E-2</v>
      </c>
      <c r="X201" s="10">
        <f t="shared" si="375"/>
        <v>7.0503275219187866E-2</v>
      </c>
      <c r="Y201" s="10">
        <f t="shared" si="375"/>
        <v>7.0891262722966975E-2</v>
      </c>
      <c r="Z201" s="10">
        <f t="shared" si="375"/>
        <v>7.1279250226746083E-2</v>
      </c>
      <c r="AA201" s="10">
        <f t="shared" si="375"/>
        <v>7.1667237730525191E-2</v>
      </c>
      <c r="AB201" s="10">
        <f t="shared" si="375"/>
        <v>7.2055225234304299E-2</v>
      </c>
      <c r="AC201" s="10">
        <f t="shared" si="375"/>
        <v>7.2443212738083407E-2</v>
      </c>
      <c r="AD201" s="10">
        <f t="shared" si="375"/>
        <v>7.2831200241862515E-2</v>
      </c>
      <c r="AE201" s="10">
        <f t="shared" si="375"/>
        <v>7.3219187745641623E-2</v>
      </c>
      <c r="AF201" s="10">
        <f t="shared" si="375"/>
        <v>7.3607175249420731E-2</v>
      </c>
      <c r="AG201" s="10">
        <f t="shared" si="375"/>
        <v>7.3995162753199839E-2</v>
      </c>
      <c r="AH201" s="10">
        <f t="shared" si="375"/>
        <v>7.4383150256978947E-2</v>
      </c>
      <c r="AI201" s="10">
        <f t="shared" si="375"/>
        <v>7.4771137760758055E-2</v>
      </c>
      <c r="AJ201" s="10">
        <f t="shared" si="375"/>
        <v>7.5159125264537163E-2</v>
      </c>
      <c r="AK201" s="10">
        <f t="shared" si="375"/>
        <v>7.5547112768316271E-2</v>
      </c>
      <c r="AL201" s="10">
        <f t="shared" si="375"/>
        <v>7.5935100272095379E-2</v>
      </c>
      <c r="AM201" s="10">
        <f t="shared" si="375"/>
        <v>7.6323087775874487E-2</v>
      </c>
      <c r="AN201" s="10">
        <f t="shared" si="375"/>
        <v>7.6711075279653596E-2</v>
      </c>
      <c r="AO201" s="10">
        <f t="shared" si="375"/>
        <v>7.7099062783432704E-2</v>
      </c>
      <c r="AP201" s="10">
        <f t="shared" si="375"/>
        <v>7.7487050287211812E-2</v>
      </c>
      <c r="AQ201" s="10">
        <f t="shared" si="375"/>
        <v>7.787503779099092E-2</v>
      </c>
      <c r="AR201" s="10">
        <f t="shared" si="375"/>
        <v>7.8263025294770028E-2</v>
      </c>
      <c r="AS201" s="10">
        <f t="shared" si="375"/>
        <v>7.8651012798548692E-2</v>
      </c>
      <c r="AT201" s="10">
        <f t="shared" si="375"/>
        <v>7.90390003023278E-2</v>
      </c>
      <c r="AU201" s="10">
        <f t="shared" si="375"/>
        <v>7.9426987806106908E-2</v>
      </c>
      <c r="AV201" s="10">
        <f t="shared" si="375"/>
        <v>7.9814975309886016E-2</v>
      </c>
      <c r="AW201" s="10">
        <f t="shared" si="375"/>
        <v>8.0202962813665124E-2</v>
      </c>
      <c r="AX201" s="10">
        <f t="shared" si="375"/>
        <v>8.0590950317444232E-2</v>
      </c>
      <c r="AY201" s="10">
        <f t="shared" si="375"/>
        <v>8.097893782122334E-2</v>
      </c>
      <c r="AZ201" s="10">
        <f t="shared" si="375"/>
        <v>8.1366925325002448E-2</v>
      </c>
      <c r="BA201" s="10">
        <f t="shared" si="375"/>
        <v>8.1754912828781556E-2</v>
      </c>
      <c r="BB201" s="10">
        <f t="shared" si="375"/>
        <v>8.2142900332560664E-2</v>
      </c>
      <c r="BC201" s="10">
        <f t="shared" si="375"/>
        <v>8.2530887836339772E-2</v>
      </c>
      <c r="BD201" s="10">
        <f t="shared" si="375"/>
        <v>8.2918875340118881E-2</v>
      </c>
      <c r="BE201" s="10">
        <f t="shared" si="375"/>
        <v>8.3306862843897989E-2</v>
      </c>
      <c r="BF201" s="10">
        <f t="shared" si="375"/>
        <v>8.3694850347677097E-2</v>
      </c>
      <c r="BG201" s="10">
        <f t="shared" si="375"/>
        <v>8.4082837851456205E-2</v>
      </c>
      <c r="BH201" s="10">
        <f t="shared" si="375"/>
        <v>8.4470825355235313E-2</v>
      </c>
      <c r="BI201" s="10">
        <f t="shared" si="375"/>
        <v>8.4858812859014421E-2</v>
      </c>
      <c r="BJ201" s="10">
        <f t="shared" si="375"/>
        <v>8.5246800362793529E-2</v>
      </c>
      <c r="BK201" s="10">
        <f t="shared" si="375"/>
        <v>8.5634787866572637E-2</v>
      </c>
      <c r="BL201" s="10">
        <f t="shared" si="375"/>
        <v>8.6022775370351745E-2</v>
      </c>
      <c r="BM201" s="10">
        <f t="shared" si="375"/>
        <v>8.6410762874130853E-2</v>
      </c>
      <c r="BN201" s="10">
        <f t="shared" si="375"/>
        <v>8.6798750377909961E-2</v>
      </c>
      <c r="BO201" s="10">
        <f t="shared" si="375"/>
        <v>8.7186737881689069E-2</v>
      </c>
      <c r="BP201" s="10">
        <f t="shared" si="375"/>
        <v>8.7574725385468177E-2</v>
      </c>
      <c r="BQ201" s="10">
        <f t="shared" si="375"/>
        <v>8.7962712889247285E-2</v>
      </c>
      <c r="BR201" s="10">
        <f t="shared" ref="BR201:EC201" si="376">BR$5/(1-$E201)+$D$201-BR$5</f>
        <v>8.8350700393026393E-2</v>
      </c>
      <c r="BS201" s="10">
        <f t="shared" si="376"/>
        <v>8.8738687896805502E-2</v>
      </c>
      <c r="BT201" s="10">
        <f t="shared" si="376"/>
        <v>8.912667540058461E-2</v>
      </c>
      <c r="BU201" s="10">
        <f t="shared" si="376"/>
        <v>8.9514662904363718E-2</v>
      </c>
      <c r="BV201" s="10">
        <f t="shared" si="376"/>
        <v>8.9902650408142826E-2</v>
      </c>
      <c r="BW201" s="10">
        <f t="shared" si="376"/>
        <v>9.0290637911921934E-2</v>
      </c>
      <c r="BX201" s="10">
        <f t="shared" si="376"/>
        <v>9.0678625415701042E-2</v>
      </c>
      <c r="BY201" s="10">
        <f t="shared" si="376"/>
        <v>9.106661291948015E-2</v>
      </c>
      <c r="BZ201" s="10">
        <f t="shared" si="376"/>
        <v>9.1454600423259258E-2</v>
      </c>
      <c r="CA201" s="10">
        <f t="shared" si="376"/>
        <v>9.1842587927038366E-2</v>
      </c>
      <c r="CB201" s="10">
        <f t="shared" si="376"/>
        <v>9.2230575430817474E-2</v>
      </c>
      <c r="CC201" s="10">
        <f t="shared" si="376"/>
        <v>9.2618562934596582E-2</v>
      </c>
      <c r="CD201" s="10">
        <f t="shared" si="376"/>
        <v>9.300655043837569E-2</v>
      </c>
      <c r="CE201" s="10">
        <f t="shared" si="376"/>
        <v>9.3394537942154798E-2</v>
      </c>
      <c r="CF201" s="10">
        <f t="shared" si="376"/>
        <v>9.3782525445933906E-2</v>
      </c>
      <c r="CG201" s="10">
        <f t="shared" si="376"/>
        <v>9.4170512949713014E-2</v>
      </c>
      <c r="CH201" s="10">
        <f t="shared" si="376"/>
        <v>9.4558500453492123E-2</v>
      </c>
      <c r="CI201" s="10">
        <f t="shared" si="376"/>
        <v>9.4946487957271231E-2</v>
      </c>
      <c r="CJ201" s="10">
        <f t="shared" si="376"/>
        <v>9.5334475461050339E-2</v>
      </c>
      <c r="CK201" s="10">
        <f t="shared" si="376"/>
        <v>9.5722462964829447E-2</v>
      </c>
      <c r="CL201" s="10">
        <f t="shared" si="376"/>
        <v>9.6110450468608555E-2</v>
      </c>
      <c r="CM201" s="10">
        <f t="shared" si="376"/>
        <v>9.6498437972387663E-2</v>
      </c>
      <c r="CN201" s="10">
        <f t="shared" si="376"/>
        <v>9.6886425476166771E-2</v>
      </c>
      <c r="CO201" s="10">
        <f t="shared" si="376"/>
        <v>9.7274412979945879E-2</v>
      </c>
      <c r="CP201" s="10">
        <f t="shared" si="376"/>
        <v>9.7662400483724987E-2</v>
      </c>
      <c r="CQ201" s="10">
        <f t="shared" si="376"/>
        <v>9.8050387987504095E-2</v>
      </c>
      <c r="CR201" s="10">
        <f t="shared" si="376"/>
        <v>9.8438375491283203E-2</v>
      </c>
      <c r="CS201" s="10">
        <f t="shared" si="376"/>
        <v>9.8826362995062311E-2</v>
      </c>
      <c r="CT201" s="10">
        <f t="shared" si="376"/>
        <v>9.9214350498841419E-2</v>
      </c>
      <c r="CU201" s="10">
        <f t="shared" si="376"/>
        <v>9.9602338002620527E-2</v>
      </c>
      <c r="CV201" s="10">
        <f t="shared" si="376"/>
        <v>9.9990325506399635E-2</v>
      </c>
      <c r="CW201" s="10">
        <f t="shared" si="376"/>
        <v>0.10037831301017874</v>
      </c>
      <c r="CX201" s="10">
        <f t="shared" si="376"/>
        <v>0.10076630051395785</v>
      </c>
      <c r="CY201" s="10">
        <f t="shared" si="376"/>
        <v>0.10115428801773696</v>
      </c>
      <c r="CZ201" s="10">
        <f t="shared" si="376"/>
        <v>0.10154227552151607</v>
      </c>
      <c r="DA201" s="10">
        <f t="shared" si="376"/>
        <v>0.10193026302529518</v>
      </c>
      <c r="DB201" s="10">
        <f t="shared" si="376"/>
        <v>0.10231825052907428</v>
      </c>
      <c r="DC201" s="10">
        <f t="shared" si="376"/>
        <v>0.10270623803285339</v>
      </c>
      <c r="DD201" s="10">
        <f t="shared" si="376"/>
        <v>0.1030942255366325</v>
      </c>
      <c r="DE201" s="10">
        <f t="shared" si="376"/>
        <v>0.10348221304041161</v>
      </c>
      <c r="DF201" s="10">
        <f t="shared" si="376"/>
        <v>0.10387020054419072</v>
      </c>
      <c r="DG201" s="10">
        <f t="shared" si="376"/>
        <v>0.10425818804796982</v>
      </c>
      <c r="DH201" s="10">
        <f t="shared" si="376"/>
        <v>0.10464617555174893</v>
      </c>
      <c r="DI201" s="10">
        <f t="shared" si="376"/>
        <v>0.10503416305552804</v>
      </c>
      <c r="DJ201" s="10">
        <f t="shared" si="376"/>
        <v>0.10542215055930715</v>
      </c>
      <c r="DK201" s="10">
        <f t="shared" si="376"/>
        <v>0.10581013806308626</v>
      </c>
      <c r="DL201" s="10">
        <f t="shared" si="376"/>
        <v>0.10619812556686536</v>
      </c>
      <c r="DM201" s="10">
        <f t="shared" si="376"/>
        <v>0.10658611307064447</v>
      </c>
      <c r="DN201" s="10">
        <f t="shared" si="376"/>
        <v>0.10697410057442358</v>
      </c>
      <c r="DO201" s="10">
        <f t="shared" si="376"/>
        <v>0.10736208807820269</v>
      </c>
      <c r="DP201" s="10">
        <f t="shared" si="376"/>
        <v>0.1077500755819818</v>
      </c>
      <c r="DQ201" s="10">
        <f t="shared" si="376"/>
        <v>0.1081380630857609</v>
      </c>
      <c r="DR201" s="10">
        <f t="shared" si="376"/>
        <v>0.10852605058954001</v>
      </c>
      <c r="DS201" s="10">
        <f t="shared" si="376"/>
        <v>0.10891403809331912</v>
      </c>
      <c r="DT201" s="10">
        <f t="shared" si="376"/>
        <v>0.10930202559709734</v>
      </c>
      <c r="DU201" s="10">
        <f t="shared" si="376"/>
        <v>0.10969001310087645</v>
      </c>
      <c r="DV201" s="10">
        <f t="shared" si="376"/>
        <v>0.11007800060465556</v>
      </c>
      <c r="DW201" s="10">
        <f t="shared" si="376"/>
        <v>0.11046598810843555</v>
      </c>
      <c r="DX201" s="10">
        <f t="shared" si="376"/>
        <v>0.11085397561221377</v>
      </c>
      <c r="DY201" s="10">
        <f t="shared" si="376"/>
        <v>0.11124196311599377</v>
      </c>
      <c r="DZ201" s="10">
        <f t="shared" si="376"/>
        <v>0.11162995061977199</v>
      </c>
      <c r="EA201" s="10">
        <f t="shared" si="376"/>
        <v>0.11201793812355199</v>
      </c>
      <c r="EB201" s="10">
        <f t="shared" si="376"/>
        <v>0.11240592562733021</v>
      </c>
      <c r="EC201" s="10">
        <f t="shared" si="376"/>
        <v>0.1127939131311102</v>
      </c>
      <c r="ED201" s="10">
        <f t="shared" ref="ED201:ET201" si="377">ED$5/(1-$E201)+$D$201-ED$5</f>
        <v>0.11318190063488842</v>
      </c>
      <c r="EE201" s="10">
        <f t="shared" si="377"/>
        <v>0.11356988813866842</v>
      </c>
      <c r="EF201" s="10">
        <f t="shared" si="377"/>
        <v>0.11395787564244664</v>
      </c>
      <c r="EG201" s="10">
        <f t="shared" si="377"/>
        <v>0.11434586314622663</v>
      </c>
      <c r="EH201" s="10">
        <f t="shared" si="377"/>
        <v>0.11473385065000485</v>
      </c>
      <c r="EI201" s="10">
        <f t="shared" si="377"/>
        <v>0.11512183815378485</v>
      </c>
      <c r="EJ201" s="10">
        <f t="shared" si="377"/>
        <v>0.11550982565756307</v>
      </c>
      <c r="EK201" s="10">
        <f t="shared" si="377"/>
        <v>0.11589781316134307</v>
      </c>
      <c r="EL201" s="10">
        <f t="shared" si="377"/>
        <v>0.11628580066512129</v>
      </c>
      <c r="EM201" s="10">
        <f t="shared" si="377"/>
        <v>0.11667378816890128</v>
      </c>
      <c r="EN201" s="10">
        <f t="shared" si="377"/>
        <v>0.1170617756726795</v>
      </c>
      <c r="EO201" s="10">
        <f t="shared" si="377"/>
        <v>0.1174497631764595</v>
      </c>
      <c r="EP201" s="10">
        <f t="shared" si="377"/>
        <v>0.11783775068023772</v>
      </c>
      <c r="EQ201" s="10">
        <f t="shared" si="377"/>
        <v>0.11822573818401771</v>
      </c>
      <c r="ER201" s="10">
        <f t="shared" si="377"/>
        <v>0.11861372568779593</v>
      </c>
      <c r="ES201" s="10">
        <f t="shared" si="377"/>
        <v>0.11900171319157593</v>
      </c>
      <c r="ET201" s="10">
        <f t="shared" si="377"/>
        <v>0.11938970069535415</v>
      </c>
      <c r="EU201" s="10"/>
      <c r="EV201" s="10"/>
      <c r="EW201" s="10"/>
      <c r="EX201" s="10"/>
      <c r="EY201" s="10"/>
      <c r="EZ201" s="10"/>
      <c r="FA201" s="10"/>
      <c r="FB201" s="10"/>
    </row>
    <row r="202" spans="1:158" x14ac:dyDescent="0.25">
      <c r="A202" s="57" t="s">
        <v>116</v>
      </c>
      <c r="B202" s="17">
        <f t="shared" si="362"/>
        <v>147</v>
      </c>
      <c r="C202" s="10">
        <f>2.1642</f>
        <v>2.1642000000000001</v>
      </c>
      <c r="D202" s="10">
        <f>0.048</f>
        <v>4.8000000000000001E-2</v>
      </c>
      <c r="E202" s="7">
        <v>0</v>
      </c>
      <c r="F202" s="10">
        <f t="shared" ref="F202:BQ202" si="378">F$5/(1-$E202)+$D$202-F$5</f>
        <v>4.8000000000000043E-2</v>
      </c>
      <c r="G202" s="10">
        <f t="shared" si="378"/>
        <v>4.8000000000000043E-2</v>
      </c>
      <c r="H202" s="10">
        <f t="shared" si="378"/>
        <v>4.8000000000000043E-2</v>
      </c>
      <c r="I202" s="10">
        <f t="shared" si="378"/>
        <v>4.8000000000000043E-2</v>
      </c>
      <c r="J202" s="10">
        <f t="shared" si="378"/>
        <v>4.8000000000000043E-2</v>
      </c>
      <c r="K202" s="10">
        <f t="shared" si="378"/>
        <v>4.8000000000000043E-2</v>
      </c>
      <c r="L202" s="10">
        <f t="shared" si="378"/>
        <v>4.8000000000000043E-2</v>
      </c>
      <c r="M202" s="10">
        <f t="shared" si="378"/>
        <v>4.8000000000000043E-2</v>
      </c>
      <c r="N202" s="10">
        <f t="shared" si="378"/>
        <v>4.8000000000000043E-2</v>
      </c>
      <c r="O202" s="10">
        <f t="shared" si="378"/>
        <v>4.8000000000000043E-2</v>
      </c>
      <c r="P202" s="10">
        <f t="shared" si="378"/>
        <v>4.8000000000000043E-2</v>
      </c>
      <c r="Q202" s="10">
        <f t="shared" si="378"/>
        <v>4.8000000000000043E-2</v>
      </c>
      <c r="R202" s="10">
        <f t="shared" si="378"/>
        <v>4.8000000000000043E-2</v>
      </c>
      <c r="S202" s="10">
        <f t="shared" si="378"/>
        <v>4.8000000000000043E-2</v>
      </c>
      <c r="T202" s="10">
        <f t="shared" si="378"/>
        <v>4.8000000000000043E-2</v>
      </c>
      <c r="U202" s="10">
        <f t="shared" si="378"/>
        <v>4.8000000000000043E-2</v>
      </c>
      <c r="V202" s="10">
        <f t="shared" si="378"/>
        <v>4.8000000000000043E-2</v>
      </c>
      <c r="W202" s="10">
        <f t="shared" si="378"/>
        <v>4.8000000000000043E-2</v>
      </c>
      <c r="X202" s="10">
        <f t="shared" si="378"/>
        <v>4.8000000000000043E-2</v>
      </c>
      <c r="Y202" s="10">
        <f t="shared" si="378"/>
        <v>4.8000000000000043E-2</v>
      </c>
      <c r="Z202" s="10">
        <f t="shared" si="378"/>
        <v>4.8000000000000043E-2</v>
      </c>
      <c r="AA202" s="10">
        <f t="shared" si="378"/>
        <v>4.8000000000000043E-2</v>
      </c>
      <c r="AB202" s="10">
        <f t="shared" si="378"/>
        <v>4.8000000000000043E-2</v>
      </c>
      <c r="AC202" s="10">
        <f t="shared" si="378"/>
        <v>4.8000000000000043E-2</v>
      </c>
      <c r="AD202" s="10">
        <f t="shared" si="378"/>
        <v>4.8000000000000043E-2</v>
      </c>
      <c r="AE202" s="10">
        <f t="shared" si="378"/>
        <v>4.8000000000000043E-2</v>
      </c>
      <c r="AF202" s="10">
        <f t="shared" si="378"/>
        <v>4.8000000000000043E-2</v>
      </c>
      <c r="AG202" s="10">
        <f t="shared" si="378"/>
        <v>4.8000000000000043E-2</v>
      </c>
      <c r="AH202" s="10">
        <f t="shared" si="378"/>
        <v>4.8000000000000043E-2</v>
      </c>
      <c r="AI202" s="10">
        <f t="shared" si="378"/>
        <v>4.8000000000000043E-2</v>
      </c>
      <c r="AJ202" s="10">
        <f t="shared" si="378"/>
        <v>4.8000000000000043E-2</v>
      </c>
      <c r="AK202" s="10">
        <f t="shared" si="378"/>
        <v>4.8000000000000043E-2</v>
      </c>
      <c r="AL202" s="10">
        <f t="shared" si="378"/>
        <v>4.8000000000000043E-2</v>
      </c>
      <c r="AM202" s="10">
        <f t="shared" si="378"/>
        <v>4.8000000000000043E-2</v>
      </c>
      <c r="AN202" s="10">
        <f t="shared" si="378"/>
        <v>4.8000000000000043E-2</v>
      </c>
      <c r="AO202" s="10">
        <f t="shared" si="378"/>
        <v>4.8000000000000043E-2</v>
      </c>
      <c r="AP202" s="10">
        <f t="shared" si="378"/>
        <v>4.8000000000000043E-2</v>
      </c>
      <c r="AQ202" s="10">
        <f t="shared" si="378"/>
        <v>4.8000000000000043E-2</v>
      </c>
      <c r="AR202" s="10">
        <f t="shared" si="378"/>
        <v>4.8000000000000043E-2</v>
      </c>
      <c r="AS202" s="10">
        <f t="shared" si="378"/>
        <v>4.8000000000000043E-2</v>
      </c>
      <c r="AT202" s="10">
        <f t="shared" si="378"/>
        <v>4.8000000000000043E-2</v>
      </c>
      <c r="AU202" s="10">
        <f t="shared" si="378"/>
        <v>4.8000000000000043E-2</v>
      </c>
      <c r="AV202" s="10">
        <f t="shared" si="378"/>
        <v>4.8000000000000043E-2</v>
      </c>
      <c r="AW202" s="10">
        <f t="shared" si="378"/>
        <v>4.8000000000000043E-2</v>
      </c>
      <c r="AX202" s="10">
        <f t="shared" si="378"/>
        <v>4.8000000000000043E-2</v>
      </c>
      <c r="AY202" s="10">
        <f t="shared" si="378"/>
        <v>4.8000000000000043E-2</v>
      </c>
      <c r="AZ202" s="10">
        <f t="shared" si="378"/>
        <v>4.8000000000000043E-2</v>
      </c>
      <c r="BA202" s="10">
        <f t="shared" si="378"/>
        <v>4.8000000000000043E-2</v>
      </c>
      <c r="BB202" s="10">
        <f t="shared" si="378"/>
        <v>4.8000000000000043E-2</v>
      </c>
      <c r="BC202" s="10">
        <f t="shared" si="378"/>
        <v>4.8000000000000043E-2</v>
      </c>
      <c r="BD202" s="10">
        <f t="shared" si="378"/>
        <v>4.8000000000000043E-2</v>
      </c>
      <c r="BE202" s="10">
        <f t="shared" si="378"/>
        <v>4.8000000000000043E-2</v>
      </c>
      <c r="BF202" s="10">
        <f t="shared" si="378"/>
        <v>4.8000000000000043E-2</v>
      </c>
      <c r="BG202" s="10">
        <f t="shared" si="378"/>
        <v>4.8000000000000043E-2</v>
      </c>
      <c r="BH202" s="10">
        <f t="shared" si="378"/>
        <v>4.8000000000000043E-2</v>
      </c>
      <c r="BI202" s="10">
        <f t="shared" si="378"/>
        <v>4.8000000000000043E-2</v>
      </c>
      <c r="BJ202" s="10">
        <f t="shared" si="378"/>
        <v>4.8000000000000043E-2</v>
      </c>
      <c r="BK202" s="10">
        <f t="shared" si="378"/>
        <v>4.8000000000000043E-2</v>
      </c>
      <c r="BL202" s="10">
        <f t="shared" si="378"/>
        <v>4.8000000000000043E-2</v>
      </c>
      <c r="BM202" s="10">
        <f t="shared" si="378"/>
        <v>4.8000000000000043E-2</v>
      </c>
      <c r="BN202" s="10">
        <f t="shared" si="378"/>
        <v>4.8000000000000043E-2</v>
      </c>
      <c r="BO202" s="10">
        <f t="shared" si="378"/>
        <v>4.8000000000000043E-2</v>
      </c>
      <c r="BP202" s="10">
        <f t="shared" si="378"/>
        <v>4.8000000000000043E-2</v>
      </c>
      <c r="BQ202" s="10">
        <f t="shared" si="378"/>
        <v>4.8000000000000043E-2</v>
      </c>
      <c r="BR202" s="10">
        <f t="shared" ref="BR202:EC202" si="379">BR$5/(1-$E202)+$D$202-BR$5</f>
        <v>4.8000000000000043E-2</v>
      </c>
      <c r="BS202" s="10">
        <f t="shared" si="379"/>
        <v>4.8000000000000043E-2</v>
      </c>
      <c r="BT202" s="10">
        <f t="shared" si="379"/>
        <v>4.8000000000000043E-2</v>
      </c>
      <c r="BU202" s="10">
        <f t="shared" si="379"/>
        <v>4.8000000000000043E-2</v>
      </c>
      <c r="BV202" s="10">
        <f t="shared" si="379"/>
        <v>4.8000000000000043E-2</v>
      </c>
      <c r="BW202" s="10">
        <f t="shared" si="379"/>
        <v>4.8000000000000043E-2</v>
      </c>
      <c r="BX202" s="10">
        <f t="shared" si="379"/>
        <v>4.8000000000000043E-2</v>
      </c>
      <c r="BY202" s="10">
        <f t="shared" si="379"/>
        <v>4.8000000000000043E-2</v>
      </c>
      <c r="BZ202" s="10">
        <f t="shared" si="379"/>
        <v>4.8000000000000043E-2</v>
      </c>
      <c r="CA202" s="10">
        <f t="shared" si="379"/>
        <v>4.8000000000000043E-2</v>
      </c>
      <c r="CB202" s="10">
        <f t="shared" si="379"/>
        <v>4.8000000000000043E-2</v>
      </c>
      <c r="CC202" s="10">
        <f t="shared" si="379"/>
        <v>4.8000000000000043E-2</v>
      </c>
      <c r="CD202" s="10">
        <f t="shared" si="379"/>
        <v>4.8000000000000043E-2</v>
      </c>
      <c r="CE202" s="10">
        <f t="shared" si="379"/>
        <v>4.8000000000000043E-2</v>
      </c>
      <c r="CF202" s="10">
        <f t="shared" si="379"/>
        <v>4.8000000000000043E-2</v>
      </c>
      <c r="CG202" s="10">
        <f t="shared" si="379"/>
        <v>4.8000000000000043E-2</v>
      </c>
      <c r="CH202" s="10">
        <f t="shared" si="379"/>
        <v>4.8000000000000043E-2</v>
      </c>
      <c r="CI202" s="10">
        <f t="shared" si="379"/>
        <v>4.8000000000000043E-2</v>
      </c>
      <c r="CJ202" s="10">
        <f t="shared" si="379"/>
        <v>4.8000000000000043E-2</v>
      </c>
      <c r="CK202" s="10">
        <f t="shared" si="379"/>
        <v>4.8000000000000043E-2</v>
      </c>
      <c r="CL202" s="10">
        <f t="shared" si="379"/>
        <v>4.8000000000000043E-2</v>
      </c>
      <c r="CM202" s="10">
        <f t="shared" si="379"/>
        <v>4.8000000000000043E-2</v>
      </c>
      <c r="CN202" s="10">
        <f t="shared" si="379"/>
        <v>4.8000000000000043E-2</v>
      </c>
      <c r="CO202" s="10">
        <f t="shared" si="379"/>
        <v>4.8000000000000043E-2</v>
      </c>
      <c r="CP202" s="10">
        <f t="shared" si="379"/>
        <v>4.8000000000000043E-2</v>
      </c>
      <c r="CQ202" s="10">
        <f t="shared" si="379"/>
        <v>4.8000000000000043E-2</v>
      </c>
      <c r="CR202" s="10">
        <f t="shared" si="379"/>
        <v>4.8000000000000043E-2</v>
      </c>
      <c r="CS202" s="10">
        <f t="shared" si="379"/>
        <v>4.8000000000000043E-2</v>
      </c>
      <c r="CT202" s="10">
        <f t="shared" si="379"/>
        <v>4.8000000000000043E-2</v>
      </c>
      <c r="CU202" s="10">
        <f t="shared" si="379"/>
        <v>4.8000000000000043E-2</v>
      </c>
      <c r="CV202" s="10">
        <f t="shared" si="379"/>
        <v>4.8000000000000043E-2</v>
      </c>
      <c r="CW202" s="10">
        <f t="shared" si="379"/>
        <v>4.8000000000000043E-2</v>
      </c>
      <c r="CX202" s="10">
        <f t="shared" si="379"/>
        <v>4.8000000000000043E-2</v>
      </c>
      <c r="CY202" s="10">
        <f t="shared" si="379"/>
        <v>4.8000000000000043E-2</v>
      </c>
      <c r="CZ202" s="10">
        <f t="shared" si="379"/>
        <v>4.8000000000000043E-2</v>
      </c>
      <c r="DA202" s="10">
        <f t="shared" si="379"/>
        <v>4.8000000000000043E-2</v>
      </c>
      <c r="DB202" s="10">
        <f t="shared" si="379"/>
        <v>4.8000000000000043E-2</v>
      </c>
      <c r="DC202" s="10">
        <f t="shared" si="379"/>
        <v>4.8000000000000043E-2</v>
      </c>
      <c r="DD202" s="10">
        <f t="shared" si="379"/>
        <v>4.8000000000000043E-2</v>
      </c>
      <c r="DE202" s="10">
        <f t="shared" si="379"/>
        <v>4.8000000000000043E-2</v>
      </c>
      <c r="DF202" s="10">
        <f t="shared" si="379"/>
        <v>4.8000000000000043E-2</v>
      </c>
      <c r="DG202" s="10">
        <f t="shared" si="379"/>
        <v>4.8000000000000043E-2</v>
      </c>
      <c r="DH202" s="10">
        <f t="shared" si="379"/>
        <v>4.8000000000000043E-2</v>
      </c>
      <c r="DI202" s="10">
        <f t="shared" si="379"/>
        <v>4.8000000000000043E-2</v>
      </c>
      <c r="DJ202" s="10">
        <f t="shared" si="379"/>
        <v>4.8000000000000043E-2</v>
      </c>
      <c r="DK202" s="10">
        <f t="shared" si="379"/>
        <v>4.8000000000000043E-2</v>
      </c>
      <c r="DL202" s="10">
        <f t="shared" si="379"/>
        <v>4.8000000000000043E-2</v>
      </c>
      <c r="DM202" s="10">
        <f t="shared" si="379"/>
        <v>4.8000000000000043E-2</v>
      </c>
      <c r="DN202" s="10">
        <f t="shared" si="379"/>
        <v>4.8000000000000043E-2</v>
      </c>
      <c r="DO202" s="10">
        <f t="shared" si="379"/>
        <v>4.8000000000000043E-2</v>
      </c>
      <c r="DP202" s="10">
        <f t="shared" si="379"/>
        <v>4.8000000000000043E-2</v>
      </c>
      <c r="DQ202" s="10">
        <f t="shared" si="379"/>
        <v>4.8000000000000043E-2</v>
      </c>
      <c r="DR202" s="10">
        <f t="shared" si="379"/>
        <v>4.8000000000000043E-2</v>
      </c>
      <c r="DS202" s="10">
        <f t="shared" si="379"/>
        <v>4.8000000000000043E-2</v>
      </c>
      <c r="DT202" s="10">
        <f t="shared" si="379"/>
        <v>4.8000000000000043E-2</v>
      </c>
      <c r="DU202" s="10">
        <f t="shared" si="379"/>
        <v>4.8000000000000043E-2</v>
      </c>
      <c r="DV202" s="10">
        <f t="shared" si="379"/>
        <v>4.8000000000000043E-2</v>
      </c>
      <c r="DW202" s="10">
        <f t="shared" si="379"/>
        <v>4.8000000000000043E-2</v>
      </c>
      <c r="DX202" s="10">
        <f t="shared" si="379"/>
        <v>4.8000000000000043E-2</v>
      </c>
      <c r="DY202" s="10">
        <f t="shared" si="379"/>
        <v>4.8000000000000043E-2</v>
      </c>
      <c r="DZ202" s="10">
        <f t="shared" si="379"/>
        <v>4.8000000000000043E-2</v>
      </c>
      <c r="EA202" s="10">
        <f t="shared" si="379"/>
        <v>4.8000000000000043E-2</v>
      </c>
      <c r="EB202" s="10">
        <f t="shared" si="379"/>
        <v>4.8000000000000043E-2</v>
      </c>
      <c r="EC202" s="10">
        <f t="shared" si="379"/>
        <v>4.8000000000000043E-2</v>
      </c>
      <c r="ED202" s="10">
        <f t="shared" ref="ED202:ET202" si="380">ED$5/(1-$E202)+$D$202-ED$5</f>
        <v>4.8000000000000043E-2</v>
      </c>
      <c r="EE202" s="10">
        <f t="shared" si="380"/>
        <v>4.8000000000000043E-2</v>
      </c>
      <c r="EF202" s="10">
        <f t="shared" si="380"/>
        <v>4.8000000000000043E-2</v>
      </c>
      <c r="EG202" s="10">
        <f t="shared" si="380"/>
        <v>4.8000000000000043E-2</v>
      </c>
      <c r="EH202" s="10">
        <f t="shared" si="380"/>
        <v>4.8000000000000043E-2</v>
      </c>
      <c r="EI202" s="10">
        <f t="shared" si="380"/>
        <v>4.8000000000000043E-2</v>
      </c>
      <c r="EJ202" s="10">
        <f t="shared" si="380"/>
        <v>4.8000000000000043E-2</v>
      </c>
      <c r="EK202" s="10">
        <f t="shared" si="380"/>
        <v>4.8000000000000043E-2</v>
      </c>
      <c r="EL202" s="10">
        <f t="shared" si="380"/>
        <v>4.8000000000000043E-2</v>
      </c>
      <c r="EM202" s="10">
        <f t="shared" si="380"/>
        <v>4.8000000000000043E-2</v>
      </c>
      <c r="EN202" s="10">
        <f t="shared" si="380"/>
        <v>4.8000000000000043E-2</v>
      </c>
      <c r="EO202" s="10">
        <f t="shared" si="380"/>
        <v>4.8000000000000043E-2</v>
      </c>
      <c r="EP202" s="10">
        <f t="shared" si="380"/>
        <v>4.8000000000000043E-2</v>
      </c>
      <c r="EQ202" s="10">
        <f t="shared" si="380"/>
        <v>4.8000000000000043E-2</v>
      </c>
      <c r="ER202" s="10">
        <f t="shared" si="380"/>
        <v>4.8000000000000043E-2</v>
      </c>
      <c r="ES202" s="10">
        <f t="shared" si="380"/>
        <v>4.8000000000000043E-2</v>
      </c>
      <c r="ET202" s="10">
        <f t="shared" si="380"/>
        <v>4.8000000000000043E-2</v>
      </c>
      <c r="EU202" s="10"/>
      <c r="EV202" s="10"/>
      <c r="EW202" s="10"/>
      <c r="EX202" s="10"/>
      <c r="EY202" s="10"/>
      <c r="EZ202" s="10"/>
      <c r="FA202" s="10"/>
      <c r="FB202" s="10"/>
    </row>
    <row r="203" spans="1:158" x14ac:dyDescent="0.25">
      <c r="A203" s="1" t="s">
        <v>117</v>
      </c>
      <c r="B203" s="17">
        <f t="shared" si="362"/>
        <v>148</v>
      </c>
      <c r="C203" s="10">
        <v>3.8363999999999998</v>
      </c>
      <c r="D203" s="10">
        <v>1.6899999999999998E-2</v>
      </c>
      <c r="E203" s="7">
        <v>8.2000000000000007E-3</v>
      </c>
      <c r="F203" s="10">
        <f t="shared" ref="F203:BQ203" si="381">F$5/(1-$E203)+$D$203-F$5</f>
        <v>2.9301693889897118E-2</v>
      </c>
      <c r="G203" s="10">
        <f t="shared" si="381"/>
        <v>2.9715083686226995E-2</v>
      </c>
      <c r="H203" s="10">
        <f t="shared" si="381"/>
        <v>3.0128473482556872E-2</v>
      </c>
      <c r="I203" s="10">
        <f t="shared" si="381"/>
        <v>3.0541863278886749E-2</v>
      </c>
      <c r="J203" s="10">
        <f t="shared" si="381"/>
        <v>3.0955253075216627E-2</v>
      </c>
      <c r="K203" s="10">
        <f t="shared" si="381"/>
        <v>3.1368642871546504E-2</v>
      </c>
      <c r="L203" s="10">
        <f t="shared" si="381"/>
        <v>3.1782032667876381E-2</v>
      </c>
      <c r="M203" s="10">
        <f t="shared" si="381"/>
        <v>3.219542246420648E-2</v>
      </c>
      <c r="N203" s="10">
        <f t="shared" si="381"/>
        <v>3.2608812260536357E-2</v>
      </c>
      <c r="O203" s="10">
        <f t="shared" si="381"/>
        <v>3.3022202056866234E-2</v>
      </c>
      <c r="P203" s="10">
        <f t="shared" si="381"/>
        <v>3.7569489816495327E-2</v>
      </c>
      <c r="Q203" s="10">
        <f t="shared" si="381"/>
        <v>3.7982879612825204E-2</v>
      </c>
      <c r="R203" s="10">
        <f t="shared" si="381"/>
        <v>3.8396269409155082E-2</v>
      </c>
      <c r="S203" s="10">
        <f t="shared" si="381"/>
        <v>3.8809659205484959E-2</v>
      </c>
      <c r="T203" s="10">
        <f t="shared" si="381"/>
        <v>3.9223049001814836E-2</v>
      </c>
      <c r="U203" s="10">
        <f t="shared" si="381"/>
        <v>3.9636438798144713E-2</v>
      </c>
      <c r="V203" s="10">
        <f t="shared" si="381"/>
        <v>4.004982859447459E-2</v>
      </c>
      <c r="W203" s="10">
        <f t="shared" si="381"/>
        <v>4.0463218390804467E-2</v>
      </c>
      <c r="X203" s="10">
        <f t="shared" si="381"/>
        <v>4.0876608187134789E-2</v>
      </c>
      <c r="Y203" s="10">
        <f t="shared" si="381"/>
        <v>4.1289997983464666E-2</v>
      </c>
      <c r="Z203" s="10">
        <f t="shared" si="381"/>
        <v>4.1703387779794543E-2</v>
      </c>
      <c r="AA203" s="10">
        <f t="shared" si="381"/>
        <v>4.211677757612442E-2</v>
      </c>
      <c r="AB203" s="10">
        <f t="shared" si="381"/>
        <v>4.2530167372454297E-2</v>
      </c>
      <c r="AC203" s="10">
        <f t="shared" si="381"/>
        <v>4.2943557168784174E-2</v>
      </c>
      <c r="AD203" s="10">
        <f t="shared" si="381"/>
        <v>4.3356946965114052E-2</v>
      </c>
      <c r="AE203" s="10">
        <f t="shared" si="381"/>
        <v>4.3770336761443929E-2</v>
      </c>
      <c r="AF203" s="10">
        <f t="shared" si="381"/>
        <v>4.4183726557773806E-2</v>
      </c>
      <c r="AG203" s="10">
        <f t="shared" si="381"/>
        <v>4.4597116354103683E-2</v>
      </c>
      <c r="AH203" s="10">
        <f t="shared" si="381"/>
        <v>4.501050615043356E-2</v>
      </c>
      <c r="AI203" s="10">
        <f t="shared" si="381"/>
        <v>4.5423895946763437E-2</v>
      </c>
      <c r="AJ203" s="10">
        <f t="shared" si="381"/>
        <v>4.5837285743093314E-2</v>
      </c>
      <c r="AK203" s="10">
        <f t="shared" si="381"/>
        <v>4.6250675539423192E-2</v>
      </c>
      <c r="AL203" s="10">
        <f t="shared" si="381"/>
        <v>4.6664065335753069E-2</v>
      </c>
      <c r="AM203" s="10">
        <f t="shared" si="381"/>
        <v>4.7077455132082946E-2</v>
      </c>
      <c r="AN203" s="10">
        <f t="shared" si="381"/>
        <v>4.7490844928412823E-2</v>
      </c>
      <c r="AO203" s="10">
        <f t="shared" si="381"/>
        <v>4.7904234724743144E-2</v>
      </c>
      <c r="AP203" s="10">
        <f t="shared" si="381"/>
        <v>4.8317624521073022E-2</v>
      </c>
      <c r="AQ203" s="10">
        <f t="shared" si="381"/>
        <v>4.8731014317402899E-2</v>
      </c>
      <c r="AR203" s="10">
        <f t="shared" si="381"/>
        <v>4.9144404113732776E-2</v>
      </c>
      <c r="AS203" s="10">
        <f t="shared" si="381"/>
        <v>4.9557793910062653E-2</v>
      </c>
      <c r="AT203" s="10">
        <f t="shared" si="381"/>
        <v>4.9971183706391642E-2</v>
      </c>
      <c r="AU203" s="10">
        <f t="shared" si="381"/>
        <v>5.0384573502721963E-2</v>
      </c>
      <c r="AV203" s="10">
        <f t="shared" si="381"/>
        <v>5.0797963299051396E-2</v>
      </c>
      <c r="AW203" s="10">
        <f t="shared" si="381"/>
        <v>5.1211353095381718E-2</v>
      </c>
      <c r="AX203" s="10">
        <f t="shared" si="381"/>
        <v>5.1624742891712039E-2</v>
      </c>
      <c r="AY203" s="10">
        <f t="shared" si="381"/>
        <v>5.2038132688041472E-2</v>
      </c>
      <c r="AZ203" s="10">
        <f t="shared" si="381"/>
        <v>5.2451522484371793E-2</v>
      </c>
      <c r="BA203" s="10">
        <f t="shared" si="381"/>
        <v>5.2864912280701226E-2</v>
      </c>
      <c r="BB203" s="10">
        <f t="shared" si="381"/>
        <v>5.3278302077031547E-2</v>
      </c>
      <c r="BC203" s="10">
        <f t="shared" si="381"/>
        <v>5.369169187336098E-2</v>
      </c>
      <c r="BD203" s="10">
        <f t="shared" si="381"/>
        <v>5.4105081669691302E-2</v>
      </c>
      <c r="BE203" s="10">
        <f t="shared" si="381"/>
        <v>5.4518471466020735E-2</v>
      </c>
      <c r="BF203" s="10">
        <f t="shared" si="381"/>
        <v>5.4931861262351056E-2</v>
      </c>
      <c r="BG203" s="10">
        <f t="shared" si="381"/>
        <v>5.5345251058680489E-2</v>
      </c>
      <c r="BH203" s="10">
        <f t="shared" si="381"/>
        <v>5.575864085501081E-2</v>
      </c>
      <c r="BI203" s="10">
        <f t="shared" si="381"/>
        <v>5.6172030651340243E-2</v>
      </c>
      <c r="BJ203" s="10">
        <f t="shared" si="381"/>
        <v>5.6585420447670565E-2</v>
      </c>
      <c r="BK203" s="10">
        <f t="shared" si="381"/>
        <v>5.6998810243999998E-2</v>
      </c>
      <c r="BL203" s="10">
        <f t="shared" si="381"/>
        <v>5.7412200040330319E-2</v>
      </c>
      <c r="BM203" s="10">
        <f t="shared" si="381"/>
        <v>5.7825589836659752E-2</v>
      </c>
      <c r="BN203" s="10">
        <f t="shared" si="381"/>
        <v>5.8238979632990073E-2</v>
      </c>
      <c r="BO203" s="10">
        <f t="shared" si="381"/>
        <v>5.8652369429320395E-2</v>
      </c>
      <c r="BP203" s="10">
        <f t="shared" si="381"/>
        <v>5.9065759225649828E-2</v>
      </c>
      <c r="BQ203" s="10">
        <f t="shared" si="381"/>
        <v>5.9479149021980149E-2</v>
      </c>
      <c r="BR203" s="10">
        <f t="shared" ref="BR203:EC203" si="382">BR$5/(1-$E203)+$D$203-BR$5</f>
        <v>5.9892538818309582E-2</v>
      </c>
      <c r="BS203" s="10">
        <f t="shared" si="382"/>
        <v>6.0305928614639903E-2</v>
      </c>
      <c r="BT203" s="10">
        <f t="shared" si="382"/>
        <v>6.0719318410969336E-2</v>
      </c>
      <c r="BU203" s="10">
        <f t="shared" si="382"/>
        <v>6.1132708207299657E-2</v>
      </c>
      <c r="BV203" s="10">
        <f t="shared" si="382"/>
        <v>6.1546098003629091E-2</v>
      </c>
      <c r="BW203" s="10">
        <f t="shared" si="382"/>
        <v>6.1959487799959412E-2</v>
      </c>
      <c r="BX203" s="10">
        <f t="shared" si="382"/>
        <v>6.2372877596288845E-2</v>
      </c>
      <c r="BY203" s="10">
        <f t="shared" si="382"/>
        <v>6.2786267392619166E-2</v>
      </c>
      <c r="BZ203" s="10">
        <f t="shared" si="382"/>
        <v>6.3199657188948599E-2</v>
      </c>
      <c r="CA203" s="10">
        <f t="shared" si="382"/>
        <v>6.361304698527892E-2</v>
      </c>
      <c r="CB203" s="10">
        <f t="shared" si="382"/>
        <v>6.4026436781608353E-2</v>
      </c>
      <c r="CC203" s="10">
        <f t="shared" si="382"/>
        <v>6.4439826577938675E-2</v>
      </c>
      <c r="CD203" s="10">
        <f t="shared" si="382"/>
        <v>6.4853216374268108E-2</v>
      </c>
      <c r="CE203" s="10">
        <f t="shared" si="382"/>
        <v>6.5266606170598429E-2</v>
      </c>
      <c r="CF203" s="10">
        <f t="shared" si="382"/>
        <v>6.567999596692875E-2</v>
      </c>
      <c r="CG203" s="10">
        <f t="shared" si="382"/>
        <v>6.6093385763258183E-2</v>
      </c>
      <c r="CH203" s="10">
        <f t="shared" si="382"/>
        <v>6.6506775559588505E-2</v>
      </c>
      <c r="CI203" s="10">
        <f t="shared" si="382"/>
        <v>6.6920165355917938E-2</v>
      </c>
      <c r="CJ203" s="10">
        <f t="shared" si="382"/>
        <v>6.7333555152248259E-2</v>
      </c>
      <c r="CK203" s="10">
        <f t="shared" si="382"/>
        <v>6.7746944948577692E-2</v>
      </c>
      <c r="CL203" s="10">
        <f t="shared" si="382"/>
        <v>6.8160334744908013E-2</v>
      </c>
      <c r="CM203" s="10">
        <f t="shared" si="382"/>
        <v>6.8573724541237446E-2</v>
      </c>
      <c r="CN203" s="10">
        <f t="shared" si="382"/>
        <v>6.8987114337567768E-2</v>
      </c>
      <c r="CO203" s="10">
        <f t="shared" si="382"/>
        <v>6.9400504133897201E-2</v>
      </c>
      <c r="CP203" s="10">
        <f t="shared" si="382"/>
        <v>6.9813893930227522E-2</v>
      </c>
      <c r="CQ203" s="10">
        <f t="shared" si="382"/>
        <v>7.0227283726556955E-2</v>
      </c>
      <c r="CR203" s="10">
        <f t="shared" si="382"/>
        <v>7.0640673522887276E-2</v>
      </c>
      <c r="CS203" s="10">
        <f t="shared" si="382"/>
        <v>7.1054063319216709E-2</v>
      </c>
      <c r="CT203" s="10">
        <f t="shared" si="382"/>
        <v>7.1467453115547031E-2</v>
      </c>
      <c r="CU203" s="10">
        <f t="shared" si="382"/>
        <v>7.1880842911876464E-2</v>
      </c>
      <c r="CV203" s="10">
        <f t="shared" si="382"/>
        <v>7.2294232708206785E-2</v>
      </c>
      <c r="CW203" s="10">
        <f t="shared" si="382"/>
        <v>7.2707622504537106E-2</v>
      </c>
      <c r="CX203" s="10">
        <f t="shared" si="382"/>
        <v>7.3121012300866539E-2</v>
      </c>
      <c r="CY203" s="10">
        <f t="shared" si="382"/>
        <v>7.353440209719686E-2</v>
      </c>
      <c r="CZ203" s="10">
        <f t="shared" si="382"/>
        <v>7.3947791893526293E-2</v>
      </c>
      <c r="DA203" s="10">
        <f t="shared" si="382"/>
        <v>7.4361181689856615E-2</v>
      </c>
      <c r="DB203" s="10">
        <f t="shared" si="382"/>
        <v>7.4774571486186048E-2</v>
      </c>
      <c r="DC203" s="10">
        <f t="shared" si="382"/>
        <v>7.5187961282516369E-2</v>
      </c>
      <c r="DD203" s="10">
        <f t="shared" si="382"/>
        <v>7.5601351078845802E-2</v>
      </c>
      <c r="DE203" s="10">
        <f t="shared" si="382"/>
        <v>7.6014740875176123E-2</v>
      </c>
      <c r="DF203" s="10">
        <f t="shared" si="382"/>
        <v>7.6428130671505556E-2</v>
      </c>
      <c r="DG203" s="10">
        <f t="shared" si="382"/>
        <v>7.6841520467835878E-2</v>
      </c>
      <c r="DH203" s="10">
        <f t="shared" si="382"/>
        <v>7.7254910264165311E-2</v>
      </c>
      <c r="DI203" s="10">
        <f t="shared" si="382"/>
        <v>7.7668300060495632E-2</v>
      </c>
      <c r="DJ203" s="10">
        <f t="shared" si="382"/>
        <v>7.8081689856825065E-2</v>
      </c>
      <c r="DK203" s="10">
        <f t="shared" si="382"/>
        <v>7.8495079653155386E-2</v>
      </c>
      <c r="DL203" s="10">
        <f t="shared" si="382"/>
        <v>7.8908469449484819E-2</v>
      </c>
      <c r="DM203" s="10">
        <f t="shared" si="382"/>
        <v>7.9321859245815141E-2</v>
      </c>
      <c r="DN203" s="10">
        <f t="shared" si="382"/>
        <v>7.9735249042145462E-2</v>
      </c>
      <c r="DO203" s="10">
        <f t="shared" si="382"/>
        <v>8.0148638838474895E-2</v>
      </c>
      <c r="DP203" s="10">
        <f t="shared" si="382"/>
        <v>8.0562028634805216E-2</v>
      </c>
      <c r="DQ203" s="10">
        <f t="shared" si="382"/>
        <v>8.0975418431134649E-2</v>
      </c>
      <c r="DR203" s="10">
        <f t="shared" si="382"/>
        <v>8.138880822746497E-2</v>
      </c>
      <c r="DS203" s="10">
        <f t="shared" si="382"/>
        <v>8.1802198023794404E-2</v>
      </c>
      <c r="DT203" s="10">
        <f t="shared" si="382"/>
        <v>8.2215587820124725E-2</v>
      </c>
      <c r="DU203" s="10">
        <f t="shared" si="382"/>
        <v>8.2628977616454158E-2</v>
      </c>
      <c r="DV203" s="10">
        <f t="shared" si="382"/>
        <v>8.3042367412783591E-2</v>
      </c>
      <c r="DW203" s="10">
        <f t="shared" si="382"/>
        <v>8.3455757209113912E-2</v>
      </c>
      <c r="DX203" s="10">
        <f t="shared" si="382"/>
        <v>8.3869147005444233E-2</v>
      </c>
      <c r="DY203" s="10">
        <f t="shared" si="382"/>
        <v>8.4282536801774555E-2</v>
      </c>
      <c r="DZ203" s="10">
        <f t="shared" si="382"/>
        <v>8.46959265981031E-2</v>
      </c>
      <c r="EA203" s="10">
        <f t="shared" si="382"/>
        <v>8.5109316394433421E-2</v>
      </c>
      <c r="EB203" s="10">
        <f t="shared" si="382"/>
        <v>8.5522706190763742E-2</v>
      </c>
      <c r="EC203" s="10">
        <f t="shared" si="382"/>
        <v>8.5936095987094063E-2</v>
      </c>
      <c r="ED203" s="10">
        <f t="shared" ref="ED203:ET203" si="383">ED$5/(1-$E203)+$D$203-ED$5</f>
        <v>8.6349485783424385E-2</v>
      </c>
      <c r="EE203" s="10">
        <f t="shared" si="383"/>
        <v>8.6762875579752929E-2</v>
      </c>
      <c r="EF203" s="10">
        <f t="shared" si="383"/>
        <v>8.7176265376083251E-2</v>
      </c>
      <c r="EG203" s="10">
        <f t="shared" si="383"/>
        <v>8.7589655172413572E-2</v>
      </c>
      <c r="EH203" s="10">
        <f t="shared" si="383"/>
        <v>8.8003044968743893E-2</v>
      </c>
      <c r="EI203" s="10">
        <f t="shared" si="383"/>
        <v>8.8416434765072438E-2</v>
      </c>
      <c r="EJ203" s="10">
        <f t="shared" si="383"/>
        <v>8.8829824561402759E-2</v>
      </c>
      <c r="EK203" s="10">
        <f t="shared" si="383"/>
        <v>8.9243214357733081E-2</v>
      </c>
      <c r="EL203" s="10">
        <f t="shared" si="383"/>
        <v>8.9656604154063402E-2</v>
      </c>
      <c r="EM203" s="10">
        <f t="shared" si="383"/>
        <v>9.0069993950391947E-2</v>
      </c>
      <c r="EN203" s="10">
        <f t="shared" si="383"/>
        <v>9.0483383746722268E-2</v>
      </c>
      <c r="EO203" s="10">
        <f t="shared" si="383"/>
        <v>9.0896773543052589E-2</v>
      </c>
      <c r="EP203" s="10">
        <f t="shared" si="383"/>
        <v>9.131016333938291E-2</v>
      </c>
      <c r="EQ203" s="10">
        <f t="shared" si="383"/>
        <v>9.1723553135713232E-2</v>
      </c>
      <c r="ER203" s="10">
        <f t="shared" si="383"/>
        <v>9.2136942932041777E-2</v>
      </c>
      <c r="ES203" s="10">
        <f t="shared" si="383"/>
        <v>9.2550332728372098E-2</v>
      </c>
      <c r="ET203" s="10">
        <f t="shared" si="383"/>
        <v>9.2963722524702419E-2</v>
      </c>
      <c r="EU203" s="10"/>
      <c r="EV203" s="10"/>
      <c r="EW203" s="10"/>
      <c r="EX203" s="10"/>
      <c r="EY203" s="10"/>
      <c r="EZ203" s="10"/>
      <c r="FA203" s="10"/>
      <c r="FB203" s="10"/>
    </row>
    <row r="204" spans="1:158" x14ac:dyDescent="0.25">
      <c r="A204" s="57"/>
    </row>
    <row r="205" spans="1:158" x14ac:dyDescent="0.25">
      <c r="A205" s="1" t="s">
        <v>118</v>
      </c>
    </row>
    <row r="206" spans="1:158" x14ac:dyDescent="0.25">
      <c r="A206" t="s">
        <v>230</v>
      </c>
      <c r="C206" s="10">
        <v>6.0407999999999999</v>
      </c>
      <c r="D206" s="10">
        <f>0.0037+0.0022</f>
        <v>5.9000000000000007E-3</v>
      </c>
      <c r="E206" s="7">
        <v>1.1900000000000001E-2</v>
      </c>
      <c r="F206" s="10">
        <f t="shared" ref="F206:BQ206" si="384">F$5/(1-$E206)+$D$206-F$5</f>
        <v>2.3964973180852223E-2</v>
      </c>
      <c r="G206" s="10">
        <f t="shared" si="384"/>
        <v>2.4567138953547341E-2</v>
      </c>
      <c r="H206" s="10">
        <f t="shared" si="384"/>
        <v>2.5169304726242236E-2</v>
      </c>
      <c r="I206" s="10">
        <f t="shared" si="384"/>
        <v>2.5771470498937354E-2</v>
      </c>
      <c r="J206" s="10">
        <f t="shared" si="384"/>
        <v>2.6373636271632472E-2</v>
      </c>
      <c r="K206" s="10">
        <f t="shared" si="384"/>
        <v>2.697580204432759E-2</v>
      </c>
      <c r="L206" s="10">
        <f t="shared" si="384"/>
        <v>2.7577967817022708E-2</v>
      </c>
      <c r="M206" s="10">
        <f t="shared" si="384"/>
        <v>2.8180133589717604E-2</v>
      </c>
      <c r="N206" s="10">
        <f t="shared" si="384"/>
        <v>2.8782299362412722E-2</v>
      </c>
      <c r="O206" s="10">
        <f t="shared" si="384"/>
        <v>2.938446513510784E-2</v>
      </c>
      <c r="P206" s="10">
        <f t="shared" si="384"/>
        <v>3.6008288634753693E-2</v>
      </c>
      <c r="Q206" s="10">
        <f t="shared" si="384"/>
        <v>3.6610454407448589E-2</v>
      </c>
      <c r="R206" s="10">
        <f t="shared" si="384"/>
        <v>3.7212620180143929E-2</v>
      </c>
      <c r="S206" s="10">
        <f t="shared" si="384"/>
        <v>3.7814785952838825E-2</v>
      </c>
      <c r="T206" s="10">
        <f t="shared" si="384"/>
        <v>3.8416951725533721E-2</v>
      </c>
      <c r="U206" s="10">
        <f t="shared" si="384"/>
        <v>3.9019117498229061E-2</v>
      </c>
      <c r="V206" s="10">
        <f t="shared" si="384"/>
        <v>3.9621283270923957E-2</v>
      </c>
      <c r="W206" s="10">
        <f t="shared" si="384"/>
        <v>4.0223449043619297E-2</v>
      </c>
      <c r="X206" s="10">
        <f t="shared" si="384"/>
        <v>4.0825614816314193E-2</v>
      </c>
      <c r="Y206" s="10">
        <f t="shared" si="384"/>
        <v>4.1427780589009089E-2</v>
      </c>
      <c r="Z206" s="10">
        <f t="shared" si="384"/>
        <v>4.2029946361704429E-2</v>
      </c>
      <c r="AA206" s="10">
        <f t="shared" si="384"/>
        <v>4.2632112134399325E-2</v>
      </c>
      <c r="AB206" s="10">
        <f t="shared" si="384"/>
        <v>4.3234277907094665E-2</v>
      </c>
      <c r="AC206" s="10">
        <f t="shared" si="384"/>
        <v>4.3836443679789561E-2</v>
      </c>
      <c r="AD206" s="10">
        <f t="shared" si="384"/>
        <v>4.4438609452484457E-2</v>
      </c>
      <c r="AE206" s="10">
        <f t="shared" si="384"/>
        <v>4.5040775225179797E-2</v>
      </c>
      <c r="AF206" s="10">
        <f t="shared" si="384"/>
        <v>4.5642940997874692E-2</v>
      </c>
      <c r="AG206" s="10">
        <f t="shared" si="384"/>
        <v>4.6245106770570032E-2</v>
      </c>
      <c r="AH206" s="10">
        <f t="shared" si="384"/>
        <v>4.6847272543264928E-2</v>
      </c>
      <c r="AI206" s="10">
        <f t="shared" si="384"/>
        <v>4.7449438315959824E-2</v>
      </c>
      <c r="AJ206" s="10">
        <f t="shared" si="384"/>
        <v>4.8051604088655164E-2</v>
      </c>
      <c r="AK206" s="10">
        <f t="shared" si="384"/>
        <v>4.865376986135006E-2</v>
      </c>
      <c r="AL206" s="10">
        <f t="shared" si="384"/>
        <v>4.92559356340454E-2</v>
      </c>
      <c r="AM206" s="10">
        <f t="shared" si="384"/>
        <v>4.9858101406740296E-2</v>
      </c>
      <c r="AN206" s="10">
        <f t="shared" si="384"/>
        <v>5.0460267179435192E-2</v>
      </c>
      <c r="AO206" s="10">
        <f t="shared" si="384"/>
        <v>5.1062432952130532E-2</v>
      </c>
      <c r="AP206" s="10">
        <f t="shared" si="384"/>
        <v>5.1664598724825428E-2</v>
      </c>
      <c r="AQ206" s="10">
        <f t="shared" si="384"/>
        <v>5.2266764497520324E-2</v>
      </c>
      <c r="AR206" s="10">
        <f t="shared" si="384"/>
        <v>5.2868930270215664E-2</v>
      </c>
      <c r="AS206" s="10">
        <f t="shared" si="384"/>
        <v>5.347109604291056E-2</v>
      </c>
      <c r="AT206" s="10">
        <f t="shared" si="384"/>
        <v>5.4073261815605456E-2</v>
      </c>
      <c r="AU206" s="10">
        <f t="shared" si="384"/>
        <v>5.4675427588300352E-2</v>
      </c>
      <c r="AV206" s="10">
        <f t="shared" si="384"/>
        <v>5.5277593360995247E-2</v>
      </c>
      <c r="AW206" s="10">
        <f t="shared" si="384"/>
        <v>5.5879759133690143E-2</v>
      </c>
      <c r="AX206" s="10">
        <f t="shared" si="384"/>
        <v>5.6481924906385927E-2</v>
      </c>
      <c r="AY206" s="10">
        <f t="shared" si="384"/>
        <v>5.7084090679080823E-2</v>
      </c>
      <c r="AZ206" s="10">
        <f t="shared" si="384"/>
        <v>5.7686256451775719E-2</v>
      </c>
      <c r="BA206" s="10">
        <f t="shared" si="384"/>
        <v>5.8288422224470615E-2</v>
      </c>
      <c r="BB206" s="10">
        <f t="shared" si="384"/>
        <v>5.8890587997165511E-2</v>
      </c>
      <c r="BC206" s="10">
        <f t="shared" si="384"/>
        <v>5.9492753769861295E-2</v>
      </c>
      <c r="BD206" s="10">
        <f t="shared" si="384"/>
        <v>6.0094919542556191E-2</v>
      </c>
      <c r="BE206" s="10">
        <f t="shared" si="384"/>
        <v>6.0697085315251087E-2</v>
      </c>
      <c r="BF206" s="10">
        <f t="shared" si="384"/>
        <v>6.1299251087945983E-2</v>
      </c>
      <c r="BG206" s="10">
        <f t="shared" si="384"/>
        <v>6.1901416860640879E-2</v>
      </c>
      <c r="BH206" s="10">
        <f t="shared" si="384"/>
        <v>6.2503582633336663E-2</v>
      </c>
      <c r="BI206" s="10">
        <f t="shared" si="384"/>
        <v>6.3105748406031559E-2</v>
      </c>
      <c r="BJ206" s="10">
        <f t="shared" si="384"/>
        <v>6.3707914178726455E-2</v>
      </c>
      <c r="BK206" s="10">
        <f t="shared" si="384"/>
        <v>6.4310079951421351E-2</v>
      </c>
      <c r="BL206" s="10">
        <f t="shared" si="384"/>
        <v>6.4912245724116246E-2</v>
      </c>
      <c r="BM206" s="10">
        <f t="shared" si="384"/>
        <v>6.5514411496812031E-2</v>
      </c>
      <c r="BN206" s="10">
        <f t="shared" si="384"/>
        <v>6.6116577269506926E-2</v>
      </c>
      <c r="BO206" s="10">
        <f t="shared" si="384"/>
        <v>6.6718743042201822E-2</v>
      </c>
      <c r="BP206" s="10">
        <f t="shared" si="384"/>
        <v>6.7320908814896718E-2</v>
      </c>
      <c r="BQ206" s="10">
        <f t="shared" si="384"/>
        <v>6.7923074587591614E-2</v>
      </c>
      <c r="BR206" s="10">
        <f t="shared" ref="BR206:EC206" si="385">BR$5/(1-$E206)+$D$206-BR$5</f>
        <v>6.8525240360287398E-2</v>
      </c>
      <c r="BS206" s="10">
        <f t="shared" si="385"/>
        <v>6.9127406132982294E-2</v>
      </c>
      <c r="BT206" s="10">
        <f t="shared" si="385"/>
        <v>6.972957190567719E-2</v>
      </c>
      <c r="BU206" s="10">
        <f t="shared" si="385"/>
        <v>7.0331737678372086E-2</v>
      </c>
      <c r="BV206" s="10">
        <f t="shared" si="385"/>
        <v>7.0933903451066982E-2</v>
      </c>
      <c r="BW206" s="10">
        <f t="shared" si="385"/>
        <v>7.1536069223762766E-2</v>
      </c>
      <c r="BX206" s="10">
        <f t="shared" si="385"/>
        <v>7.2138234996457662E-2</v>
      </c>
      <c r="BY206" s="10">
        <f t="shared" si="385"/>
        <v>7.2740400769152558E-2</v>
      </c>
      <c r="BZ206" s="10">
        <f t="shared" si="385"/>
        <v>7.3342566541847454E-2</v>
      </c>
      <c r="CA206" s="10">
        <f t="shared" si="385"/>
        <v>7.394473231454235E-2</v>
      </c>
      <c r="CB206" s="10">
        <f t="shared" si="385"/>
        <v>7.4546898087238134E-2</v>
      </c>
      <c r="CC206" s="10">
        <f t="shared" si="385"/>
        <v>7.514906385993303E-2</v>
      </c>
      <c r="CD206" s="10">
        <f t="shared" si="385"/>
        <v>7.5751229632627926E-2</v>
      </c>
      <c r="CE206" s="10">
        <f t="shared" si="385"/>
        <v>7.6353395405322821E-2</v>
      </c>
      <c r="CF206" s="10">
        <f t="shared" si="385"/>
        <v>7.6955561178017717E-2</v>
      </c>
      <c r="CG206" s="10">
        <f t="shared" si="385"/>
        <v>7.7557726950712613E-2</v>
      </c>
      <c r="CH206" s="10">
        <f t="shared" si="385"/>
        <v>7.8159892723408397E-2</v>
      </c>
      <c r="CI206" s="10">
        <f t="shared" si="385"/>
        <v>7.8762058496103293E-2</v>
      </c>
      <c r="CJ206" s="10">
        <f t="shared" si="385"/>
        <v>7.9364224268798189E-2</v>
      </c>
      <c r="CK206" s="10">
        <f t="shared" si="385"/>
        <v>7.9966390041493085E-2</v>
      </c>
      <c r="CL206" s="10">
        <f t="shared" si="385"/>
        <v>8.0568555814187981E-2</v>
      </c>
      <c r="CM206" s="10">
        <f t="shared" si="385"/>
        <v>8.1170721586883765E-2</v>
      </c>
      <c r="CN206" s="10">
        <f t="shared" si="385"/>
        <v>8.1772887359578661E-2</v>
      </c>
      <c r="CO206" s="10">
        <f t="shared" si="385"/>
        <v>8.2375053132273557E-2</v>
      </c>
      <c r="CP206" s="10">
        <f t="shared" si="385"/>
        <v>8.2977218904968453E-2</v>
      </c>
      <c r="CQ206" s="10">
        <f t="shared" si="385"/>
        <v>8.3579384677663349E-2</v>
      </c>
      <c r="CR206" s="10">
        <f t="shared" si="385"/>
        <v>8.4181550450359133E-2</v>
      </c>
      <c r="CS206" s="10">
        <f t="shared" si="385"/>
        <v>8.4783716223054029E-2</v>
      </c>
      <c r="CT206" s="10">
        <f t="shared" si="385"/>
        <v>8.5385881995748925E-2</v>
      </c>
      <c r="CU206" s="10">
        <f t="shared" si="385"/>
        <v>8.598804776844382E-2</v>
      </c>
      <c r="CV206" s="10">
        <f t="shared" si="385"/>
        <v>8.6590213541138716E-2</v>
      </c>
      <c r="CW206" s="10">
        <f t="shared" si="385"/>
        <v>8.71923793138345E-2</v>
      </c>
      <c r="CX206" s="10">
        <f t="shared" si="385"/>
        <v>8.7794545086529396E-2</v>
      </c>
      <c r="CY206" s="10">
        <f t="shared" si="385"/>
        <v>8.8396710859224292E-2</v>
      </c>
      <c r="CZ206" s="10">
        <f t="shared" si="385"/>
        <v>8.8998876631919188E-2</v>
      </c>
      <c r="DA206" s="10">
        <f t="shared" si="385"/>
        <v>8.9601042404614084E-2</v>
      </c>
      <c r="DB206" s="10">
        <f t="shared" si="385"/>
        <v>9.0203208177309868E-2</v>
      </c>
      <c r="DC206" s="10">
        <f t="shared" si="385"/>
        <v>9.0805373950004764E-2</v>
      </c>
      <c r="DD206" s="10">
        <f t="shared" si="385"/>
        <v>9.140753972269966E-2</v>
      </c>
      <c r="DE206" s="10">
        <f t="shared" si="385"/>
        <v>9.2009705495394556E-2</v>
      </c>
      <c r="DF206" s="10">
        <f t="shared" si="385"/>
        <v>9.2611871268089452E-2</v>
      </c>
      <c r="DG206" s="10">
        <f t="shared" si="385"/>
        <v>9.3214037040785236E-2</v>
      </c>
      <c r="DH206" s="10">
        <f t="shared" si="385"/>
        <v>9.3816202813480132E-2</v>
      </c>
      <c r="DI206" s="10">
        <f t="shared" si="385"/>
        <v>9.4418368586175028E-2</v>
      </c>
      <c r="DJ206" s="10">
        <f t="shared" si="385"/>
        <v>9.5020534358869924E-2</v>
      </c>
      <c r="DK206" s="10">
        <f t="shared" si="385"/>
        <v>9.562270013156482E-2</v>
      </c>
      <c r="DL206" s="10">
        <f t="shared" si="385"/>
        <v>9.6224865904260604E-2</v>
      </c>
      <c r="DM206" s="10">
        <f t="shared" si="385"/>
        <v>9.68270316769555E-2</v>
      </c>
      <c r="DN206" s="10">
        <f t="shared" si="385"/>
        <v>9.7429197449650395E-2</v>
      </c>
      <c r="DO206" s="10">
        <f t="shared" si="385"/>
        <v>9.8031363222345291E-2</v>
      </c>
      <c r="DP206" s="10">
        <f t="shared" si="385"/>
        <v>9.8633528995040187E-2</v>
      </c>
      <c r="DQ206" s="10">
        <f t="shared" si="385"/>
        <v>9.9235694767735971E-2</v>
      </c>
      <c r="DR206" s="10">
        <f t="shared" si="385"/>
        <v>9.9837860540430867E-2</v>
      </c>
      <c r="DS206" s="10">
        <f t="shared" si="385"/>
        <v>0.10044002631312576</v>
      </c>
      <c r="DT206" s="10">
        <f t="shared" si="385"/>
        <v>0.10104219208582066</v>
      </c>
      <c r="DU206" s="10">
        <f t="shared" si="385"/>
        <v>0.10164435785851733</v>
      </c>
      <c r="DV206" s="10">
        <f t="shared" si="385"/>
        <v>0.10224652363121223</v>
      </c>
      <c r="DW206" s="10">
        <f t="shared" si="385"/>
        <v>0.10284868940390623</v>
      </c>
      <c r="DX206" s="10">
        <f t="shared" si="385"/>
        <v>0.10345085517660202</v>
      </c>
      <c r="DY206" s="10">
        <f t="shared" si="385"/>
        <v>0.1040530209492978</v>
      </c>
      <c r="DZ206" s="10">
        <f t="shared" si="385"/>
        <v>0.10465518672199181</v>
      </c>
      <c r="EA206" s="10">
        <f t="shared" si="385"/>
        <v>0.10525735249468759</v>
      </c>
      <c r="EB206" s="10">
        <f t="shared" si="385"/>
        <v>0.1058595182673816</v>
      </c>
      <c r="EC206" s="10">
        <f t="shared" si="385"/>
        <v>0.10646168404007739</v>
      </c>
      <c r="ED206" s="10">
        <f t="shared" ref="ED206:ET206" si="386">ED$5/(1-$E206)+$D$206-ED$5</f>
        <v>0.10706384981277317</v>
      </c>
      <c r="EE206" s="10">
        <f t="shared" si="386"/>
        <v>0.10766601558546718</v>
      </c>
      <c r="EF206" s="10">
        <f t="shared" si="386"/>
        <v>0.10826818135816296</v>
      </c>
      <c r="EG206" s="10">
        <f t="shared" si="386"/>
        <v>0.10887034713085697</v>
      </c>
      <c r="EH206" s="10">
        <f t="shared" si="386"/>
        <v>0.10947251290355275</v>
      </c>
      <c r="EI206" s="10">
        <f t="shared" si="386"/>
        <v>0.11007467867624854</v>
      </c>
      <c r="EJ206" s="10">
        <f t="shared" si="386"/>
        <v>0.11067684444894255</v>
      </c>
      <c r="EK206" s="10">
        <f t="shared" si="386"/>
        <v>0.11127901022163833</v>
      </c>
      <c r="EL206" s="10">
        <f t="shared" si="386"/>
        <v>0.11188117599433234</v>
      </c>
      <c r="EM206" s="10">
        <f t="shared" si="386"/>
        <v>0.11248334176702812</v>
      </c>
      <c r="EN206" s="10">
        <f t="shared" si="386"/>
        <v>0.11308550753972391</v>
      </c>
      <c r="EO206" s="10">
        <f t="shared" si="386"/>
        <v>0.11368767331241791</v>
      </c>
      <c r="EP206" s="10">
        <f t="shared" si="386"/>
        <v>0.1142898390851137</v>
      </c>
      <c r="EQ206" s="10">
        <f t="shared" si="386"/>
        <v>0.11489200485780771</v>
      </c>
      <c r="ER206" s="10">
        <f t="shared" si="386"/>
        <v>0.11549417063050349</v>
      </c>
      <c r="ES206" s="10">
        <f t="shared" si="386"/>
        <v>0.11609633640319927</v>
      </c>
      <c r="ET206" s="10">
        <f t="shared" si="386"/>
        <v>0.11669850217589328</v>
      </c>
      <c r="EU206" s="10"/>
      <c r="EV206" s="10"/>
      <c r="EW206" s="10"/>
      <c r="EX206" s="10"/>
      <c r="EY206" s="10"/>
      <c r="EZ206" s="10"/>
      <c r="FA206" s="10"/>
      <c r="FB206" s="10"/>
    </row>
    <row r="207" spans="1:158" x14ac:dyDescent="0.25">
      <c r="A207" t="s">
        <v>231</v>
      </c>
      <c r="C207" s="10">
        <v>10.418799999999999</v>
      </c>
      <c r="D207" s="10">
        <f>0.0096+0.0022</f>
        <v>1.18E-2</v>
      </c>
      <c r="E207" s="7">
        <v>2.1899999999999999E-2</v>
      </c>
      <c r="F207" s="10">
        <f t="shared" ref="F207:BQ207" si="387">F$5/(1-$E207)+$D$207-F$5</f>
        <v>4.5385522952663404E-2</v>
      </c>
      <c r="G207" s="10">
        <f t="shared" si="387"/>
        <v>4.6505040384418939E-2</v>
      </c>
      <c r="H207" s="10">
        <f t="shared" si="387"/>
        <v>4.7624557816174251E-2</v>
      </c>
      <c r="I207" s="10">
        <f t="shared" si="387"/>
        <v>4.8744075247929786E-2</v>
      </c>
      <c r="J207" s="10">
        <f t="shared" si="387"/>
        <v>4.9863592679685098E-2</v>
      </c>
      <c r="K207" s="10">
        <f t="shared" si="387"/>
        <v>5.0983110111440633E-2</v>
      </c>
      <c r="L207" s="10">
        <f t="shared" si="387"/>
        <v>5.2102627543196167E-2</v>
      </c>
      <c r="M207" s="10">
        <f t="shared" si="387"/>
        <v>5.322214497495148E-2</v>
      </c>
      <c r="N207" s="10">
        <f t="shared" si="387"/>
        <v>5.4341662406707014E-2</v>
      </c>
      <c r="O207" s="10">
        <f t="shared" si="387"/>
        <v>5.5461179838462327E-2</v>
      </c>
      <c r="P207" s="10">
        <f t="shared" si="387"/>
        <v>6.7775871587772318E-2</v>
      </c>
      <c r="Q207" s="10">
        <f t="shared" si="387"/>
        <v>6.8895389019527631E-2</v>
      </c>
      <c r="R207" s="10">
        <f t="shared" si="387"/>
        <v>7.0014906451283387E-2</v>
      </c>
      <c r="S207" s="10">
        <f t="shared" si="387"/>
        <v>7.11344238830387E-2</v>
      </c>
      <c r="T207" s="10">
        <f t="shared" si="387"/>
        <v>7.2253941314794012E-2</v>
      </c>
      <c r="U207" s="10">
        <f t="shared" si="387"/>
        <v>7.3373458746549325E-2</v>
      </c>
      <c r="V207" s="10">
        <f t="shared" si="387"/>
        <v>7.4492976178305081E-2</v>
      </c>
      <c r="W207" s="10">
        <f t="shared" si="387"/>
        <v>7.5612493610060394E-2</v>
      </c>
      <c r="X207" s="10">
        <f t="shared" si="387"/>
        <v>7.6732011041815706E-2</v>
      </c>
      <c r="Y207" s="10">
        <f t="shared" si="387"/>
        <v>7.7851528473571463E-2</v>
      </c>
      <c r="Z207" s="10">
        <f t="shared" si="387"/>
        <v>7.8971045905326775E-2</v>
      </c>
      <c r="AA207" s="10">
        <f t="shared" si="387"/>
        <v>8.0090563337082088E-2</v>
      </c>
      <c r="AB207" s="10">
        <f t="shared" si="387"/>
        <v>8.1210080768837845E-2</v>
      </c>
      <c r="AC207" s="10">
        <f t="shared" si="387"/>
        <v>8.2329598200593157E-2</v>
      </c>
      <c r="AD207" s="10">
        <f t="shared" si="387"/>
        <v>8.344911563234847E-2</v>
      </c>
      <c r="AE207" s="10">
        <f t="shared" si="387"/>
        <v>8.4568633064103782E-2</v>
      </c>
      <c r="AF207" s="10">
        <f t="shared" si="387"/>
        <v>8.5688150495859539E-2</v>
      </c>
      <c r="AG207" s="10">
        <f t="shared" si="387"/>
        <v>8.6807667927614851E-2</v>
      </c>
      <c r="AH207" s="10">
        <f t="shared" si="387"/>
        <v>8.7927185359370164E-2</v>
      </c>
      <c r="AI207" s="10">
        <f t="shared" si="387"/>
        <v>8.904670279112592E-2</v>
      </c>
      <c r="AJ207" s="10">
        <f t="shared" si="387"/>
        <v>9.0166220222881233E-2</v>
      </c>
      <c r="AK207" s="10">
        <f t="shared" si="387"/>
        <v>9.1285737654636545E-2</v>
      </c>
      <c r="AL207" s="10">
        <f t="shared" si="387"/>
        <v>9.2405255086391858E-2</v>
      </c>
      <c r="AM207" s="10">
        <f t="shared" si="387"/>
        <v>9.3524772518147614E-2</v>
      </c>
      <c r="AN207" s="10">
        <f t="shared" si="387"/>
        <v>9.4644289949902927E-2</v>
      </c>
      <c r="AO207" s="10">
        <f t="shared" si="387"/>
        <v>9.5763807381658239E-2</v>
      </c>
      <c r="AP207" s="10">
        <f t="shared" si="387"/>
        <v>9.6883324813413996E-2</v>
      </c>
      <c r="AQ207" s="10">
        <f t="shared" si="387"/>
        <v>9.8002842245169308E-2</v>
      </c>
      <c r="AR207" s="10">
        <f t="shared" si="387"/>
        <v>9.9122359676924621E-2</v>
      </c>
      <c r="AS207" s="10">
        <f t="shared" si="387"/>
        <v>0.10024187710868038</v>
      </c>
      <c r="AT207" s="10">
        <f t="shared" si="387"/>
        <v>0.10136139454043569</v>
      </c>
      <c r="AU207" s="10">
        <f t="shared" si="387"/>
        <v>0.102480911972191</v>
      </c>
      <c r="AV207" s="10">
        <f t="shared" si="387"/>
        <v>0.10360042940394631</v>
      </c>
      <c r="AW207" s="10">
        <f t="shared" si="387"/>
        <v>0.10471994683570163</v>
      </c>
      <c r="AX207" s="10">
        <f t="shared" si="387"/>
        <v>0.10583946426745694</v>
      </c>
      <c r="AY207" s="10">
        <f t="shared" si="387"/>
        <v>0.10695898169921314</v>
      </c>
      <c r="AZ207" s="10">
        <f t="shared" si="387"/>
        <v>0.10807849913096845</v>
      </c>
      <c r="BA207" s="10">
        <f t="shared" si="387"/>
        <v>0.10919801656272377</v>
      </c>
      <c r="BB207" s="10">
        <f t="shared" si="387"/>
        <v>0.11031753399447908</v>
      </c>
      <c r="BC207" s="10">
        <f t="shared" si="387"/>
        <v>0.11143705142623439</v>
      </c>
      <c r="BD207" s="10">
        <f t="shared" si="387"/>
        <v>0.1125565688579897</v>
      </c>
      <c r="BE207" s="10">
        <f t="shared" si="387"/>
        <v>0.11367608628974502</v>
      </c>
      <c r="BF207" s="10">
        <f t="shared" si="387"/>
        <v>0.11479560372150122</v>
      </c>
      <c r="BG207" s="10">
        <f t="shared" si="387"/>
        <v>0.11591512115325653</v>
      </c>
      <c r="BH207" s="10">
        <f t="shared" si="387"/>
        <v>0.11703463858501184</v>
      </c>
      <c r="BI207" s="10">
        <f t="shared" si="387"/>
        <v>0.11815415601676715</v>
      </c>
      <c r="BJ207" s="10">
        <f t="shared" si="387"/>
        <v>0.11927367344852247</v>
      </c>
      <c r="BK207" s="10">
        <f t="shared" si="387"/>
        <v>0.12039319088027778</v>
      </c>
      <c r="BL207" s="10">
        <f t="shared" si="387"/>
        <v>0.12151270831203309</v>
      </c>
      <c r="BM207" s="10">
        <f t="shared" si="387"/>
        <v>0.12263222574378929</v>
      </c>
      <c r="BN207" s="10">
        <f t="shared" si="387"/>
        <v>0.1237517431755446</v>
      </c>
      <c r="BO207" s="10">
        <f t="shared" si="387"/>
        <v>0.12487126060729992</v>
      </c>
      <c r="BP207" s="10">
        <f t="shared" si="387"/>
        <v>0.12599077803905523</v>
      </c>
      <c r="BQ207" s="10">
        <f t="shared" si="387"/>
        <v>0.12711029547081054</v>
      </c>
      <c r="BR207" s="10">
        <f t="shared" ref="BR207:EC207" si="388">BR$5/(1-$E207)+$D$207-BR$5</f>
        <v>0.12822981290256585</v>
      </c>
      <c r="BS207" s="10">
        <f t="shared" si="388"/>
        <v>0.12934933033432205</v>
      </c>
      <c r="BT207" s="10">
        <f t="shared" si="388"/>
        <v>0.13046884776607737</v>
      </c>
      <c r="BU207" s="10">
        <f t="shared" si="388"/>
        <v>0.13158836519783268</v>
      </c>
      <c r="BV207" s="10">
        <f t="shared" si="388"/>
        <v>0.13270788262958799</v>
      </c>
      <c r="BW207" s="10">
        <f t="shared" si="388"/>
        <v>0.1338274000613433</v>
      </c>
      <c r="BX207" s="10">
        <f t="shared" si="388"/>
        <v>0.13494691749309862</v>
      </c>
      <c r="BY207" s="10">
        <f t="shared" si="388"/>
        <v>0.13606643492485393</v>
      </c>
      <c r="BZ207" s="10">
        <f t="shared" si="388"/>
        <v>0.13718595235661013</v>
      </c>
      <c r="CA207" s="10">
        <f t="shared" si="388"/>
        <v>0.13830546978836544</v>
      </c>
      <c r="CB207" s="10">
        <f t="shared" si="388"/>
        <v>0.13942498722012076</v>
      </c>
      <c r="CC207" s="10">
        <f t="shared" si="388"/>
        <v>0.14054450465187607</v>
      </c>
      <c r="CD207" s="10">
        <f t="shared" si="388"/>
        <v>0.14166402208363138</v>
      </c>
      <c r="CE207" s="10">
        <f t="shared" si="388"/>
        <v>0.14278353951538669</v>
      </c>
      <c r="CF207" s="10">
        <f t="shared" si="388"/>
        <v>0.14390305694714201</v>
      </c>
      <c r="CG207" s="10">
        <f t="shared" si="388"/>
        <v>0.14502257437889821</v>
      </c>
      <c r="CH207" s="10">
        <f t="shared" si="388"/>
        <v>0.14614209181065352</v>
      </c>
      <c r="CI207" s="10">
        <f t="shared" si="388"/>
        <v>0.14726160924240883</v>
      </c>
      <c r="CJ207" s="10">
        <f t="shared" si="388"/>
        <v>0.14838112667416414</v>
      </c>
      <c r="CK207" s="10">
        <f t="shared" si="388"/>
        <v>0.14950064410591946</v>
      </c>
      <c r="CL207" s="10">
        <f t="shared" si="388"/>
        <v>0.15062016153767477</v>
      </c>
      <c r="CM207" s="10">
        <f t="shared" si="388"/>
        <v>0.15173967896943008</v>
      </c>
      <c r="CN207" s="10">
        <f t="shared" si="388"/>
        <v>0.15285919640118628</v>
      </c>
      <c r="CO207" s="10">
        <f t="shared" si="388"/>
        <v>0.15397871383294159</v>
      </c>
      <c r="CP207" s="10">
        <f t="shared" si="388"/>
        <v>0.15509823126469691</v>
      </c>
      <c r="CQ207" s="10">
        <f t="shared" si="388"/>
        <v>0.15621774869645222</v>
      </c>
      <c r="CR207" s="10">
        <f t="shared" si="388"/>
        <v>0.15733726612820753</v>
      </c>
      <c r="CS207" s="10">
        <f t="shared" si="388"/>
        <v>0.15845678355996284</v>
      </c>
      <c r="CT207" s="10">
        <f t="shared" si="388"/>
        <v>0.15957630099171816</v>
      </c>
      <c r="CU207" s="10">
        <f t="shared" si="388"/>
        <v>0.16069581842347436</v>
      </c>
      <c r="CV207" s="10">
        <f t="shared" si="388"/>
        <v>0.16181533585522967</v>
      </c>
      <c r="CW207" s="10">
        <f t="shared" si="388"/>
        <v>0.16293485328698498</v>
      </c>
      <c r="CX207" s="10">
        <f t="shared" si="388"/>
        <v>0.16405437071874029</v>
      </c>
      <c r="CY207" s="10">
        <f t="shared" si="388"/>
        <v>0.16517388815049561</v>
      </c>
      <c r="CZ207" s="10">
        <f t="shared" si="388"/>
        <v>0.16629340558225092</v>
      </c>
      <c r="DA207" s="10">
        <f t="shared" si="388"/>
        <v>0.16741292301400623</v>
      </c>
      <c r="DB207" s="10">
        <f t="shared" si="388"/>
        <v>0.16853244044576243</v>
      </c>
      <c r="DC207" s="10">
        <f t="shared" si="388"/>
        <v>0.16965195787751775</v>
      </c>
      <c r="DD207" s="10">
        <f t="shared" si="388"/>
        <v>0.17077147530927306</v>
      </c>
      <c r="DE207" s="10">
        <f t="shared" si="388"/>
        <v>0.17189099274102837</v>
      </c>
      <c r="DF207" s="10">
        <f t="shared" si="388"/>
        <v>0.17301051017278368</v>
      </c>
      <c r="DG207" s="10">
        <f t="shared" si="388"/>
        <v>0.17413002760453899</v>
      </c>
      <c r="DH207" s="10">
        <f t="shared" si="388"/>
        <v>0.17524954503629431</v>
      </c>
      <c r="DI207" s="10">
        <f t="shared" si="388"/>
        <v>0.17636906246805051</v>
      </c>
      <c r="DJ207" s="10">
        <f t="shared" si="388"/>
        <v>0.17748857989980582</v>
      </c>
      <c r="DK207" s="10">
        <f t="shared" si="388"/>
        <v>0.17860809733156113</v>
      </c>
      <c r="DL207" s="10">
        <f t="shared" si="388"/>
        <v>0.17972761476331645</v>
      </c>
      <c r="DM207" s="10">
        <f t="shared" si="388"/>
        <v>0.18084713219507176</v>
      </c>
      <c r="DN207" s="10">
        <f t="shared" si="388"/>
        <v>0.18196664962682707</v>
      </c>
      <c r="DO207" s="10">
        <f t="shared" si="388"/>
        <v>0.18308616705858327</v>
      </c>
      <c r="DP207" s="10">
        <f t="shared" si="388"/>
        <v>0.18420568449033858</v>
      </c>
      <c r="DQ207" s="10">
        <f t="shared" si="388"/>
        <v>0.1853252019220939</v>
      </c>
      <c r="DR207" s="10">
        <f t="shared" si="388"/>
        <v>0.18644471935384921</v>
      </c>
      <c r="DS207" s="10">
        <f t="shared" si="388"/>
        <v>0.18756423678560363</v>
      </c>
      <c r="DT207" s="10">
        <f t="shared" si="388"/>
        <v>0.18868375421735983</v>
      </c>
      <c r="DU207" s="10">
        <f t="shared" si="388"/>
        <v>0.18980327164911426</v>
      </c>
      <c r="DV207" s="10">
        <f t="shared" si="388"/>
        <v>0.19092278908087046</v>
      </c>
      <c r="DW207" s="10">
        <f t="shared" si="388"/>
        <v>0.19204230651262577</v>
      </c>
      <c r="DX207" s="10">
        <f t="shared" si="388"/>
        <v>0.19316182394438108</v>
      </c>
      <c r="DY207" s="10">
        <f t="shared" si="388"/>
        <v>0.1942813413761364</v>
      </c>
      <c r="DZ207" s="10">
        <f t="shared" si="388"/>
        <v>0.19540085880789171</v>
      </c>
      <c r="EA207" s="10">
        <f t="shared" si="388"/>
        <v>0.19652037623964702</v>
      </c>
      <c r="EB207" s="10">
        <f t="shared" si="388"/>
        <v>0.19763989367140233</v>
      </c>
      <c r="EC207" s="10">
        <f t="shared" si="388"/>
        <v>0.19875941110315765</v>
      </c>
      <c r="ED207" s="10">
        <f t="shared" ref="ED207:ET207" si="389">ED$5/(1-$E207)+$D$207-ED$5</f>
        <v>0.19987892853491296</v>
      </c>
      <c r="EE207" s="10">
        <f t="shared" si="389"/>
        <v>0.20099844596667005</v>
      </c>
      <c r="EF207" s="10">
        <f t="shared" si="389"/>
        <v>0.20211796339842536</v>
      </c>
      <c r="EG207" s="10">
        <f t="shared" si="389"/>
        <v>0.20323748083018067</v>
      </c>
      <c r="EH207" s="10">
        <f t="shared" si="389"/>
        <v>0.20435699826193598</v>
      </c>
      <c r="EI207" s="10">
        <f t="shared" si="389"/>
        <v>0.2054765156936913</v>
      </c>
      <c r="EJ207" s="10">
        <f t="shared" si="389"/>
        <v>0.20659603312544661</v>
      </c>
      <c r="EK207" s="10">
        <f t="shared" si="389"/>
        <v>0.20771555055720192</v>
      </c>
      <c r="EL207" s="10">
        <f t="shared" si="389"/>
        <v>0.20883506798895723</v>
      </c>
      <c r="EM207" s="10">
        <f t="shared" si="389"/>
        <v>0.20995458542071255</v>
      </c>
      <c r="EN207" s="10">
        <f t="shared" si="389"/>
        <v>0.21107410285246786</v>
      </c>
      <c r="EO207" s="10">
        <f t="shared" si="389"/>
        <v>0.21219362028422317</v>
      </c>
      <c r="EP207" s="10">
        <f t="shared" si="389"/>
        <v>0.21331313771597848</v>
      </c>
      <c r="EQ207" s="10">
        <f t="shared" si="389"/>
        <v>0.21443265514773557</v>
      </c>
      <c r="ER207" s="10">
        <f t="shared" si="389"/>
        <v>0.21555217257949089</v>
      </c>
      <c r="ES207" s="10">
        <f t="shared" si="389"/>
        <v>0.2166716900112462</v>
      </c>
      <c r="ET207" s="10">
        <f t="shared" si="389"/>
        <v>0.21779120744300151</v>
      </c>
      <c r="EU207" s="10"/>
      <c r="EV207" s="10"/>
      <c r="EW207" s="10"/>
      <c r="EX207" s="10"/>
      <c r="EY207" s="10"/>
      <c r="EZ207" s="10"/>
      <c r="FA207" s="10"/>
      <c r="FB207" s="10"/>
    </row>
    <row r="208" spans="1:158" x14ac:dyDescent="0.25">
      <c r="A208" t="s">
        <v>124</v>
      </c>
      <c r="C208" s="10">
        <v>13.9124</v>
      </c>
      <c r="D208" s="10">
        <f>0.017+0.0022</f>
        <v>1.9200000000000002E-2</v>
      </c>
      <c r="E208" s="7">
        <v>3.09E-2</v>
      </c>
      <c r="F208" s="10">
        <f t="shared" ref="F208:BQ208" si="390">F$5/(1-$E208)+$D$208-F$5</f>
        <v>6.7027881539573064E-2</v>
      </c>
      <c r="G208" s="10">
        <f t="shared" si="390"/>
        <v>6.8622144257558748E-2</v>
      </c>
      <c r="H208" s="10">
        <f t="shared" si="390"/>
        <v>7.0216406975544432E-2</v>
      </c>
      <c r="I208" s="10">
        <f t="shared" si="390"/>
        <v>7.1810669693530338E-2</v>
      </c>
      <c r="J208" s="10">
        <f t="shared" si="390"/>
        <v>7.3404932411516022E-2</v>
      </c>
      <c r="K208" s="10">
        <f t="shared" si="390"/>
        <v>7.4999195129501706E-2</v>
      </c>
      <c r="L208" s="10">
        <f t="shared" si="390"/>
        <v>7.6593457847487612E-2</v>
      </c>
      <c r="M208" s="10">
        <f t="shared" si="390"/>
        <v>7.8187720565473295E-2</v>
      </c>
      <c r="N208" s="10">
        <f t="shared" si="390"/>
        <v>7.9781983283458979E-2</v>
      </c>
      <c r="O208" s="10">
        <f t="shared" si="390"/>
        <v>8.1376246001444885E-2</v>
      </c>
      <c r="P208" s="10">
        <f t="shared" si="390"/>
        <v>9.8913135899288296E-2</v>
      </c>
      <c r="Q208" s="10">
        <f t="shared" si="390"/>
        <v>0.10050739861727376</v>
      </c>
      <c r="R208" s="10">
        <f t="shared" si="390"/>
        <v>0.10210166133525966</v>
      </c>
      <c r="S208" s="10">
        <f t="shared" si="390"/>
        <v>0.10369592405324557</v>
      </c>
      <c r="T208" s="10">
        <f t="shared" si="390"/>
        <v>0.10529018677123103</v>
      </c>
      <c r="U208" s="10">
        <f t="shared" si="390"/>
        <v>0.10688444948921694</v>
      </c>
      <c r="V208" s="10">
        <f t="shared" si="390"/>
        <v>0.10847871220720284</v>
      </c>
      <c r="W208" s="10">
        <f t="shared" si="390"/>
        <v>0.1100729749251883</v>
      </c>
      <c r="X208" s="10">
        <f t="shared" si="390"/>
        <v>0.11166723764317421</v>
      </c>
      <c r="Y208" s="10">
        <f t="shared" si="390"/>
        <v>0.11326150036116012</v>
      </c>
      <c r="Z208" s="10">
        <f t="shared" si="390"/>
        <v>0.11485576307914558</v>
      </c>
      <c r="AA208" s="10">
        <f t="shared" si="390"/>
        <v>0.11645002579713148</v>
      </c>
      <c r="AB208" s="10">
        <f t="shared" si="390"/>
        <v>0.11804428851511739</v>
      </c>
      <c r="AC208" s="10">
        <f t="shared" si="390"/>
        <v>0.11963855123310285</v>
      </c>
      <c r="AD208" s="10">
        <f t="shared" si="390"/>
        <v>0.12123281395108876</v>
      </c>
      <c r="AE208" s="10">
        <f t="shared" si="390"/>
        <v>0.12282707666907466</v>
      </c>
      <c r="AF208" s="10">
        <f t="shared" si="390"/>
        <v>0.12442133938706013</v>
      </c>
      <c r="AG208" s="10">
        <f t="shared" si="390"/>
        <v>0.12601560210504603</v>
      </c>
      <c r="AH208" s="10">
        <f t="shared" si="390"/>
        <v>0.12760986482303194</v>
      </c>
      <c r="AI208" s="10">
        <f t="shared" si="390"/>
        <v>0.1292041275410174</v>
      </c>
      <c r="AJ208" s="10">
        <f t="shared" si="390"/>
        <v>0.13079839025900331</v>
      </c>
      <c r="AK208" s="10">
        <f t="shared" si="390"/>
        <v>0.13239265297698921</v>
      </c>
      <c r="AL208" s="10">
        <f t="shared" si="390"/>
        <v>0.13398691569497467</v>
      </c>
      <c r="AM208" s="10">
        <f t="shared" si="390"/>
        <v>0.13558117841296058</v>
      </c>
      <c r="AN208" s="10">
        <f t="shared" si="390"/>
        <v>0.13717544113094648</v>
      </c>
      <c r="AO208" s="10">
        <f t="shared" si="390"/>
        <v>0.13876970384893195</v>
      </c>
      <c r="AP208" s="10">
        <f t="shared" si="390"/>
        <v>0.14036396656691785</v>
      </c>
      <c r="AQ208" s="10">
        <f t="shared" si="390"/>
        <v>0.14195822928490376</v>
      </c>
      <c r="AR208" s="10">
        <f t="shared" si="390"/>
        <v>0.14355249200288878</v>
      </c>
      <c r="AS208" s="10">
        <f t="shared" si="390"/>
        <v>0.14514675472087468</v>
      </c>
      <c r="AT208" s="10">
        <f t="shared" si="390"/>
        <v>0.14674101743886059</v>
      </c>
      <c r="AU208" s="10">
        <f t="shared" si="390"/>
        <v>0.14833528015684649</v>
      </c>
      <c r="AV208" s="10">
        <f t="shared" si="390"/>
        <v>0.1499295428748324</v>
      </c>
      <c r="AW208" s="10">
        <f t="shared" si="390"/>
        <v>0.15152380559281742</v>
      </c>
      <c r="AX208" s="10">
        <f t="shared" si="390"/>
        <v>0.15311806831080332</v>
      </c>
      <c r="AY208" s="10">
        <f t="shared" si="390"/>
        <v>0.15471233102878923</v>
      </c>
      <c r="AZ208" s="10">
        <f t="shared" si="390"/>
        <v>0.15630659374677514</v>
      </c>
      <c r="BA208" s="10">
        <f t="shared" si="390"/>
        <v>0.15790085646476104</v>
      </c>
      <c r="BB208" s="10">
        <f t="shared" si="390"/>
        <v>0.15949511918274695</v>
      </c>
      <c r="BC208" s="10">
        <f t="shared" si="390"/>
        <v>0.16108938190073196</v>
      </c>
      <c r="BD208" s="10">
        <f t="shared" si="390"/>
        <v>0.16268364461871787</v>
      </c>
      <c r="BE208" s="10">
        <f t="shared" si="390"/>
        <v>0.16427790733670378</v>
      </c>
      <c r="BF208" s="10">
        <f t="shared" si="390"/>
        <v>0.16587217005468968</v>
      </c>
      <c r="BG208" s="10">
        <f t="shared" si="390"/>
        <v>0.16746643277267559</v>
      </c>
      <c r="BH208" s="10">
        <f t="shared" si="390"/>
        <v>0.16906069549066061</v>
      </c>
      <c r="BI208" s="10">
        <f t="shared" si="390"/>
        <v>0.17065495820864651</v>
      </c>
      <c r="BJ208" s="10">
        <f t="shared" si="390"/>
        <v>0.17224922092663242</v>
      </c>
      <c r="BK208" s="10">
        <f t="shared" si="390"/>
        <v>0.17384348364461832</v>
      </c>
      <c r="BL208" s="10">
        <f t="shared" si="390"/>
        <v>0.17543774636260423</v>
      </c>
      <c r="BM208" s="10">
        <f t="shared" si="390"/>
        <v>0.17703200908059014</v>
      </c>
      <c r="BN208" s="10">
        <f t="shared" si="390"/>
        <v>0.17862627179857515</v>
      </c>
      <c r="BO208" s="10">
        <f t="shared" si="390"/>
        <v>0.18022053451656106</v>
      </c>
      <c r="BP208" s="10">
        <f t="shared" si="390"/>
        <v>0.18181479723454697</v>
      </c>
      <c r="BQ208" s="10">
        <f t="shared" si="390"/>
        <v>0.18340905995253287</v>
      </c>
      <c r="BR208" s="10">
        <f t="shared" ref="BR208:EC208" si="391">BR$5/(1-$E208)+$D$208-BR$5</f>
        <v>0.18500332267051878</v>
      </c>
      <c r="BS208" s="10">
        <f t="shared" si="391"/>
        <v>0.18659758538850468</v>
      </c>
      <c r="BT208" s="10">
        <f t="shared" si="391"/>
        <v>0.1881918481064897</v>
      </c>
      <c r="BU208" s="10">
        <f t="shared" si="391"/>
        <v>0.18978611082447561</v>
      </c>
      <c r="BV208" s="10">
        <f t="shared" si="391"/>
        <v>0.19138037354246151</v>
      </c>
      <c r="BW208" s="10">
        <f t="shared" si="391"/>
        <v>0.19297463626044742</v>
      </c>
      <c r="BX208" s="10">
        <f t="shared" si="391"/>
        <v>0.19456889897843332</v>
      </c>
      <c r="BY208" s="10">
        <f t="shared" si="391"/>
        <v>0.19616316169641923</v>
      </c>
      <c r="BZ208" s="10">
        <f t="shared" si="391"/>
        <v>0.19775742441440425</v>
      </c>
      <c r="CA208" s="10">
        <f t="shared" si="391"/>
        <v>0.19935168713239015</v>
      </c>
      <c r="CB208" s="10">
        <f t="shared" si="391"/>
        <v>0.20094594985037606</v>
      </c>
      <c r="CC208" s="10">
        <f t="shared" si="391"/>
        <v>0.20254021256836197</v>
      </c>
      <c r="CD208" s="10">
        <f t="shared" si="391"/>
        <v>0.20413447528634787</v>
      </c>
      <c r="CE208" s="10">
        <f t="shared" si="391"/>
        <v>0.20572873800433378</v>
      </c>
      <c r="CF208" s="10">
        <f t="shared" si="391"/>
        <v>0.2073230007223188</v>
      </c>
      <c r="CG208" s="10">
        <f t="shared" si="391"/>
        <v>0.2089172634403047</v>
      </c>
      <c r="CH208" s="10">
        <f t="shared" si="391"/>
        <v>0.21051152615829061</v>
      </c>
      <c r="CI208" s="10">
        <f t="shared" si="391"/>
        <v>0.21210578887627651</v>
      </c>
      <c r="CJ208" s="10">
        <f t="shared" si="391"/>
        <v>0.21370005159426242</v>
      </c>
      <c r="CK208" s="10">
        <f t="shared" si="391"/>
        <v>0.21529431431224832</v>
      </c>
      <c r="CL208" s="10">
        <f t="shared" si="391"/>
        <v>0.21688857703023334</v>
      </c>
      <c r="CM208" s="10">
        <f t="shared" si="391"/>
        <v>0.21848283974821925</v>
      </c>
      <c r="CN208" s="10">
        <f t="shared" si="391"/>
        <v>0.22007710246620515</v>
      </c>
      <c r="CO208" s="10">
        <f t="shared" si="391"/>
        <v>0.22167136518419106</v>
      </c>
      <c r="CP208" s="10">
        <f t="shared" si="391"/>
        <v>0.22326562790217697</v>
      </c>
      <c r="CQ208" s="10">
        <f t="shared" si="391"/>
        <v>0.22485989062016287</v>
      </c>
      <c r="CR208" s="10">
        <f t="shared" si="391"/>
        <v>0.22645415333814789</v>
      </c>
      <c r="CS208" s="10">
        <f t="shared" si="391"/>
        <v>0.2280484160561338</v>
      </c>
      <c r="CT208" s="10">
        <f t="shared" si="391"/>
        <v>0.2296426787741197</v>
      </c>
      <c r="CU208" s="10">
        <f t="shared" si="391"/>
        <v>0.23123694149210561</v>
      </c>
      <c r="CV208" s="10">
        <f t="shared" si="391"/>
        <v>0.23283120421009151</v>
      </c>
      <c r="CW208" s="10">
        <f t="shared" si="391"/>
        <v>0.23442546692807742</v>
      </c>
      <c r="CX208" s="10">
        <f t="shared" si="391"/>
        <v>0.23601972964606244</v>
      </c>
      <c r="CY208" s="10">
        <f t="shared" si="391"/>
        <v>0.23761399236404834</v>
      </c>
      <c r="CZ208" s="10">
        <f t="shared" si="391"/>
        <v>0.23920825508203425</v>
      </c>
      <c r="DA208" s="10">
        <f t="shared" si="391"/>
        <v>0.24080251780002015</v>
      </c>
      <c r="DB208" s="10">
        <f t="shared" si="391"/>
        <v>0.24239678051800606</v>
      </c>
      <c r="DC208" s="10">
        <f t="shared" si="391"/>
        <v>0.24399104323599197</v>
      </c>
      <c r="DD208" s="10">
        <f t="shared" si="391"/>
        <v>0.24558530595397698</v>
      </c>
      <c r="DE208" s="10">
        <f t="shared" si="391"/>
        <v>0.24717956867196289</v>
      </c>
      <c r="DF208" s="10">
        <f t="shared" si="391"/>
        <v>0.2487738313899488</v>
      </c>
      <c r="DG208" s="10">
        <f t="shared" si="391"/>
        <v>0.2503680941079347</v>
      </c>
      <c r="DH208" s="10">
        <f t="shared" si="391"/>
        <v>0.25196235682592061</v>
      </c>
      <c r="DI208" s="10">
        <f t="shared" si="391"/>
        <v>0.25355661954390651</v>
      </c>
      <c r="DJ208" s="10">
        <f t="shared" si="391"/>
        <v>0.25515088226189153</v>
      </c>
      <c r="DK208" s="10">
        <f t="shared" si="391"/>
        <v>0.25674514497987744</v>
      </c>
      <c r="DL208" s="10">
        <f t="shared" si="391"/>
        <v>0.25833940769786334</v>
      </c>
      <c r="DM208" s="10">
        <f t="shared" si="391"/>
        <v>0.25993367041584925</v>
      </c>
      <c r="DN208" s="10">
        <f t="shared" si="391"/>
        <v>0.26152793313383516</v>
      </c>
      <c r="DO208" s="10">
        <f t="shared" si="391"/>
        <v>0.26312219585182106</v>
      </c>
      <c r="DP208" s="10">
        <f t="shared" si="391"/>
        <v>0.26471645856980608</v>
      </c>
      <c r="DQ208" s="10">
        <f t="shared" si="391"/>
        <v>0.26631072128779198</v>
      </c>
      <c r="DR208" s="10">
        <f t="shared" si="391"/>
        <v>0.26790498400577789</v>
      </c>
      <c r="DS208" s="10">
        <f t="shared" si="391"/>
        <v>0.2694992467237638</v>
      </c>
      <c r="DT208" s="10">
        <f t="shared" si="391"/>
        <v>0.2710935094417497</v>
      </c>
      <c r="DU208" s="10">
        <f t="shared" si="391"/>
        <v>0.27268777215973561</v>
      </c>
      <c r="DV208" s="10">
        <f t="shared" si="391"/>
        <v>0.27428203487772151</v>
      </c>
      <c r="DW208" s="10">
        <f t="shared" si="391"/>
        <v>0.27587629759570653</v>
      </c>
      <c r="DX208" s="10">
        <f t="shared" si="391"/>
        <v>0.27747056031369333</v>
      </c>
      <c r="DY208" s="10">
        <f t="shared" si="391"/>
        <v>0.27906482303167834</v>
      </c>
      <c r="DZ208" s="10">
        <f t="shared" si="391"/>
        <v>0.28065908574966336</v>
      </c>
      <c r="EA208" s="10">
        <f t="shared" si="391"/>
        <v>0.28225334846765016</v>
      </c>
      <c r="EB208" s="10">
        <f t="shared" si="391"/>
        <v>0.28384761118563517</v>
      </c>
      <c r="EC208" s="10">
        <f t="shared" si="391"/>
        <v>0.28544187390362197</v>
      </c>
      <c r="ED208" s="10">
        <f t="shared" ref="ED208:ET208" si="392">ED$5/(1-$E208)+$D$208-ED$5</f>
        <v>0.28703613662160699</v>
      </c>
      <c r="EE208" s="10">
        <f t="shared" si="392"/>
        <v>0.28863039933959378</v>
      </c>
      <c r="EF208" s="10">
        <f t="shared" si="392"/>
        <v>0.2902246620575788</v>
      </c>
      <c r="EG208" s="10">
        <f t="shared" si="392"/>
        <v>0.29181892477556381</v>
      </c>
      <c r="EH208" s="10">
        <f t="shared" si="392"/>
        <v>0.29341318749355061</v>
      </c>
      <c r="EI208" s="10">
        <f t="shared" si="392"/>
        <v>0.29500745021153563</v>
      </c>
      <c r="EJ208" s="10">
        <f t="shared" si="392"/>
        <v>0.29660171292952242</v>
      </c>
      <c r="EK208" s="10">
        <f t="shared" si="392"/>
        <v>0.29819597564750744</v>
      </c>
      <c r="EL208" s="10">
        <f t="shared" si="392"/>
        <v>0.29979023836549423</v>
      </c>
      <c r="EM208" s="10">
        <f t="shared" si="392"/>
        <v>0.30138450108347925</v>
      </c>
      <c r="EN208" s="10">
        <f t="shared" si="392"/>
        <v>0.30297876380146427</v>
      </c>
      <c r="EO208" s="10">
        <f t="shared" si="392"/>
        <v>0.30457302651945106</v>
      </c>
      <c r="EP208" s="10">
        <f t="shared" si="392"/>
        <v>0.30616728923743608</v>
      </c>
      <c r="EQ208" s="10">
        <f t="shared" si="392"/>
        <v>0.30776155195542287</v>
      </c>
      <c r="ER208" s="10">
        <f t="shared" si="392"/>
        <v>0.30935581467340789</v>
      </c>
      <c r="ES208" s="10">
        <f t="shared" si="392"/>
        <v>0.31095007739139469</v>
      </c>
      <c r="ET208" s="10">
        <f t="shared" si="392"/>
        <v>0.3125443401093797</v>
      </c>
      <c r="EU208" s="10"/>
      <c r="EV208" s="10"/>
      <c r="EW208" s="10"/>
      <c r="EX208" s="10"/>
      <c r="EY208" s="10"/>
      <c r="EZ208" s="10"/>
      <c r="FA208" s="10"/>
      <c r="FB208" s="10"/>
    </row>
    <row r="209" spans="1:158" x14ac:dyDescent="0.25">
      <c r="A209" t="s">
        <v>232</v>
      </c>
      <c r="C209" s="10">
        <v>5.5048000000000004</v>
      </c>
      <c r="D209" s="10">
        <f>0.0059+0.0022</f>
        <v>8.0999999999999996E-3</v>
      </c>
      <c r="E209" s="7">
        <v>1.38E-2</v>
      </c>
      <c r="F209" s="10">
        <f t="shared" ref="F209:BQ209" si="393">F$5/(1-$E209)+$D$209-F$5</f>
        <v>2.9089657270330527E-2</v>
      </c>
      <c r="G209" s="10">
        <f t="shared" si="393"/>
        <v>2.9789312512674915E-2</v>
      </c>
      <c r="H209" s="10">
        <f t="shared" si="393"/>
        <v>3.0488967755019303E-2</v>
      </c>
      <c r="I209" s="10">
        <f t="shared" si="393"/>
        <v>3.1188622997363691E-2</v>
      </c>
      <c r="J209" s="10">
        <f t="shared" si="393"/>
        <v>3.1888278239708079E-2</v>
      </c>
      <c r="K209" s="10">
        <f t="shared" si="393"/>
        <v>3.2587933482052467E-2</v>
      </c>
      <c r="L209" s="10">
        <f t="shared" si="393"/>
        <v>3.3287588724396633E-2</v>
      </c>
      <c r="M209" s="10">
        <f t="shared" si="393"/>
        <v>3.3987243966741021E-2</v>
      </c>
      <c r="N209" s="10">
        <f t="shared" si="393"/>
        <v>3.4686899209085409E-2</v>
      </c>
      <c r="O209" s="10">
        <f t="shared" si="393"/>
        <v>3.5386554451429797E-2</v>
      </c>
      <c r="P209" s="10">
        <f t="shared" si="393"/>
        <v>4.3082762117217843E-2</v>
      </c>
      <c r="Q209" s="10">
        <f t="shared" si="393"/>
        <v>4.3782417359562231E-2</v>
      </c>
      <c r="R209" s="10">
        <f t="shared" si="393"/>
        <v>4.4482072601906619E-2</v>
      </c>
      <c r="S209" s="10">
        <f t="shared" si="393"/>
        <v>4.5181727844251007E-2</v>
      </c>
      <c r="T209" s="10">
        <f t="shared" si="393"/>
        <v>4.5881383086595395E-2</v>
      </c>
      <c r="U209" s="10">
        <f t="shared" si="393"/>
        <v>4.6581038328939783E-2</v>
      </c>
      <c r="V209" s="10">
        <f t="shared" si="393"/>
        <v>4.7280693571284171E-2</v>
      </c>
      <c r="W209" s="10">
        <f t="shared" si="393"/>
        <v>4.7980348813628559E-2</v>
      </c>
      <c r="X209" s="10">
        <f t="shared" si="393"/>
        <v>4.8680004055972503E-2</v>
      </c>
      <c r="Y209" s="10">
        <f t="shared" si="393"/>
        <v>4.9379659298316891E-2</v>
      </c>
      <c r="Z209" s="10">
        <f t="shared" si="393"/>
        <v>5.0079314540661279E-2</v>
      </c>
      <c r="AA209" s="10">
        <f t="shared" si="393"/>
        <v>5.0778969783005667E-2</v>
      </c>
      <c r="AB209" s="10">
        <f t="shared" si="393"/>
        <v>5.1478625025350055E-2</v>
      </c>
      <c r="AC209" s="10">
        <f t="shared" si="393"/>
        <v>5.2178280267694443E-2</v>
      </c>
      <c r="AD209" s="10">
        <f t="shared" si="393"/>
        <v>5.2877935510038832E-2</v>
      </c>
      <c r="AE209" s="10">
        <f t="shared" si="393"/>
        <v>5.357759075238322E-2</v>
      </c>
      <c r="AF209" s="10">
        <f t="shared" si="393"/>
        <v>5.4277245994727608E-2</v>
      </c>
      <c r="AG209" s="10">
        <f t="shared" si="393"/>
        <v>5.4976901237071996E-2</v>
      </c>
      <c r="AH209" s="10">
        <f t="shared" si="393"/>
        <v>5.5676556479416384E-2</v>
      </c>
      <c r="AI209" s="10">
        <f t="shared" si="393"/>
        <v>5.6376211721760772E-2</v>
      </c>
      <c r="AJ209" s="10">
        <f t="shared" si="393"/>
        <v>5.7075866964104716E-2</v>
      </c>
      <c r="AK209" s="10">
        <f t="shared" si="393"/>
        <v>5.7775522206449104E-2</v>
      </c>
      <c r="AL209" s="10">
        <f t="shared" si="393"/>
        <v>5.8475177448793492E-2</v>
      </c>
      <c r="AM209" s="10">
        <f t="shared" si="393"/>
        <v>5.917483269113788E-2</v>
      </c>
      <c r="AN209" s="10">
        <f t="shared" si="393"/>
        <v>5.9874487933482268E-2</v>
      </c>
      <c r="AO209" s="10">
        <f t="shared" si="393"/>
        <v>6.0574143175826656E-2</v>
      </c>
      <c r="AP209" s="10">
        <f t="shared" si="393"/>
        <v>6.1273798418171044E-2</v>
      </c>
      <c r="AQ209" s="10">
        <f t="shared" si="393"/>
        <v>6.1973453660515432E-2</v>
      </c>
      <c r="AR209" s="10">
        <f t="shared" si="393"/>
        <v>6.267310890285982E-2</v>
      </c>
      <c r="AS209" s="10">
        <f t="shared" si="393"/>
        <v>6.337276414520332E-2</v>
      </c>
      <c r="AT209" s="10">
        <f t="shared" si="393"/>
        <v>6.4072419387548152E-2</v>
      </c>
      <c r="AU209" s="10">
        <f t="shared" si="393"/>
        <v>6.4772074629892096E-2</v>
      </c>
      <c r="AV209" s="10">
        <f t="shared" si="393"/>
        <v>6.5471729872236928E-2</v>
      </c>
      <c r="AW209" s="10">
        <f t="shared" si="393"/>
        <v>6.6171385114580872E-2</v>
      </c>
      <c r="AX209" s="10">
        <f t="shared" si="393"/>
        <v>6.6871040356925704E-2</v>
      </c>
      <c r="AY209" s="10">
        <f t="shared" si="393"/>
        <v>6.7570695599269648E-2</v>
      </c>
      <c r="AZ209" s="10">
        <f t="shared" si="393"/>
        <v>6.827035084161448E-2</v>
      </c>
      <c r="BA209" s="10">
        <f t="shared" si="393"/>
        <v>6.8970006083958424E-2</v>
      </c>
      <c r="BB209" s="10">
        <f t="shared" si="393"/>
        <v>6.9669661326303256E-2</v>
      </c>
      <c r="BC209" s="10">
        <f t="shared" si="393"/>
        <v>7.03693165686472E-2</v>
      </c>
      <c r="BD209" s="10">
        <f t="shared" si="393"/>
        <v>7.1068971810991144E-2</v>
      </c>
      <c r="BE209" s="10">
        <f t="shared" si="393"/>
        <v>7.1768627053335976E-2</v>
      </c>
      <c r="BF209" s="10">
        <f t="shared" si="393"/>
        <v>7.246828229567992E-2</v>
      </c>
      <c r="BG209" s="10">
        <f t="shared" si="393"/>
        <v>7.3167937538024752E-2</v>
      </c>
      <c r="BH209" s="10">
        <f t="shared" si="393"/>
        <v>7.3867592780368696E-2</v>
      </c>
      <c r="BI209" s="10">
        <f t="shared" si="393"/>
        <v>7.4567248022713528E-2</v>
      </c>
      <c r="BJ209" s="10">
        <f t="shared" si="393"/>
        <v>7.5266903265057472E-2</v>
      </c>
      <c r="BK209" s="10">
        <f t="shared" si="393"/>
        <v>7.5966558507402304E-2</v>
      </c>
      <c r="BL209" s="10">
        <f t="shared" si="393"/>
        <v>7.6666213749746248E-2</v>
      </c>
      <c r="BM209" s="10">
        <f t="shared" si="393"/>
        <v>7.736586899209108E-2</v>
      </c>
      <c r="BN209" s="10">
        <f t="shared" si="393"/>
        <v>7.8065524234435024E-2</v>
      </c>
      <c r="BO209" s="10">
        <f t="shared" si="393"/>
        <v>7.8765179476778968E-2</v>
      </c>
      <c r="BP209" s="10">
        <f t="shared" si="393"/>
        <v>7.94648347191238E-2</v>
      </c>
      <c r="BQ209" s="10">
        <f t="shared" si="393"/>
        <v>8.0164489961467744E-2</v>
      </c>
      <c r="BR209" s="10">
        <f t="shared" ref="BR209:EC209" si="394">BR$5/(1-$E209)+$D$209-BR$5</f>
        <v>8.0864145203812576E-2</v>
      </c>
      <c r="BS209" s="10">
        <f t="shared" si="394"/>
        <v>8.156380044615652E-2</v>
      </c>
      <c r="BT209" s="10">
        <f t="shared" si="394"/>
        <v>8.2263455688501352E-2</v>
      </c>
      <c r="BU209" s="10">
        <f t="shared" si="394"/>
        <v>8.2963110930845296E-2</v>
      </c>
      <c r="BV209" s="10">
        <f t="shared" si="394"/>
        <v>8.3662766173190128E-2</v>
      </c>
      <c r="BW209" s="10">
        <f t="shared" si="394"/>
        <v>8.4362421415534072E-2</v>
      </c>
      <c r="BX209" s="10">
        <f t="shared" si="394"/>
        <v>8.5062076657878904E-2</v>
      </c>
      <c r="BY209" s="10">
        <f t="shared" si="394"/>
        <v>8.5761731900222848E-2</v>
      </c>
      <c r="BZ209" s="10">
        <f t="shared" si="394"/>
        <v>8.6461387142567681E-2</v>
      </c>
      <c r="CA209" s="10">
        <f t="shared" si="394"/>
        <v>8.7161042384911624E-2</v>
      </c>
      <c r="CB209" s="10">
        <f t="shared" si="394"/>
        <v>8.7860697627255568E-2</v>
      </c>
      <c r="CC209" s="10">
        <f t="shared" si="394"/>
        <v>8.8560352869600401E-2</v>
      </c>
      <c r="CD209" s="10">
        <f t="shared" si="394"/>
        <v>8.9260008111944344E-2</v>
      </c>
      <c r="CE209" s="10">
        <f t="shared" si="394"/>
        <v>8.9959663354289177E-2</v>
      </c>
      <c r="CF209" s="10">
        <f t="shared" si="394"/>
        <v>9.0659318596633121E-2</v>
      </c>
      <c r="CG209" s="10">
        <f t="shared" si="394"/>
        <v>9.1358973838977953E-2</v>
      </c>
      <c r="CH209" s="10">
        <f t="shared" si="394"/>
        <v>9.2058629081321897E-2</v>
      </c>
      <c r="CI209" s="10">
        <f t="shared" si="394"/>
        <v>9.2758284323666729E-2</v>
      </c>
      <c r="CJ209" s="10">
        <f t="shared" si="394"/>
        <v>9.3457939566010673E-2</v>
      </c>
      <c r="CK209" s="10">
        <f t="shared" si="394"/>
        <v>9.4157594808355505E-2</v>
      </c>
      <c r="CL209" s="10">
        <f t="shared" si="394"/>
        <v>9.4857250050699449E-2</v>
      </c>
      <c r="CM209" s="10">
        <f t="shared" si="394"/>
        <v>9.5556905293043393E-2</v>
      </c>
      <c r="CN209" s="10">
        <f t="shared" si="394"/>
        <v>9.6256560535388225E-2</v>
      </c>
      <c r="CO209" s="10">
        <f t="shared" si="394"/>
        <v>9.6956215777732169E-2</v>
      </c>
      <c r="CP209" s="10">
        <f t="shared" si="394"/>
        <v>9.7655871020077001E-2</v>
      </c>
      <c r="CQ209" s="10">
        <f t="shared" si="394"/>
        <v>9.8355526262420945E-2</v>
      </c>
      <c r="CR209" s="10">
        <f t="shared" si="394"/>
        <v>9.9055181504765777E-2</v>
      </c>
      <c r="CS209" s="10">
        <f t="shared" si="394"/>
        <v>9.9754836747109721E-2</v>
      </c>
      <c r="CT209" s="10">
        <f t="shared" si="394"/>
        <v>0.10045449198945455</v>
      </c>
      <c r="CU209" s="10">
        <f t="shared" si="394"/>
        <v>0.1011541472317985</v>
      </c>
      <c r="CV209" s="10">
        <f t="shared" si="394"/>
        <v>0.10185380247414333</v>
      </c>
      <c r="CW209" s="10">
        <f t="shared" si="394"/>
        <v>0.10255345771648727</v>
      </c>
      <c r="CX209" s="10">
        <f t="shared" si="394"/>
        <v>0.10325311295883211</v>
      </c>
      <c r="CY209" s="10">
        <f t="shared" si="394"/>
        <v>0.10395276820117605</v>
      </c>
      <c r="CZ209" s="10">
        <f t="shared" si="394"/>
        <v>0.10465242344351999</v>
      </c>
      <c r="DA209" s="10">
        <f t="shared" si="394"/>
        <v>0.10535207868586483</v>
      </c>
      <c r="DB209" s="10">
        <f t="shared" si="394"/>
        <v>0.10605173392820877</v>
      </c>
      <c r="DC209" s="10">
        <f t="shared" si="394"/>
        <v>0.1067513891705536</v>
      </c>
      <c r="DD209" s="10">
        <f t="shared" si="394"/>
        <v>0.10745104441289755</v>
      </c>
      <c r="DE209" s="10">
        <f t="shared" si="394"/>
        <v>0.10815069965524238</v>
      </c>
      <c r="DF209" s="10">
        <f t="shared" si="394"/>
        <v>0.10885035489758632</v>
      </c>
      <c r="DG209" s="10">
        <f t="shared" si="394"/>
        <v>0.10955001013993115</v>
      </c>
      <c r="DH209" s="10">
        <f t="shared" si="394"/>
        <v>0.1102496653822751</v>
      </c>
      <c r="DI209" s="10">
        <f t="shared" si="394"/>
        <v>0.11094932062461993</v>
      </c>
      <c r="DJ209" s="10">
        <f t="shared" si="394"/>
        <v>0.11164897586696387</v>
      </c>
      <c r="DK209" s="10">
        <f t="shared" si="394"/>
        <v>0.11234863110930782</v>
      </c>
      <c r="DL209" s="10">
        <f t="shared" si="394"/>
        <v>0.11304828635165265</v>
      </c>
      <c r="DM209" s="10">
        <f t="shared" si="394"/>
        <v>0.11374794159399659</v>
      </c>
      <c r="DN209" s="10">
        <f t="shared" si="394"/>
        <v>0.11444759683634143</v>
      </c>
      <c r="DO209" s="10">
        <f t="shared" si="394"/>
        <v>0.11514725207868537</v>
      </c>
      <c r="DP209" s="10">
        <f t="shared" si="394"/>
        <v>0.1158469073210302</v>
      </c>
      <c r="DQ209" s="10">
        <f t="shared" si="394"/>
        <v>0.11654656256337415</v>
      </c>
      <c r="DR209" s="10">
        <f t="shared" si="394"/>
        <v>0.11724621780571898</v>
      </c>
      <c r="DS209" s="10">
        <f t="shared" si="394"/>
        <v>0.11794587304806292</v>
      </c>
      <c r="DT209" s="10">
        <f t="shared" si="394"/>
        <v>0.11864552829040775</v>
      </c>
      <c r="DU209" s="10">
        <f t="shared" si="394"/>
        <v>0.11934518353275347</v>
      </c>
      <c r="DV209" s="10">
        <f t="shared" si="394"/>
        <v>0.12004483877509742</v>
      </c>
      <c r="DW209" s="10">
        <f t="shared" si="394"/>
        <v>0.12074449401744225</v>
      </c>
      <c r="DX209" s="10">
        <f t="shared" si="394"/>
        <v>0.12144414925978531</v>
      </c>
      <c r="DY209" s="10">
        <f t="shared" si="394"/>
        <v>0.12214380450213014</v>
      </c>
      <c r="DZ209" s="10">
        <f t="shared" si="394"/>
        <v>0.12284345974447497</v>
      </c>
      <c r="EA209" s="10">
        <f t="shared" si="394"/>
        <v>0.12354311498681803</v>
      </c>
      <c r="EB209" s="10">
        <f t="shared" si="394"/>
        <v>0.12424277022916286</v>
      </c>
      <c r="EC209" s="10">
        <f t="shared" si="394"/>
        <v>0.12494242547150769</v>
      </c>
      <c r="ED209" s="10">
        <f t="shared" ref="ED209:ET209" si="395">ED$5/(1-$E209)+$D$209-ED$5</f>
        <v>0.12564208071385252</v>
      </c>
      <c r="EE209" s="10">
        <f t="shared" si="395"/>
        <v>0.12634173595619558</v>
      </c>
      <c r="EF209" s="10">
        <f t="shared" si="395"/>
        <v>0.12704139119854041</v>
      </c>
      <c r="EG209" s="10">
        <f t="shared" si="395"/>
        <v>0.12774104644088524</v>
      </c>
      <c r="EH209" s="10">
        <f t="shared" si="395"/>
        <v>0.12844070168323007</v>
      </c>
      <c r="EI209" s="10">
        <f t="shared" si="395"/>
        <v>0.12914035692557313</v>
      </c>
      <c r="EJ209" s="10">
        <f t="shared" si="395"/>
        <v>0.12984001216791796</v>
      </c>
      <c r="EK209" s="10">
        <f t="shared" si="395"/>
        <v>0.13053966741026279</v>
      </c>
      <c r="EL209" s="10">
        <f t="shared" si="395"/>
        <v>0.13123932265260763</v>
      </c>
      <c r="EM209" s="10">
        <f t="shared" si="395"/>
        <v>0.13193897789495068</v>
      </c>
      <c r="EN209" s="10">
        <f t="shared" si="395"/>
        <v>0.13263863313729551</v>
      </c>
      <c r="EO209" s="10">
        <f t="shared" si="395"/>
        <v>0.13333828837964035</v>
      </c>
      <c r="EP209" s="10">
        <f t="shared" si="395"/>
        <v>0.1340379436219834</v>
      </c>
      <c r="EQ209" s="10">
        <f t="shared" si="395"/>
        <v>0.13473759886432823</v>
      </c>
      <c r="ER209" s="10">
        <f t="shared" si="395"/>
        <v>0.13543725410667307</v>
      </c>
      <c r="ES209" s="10">
        <f t="shared" si="395"/>
        <v>0.1361369093490179</v>
      </c>
      <c r="ET209" s="10">
        <f t="shared" si="395"/>
        <v>0.13683656459136095</v>
      </c>
      <c r="EU209" s="10"/>
      <c r="EV209" s="10"/>
      <c r="EW209" s="10"/>
      <c r="EX209" s="10"/>
      <c r="EY209" s="10"/>
      <c r="EZ209" s="10"/>
      <c r="FA209" s="10"/>
      <c r="FB209" s="10"/>
    </row>
    <row r="210" spans="1:158" x14ac:dyDescent="0.25">
      <c r="A210" t="s">
        <v>233</v>
      </c>
      <c r="C210" s="10">
        <v>8.9984000000000002</v>
      </c>
      <c r="D210" s="10">
        <f>0.0133+0.0022</f>
        <v>1.55E-2</v>
      </c>
      <c r="E210" s="7">
        <v>2.2800000000000001E-2</v>
      </c>
      <c r="F210" s="10">
        <f t="shared" ref="F210:L210" si="396">F$5/(1-$E210)+$D$210-F$5</f>
        <v>5.0497953336062329E-2</v>
      </c>
      <c r="G210" s="10">
        <f t="shared" si="396"/>
        <v>5.1664551780597812E-2</v>
      </c>
      <c r="H210" s="10">
        <f t="shared" si="396"/>
        <v>5.2831150225133072E-2</v>
      </c>
      <c r="I210" s="10">
        <f t="shared" si="396"/>
        <v>5.3997748669668555E-2</v>
      </c>
      <c r="J210" s="10">
        <f t="shared" si="396"/>
        <v>5.5164347114204038E-2</v>
      </c>
      <c r="K210" s="10">
        <f t="shared" si="396"/>
        <v>5.6330945558739298E-2</v>
      </c>
      <c r="L210" s="10">
        <f t="shared" si="396"/>
        <v>5.7497544003274781E-2</v>
      </c>
      <c r="M210" s="10">
        <f>M$5/(1-$E210)+$D$206-M$5</f>
        <v>4.9064142447810211E-2</v>
      </c>
      <c r="N210" s="10">
        <f t="shared" ref="N210:BY210" si="397">N$5/(1-$E210)+$D$210-N$5</f>
        <v>5.9830740892345746E-2</v>
      </c>
      <c r="O210" s="10">
        <f t="shared" si="397"/>
        <v>6.0997339336881007E-2</v>
      </c>
      <c r="P210" s="10">
        <f t="shared" si="397"/>
        <v>7.3829922226770428E-2</v>
      </c>
      <c r="Q210" s="10">
        <f t="shared" si="397"/>
        <v>7.4996520671305689E-2</v>
      </c>
      <c r="R210" s="10">
        <f t="shared" si="397"/>
        <v>7.6163119115840949E-2</v>
      </c>
      <c r="S210" s="10">
        <f t="shared" si="397"/>
        <v>7.7329717560376654E-2</v>
      </c>
      <c r="T210" s="10">
        <f t="shared" si="397"/>
        <v>7.8496316004911915E-2</v>
      </c>
      <c r="U210" s="10">
        <f t="shared" si="397"/>
        <v>7.9662914449447175E-2</v>
      </c>
      <c r="V210" s="10">
        <f t="shared" si="397"/>
        <v>8.082951289398288E-2</v>
      </c>
      <c r="W210" s="10">
        <f t="shared" si="397"/>
        <v>8.1996111338518141E-2</v>
      </c>
      <c r="X210" s="10">
        <f t="shared" si="397"/>
        <v>8.3162709783053401E-2</v>
      </c>
      <c r="Y210" s="10">
        <f t="shared" si="397"/>
        <v>8.4329308227589106E-2</v>
      </c>
      <c r="Z210" s="10">
        <f t="shared" si="397"/>
        <v>8.5495906672124367E-2</v>
      </c>
      <c r="AA210" s="10">
        <f t="shared" si="397"/>
        <v>8.6662505116659627E-2</v>
      </c>
      <c r="AB210" s="10">
        <f t="shared" si="397"/>
        <v>8.7829103561195332E-2</v>
      </c>
      <c r="AC210" s="10">
        <f t="shared" si="397"/>
        <v>8.8995702005730593E-2</v>
      </c>
      <c r="AD210" s="10">
        <f t="shared" si="397"/>
        <v>9.0162300450265853E-2</v>
      </c>
      <c r="AE210" s="10">
        <f t="shared" si="397"/>
        <v>9.1328898894801558E-2</v>
      </c>
      <c r="AF210" s="10">
        <f t="shared" si="397"/>
        <v>9.2495497339336818E-2</v>
      </c>
      <c r="AG210" s="10">
        <f t="shared" si="397"/>
        <v>9.3662095783872079E-2</v>
      </c>
      <c r="AH210" s="10">
        <f t="shared" si="397"/>
        <v>9.4828694228407784E-2</v>
      </c>
      <c r="AI210" s="10">
        <f t="shared" si="397"/>
        <v>9.5995292672943044E-2</v>
      </c>
      <c r="AJ210" s="10">
        <f t="shared" si="397"/>
        <v>9.7161891117478305E-2</v>
      </c>
      <c r="AK210" s="10">
        <f t="shared" si="397"/>
        <v>9.832848956201401E-2</v>
      </c>
      <c r="AL210" s="10">
        <f t="shared" si="397"/>
        <v>9.949508800654927E-2</v>
      </c>
      <c r="AM210" s="10">
        <f t="shared" si="397"/>
        <v>0.10066168645108453</v>
      </c>
      <c r="AN210" s="10">
        <f t="shared" si="397"/>
        <v>0.10182828489562024</v>
      </c>
      <c r="AO210" s="10">
        <f t="shared" si="397"/>
        <v>0.1029948833401555</v>
      </c>
      <c r="AP210" s="10">
        <f t="shared" si="397"/>
        <v>0.10416148178469076</v>
      </c>
      <c r="AQ210" s="10">
        <f t="shared" si="397"/>
        <v>0.10532808022922646</v>
      </c>
      <c r="AR210" s="10">
        <f t="shared" si="397"/>
        <v>0.10649467867376217</v>
      </c>
      <c r="AS210" s="10">
        <f t="shared" si="397"/>
        <v>0.10766127711829743</v>
      </c>
      <c r="AT210" s="10">
        <f t="shared" si="397"/>
        <v>0.10882787556283269</v>
      </c>
      <c r="AU210" s="10">
        <f t="shared" si="397"/>
        <v>0.10999447400736795</v>
      </c>
      <c r="AV210" s="10">
        <f t="shared" si="397"/>
        <v>0.1111610724519041</v>
      </c>
      <c r="AW210" s="10">
        <f t="shared" si="397"/>
        <v>0.11232767089643936</v>
      </c>
      <c r="AX210" s="10">
        <f t="shared" si="397"/>
        <v>0.11349426934097462</v>
      </c>
      <c r="AY210" s="10">
        <f t="shared" si="397"/>
        <v>0.11466086778550988</v>
      </c>
      <c r="AZ210" s="10">
        <f t="shared" si="397"/>
        <v>0.11582746623004514</v>
      </c>
      <c r="BA210" s="10">
        <f t="shared" si="397"/>
        <v>0.1169940646745804</v>
      </c>
      <c r="BB210" s="10">
        <f t="shared" si="397"/>
        <v>0.11816066311911655</v>
      </c>
      <c r="BC210" s="10">
        <f t="shared" si="397"/>
        <v>0.11932726156365181</v>
      </c>
      <c r="BD210" s="10">
        <f t="shared" si="397"/>
        <v>0.12049386000818707</v>
      </c>
      <c r="BE210" s="10">
        <f t="shared" si="397"/>
        <v>0.12166045845272233</v>
      </c>
      <c r="BF210" s="10">
        <f t="shared" si="397"/>
        <v>0.12282705689725759</v>
      </c>
      <c r="BG210" s="10">
        <f t="shared" si="397"/>
        <v>0.12399365534179285</v>
      </c>
      <c r="BH210" s="10">
        <f t="shared" si="397"/>
        <v>0.125160253786329</v>
      </c>
      <c r="BI210" s="10">
        <f t="shared" si="397"/>
        <v>0.12632685223086426</v>
      </c>
      <c r="BJ210" s="10">
        <f t="shared" si="397"/>
        <v>0.12749345067539952</v>
      </c>
      <c r="BK210" s="10">
        <f t="shared" si="397"/>
        <v>0.12866004911993478</v>
      </c>
      <c r="BL210" s="10">
        <f t="shared" si="397"/>
        <v>0.12982664756447004</v>
      </c>
      <c r="BM210" s="10">
        <f t="shared" si="397"/>
        <v>0.1309932460090053</v>
      </c>
      <c r="BN210" s="10">
        <f t="shared" si="397"/>
        <v>0.13215984445354145</v>
      </c>
      <c r="BO210" s="10">
        <f t="shared" si="397"/>
        <v>0.13332644289807671</v>
      </c>
      <c r="BP210" s="10">
        <f t="shared" si="397"/>
        <v>0.13449304134261197</v>
      </c>
      <c r="BQ210" s="10">
        <f t="shared" si="397"/>
        <v>0.13565963978714723</v>
      </c>
      <c r="BR210" s="10">
        <f t="shared" si="397"/>
        <v>0.1368262382316825</v>
      </c>
      <c r="BS210" s="10">
        <f t="shared" si="397"/>
        <v>0.13799283667621776</v>
      </c>
      <c r="BT210" s="10">
        <f t="shared" si="397"/>
        <v>0.1391594351207539</v>
      </c>
      <c r="BU210" s="10">
        <f t="shared" si="397"/>
        <v>0.14032603356528917</v>
      </c>
      <c r="BV210" s="10">
        <f t="shared" si="397"/>
        <v>0.14149263200982443</v>
      </c>
      <c r="BW210" s="10">
        <f t="shared" si="397"/>
        <v>0.14265923045435969</v>
      </c>
      <c r="BX210" s="10">
        <f t="shared" si="397"/>
        <v>0.14382582889889495</v>
      </c>
      <c r="BY210" s="10">
        <f t="shared" si="397"/>
        <v>0.14499242734343021</v>
      </c>
      <c r="BZ210" s="10">
        <f t="shared" ref="BZ210:EK210" si="398">BZ$5/(1-$E210)+$D$210-BZ$5</f>
        <v>0.14615902578796547</v>
      </c>
      <c r="CA210" s="10">
        <f t="shared" si="398"/>
        <v>0.14732562423250162</v>
      </c>
      <c r="CB210" s="10">
        <f t="shared" si="398"/>
        <v>0.14849222267703688</v>
      </c>
      <c r="CC210" s="10">
        <f t="shared" si="398"/>
        <v>0.14965882112157214</v>
      </c>
      <c r="CD210" s="10">
        <f t="shared" si="398"/>
        <v>0.1508254195661074</v>
      </c>
      <c r="CE210" s="10">
        <f t="shared" si="398"/>
        <v>0.15199201801064266</v>
      </c>
      <c r="CF210" s="10">
        <f t="shared" si="398"/>
        <v>0.15315861645517792</v>
      </c>
      <c r="CG210" s="10">
        <f t="shared" si="398"/>
        <v>0.15432521489971407</v>
      </c>
      <c r="CH210" s="10">
        <f t="shared" si="398"/>
        <v>0.15549181334424933</v>
      </c>
      <c r="CI210" s="10">
        <f t="shared" si="398"/>
        <v>0.15665841178878459</v>
      </c>
      <c r="CJ210" s="10">
        <f t="shared" si="398"/>
        <v>0.15782501023331985</v>
      </c>
      <c r="CK210" s="10">
        <f t="shared" si="398"/>
        <v>0.15899160867785511</v>
      </c>
      <c r="CL210" s="10">
        <f t="shared" si="398"/>
        <v>0.16015820712239037</v>
      </c>
      <c r="CM210" s="10">
        <f t="shared" si="398"/>
        <v>0.16132480556692652</v>
      </c>
      <c r="CN210" s="10">
        <f t="shared" si="398"/>
        <v>0.16249140401146178</v>
      </c>
      <c r="CO210" s="10">
        <f t="shared" si="398"/>
        <v>0.16365800245599704</v>
      </c>
      <c r="CP210" s="10">
        <f t="shared" si="398"/>
        <v>0.1648246009005323</v>
      </c>
      <c r="CQ210" s="10">
        <f t="shared" si="398"/>
        <v>0.16599119934506756</v>
      </c>
      <c r="CR210" s="10">
        <f t="shared" si="398"/>
        <v>0.16715779778960282</v>
      </c>
      <c r="CS210" s="10">
        <f t="shared" si="398"/>
        <v>0.16832439623413897</v>
      </c>
      <c r="CT210" s="10">
        <f t="shared" si="398"/>
        <v>0.16949099467867423</v>
      </c>
      <c r="CU210" s="10">
        <f t="shared" si="398"/>
        <v>0.17065759312320949</v>
      </c>
      <c r="CV210" s="10">
        <f t="shared" si="398"/>
        <v>0.17182419156774476</v>
      </c>
      <c r="CW210" s="10">
        <f t="shared" si="398"/>
        <v>0.17299079001228002</v>
      </c>
      <c r="CX210" s="10">
        <f t="shared" si="398"/>
        <v>0.17415738845681528</v>
      </c>
      <c r="CY210" s="10">
        <f t="shared" si="398"/>
        <v>0.17532398690135143</v>
      </c>
      <c r="CZ210" s="10">
        <f t="shared" si="398"/>
        <v>0.17649058534588669</v>
      </c>
      <c r="DA210" s="10">
        <f t="shared" si="398"/>
        <v>0.17765718379042195</v>
      </c>
      <c r="DB210" s="10">
        <f t="shared" si="398"/>
        <v>0.17882378223495721</v>
      </c>
      <c r="DC210" s="10">
        <f t="shared" si="398"/>
        <v>0.17999038067949247</v>
      </c>
      <c r="DD210" s="10">
        <f t="shared" si="398"/>
        <v>0.18115697912402773</v>
      </c>
      <c r="DE210" s="10">
        <f t="shared" si="398"/>
        <v>0.18232357756856388</v>
      </c>
      <c r="DF210" s="10">
        <f t="shared" si="398"/>
        <v>0.18349017601309914</v>
      </c>
      <c r="DG210" s="10">
        <f t="shared" si="398"/>
        <v>0.1846567744576344</v>
      </c>
      <c r="DH210" s="10">
        <f t="shared" si="398"/>
        <v>0.18582337290216966</v>
      </c>
      <c r="DI210" s="10">
        <f t="shared" si="398"/>
        <v>0.18698997134670492</v>
      </c>
      <c r="DJ210" s="10">
        <f t="shared" si="398"/>
        <v>0.18815656979124018</v>
      </c>
      <c r="DK210" s="10">
        <f t="shared" si="398"/>
        <v>0.18932316823577633</v>
      </c>
      <c r="DL210" s="10">
        <f t="shared" si="398"/>
        <v>0.19048976668031159</v>
      </c>
      <c r="DM210" s="10">
        <f t="shared" si="398"/>
        <v>0.19165636512484685</v>
      </c>
      <c r="DN210" s="10">
        <f t="shared" si="398"/>
        <v>0.19282296356938211</v>
      </c>
      <c r="DO210" s="10">
        <f t="shared" si="398"/>
        <v>0.19398956201391737</v>
      </c>
      <c r="DP210" s="10">
        <f t="shared" si="398"/>
        <v>0.19515616045845263</v>
      </c>
      <c r="DQ210" s="10">
        <f t="shared" si="398"/>
        <v>0.19632275890298789</v>
      </c>
      <c r="DR210" s="10">
        <f t="shared" si="398"/>
        <v>0.19748935734752404</v>
      </c>
      <c r="DS210" s="10">
        <f t="shared" si="398"/>
        <v>0.19865595579205841</v>
      </c>
      <c r="DT210" s="10">
        <f t="shared" si="398"/>
        <v>0.19982255423659367</v>
      </c>
      <c r="DU210" s="10">
        <f t="shared" si="398"/>
        <v>0.20098915268112894</v>
      </c>
      <c r="DV210" s="10">
        <f t="shared" si="398"/>
        <v>0.2021557511256642</v>
      </c>
      <c r="DW210" s="10">
        <f t="shared" si="398"/>
        <v>0.20332234957020034</v>
      </c>
      <c r="DX210" s="10">
        <f t="shared" si="398"/>
        <v>0.20448894801473472</v>
      </c>
      <c r="DY210" s="10">
        <f t="shared" si="398"/>
        <v>0.20565554645927087</v>
      </c>
      <c r="DZ210" s="10">
        <f t="shared" si="398"/>
        <v>0.20682214490380701</v>
      </c>
      <c r="EA210" s="10">
        <f t="shared" si="398"/>
        <v>0.20798874334834139</v>
      </c>
      <c r="EB210" s="10">
        <f t="shared" si="398"/>
        <v>0.20915534179287754</v>
      </c>
      <c r="EC210" s="10">
        <f t="shared" si="398"/>
        <v>0.21032194023741191</v>
      </c>
      <c r="ED210" s="10">
        <f t="shared" si="398"/>
        <v>0.21148853868194806</v>
      </c>
      <c r="EE210" s="10">
        <f t="shared" si="398"/>
        <v>0.21265513712648243</v>
      </c>
      <c r="EF210" s="10">
        <f t="shared" si="398"/>
        <v>0.21382173557101858</v>
      </c>
      <c r="EG210" s="10">
        <f t="shared" si="398"/>
        <v>0.21498833401555473</v>
      </c>
      <c r="EH210" s="10">
        <f t="shared" si="398"/>
        <v>0.2161549324600891</v>
      </c>
      <c r="EI210" s="10">
        <f t="shared" si="398"/>
        <v>0.21732153090462525</v>
      </c>
      <c r="EJ210" s="10">
        <f t="shared" si="398"/>
        <v>0.21848812934915962</v>
      </c>
      <c r="EK210" s="10">
        <f t="shared" si="398"/>
        <v>0.21965472779369577</v>
      </c>
      <c r="EL210" s="10">
        <f t="shared" ref="EL210:ET210" si="399">EL$5/(1-$E210)+$D$210-EL$5</f>
        <v>0.22082132623823192</v>
      </c>
      <c r="EM210" s="10">
        <f t="shared" si="399"/>
        <v>0.22198792468276629</v>
      </c>
      <c r="EN210" s="10">
        <f t="shared" si="399"/>
        <v>0.22315452312730244</v>
      </c>
      <c r="EO210" s="10">
        <f t="shared" si="399"/>
        <v>0.22432112157183681</v>
      </c>
      <c r="EP210" s="10">
        <f t="shared" si="399"/>
        <v>0.22548772001637296</v>
      </c>
      <c r="EQ210" s="10">
        <f t="shared" si="399"/>
        <v>0.22665431846090911</v>
      </c>
      <c r="ER210" s="10">
        <f t="shared" si="399"/>
        <v>0.22782091690544348</v>
      </c>
      <c r="ES210" s="10">
        <f t="shared" si="399"/>
        <v>0.22898751534997963</v>
      </c>
      <c r="ET210" s="10">
        <f t="shared" si="399"/>
        <v>0.230154113794514</v>
      </c>
      <c r="EU210" s="10"/>
      <c r="EV210" s="10"/>
      <c r="EW210" s="10"/>
      <c r="EX210" s="10"/>
      <c r="EY210" s="10"/>
      <c r="EZ210" s="10"/>
      <c r="FA210" s="10"/>
      <c r="FB210" s="10"/>
    </row>
  </sheetData>
  <printOptions horizontalCentered="1" gridLines="1" gridLinesSet="0"/>
  <pageMargins left="0.31496062992125984" right="0.31496062992125984" top="0.31496062992125984" bottom="0.19685039370078741" header="0.11811023622047245" footer="0.11811023622047245"/>
  <pageSetup scale="65" fitToHeight="2" orientation="landscape" r:id="rId1"/>
  <headerFooter alignWithMargins="0"/>
  <rowBreaks count="2" manualBreakCount="2">
    <brk id="64" max="16383" man="1"/>
    <brk id="1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59"/>
  <sheetViews>
    <sheetView workbookViewId="0"/>
  </sheetViews>
  <sheetFormatPr defaultRowHeight="13.2" x14ac:dyDescent="0.25"/>
  <cols>
    <col min="1" max="1" width="25.6640625" customWidth="1"/>
    <col min="2" max="2" width="9.109375" style="10" customWidth="1"/>
    <col min="3" max="3" width="9.33203125" style="7" customWidth="1"/>
    <col min="20" max="134" width="0" hidden="1" customWidth="1"/>
  </cols>
  <sheetData>
    <row r="1" spans="1:135" ht="15.6" x14ac:dyDescent="0.3">
      <c r="A1" s="2" t="s">
        <v>119</v>
      </c>
    </row>
    <row r="2" spans="1:135" x14ac:dyDescent="0.25">
      <c r="A2" s="1" t="s">
        <v>0</v>
      </c>
    </row>
    <row r="5" spans="1:135" s="3" customFormat="1" x14ac:dyDescent="0.25">
      <c r="A5" s="6">
        <f ca="1">NOW()</f>
        <v>36670.449496180554</v>
      </c>
      <c r="B5" s="11"/>
      <c r="C5" s="8" t="s">
        <v>1</v>
      </c>
      <c r="D5" s="3">
        <v>1.5</v>
      </c>
      <c r="E5" s="3">
        <f>D5+0.05</f>
        <v>1.55</v>
      </c>
      <c r="F5" s="3">
        <f t="shared" ref="F5:U5" si="0">E5+0.05</f>
        <v>1.6</v>
      </c>
      <c r="G5" s="3">
        <f t="shared" si="0"/>
        <v>1.6500000000000001</v>
      </c>
      <c r="H5" s="3">
        <f t="shared" si="0"/>
        <v>1.7000000000000002</v>
      </c>
      <c r="I5" s="3">
        <f t="shared" si="0"/>
        <v>1.7500000000000002</v>
      </c>
      <c r="J5" s="3">
        <f t="shared" si="0"/>
        <v>1.8000000000000003</v>
      </c>
      <c r="K5" s="3">
        <f t="shared" si="0"/>
        <v>1.8500000000000003</v>
      </c>
      <c r="L5" s="3">
        <f t="shared" si="0"/>
        <v>1.9000000000000004</v>
      </c>
      <c r="M5" s="3">
        <f t="shared" si="0"/>
        <v>1.9500000000000004</v>
      </c>
      <c r="N5" s="3">
        <f t="shared" si="0"/>
        <v>2.0000000000000004</v>
      </c>
      <c r="O5" s="3">
        <f t="shared" si="0"/>
        <v>2.0500000000000003</v>
      </c>
      <c r="P5" s="3">
        <f t="shared" si="0"/>
        <v>2.1</v>
      </c>
      <c r="Q5" s="3">
        <f t="shared" si="0"/>
        <v>2.15</v>
      </c>
      <c r="R5" s="3">
        <f t="shared" si="0"/>
        <v>2.1999999999999997</v>
      </c>
      <c r="S5" s="3">
        <f t="shared" si="0"/>
        <v>2.2499999999999996</v>
      </c>
      <c r="T5" s="3">
        <f t="shared" si="0"/>
        <v>2.2999999999999994</v>
      </c>
      <c r="U5" s="3">
        <f t="shared" si="0"/>
        <v>2.3499999999999992</v>
      </c>
      <c r="V5" s="3">
        <f t="shared" ref="V5:AK5" si="1">U5+0.05</f>
        <v>2.399999999999999</v>
      </c>
      <c r="W5" s="3">
        <f t="shared" si="1"/>
        <v>2.4499999999999988</v>
      </c>
      <c r="X5" s="3">
        <f t="shared" si="1"/>
        <v>2.4999999999999987</v>
      </c>
      <c r="Y5" s="3">
        <f t="shared" si="1"/>
        <v>2.5499999999999985</v>
      </c>
      <c r="Z5" s="3">
        <f t="shared" si="1"/>
        <v>2.5999999999999983</v>
      </c>
      <c r="AA5" s="3">
        <f t="shared" si="1"/>
        <v>2.6499999999999981</v>
      </c>
      <c r="AB5" s="3">
        <f t="shared" si="1"/>
        <v>2.699999999999998</v>
      </c>
      <c r="AC5" s="3">
        <f t="shared" si="1"/>
        <v>2.7499999999999978</v>
      </c>
      <c r="AD5" s="3">
        <f t="shared" si="1"/>
        <v>2.7999999999999976</v>
      </c>
      <c r="AE5" s="3">
        <f t="shared" si="1"/>
        <v>2.8499999999999974</v>
      </c>
      <c r="AF5" s="3">
        <f t="shared" si="1"/>
        <v>2.8999999999999972</v>
      </c>
      <c r="AG5" s="3">
        <f t="shared" si="1"/>
        <v>2.9499999999999971</v>
      </c>
      <c r="AH5" s="3">
        <f t="shared" si="1"/>
        <v>2.9999999999999969</v>
      </c>
      <c r="AI5" s="3">
        <f t="shared" si="1"/>
        <v>3.0499999999999967</v>
      </c>
      <c r="AJ5" s="3">
        <f t="shared" si="1"/>
        <v>3.0999999999999965</v>
      </c>
      <c r="AK5" s="3">
        <f t="shared" si="1"/>
        <v>3.1499999999999964</v>
      </c>
      <c r="AL5" s="3">
        <f t="shared" ref="AL5:BA5" si="2">AK5+0.05</f>
        <v>3.1999999999999962</v>
      </c>
      <c r="AM5" s="3">
        <f t="shared" si="2"/>
        <v>3.249999999999996</v>
      </c>
      <c r="AN5" s="3">
        <f t="shared" si="2"/>
        <v>3.2999999999999958</v>
      </c>
      <c r="AO5" s="3">
        <f t="shared" si="2"/>
        <v>3.3499999999999956</v>
      </c>
      <c r="AP5" s="3">
        <f t="shared" si="2"/>
        <v>3.3999999999999955</v>
      </c>
      <c r="AQ5" s="3">
        <f t="shared" si="2"/>
        <v>3.4499999999999953</v>
      </c>
      <c r="AR5" s="3">
        <f t="shared" si="2"/>
        <v>3.4999999999999951</v>
      </c>
      <c r="AS5" s="3">
        <f t="shared" si="2"/>
        <v>3.5499999999999949</v>
      </c>
      <c r="AT5" s="3">
        <f t="shared" si="2"/>
        <v>3.5999999999999948</v>
      </c>
      <c r="AU5" s="3">
        <f t="shared" si="2"/>
        <v>3.6499999999999946</v>
      </c>
      <c r="AV5" s="3">
        <f t="shared" si="2"/>
        <v>3.6999999999999944</v>
      </c>
      <c r="AW5" s="3">
        <f t="shared" si="2"/>
        <v>3.7499999999999942</v>
      </c>
      <c r="AX5" s="3">
        <f t="shared" si="2"/>
        <v>3.799999999999994</v>
      </c>
      <c r="AY5" s="3">
        <f t="shared" si="2"/>
        <v>3.8499999999999939</v>
      </c>
      <c r="AZ5" s="3">
        <f t="shared" si="2"/>
        <v>3.8999999999999937</v>
      </c>
      <c r="BA5" s="3">
        <f t="shared" si="2"/>
        <v>3.9499999999999935</v>
      </c>
      <c r="BB5" s="3">
        <f t="shared" ref="BB5:BQ5" si="3">BA5+0.05</f>
        <v>3.9999999999999933</v>
      </c>
      <c r="BC5" s="3">
        <f t="shared" si="3"/>
        <v>4.0499999999999936</v>
      </c>
      <c r="BD5" s="3">
        <f t="shared" si="3"/>
        <v>4.0999999999999934</v>
      </c>
      <c r="BE5" s="3">
        <f t="shared" si="3"/>
        <v>4.1499999999999932</v>
      </c>
      <c r="BF5" s="3">
        <f t="shared" si="3"/>
        <v>4.1999999999999931</v>
      </c>
      <c r="BG5" s="3">
        <f t="shared" si="3"/>
        <v>4.2499999999999929</v>
      </c>
      <c r="BH5" s="3">
        <f t="shared" si="3"/>
        <v>4.2999999999999927</v>
      </c>
      <c r="BI5" s="3">
        <f t="shared" si="3"/>
        <v>4.3499999999999925</v>
      </c>
      <c r="BJ5" s="3">
        <f t="shared" si="3"/>
        <v>4.3999999999999924</v>
      </c>
      <c r="BK5" s="3">
        <f t="shared" si="3"/>
        <v>4.4499999999999922</v>
      </c>
      <c r="BL5" s="3">
        <f t="shared" si="3"/>
        <v>4.499999999999992</v>
      </c>
      <c r="BM5" s="3">
        <f t="shared" si="3"/>
        <v>4.5499999999999918</v>
      </c>
      <c r="BN5" s="3">
        <f t="shared" si="3"/>
        <v>4.5999999999999917</v>
      </c>
      <c r="BO5" s="3">
        <f t="shared" si="3"/>
        <v>4.6499999999999915</v>
      </c>
      <c r="BP5" s="3">
        <f t="shared" si="3"/>
        <v>4.6999999999999913</v>
      </c>
      <c r="BQ5" s="3">
        <f t="shared" si="3"/>
        <v>4.7499999999999911</v>
      </c>
      <c r="BR5" s="3">
        <f t="shared" ref="BR5:CG5" si="4">BQ5+0.05</f>
        <v>4.7999999999999909</v>
      </c>
      <c r="BS5" s="3">
        <f t="shared" si="4"/>
        <v>4.8499999999999908</v>
      </c>
      <c r="BT5" s="3">
        <f t="shared" si="4"/>
        <v>4.8999999999999906</v>
      </c>
      <c r="BU5" s="3">
        <f t="shared" si="4"/>
        <v>4.9499999999999904</v>
      </c>
      <c r="BV5" s="3">
        <f t="shared" si="4"/>
        <v>4.9999999999999902</v>
      </c>
      <c r="BW5" s="3">
        <f t="shared" si="4"/>
        <v>5.0499999999999901</v>
      </c>
      <c r="BX5" s="3">
        <f t="shared" si="4"/>
        <v>5.0999999999999899</v>
      </c>
      <c r="BY5" s="3">
        <f t="shared" si="4"/>
        <v>5.1499999999999897</v>
      </c>
      <c r="BZ5" s="3">
        <f t="shared" si="4"/>
        <v>5.1999999999999895</v>
      </c>
      <c r="CA5" s="3">
        <f t="shared" si="4"/>
        <v>5.2499999999999893</v>
      </c>
      <c r="CB5" s="3">
        <f t="shared" si="4"/>
        <v>5.2999999999999892</v>
      </c>
      <c r="CC5" s="3">
        <f t="shared" si="4"/>
        <v>5.349999999999989</v>
      </c>
      <c r="CD5" s="3">
        <f t="shared" si="4"/>
        <v>5.3999999999999888</v>
      </c>
      <c r="CE5" s="3">
        <f t="shared" si="4"/>
        <v>5.4499999999999886</v>
      </c>
      <c r="CF5" s="3">
        <f t="shared" si="4"/>
        <v>5.4999999999999885</v>
      </c>
      <c r="CG5" s="3">
        <f t="shared" si="4"/>
        <v>5.5499999999999883</v>
      </c>
      <c r="CH5" s="3">
        <f t="shared" ref="CH5:CW5" si="5">CG5+0.05</f>
        <v>5.5999999999999881</v>
      </c>
      <c r="CI5" s="3">
        <f t="shared" si="5"/>
        <v>5.6499999999999879</v>
      </c>
      <c r="CJ5" s="3">
        <f t="shared" si="5"/>
        <v>5.6999999999999877</v>
      </c>
      <c r="CK5" s="3">
        <f t="shared" si="5"/>
        <v>5.7499999999999876</v>
      </c>
      <c r="CL5" s="3">
        <f t="shared" si="5"/>
        <v>5.7999999999999874</v>
      </c>
      <c r="CM5" s="3">
        <f t="shared" si="5"/>
        <v>5.8499999999999872</v>
      </c>
      <c r="CN5" s="3">
        <f t="shared" si="5"/>
        <v>5.899999999999987</v>
      </c>
      <c r="CO5" s="3">
        <f t="shared" si="5"/>
        <v>5.9499999999999869</v>
      </c>
      <c r="CP5" s="3">
        <f t="shared" si="5"/>
        <v>5.9999999999999867</v>
      </c>
      <c r="CQ5" s="3">
        <f t="shared" si="5"/>
        <v>6.0499999999999865</v>
      </c>
      <c r="CR5" s="3">
        <f t="shared" si="5"/>
        <v>6.0999999999999863</v>
      </c>
      <c r="CS5" s="3">
        <f t="shared" si="5"/>
        <v>6.1499999999999861</v>
      </c>
      <c r="CT5" s="3">
        <f t="shared" si="5"/>
        <v>6.199999999999986</v>
      </c>
      <c r="CU5" s="3">
        <f t="shared" si="5"/>
        <v>6.2499999999999858</v>
      </c>
      <c r="CV5" s="3">
        <f t="shared" si="5"/>
        <v>6.2999999999999856</v>
      </c>
      <c r="CW5" s="3">
        <f t="shared" si="5"/>
        <v>6.3499999999999854</v>
      </c>
      <c r="CX5" s="3">
        <f t="shared" ref="CX5:DM5" si="6">CW5+0.05</f>
        <v>6.3999999999999853</v>
      </c>
      <c r="CY5" s="3">
        <f t="shared" si="6"/>
        <v>6.4499999999999851</v>
      </c>
      <c r="CZ5" s="3">
        <f t="shared" si="6"/>
        <v>6.4999999999999849</v>
      </c>
      <c r="DA5" s="3">
        <f t="shared" si="6"/>
        <v>6.5499999999999847</v>
      </c>
      <c r="DB5" s="3">
        <f t="shared" si="6"/>
        <v>6.5999999999999845</v>
      </c>
      <c r="DC5" s="3">
        <f t="shared" si="6"/>
        <v>6.6499999999999844</v>
      </c>
      <c r="DD5" s="3">
        <f t="shared" si="6"/>
        <v>6.6999999999999842</v>
      </c>
      <c r="DE5" s="3">
        <f t="shared" si="6"/>
        <v>6.749999999999984</v>
      </c>
      <c r="DF5" s="3">
        <f t="shared" si="6"/>
        <v>6.7999999999999838</v>
      </c>
      <c r="DG5" s="3">
        <f t="shared" si="6"/>
        <v>6.8499999999999837</v>
      </c>
      <c r="DH5" s="3">
        <f t="shared" si="6"/>
        <v>6.8999999999999835</v>
      </c>
      <c r="DI5" s="3">
        <f t="shared" si="6"/>
        <v>6.9499999999999833</v>
      </c>
      <c r="DJ5" s="3">
        <f t="shared" si="6"/>
        <v>6.9999999999999831</v>
      </c>
      <c r="DK5" s="3">
        <f t="shared" si="6"/>
        <v>7.0499999999999829</v>
      </c>
      <c r="DL5" s="3">
        <f t="shared" si="6"/>
        <v>7.0999999999999828</v>
      </c>
      <c r="DM5" s="3">
        <f t="shared" si="6"/>
        <v>7.1499999999999826</v>
      </c>
      <c r="DN5" s="3">
        <f t="shared" ref="DN5:EC5" si="7">DM5+0.05</f>
        <v>7.1999999999999824</v>
      </c>
      <c r="DO5" s="3">
        <f t="shared" si="7"/>
        <v>7.2499999999999822</v>
      </c>
      <c r="DP5" s="3">
        <f t="shared" si="7"/>
        <v>7.2999999999999821</v>
      </c>
      <c r="DQ5" s="3">
        <f t="shared" si="7"/>
        <v>7.3499999999999819</v>
      </c>
      <c r="DR5" s="3">
        <f t="shared" si="7"/>
        <v>7.3999999999999817</v>
      </c>
      <c r="DS5" s="3">
        <f t="shared" si="7"/>
        <v>7.4499999999999815</v>
      </c>
      <c r="DT5" s="3">
        <f t="shared" si="7"/>
        <v>7.4999999999999813</v>
      </c>
      <c r="DU5" s="3">
        <f t="shared" si="7"/>
        <v>7.5499999999999812</v>
      </c>
      <c r="DV5" s="3">
        <f t="shared" si="7"/>
        <v>7.599999999999981</v>
      </c>
      <c r="DW5" s="3">
        <f t="shared" si="7"/>
        <v>7.6499999999999808</v>
      </c>
      <c r="DX5" s="3">
        <f t="shared" si="7"/>
        <v>7.6999999999999806</v>
      </c>
      <c r="DY5" s="3">
        <f t="shared" si="7"/>
        <v>7.7499999999999805</v>
      </c>
      <c r="DZ5" s="3">
        <f t="shared" si="7"/>
        <v>7.7999999999999803</v>
      </c>
      <c r="EA5" s="3">
        <f t="shared" si="7"/>
        <v>7.8499999999999801</v>
      </c>
      <c r="EB5" s="3">
        <f t="shared" si="7"/>
        <v>7.8999999999999799</v>
      </c>
      <c r="EC5" s="3">
        <f t="shared" si="7"/>
        <v>7.9499999999999797</v>
      </c>
      <c r="ED5" s="3">
        <f>EC5+0.05</f>
        <v>7.9999999999999796</v>
      </c>
    </row>
    <row r="7" spans="1:135" ht="13.8" thickBot="1" x14ac:dyDescent="0.3">
      <c r="A7" s="4" t="s">
        <v>3</v>
      </c>
      <c r="B7" s="12" t="s">
        <v>5</v>
      </c>
      <c r="C7" s="9" t="s">
        <v>6</v>
      </c>
      <c r="D7" s="5" t="s">
        <v>7</v>
      </c>
      <c r="E7" s="5" t="str">
        <f t="shared" ref="E7:AJ7" si="8">D7</f>
        <v>Total $</v>
      </c>
      <c r="F7" s="5" t="str">
        <f t="shared" si="8"/>
        <v>Total $</v>
      </c>
      <c r="G7" s="5" t="str">
        <f t="shared" si="8"/>
        <v>Total $</v>
      </c>
      <c r="H7" s="5" t="str">
        <f t="shared" si="8"/>
        <v>Total $</v>
      </c>
      <c r="I7" s="5" t="str">
        <f t="shared" si="8"/>
        <v>Total $</v>
      </c>
      <c r="J7" s="5" t="str">
        <f t="shared" si="8"/>
        <v>Total $</v>
      </c>
      <c r="K7" s="5" t="str">
        <f t="shared" si="8"/>
        <v>Total $</v>
      </c>
      <c r="L7" s="5" t="str">
        <f t="shared" si="8"/>
        <v>Total $</v>
      </c>
      <c r="M7" s="5" t="str">
        <f t="shared" si="8"/>
        <v>Total $</v>
      </c>
      <c r="N7" s="5" t="str">
        <f t="shared" si="8"/>
        <v>Total $</v>
      </c>
      <c r="O7" s="5" t="str">
        <f t="shared" si="8"/>
        <v>Total $</v>
      </c>
      <c r="P7" s="5" t="str">
        <f t="shared" si="8"/>
        <v>Total $</v>
      </c>
      <c r="Q7" s="5" t="str">
        <f t="shared" si="8"/>
        <v>Total $</v>
      </c>
      <c r="R7" s="5" t="str">
        <f t="shared" si="8"/>
        <v>Total $</v>
      </c>
      <c r="S7" s="5" t="str">
        <f t="shared" si="8"/>
        <v>Total $</v>
      </c>
      <c r="T7" s="5" t="str">
        <f t="shared" si="8"/>
        <v>Total $</v>
      </c>
      <c r="U7" s="5" t="str">
        <f t="shared" si="8"/>
        <v>Total $</v>
      </c>
      <c r="V7" s="5" t="str">
        <f t="shared" si="8"/>
        <v>Total $</v>
      </c>
      <c r="W7" s="5" t="str">
        <f t="shared" si="8"/>
        <v>Total $</v>
      </c>
      <c r="X7" s="5" t="str">
        <f t="shared" si="8"/>
        <v>Total $</v>
      </c>
      <c r="Y7" s="5" t="str">
        <f t="shared" si="8"/>
        <v>Total $</v>
      </c>
      <c r="Z7" s="5" t="str">
        <f t="shared" si="8"/>
        <v>Total $</v>
      </c>
      <c r="AA7" s="5" t="str">
        <f t="shared" si="8"/>
        <v>Total $</v>
      </c>
      <c r="AB7" s="5" t="str">
        <f t="shared" si="8"/>
        <v>Total $</v>
      </c>
      <c r="AC7" s="5" t="str">
        <f t="shared" si="8"/>
        <v>Total $</v>
      </c>
      <c r="AD7" s="5" t="str">
        <f t="shared" si="8"/>
        <v>Total $</v>
      </c>
      <c r="AE7" s="5" t="str">
        <f t="shared" si="8"/>
        <v>Total $</v>
      </c>
      <c r="AF7" s="5" t="str">
        <f t="shared" si="8"/>
        <v>Total $</v>
      </c>
      <c r="AG7" s="5" t="str">
        <f t="shared" si="8"/>
        <v>Total $</v>
      </c>
      <c r="AH7" s="5" t="str">
        <f t="shared" si="8"/>
        <v>Total $</v>
      </c>
      <c r="AI7" s="5" t="str">
        <f t="shared" si="8"/>
        <v>Total $</v>
      </c>
      <c r="AJ7" s="5" t="str">
        <f t="shared" si="8"/>
        <v>Total $</v>
      </c>
      <c r="AK7" s="5" t="str">
        <f t="shared" ref="AK7:BP7" si="9">AJ7</f>
        <v>Total $</v>
      </c>
      <c r="AL7" s="5" t="str">
        <f t="shared" si="9"/>
        <v>Total $</v>
      </c>
      <c r="AM7" s="5" t="str">
        <f t="shared" si="9"/>
        <v>Total $</v>
      </c>
      <c r="AN7" s="5" t="str">
        <f t="shared" si="9"/>
        <v>Total $</v>
      </c>
      <c r="AO7" s="5" t="str">
        <f t="shared" si="9"/>
        <v>Total $</v>
      </c>
      <c r="AP7" s="5" t="str">
        <f t="shared" si="9"/>
        <v>Total $</v>
      </c>
      <c r="AQ7" s="5" t="str">
        <f t="shared" si="9"/>
        <v>Total $</v>
      </c>
      <c r="AR7" s="5" t="str">
        <f t="shared" si="9"/>
        <v>Total $</v>
      </c>
      <c r="AS7" s="5" t="str">
        <f t="shared" si="9"/>
        <v>Total $</v>
      </c>
      <c r="AT7" s="5" t="str">
        <f t="shared" si="9"/>
        <v>Total $</v>
      </c>
      <c r="AU7" s="5" t="str">
        <f t="shared" si="9"/>
        <v>Total $</v>
      </c>
      <c r="AV7" s="5" t="str">
        <f t="shared" si="9"/>
        <v>Total $</v>
      </c>
      <c r="AW7" s="5" t="str">
        <f t="shared" si="9"/>
        <v>Total $</v>
      </c>
      <c r="AX7" s="5" t="str">
        <f t="shared" si="9"/>
        <v>Total $</v>
      </c>
      <c r="AY7" s="5" t="str">
        <f t="shared" si="9"/>
        <v>Total $</v>
      </c>
      <c r="AZ7" s="5" t="str">
        <f t="shared" si="9"/>
        <v>Total $</v>
      </c>
      <c r="BA7" s="5" t="str">
        <f t="shared" si="9"/>
        <v>Total $</v>
      </c>
      <c r="BB7" s="5" t="str">
        <f t="shared" si="9"/>
        <v>Total $</v>
      </c>
      <c r="BC7" s="5" t="str">
        <f t="shared" si="9"/>
        <v>Total $</v>
      </c>
      <c r="BD7" s="5" t="str">
        <f t="shared" si="9"/>
        <v>Total $</v>
      </c>
      <c r="BE7" s="5" t="str">
        <f t="shared" si="9"/>
        <v>Total $</v>
      </c>
      <c r="BF7" s="5" t="str">
        <f t="shared" si="9"/>
        <v>Total $</v>
      </c>
      <c r="BG7" s="5" t="str">
        <f t="shared" si="9"/>
        <v>Total $</v>
      </c>
      <c r="BH7" s="5" t="str">
        <f t="shared" si="9"/>
        <v>Total $</v>
      </c>
      <c r="BI7" s="5" t="str">
        <f t="shared" si="9"/>
        <v>Total $</v>
      </c>
      <c r="BJ7" s="5" t="str">
        <f t="shared" si="9"/>
        <v>Total $</v>
      </c>
      <c r="BK7" s="5" t="str">
        <f t="shared" si="9"/>
        <v>Total $</v>
      </c>
      <c r="BL7" s="5" t="str">
        <f t="shared" si="9"/>
        <v>Total $</v>
      </c>
      <c r="BM7" s="5" t="str">
        <f t="shared" si="9"/>
        <v>Total $</v>
      </c>
      <c r="BN7" s="5" t="str">
        <f t="shared" si="9"/>
        <v>Total $</v>
      </c>
      <c r="BO7" s="5" t="str">
        <f t="shared" si="9"/>
        <v>Total $</v>
      </c>
      <c r="BP7" s="5" t="str">
        <f t="shared" si="9"/>
        <v>Total $</v>
      </c>
      <c r="BQ7" s="5" t="str">
        <f t="shared" ref="BQ7:CV7" si="10">BP7</f>
        <v>Total $</v>
      </c>
      <c r="BR7" s="5" t="str">
        <f t="shared" si="10"/>
        <v>Total $</v>
      </c>
      <c r="BS7" s="5" t="str">
        <f t="shared" si="10"/>
        <v>Total $</v>
      </c>
      <c r="BT7" s="5" t="str">
        <f t="shared" si="10"/>
        <v>Total $</v>
      </c>
      <c r="BU7" s="5" t="str">
        <f t="shared" si="10"/>
        <v>Total $</v>
      </c>
      <c r="BV7" s="5" t="str">
        <f t="shared" si="10"/>
        <v>Total $</v>
      </c>
      <c r="BW7" s="5" t="str">
        <f t="shared" si="10"/>
        <v>Total $</v>
      </c>
      <c r="BX7" s="5" t="str">
        <f t="shared" si="10"/>
        <v>Total $</v>
      </c>
      <c r="BY7" s="5" t="str">
        <f t="shared" si="10"/>
        <v>Total $</v>
      </c>
      <c r="BZ7" s="5" t="str">
        <f t="shared" si="10"/>
        <v>Total $</v>
      </c>
      <c r="CA7" s="5" t="str">
        <f t="shared" si="10"/>
        <v>Total $</v>
      </c>
      <c r="CB7" s="5" t="str">
        <f t="shared" si="10"/>
        <v>Total $</v>
      </c>
      <c r="CC7" s="5" t="str">
        <f t="shared" si="10"/>
        <v>Total $</v>
      </c>
      <c r="CD7" s="5" t="str">
        <f t="shared" si="10"/>
        <v>Total $</v>
      </c>
      <c r="CE7" s="5" t="str">
        <f t="shared" si="10"/>
        <v>Total $</v>
      </c>
      <c r="CF7" s="5" t="str">
        <f t="shared" si="10"/>
        <v>Total $</v>
      </c>
      <c r="CG7" s="5" t="str">
        <f t="shared" si="10"/>
        <v>Total $</v>
      </c>
      <c r="CH7" s="5" t="str">
        <f t="shared" si="10"/>
        <v>Total $</v>
      </c>
      <c r="CI7" s="5" t="str">
        <f t="shared" si="10"/>
        <v>Total $</v>
      </c>
      <c r="CJ7" s="5" t="str">
        <f t="shared" si="10"/>
        <v>Total $</v>
      </c>
      <c r="CK7" s="5" t="str">
        <f t="shared" si="10"/>
        <v>Total $</v>
      </c>
      <c r="CL7" s="5" t="str">
        <f t="shared" si="10"/>
        <v>Total $</v>
      </c>
      <c r="CM7" s="5" t="str">
        <f t="shared" si="10"/>
        <v>Total $</v>
      </c>
      <c r="CN7" s="5" t="str">
        <f t="shared" si="10"/>
        <v>Total $</v>
      </c>
      <c r="CO7" s="5" t="str">
        <f t="shared" si="10"/>
        <v>Total $</v>
      </c>
      <c r="CP7" s="5" t="str">
        <f t="shared" si="10"/>
        <v>Total $</v>
      </c>
      <c r="CQ7" s="5" t="str">
        <f t="shared" si="10"/>
        <v>Total $</v>
      </c>
      <c r="CR7" s="5" t="str">
        <f t="shared" si="10"/>
        <v>Total $</v>
      </c>
      <c r="CS7" s="5" t="str">
        <f t="shared" si="10"/>
        <v>Total $</v>
      </c>
      <c r="CT7" s="5" t="str">
        <f t="shared" si="10"/>
        <v>Total $</v>
      </c>
      <c r="CU7" s="5" t="str">
        <f t="shared" si="10"/>
        <v>Total $</v>
      </c>
      <c r="CV7" s="5" t="str">
        <f t="shared" si="10"/>
        <v>Total $</v>
      </c>
      <c r="CW7" s="5" t="str">
        <f t="shared" ref="CW7:ED7" si="11">CV7</f>
        <v>Total $</v>
      </c>
      <c r="CX7" s="5" t="str">
        <f t="shared" si="11"/>
        <v>Total $</v>
      </c>
      <c r="CY7" s="5" t="str">
        <f t="shared" si="11"/>
        <v>Total $</v>
      </c>
      <c r="CZ7" s="5" t="str">
        <f t="shared" si="11"/>
        <v>Total $</v>
      </c>
      <c r="DA7" s="5" t="str">
        <f t="shared" si="11"/>
        <v>Total $</v>
      </c>
      <c r="DB7" s="5" t="str">
        <f t="shared" si="11"/>
        <v>Total $</v>
      </c>
      <c r="DC7" s="5" t="str">
        <f t="shared" si="11"/>
        <v>Total $</v>
      </c>
      <c r="DD7" s="5" t="str">
        <f t="shared" si="11"/>
        <v>Total $</v>
      </c>
      <c r="DE7" s="5" t="str">
        <f t="shared" si="11"/>
        <v>Total $</v>
      </c>
      <c r="DF7" s="5" t="str">
        <f t="shared" si="11"/>
        <v>Total $</v>
      </c>
      <c r="DG7" s="5" t="str">
        <f t="shared" si="11"/>
        <v>Total $</v>
      </c>
      <c r="DH7" s="5" t="str">
        <f t="shared" si="11"/>
        <v>Total $</v>
      </c>
      <c r="DI7" s="5" t="str">
        <f t="shared" si="11"/>
        <v>Total $</v>
      </c>
      <c r="DJ7" s="5" t="str">
        <f t="shared" si="11"/>
        <v>Total $</v>
      </c>
      <c r="DK7" s="5" t="str">
        <f t="shared" si="11"/>
        <v>Total $</v>
      </c>
      <c r="DL7" s="5" t="str">
        <f t="shared" si="11"/>
        <v>Total $</v>
      </c>
      <c r="DM7" s="5" t="str">
        <f t="shared" si="11"/>
        <v>Total $</v>
      </c>
      <c r="DN7" s="5" t="str">
        <f t="shared" si="11"/>
        <v>Total $</v>
      </c>
      <c r="DO7" s="5" t="str">
        <f t="shared" si="11"/>
        <v>Total $</v>
      </c>
      <c r="DP7" s="5" t="str">
        <f t="shared" si="11"/>
        <v>Total $</v>
      </c>
      <c r="DQ7" s="5" t="str">
        <f t="shared" si="11"/>
        <v>Total $</v>
      </c>
      <c r="DR7" s="5" t="str">
        <f t="shared" si="11"/>
        <v>Total $</v>
      </c>
      <c r="DS7" s="5" t="str">
        <f t="shared" si="11"/>
        <v>Total $</v>
      </c>
      <c r="DT7" s="5" t="str">
        <f t="shared" si="11"/>
        <v>Total $</v>
      </c>
      <c r="DU7" s="5" t="str">
        <f t="shared" si="11"/>
        <v>Total $</v>
      </c>
      <c r="DV7" s="5" t="str">
        <f t="shared" si="11"/>
        <v>Total $</v>
      </c>
      <c r="DW7" s="5" t="str">
        <f t="shared" si="11"/>
        <v>Total $</v>
      </c>
      <c r="DX7" s="5" t="str">
        <f t="shared" si="11"/>
        <v>Total $</v>
      </c>
      <c r="DY7" s="5" t="str">
        <f t="shared" si="11"/>
        <v>Total $</v>
      </c>
      <c r="DZ7" s="5" t="str">
        <f t="shared" si="11"/>
        <v>Total $</v>
      </c>
      <c r="EA7" s="5" t="str">
        <f t="shared" si="11"/>
        <v>Total $</v>
      </c>
      <c r="EB7" s="5" t="str">
        <f t="shared" si="11"/>
        <v>Total $</v>
      </c>
      <c r="EC7" s="5" t="str">
        <f t="shared" si="11"/>
        <v>Total $</v>
      </c>
      <c r="ED7" s="5" t="str">
        <f t="shared" si="11"/>
        <v>Total $</v>
      </c>
    </row>
    <row r="9" spans="1:135" x14ac:dyDescent="0.25">
      <c r="A9" s="57" t="s">
        <v>8</v>
      </c>
      <c r="B9" s="10">
        <f>0.2599+0.002+0.0088</f>
        <v>0.2707</v>
      </c>
      <c r="C9" s="7">
        <v>9.4999999999999998E-3</v>
      </c>
      <c r="D9" s="10">
        <f>D$5/(1-$C9)+$B$9-D$5</f>
        <v>0.28508667339727389</v>
      </c>
      <c r="E9" s="10">
        <f t="shared" ref="E9:T9" si="12">E$5/(1-$C9)+$B$9-E$5</f>
        <v>0.28556622917718322</v>
      </c>
      <c r="F9" s="10">
        <f t="shared" si="12"/>
        <v>0.28604578495709232</v>
      </c>
      <c r="G9" s="10">
        <f t="shared" si="12"/>
        <v>0.28652534073700142</v>
      </c>
      <c r="H9" s="10">
        <f t="shared" si="12"/>
        <v>0.28700489651691052</v>
      </c>
      <c r="I9" s="10">
        <f t="shared" si="12"/>
        <v>0.28748445229681985</v>
      </c>
      <c r="J9" s="10">
        <f t="shared" si="12"/>
        <v>0.28796400807672873</v>
      </c>
      <c r="K9" s="10">
        <f t="shared" si="12"/>
        <v>0.28844356385663805</v>
      </c>
      <c r="L9" s="10">
        <f t="shared" si="12"/>
        <v>0.28892311963654738</v>
      </c>
      <c r="M9" s="10">
        <f t="shared" si="12"/>
        <v>0.28940267541645626</v>
      </c>
      <c r="N9" s="10">
        <f t="shared" si="12"/>
        <v>0.28988223119636558</v>
      </c>
      <c r="O9" s="10">
        <f t="shared" si="12"/>
        <v>0.29036178697627468</v>
      </c>
      <c r="P9" s="10">
        <f t="shared" si="12"/>
        <v>0.29084134275618378</v>
      </c>
      <c r="Q9" s="10">
        <f t="shared" si="12"/>
        <v>0.29132089853609289</v>
      </c>
      <c r="R9" s="10">
        <f t="shared" si="12"/>
        <v>0.29180045431600199</v>
      </c>
      <c r="S9" s="10">
        <f t="shared" si="12"/>
        <v>0.29228001009591109</v>
      </c>
      <c r="T9" s="10">
        <f t="shared" si="12"/>
        <v>0.29275956587582019</v>
      </c>
      <c r="U9" s="10">
        <f t="shared" ref="U9:AJ9" si="13">U$5/(1-$C9)+$B$9-U$5</f>
        <v>0.2932391216557293</v>
      </c>
      <c r="V9" s="10">
        <f t="shared" si="13"/>
        <v>0.2937186774356384</v>
      </c>
      <c r="W9" s="10">
        <f t="shared" si="13"/>
        <v>0.29419823321554794</v>
      </c>
      <c r="X9" s="10">
        <f t="shared" si="13"/>
        <v>0.29467778899545705</v>
      </c>
      <c r="Y9" s="10">
        <f t="shared" si="13"/>
        <v>0.29515734477536615</v>
      </c>
      <c r="Z9" s="10">
        <f t="shared" si="13"/>
        <v>0.29563690055527525</v>
      </c>
      <c r="AA9" s="10">
        <f t="shared" si="13"/>
        <v>0.29611645633518435</v>
      </c>
      <c r="AB9" s="10">
        <f t="shared" si="13"/>
        <v>0.29659601211509345</v>
      </c>
      <c r="AC9" s="10">
        <f t="shared" si="13"/>
        <v>0.29707556789500256</v>
      </c>
      <c r="AD9" s="10">
        <f t="shared" si="13"/>
        <v>0.29755512367491166</v>
      </c>
      <c r="AE9" s="10">
        <f t="shared" si="13"/>
        <v>0.29803467945482076</v>
      </c>
      <c r="AF9" s="10">
        <f t="shared" si="13"/>
        <v>0.29851423523472986</v>
      </c>
      <c r="AG9" s="10">
        <f t="shared" si="13"/>
        <v>0.29899379101463897</v>
      </c>
      <c r="AH9" s="10">
        <f t="shared" si="13"/>
        <v>0.29947334679454807</v>
      </c>
      <c r="AI9" s="10">
        <f t="shared" si="13"/>
        <v>0.29995290257445717</v>
      </c>
      <c r="AJ9" s="10">
        <f t="shared" si="13"/>
        <v>0.30043245835436627</v>
      </c>
      <c r="AK9" s="10">
        <f t="shared" ref="AK9:AZ9" si="14">AK$5/(1-$C9)+$B$9-AK$5</f>
        <v>0.30091201413427537</v>
      </c>
      <c r="AL9" s="10">
        <f t="shared" si="14"/>
        <v>0.30139156991418492</v>
      </c>
      <c r="AM9" s="10">
        <f t="shared" si="14"/>
        <v>0.30187112569409402</v>
      </c>
      <c r="AN9" s="10">
        <f t="shared" si="14"/>
        <v>0.30235068147400312</v>
      </c>
      <c r="AO9" s="10">
        <f t="shared" si="14"/>
        <v>0.30283023725391223</v>
      </c>
      <c r="AP9" s="10">
        <f t="shared" si="14"/>
        <v>0.30330979303382133</v>
      </c>
      <c r="AQ9" s="10">
        <f t="shared" si="14"/>
        <v>0.30378934881373043</v>
      </c>
      <c r="AR9" s="10">
        <f t="shared" si="14"/>
        <v>0.30426890459363953</v>
      </c>
      <c r="AS9" s="10">
        <f t="shared" si="14"/>
        <v>0.30474846037354864</v>
      </c>
      <c r="AT9" s="10">
        <f t="shared" si="14"/>
        <v>0.30522801615345774</v>
      </c>
      <c r="AU9" s="10">
        <f t="shared" si="14"/>
        <v>0.30570757193336684</v>
      </c>
      <c r="AV9" s="10">
        <f t="shared" si="14"/>
        <v>0.3061871277132755</v>
      </c>
      <c r="AW9" s="10">
        <f t="shared" si="14"/>
        <v>0.30666668349318504</v>
      </c>
      <c r="AX9" s="10">
        <f t="shared" si="14"/>
        <v>0.3071462392730937</v>
      </c>
      <c r="AY9" s="10">
        <f t="shared" si="14"/>
        <v>0.30762579505300325</v>
      </c>
      <c r="AZ9" s="10">
        <f t="shared" si="14"/>
        <v>0.30810535083291279</v>
      </c>
      <c r="BA9" s="10">
        <f t="shared" ref="BA9:BP9" si="15">BA$5/(1-$C9)+$B$9-BA$5</f>
        <v>0.30858490661282145</v>
      </c>
      <c r="BB9" s="10">
        <f t="shared" si="15"/>
        <v>0.30906446239273011</v>
      </c>
      <c r="BC9" s="10">
        <f t="shared" si="15"/>
        <v>0.30954401817263921</v>
      </c>
      <c r="BD9" s="10">
        <f t="shared" si="15"/>
        <v>0.31002357395254876</v>
      </c>
      <c r="BE9" s="10">
        <f t="shared" si="15"/>
        <v>0.31050312973245742</v>
      </c>
      <c r="BF9" s="10">
        <f t="shared" si="15"/>
        <v>0.31098268551236696</v>
      </c>
      <c r="BG9" s="10">
        <f t="shared" si="15"/>
        <v>0.31146224129227651</v>
      </c>
      <c r="BH9" s="10">
        <f t="shared" si="15"/>
        <v>0.31194179707218517</v>
      </c>
      <c r="BI9" s="10">
        <f t="shared" si="15"/>
        <v>0.31242135285209471</v>
      </c>
      <c r="BJ9" s="10">
        <f t="shared" si="15"/>
        <v>0.31290090863200337</v>
      </c>
      <c r="BK9" s="10">
        <f t="shared" si="15"/>
        <v>0.31338046441191292</v>
      </c>
      <c r="BL9" s="10">
        <f t="shared" si="15"/>
        <v>0.31386002019182158</v>
      </c>
      <c r="BM9" s="10">
        <f t="shared" si="15"/>
        <v>0.31433957597173112</v>
      </c>
      <c r="BN9" s="10">
        <f t="shared" si="15"/>
        <v>0.31481913175163978</v>
      </c>
      <c r="BO9" s="10">
        <f t="shared" si="15"/>
        <v>0.31529868753154933</v>
      </c>
      <c r="BP9" s="10">
        <f t="shared" si="15"/>
        <v>0.31577824331145798</v>
      </c>
      <c r="BQ9" s="10">
        <f t="shared" ref="BQ9:CF9" si="16">BQ$5/(1-$C9)+$B$9-BQ$5</f>
        <v>0.31625779909136753</v>
      </c>
      <c r="BR9" s="10">
        <f t="shared" si="16"/>
        <v>0.31673735487127619</v>
      </c>
      <c r="BS9" s="10">
        <f t="shared" si="16"/>
        <v>0.31721691065118574</v>
      </c>
      <c r="BT9" s="10">
        <f t="shared" si="16"/>
        <v>0.31769646643109439</v>
      </c>
      <c r="BU9" s="10">
        <f t="shared" si="16"/>
        <v>0.31817602221100394</v>
      </c>
      <c r="BV9" s="10">
        <f t="shared" si="16"/>
        <v>0.31865557799091349</v>
      </c>
      <c r="BW9" s="10">
        <f t="shared" si="16"/>
        <v>0.31913513377082214</v>
      </c>
      <c r="BX9" s="10">
        <f t="shared" si="16"/>
        <v>0.31961468955073169</v>
      </c>
      <c r="BY9" s="10">
        <f t="shared" si="16"/>
        <v>0.32009424533064035</v>
      </c>
      <c r="BZ9" s="10">
        <f t="shared" si="16"/>
        <v>0.32057380111054989</v>
      </c>
      <c r="CA9" s="10">
        <f t="shared" si="16"/>
        <v>0.32105335689045855</v>
      </c>
      <c r="CB9" s="10">
        <f t="shared" si="16"/>
        <v>0.3215329126703681</v>
      </c>
      <c r="CC9" s="10">
        <f t="shared" si="16"/>
        <v>0.32201246845027676</v>
      </c>
      <c r="CD9" s="10">
        <f t="shared" si="16"/>
        <v>0.3224920242301863</v>
      </c>
      <c r="CE9" s="10">
        <f t="shared" si="16"/>
        <v>0.32297158001009496</v>
      </c>
      <c r="CF9" s="10">
        <f t="shared" si="16"/>
        <v>0.32345113579000451</v>
      </c>
      <c r="CG9" s="10">
        <f t="shared" ref="CG9:CV9" si="17">CG$5/(1-$C9)+$B$9-CG$5</f>
        <v>0.32393069156991317</v>
      </c>
      <c r="CH9" s="10">
        <f t="shared" si="17"/>
        <v>0.32441024734982271</v>
      </c>
      <c r="CI9" s="10">
        <f t="shared" si="17"/>
        <v>0.32488980312973137</v>
      </c>
      <c r="CJ9" s="10">
        <f t="shared" si="17"/>
        <v>0.32536935890964092</v>
      </c>
      <c r="CK9" s="10">
        <f t="shared" si="17"/>
        <v>0.32584891468955046</v>
      </c>
      <c r="CL9" s="10">
        <f t="shared" si="17"/>
        <v>0.32632847046945912</v>
      </c>
      <c r="CM9" s="10">
        <f t="shared" si="17"/>
        <v>0.32680802624936867</v>
      </c>
      <c r="CN9" s="10">
        <f t="shared" si="17"/>
        <v>0.32728758202927732</v>
      </c>
      <c r="CO9" s="10">
        <f t="shared" si="17"/>
        <v>0.32776713780918687</v>
      </c>
      <c r="CP9" s="10">
        <f t="shared" si="17"/>
        <v>0.32824669358909553</v>
      </c>
      <c r="CQ9" s="10">
        <f t="shared" si="17"/>
        <v>0.32872624936900507</v>
      </c>
      <c r="CR9" s="10">
        <f t="shared" si="17"/>
        <v>0.32920580514891373</v>
      </c>
      <c r="CS9" s="10">
        <f t="shared" si="17"/>
        <v>0.32968536092882328</v>
      </c>
      <c r="CT9" s="10">
        <f t="shared" si="17"/>
        <v>0.33016491670873194</v>
      </c>
      <c r="CU9" s="10">
        <f t="shared" si="17"/>
        <v>0.33064447248864148</v>
      </c>
      <c r="CV9" s="10">
        <f t="shared" si="17"/>
        <v>0.33112402826855014</v>
      </c>
      <c r="CW9" s="10">
        <f t="shared" ref="CW9:DL9" si="18">CW$5/(1-$C9)+$B$9-CW$5</f>
        <v>0.33160358404845969</v>
      </c>
      <c r="CX9" s="10">
        <f t="shared" si="18"/>
        <v>0.33208313982836835</v>
      </c>
      <c r="CY9" s="10">
        <f t="shared" si="18"/>
        <v>0.33256269560827789</v>
      </c>
      <c r="CZ9" s="10">
        <f t="shared" si="18"/>
        <v>0.33304225138818744</v>
      </c>
      <c r="DA9" s="10">
        <f t="shared" si="18"/>
        <v>0.3335218071680961</v>
      </c>
      <c r="DB9" s="10">
        <f t="shared" si="18"/>
        <v>0.33400136294800564</v>
      </c>
      <c r="DC9" s="10">
        <f t="shared" si="18"/>
        <v>0.3344809187279143</v>
      </c>
      <c r="DD9" s="10">
        <f t="shared" si="18"/>
        <v>0.33496047450782385</v>
      </c>
      <c r="DE9" s="10">
        <f t="shared" si="18"/>
        <v>0.3354400302877325</v>
      </c>
      <c r="DF9" s="10">
        <f t="shared" si="18"/>
        <v>0.33591958606764205</v>
      </c>
      <c r="DG9" s="10">
        <f t="shared" si="18"/>
        <v>0.33639914184755071</v>
      </c>
      <c r="DH9" s="10">
        <f t="shared" si="18"/>
        <v>0.33687869762746026</v>
      </c>
      <c r="DI9" s="10">
        <f t="shared" si="18"/>
        <v>0.33735825340736891</v>
      </c>
      <c r="DJ9" s="10">
        <f t="shared" si="18"/>
        <v>0.33783780918727846</v>
      </c>
      <c r="DK9" s="10">
        <f t="shared" si="18"/>
        <v>0.33831736496718712</v>
      </c>
      <c r="DL9" s="10">
        <f t="shared" si="18"/>
        <v>0.33879692074709666</v>
      </c>
      <c r="DM9" s="10">
        <f t="shared" ref="DM9:EB9" si="19">DM$5/(1-$C9)+$B$9-DM$5</f>
        <v>0.33927647652700621</v>
      </c>
      <c r="DN9" s="10">
        <f t="shared" si="19"/>
        <v>0.33975603230691487</v>
      </c>
      <c r="DO9" s="10">
        <f t="shared" si="19"/>
        <v>0.34023558808682441</v>
      </c>
      <c r="DP9" s="10">
        <f t="shared" si="19"/>
        <v>0.34071514386673307</v>
      </c>
      <c r="DQ9" s="10">
        <f t="shared" si="19"/>
        <v>0.34119469964664262</v>
      </c>
      <c r="DR9" s="10">
        <f t="shared" si="19"/>
        <v>0.34167425542655128</v>
      </c>
      <c r="DS9" s="10">
        <f t="shared" si="19"/>
        <v>0.34215381120646082</v>
      </c>
      <c r="DT9" s="10">
        <f t="shared" si="19"/>
        <v>0.34263336698636948</v>
      </c>
      <c r="DU9" s="10">
        <f t="shared" si="19"/>
        <v>0.34311292276627903</v>
      </c>
      <c r="DV9" s="10">
        <f t="shared" si="19"/>
        <v>0.34359247854618769</v>
      </c>
      <c r="DW9" s="10">
        <f t="shared" si="19"/>
        <v>0.34407203432609723</v>
      </c>
      <c r="DX9" s="10">
        <f t="shared" si="19"/>
        <v>0.34455159010600678</v>
      </c>
      <c r="DY9" s="10">
        <f t="shared" si="19"/>
        <v>0.34503114588591544</v>
      </c>
      <c r="DZ9" s="10">
        <f t="shared" si="19"/>
        <v>0.34551070166582409</v>
      </c>
      <c r="EA9" s="10">
        <f t="shared" si="19"/>
        <v>0.34599025744573453</v>
      </c>
      <c r="EB9" s="10">
        <f t="shared" si="19"/>
        <v>0.34646981322564319</v>
      </c>
      <c r="EC9" s="10">
        <f>EC$5/(1-$C9)+$B$9-EC$5</f>
        <v>0.34694936900555184</v>
      </c>
      <c r="ED9" s="10">
        <f>ED$5/(1-$C9)+$B$9-ED$5</f>
        <v>0.3474289247854605</v>
      </c>
    </row>
    <row r="10" spans="1:135" x14ac:dyDescent="0.25">
      <c r="A10" s="57"/>
      <c r="D10" s="10"/>
    </row>
    <row r="11" spans="1:135" x14ac:dyDescent="0.25">
      <c r="A11" s="57" t="s">
        <v>9</v>
      </c>
      <c r="D11" s="10"/>
    </row>
    <row r="12" spans="1:135" x14ac:dyDescent="0.25">
      <c r="A12" s="57" t="s">
        <v>10</v>
      </c>
      <c r="B12" s="10">
        <v>0.36919999999999997</v>
      </c>
      <c r="C12" s="7">
        <f>0.044</f>
        <v>4.3999999999999997E-2</v>
      </c>
      <c r="D12" s="10">
        <f>D$5/(1-$C12)+$B$14-D$5</f>
        <v>0.48293765690376578</v>
      </c>
      <c r="E12" s="10">
        <f t="shared" ref="E12:T14" si="20">E$5/(1-$C12)+$B$14-E$5</f>
        <v>0.48523891213389114</v>
      </c>
      <c r="F12" s="10">
        <f t="shared" si="20"/>
        <v>0.48754016736401695</v>
      </c>
      <c r="G12" s="10">
        <f t="shared" si="20"/>
        <v>0.48984142259414232</v>
      </c>
      <c r="H12" s="10">
        <f t="shared" si="20"/>
        <v>0.49214267782426813</v>
      </c>
      <c r="I12" s="10">
        <f t="shared" si="20"/>
        <v>0.49444393305439349</v>
      </c>
      <c r="J12" s="10">
        <f t="shared" si="20"/>
        <v>0.49674518828451886</v>
      </c>
      <c r="K12" s="10">
        <f t="shared" si="20"/>
        <v>0.49904644351464467</v>
      </c>
      <c r="L12" s="10">
        <f t="shared" si="20"/>
        <v>0.50134769874477003</v>
      </c>
      <c r="M12" s="10">
        <f t="shared" si="20"/>
        <v>0.5036489539748954</v>
      </c>
      <c r="N12" s="10">
        <f t="shared" si="20"/>
        <v>0.50595020920502076</v>
      </c>
      <c r="O12" s="10">
        <f t="shared" si="20"/>
        <v>0.50825146443514635</v>
      </c>
      <c r="P12" s="10">
        <f t="shared" si="20"/>
        <v>0.51055271966527194</v>
      </c>
      <c r="Q12" s="10">
        <f t="shared" si="20"/>
        <v>0.51285397489539752</v>
      </c>
      <c r="R12" s="10">
        <f t="shared" si="20"/>
        <v>0.51515523012552311</v>
      </c>
      <c r="S12" s="10">
        <f t="shared" si="20"/>
        <v>0.5174564853556487</v>
      </c>
      <c r="T12" s="10">
        <f t="shared" si="20"/>
        <v>0.51975774058577384</v>
      </c>
      <c r="U12" s="10">
        <f t="shared" ref="U12:AJ14" si="21">U$5/(1-$C12)+$B$14-U$5</f>
        <v>0.52205899581589943</v>
      </c>
      <c r="V12" s="10">
        <f t="shared" si="21"/>
        <v>0.52436025104602502</v>
      </c>
      <c r="W12" s="10">
        <f t="shared" si="21"/>
        <v>0.5266615062761506</v>
      </c>
      <c r="X12" s="10">
        <f t="shared" si="21"/>
        <v>0.52896276150627619</v>
      </c>
      <c r="Y12" s="10">
        <f t="shared" si="21"/>
        <v>0.53126401673640178</v>
      </c>
      <c r="Z12" s="10">
        <f t="shared" si="21"/>
        <v>0.53356527196652737</v>
      </c>
      <c r="AA12" s="10">
        <f t="shared" si="21"/>
        <v>0.53586652719665251</v>
      </c>
      <c r="AB12" s="10">
        <f t="shared" si="21"/>
        <v>0.5381677824267781</v>
      </c>
      <c r="AC12" s="10">
        <f t="shared" si="21"/>
        <v>0.54046903765690368</v>
      </c>
      <c r="AD12" s="10">
        <f t="shared" si="21"/>
        <v>0.54277029288702927</v>
      </c>
      <c r="AE12" s="10">
        <f t="shared" si="21"/>
        <v>0.54507154811715486</v>
      </c>
      <c r="AF12" s="10">
        <f t="shared" si="21"/>
        <v>0.54737280334728045</v>
      </c>
      <c r="AG12" s="10">
        <f t="shared" si="21"/>
        <v>0.54967405857740559</v>
      </c>
      <c r="AH12" s="10">
        <f t="shared" si="21"/>
        <v>0.55197531380753118</v>
      </c>
      <c r="AI12" s="10">
        <f t="shared" si="21"/>
        <v>0.55427656903765676</v>
      </c>
      <c r="AJ12" s="10">
        <f t="shared" si="21"/>
        <v>0.55657782426778235</v>
      </c>
      <c r="AK12" s="10">
        <f t="shared" ref="AK12:AZ13" si="22">AK$5/(1-$C12)+$B$14-AK$5</f>
        <v>0.55887907949790794</v>
      </c>
      <c r="AL12" s="10">
        <f t="shared" si="22"/>
        <v>0.56118033472803353</v>
      </c>
      <c r="AM12" s="10">
        <f t="shared" si="22"/>
        <v>0.56348158995815867</v>
      </c>
      <c r="AN12" s="10">
        <f t="shared" si="22"/>
        <v>0.56578284518828426</v>
      </c>
      <c r="AO12" s="10">
        <f t="shared" si="22"/>
        <v>0.56808410041840984</v>
      </c>
      <c r="AP12" s="10">
        <f t="shared" si="22"/>
        <v>0.57038535564853543</v>
      </c>
      <c r="AQ12" s="10">
        <f t="shared" si="22"/>
        <v>0.57268661087866102</v>
      </c>
      <c r="AR12" s="10">
        <f t="shared" si="22"/>
        <v>0.57498786610878705</v>
      </c>
      <c r="AS12" s="10">
        <f t="shared" si="22"/>
        <v>0.57728912133891219</v>
      </c>
      <c r="AT12" s="10">
        <f t="shared" si="22"/>
        <v>0.57959037656903734</v>
      </c>
      <c r="AU12" s="10">
        <f t="shared" si="22"/>
        <v>0.58189163179916337</v>
      </c>
      <c r="AV12" s="10">
        <f t="shared" si="22"/>
        <v>0.58419288702928851</v>
      </c>
      <c r="AW12" s="10">
        <f t="shared" si="22"/>
        <v>0.58649414225941454</v>
      </c>
      <c r="AX12" s="10">
        <f t="shared" si="22"/>
        <v>0.58879539748953968</v>
      </c>
      <c r="AY12" s="10">
        <f t="shared" si="22"/>
        <v>0.59109665271966483</v>
      </c>
      <c r="AZ12" s="10">
        <f t="shared" si="22"/>
        <v>0.59339790794979086</v>
      </c>
      <c r="BA12" s="10">
        <f t="shared" ref="BA12:BP13" si="23">BA$5/(1-$C12)+$B$14-BA$5</f>
        <v>0.595699163179916</v>
      </c>
      <c r="BB12" s="10">
        <f t="shared" si="23"/>
        <v>0.59800041841004203</v>
      </c>
      <c r="BC12" s="10">
        <f t="shared" si="23"/>
        <v>0.60030167364016762</v>
      </c>
      <c r="BD12" s="10">
        <f t="shared" si="23"/>
        <v>0.60260292887029276</v>
      </c>
      <c r="BE12" s="10">
        <f t="shared" si="23"/>
        <v>0.60490418410041791</v>
      </c>
      <c r="BF12" s="10">
        <f t="shared" si="23"/>
        <v>0.60720543933054394</v>
      </c>
      <c r="BG12" s="10">
        <f t="shared" si="23"/>
        <v>0.60950669456066908</v>
      </c>
      <c r="BH12" s="10">
        <f t="shared" si="23"/>
        <v>0.61180794979079511</v>
      </c>
      <c r="BI12" s="10">
        <f t="shared" si="23"/>
        <v>0.61410920502092026</v>
      </c>
      <c r="BJ12" s="10">
        <f t="shared" si="23"/>
        <v>0.6164104602510454</v>
      </c>
      <c r="BK12" s="10">
        <f t="shared" si="23"/>
        <v>0.61871171548117143</v>
      </c>
      <c r="BL12" s="10">
        <f t="shared" si="23"/>
        <v>0.62101297071129657</v>
      </c>
      <c r="BM12" s="10">
        <f t="shared" si="23"/>
        <v>0.62331422594142261</v>
      </c>
      <c r="BN12" s="10">
        <f t="shared" si="23"/>
        <v>0.62561548117154775</v>
      </c>
      <c r="BO12" s="10">
        <f t="shared" si="23"/>
        <v>0.62791673640167378</v>
      </c>
      <c r="BP12" s="10">
        <f t="shared" si="23"/>
        <v>0.63021799163179892</v>
      </c>
      <c r="BQ12" s="10">
        <f t="shared" ref="BQ12:CF13" si="24">BQ$5/(1-$C12)+$B$14-BQ$5</f>
        <v>0.63251924686192407</v>
      </c>
      <c r="BR12" s="10">
        <f t="shared" si="24"/>
        <v>0.6348205020920501</v>
      </c>
      <c r="BS12" s="10">
        <f t="shared" si="24"/>
        <v>0.63712175732217524</v>
      </c>
      <c r="BT12" s="10">
        <f t="shared" si="24"/>
        <v>0.63942301255230127</v>
      </c>
      <c r="BU12" s="10">
        <f t="shared" si="24"/>
        <v>0.64172426778242642</v>
      </c>
      <c r="BV12" s="10">
        <f t="shared" si="24"/>
        <v>0.64402552301255156</v>
      </c>
      <c r="BW12" s="10">
        <f t="shared" si="24"/>
        <v>0.64632677824267759</v>
      </c>
      <c r="BX12" s="10">
        <f t="shared" si="24"/>
        <v>0.64862803347280273</v>
      </c>
      <c r="BY12" s="10">
        <f t="shared" si="24"/>
        <v>0.65092928870292877</v>
      </c>
      <c r="BZ12" s="10">
        <f t="shared" si="24"/>
        <v>0.65323054393305391</v>
      </c>
      <c r="CA12" s="10">
        <f t="shared" si="24"/>
        <v>0.65553179916317994</v>
      </c>
      <c r="CB12" s="10">
        <f t="shared" si="24"/>
        <v>0.65783305439330508</v>
      </c>
      <c r="CC12" s="10">
        <f t="shared" si="24"/>
        <v>0.66013430962343023</v>
      </c>
      <c r="CD12" s="10">
        <f t="shared" si="24"/>
        <v>0.66243556485355626</v>
      </c>
      <c r="CE12" s="10">
        <f t="shared" si="24"/>
        <v>0.6647368200836814</v>
      </c>
      <c r="CF12" s="10">
        <f t="shared" si="24"/>
        <v>0.66703807531380743</v>
      </c>
      <c r="CG12" s="10">
        <f t="shared" ref="CG12:CV13" si="25">CG$5/(1-$C12)+$B$14-CG$5</f>
        <v>0.66933933054393258</v>
      </c>
      <c r="CH12" s="10">
        <f t="shared" si="25"/>
        <v>0.67164058577405861</v>
      </c>
      <c r="CI12" s="10">
        <f t="shared" si="25"/>
        <v>0.67394184100418375</v>
      </c>
      <c r="CJ12" s="10">
        <f t="shared" si="25"/>
        <v>0.67624309623430889</v>
      </c>
      <c r="CK12" s="10">
        <f t="shared" si="25"/>
        <v>0.67854435146443492</v>
      </c>
      <c r="CL12" s="10">
        <f t="shared" si="25"/>
        <v>0.68084560669456007</v>
      </c>
      <c r="CM12" s="10">
        <f t="shared" si="25"/>
        <v>0.6831468619246861</v>
      </c>
      <c r="CN12" s="10">
        <f t="shared" si="25"/>
        <v>0.68544811715481124</v>
      </c>
      <c r="CO12" s="10">
        <f t="shared" si="25"/>
        <v>0.68774937238493639</v>
      </c>
      <c r="CP12" s="10">
        <f t="shared" si="25"/>
        <v>0.69005062761506242</v>
      </c>
      <c r="CQ12" s="10">
        <f t="shared" si="25"/>
        <v>0.69235188284518756</v>
      </c>
      <c r="CR12" s="10">
        <f t="shared" si="25"/>
        <v>0.69465313807531359</v>
      </c>
      <c r="CS12" s="10">
        <f t="shared" si="25"/>
        <v>0.69695439330543874</v>
      </c>
      <c r="CT12" s="10">
        <f t="shared" si="25"/>
        <v>0.69925564853556477</v>
      </c>
      <c r="CU12" s="10">
        <f t="shared" si="25"/>
        <v>0.70155690376568991</v>
      </c>
      <c r="CV12" s="10">
        <f t="shared" si="25"/>
        <v>0.70385815899581505</v>
      </c>
      <c r="CW12" s="10">
        <f t="shared" ref="CW12:DL13" si="26">CW$5/(1-$C12)+$B$14-CW$5</f>
        <v>0.70615941422594108</v>
      </c>
      <c r="CX12" s="10">
        <f t="shared" si="26"/>
        <v>0.70846066945606623</v>
      </c>
      <c r="CY12" s="10">
        <f t="shared" si="26"/>
        <v>0.71076192468619226</v>
      </c>
      <c r="CZ12" s="10">
        <f t="shared" si="26"/>
        <v>0.7130631799163174</v>
      </c>
      <c r="DA12" s="10">
        <f t="shared" si="26"/>
        <v>0.71536443514644343</v>
      </c>
      <c r="DB12" s="10">
        <f t="shared" si="26"/>
        <v>0.71766569037656858</v>
      </c>
      <c r="DC12" s="10">
        <f t="shared" si="26"/>
        <v>0.71996694560669372</v>
      </c>
      <c r="DD12" s="10">
        <f t="shared" si="26"/>
        <v>0.72226820083681975</v>
      </c>
      <c r="DE12" s="10">
        <f t="shared" si="26"/>
        <v>0.72456945606694489</v>
      </c>
      <c r="DF12" s="10">
        <f t="shared" si="26"/>
        <v>0.72687071129707093</v>
      </c>
      <c r="DG12" s="10">
        <f t="shared" si="26"/>
        <v>0.72917196652719607</v>
      </c>
      <c r="DH12" s="10">
        <f t="shared" si="26"/>
        <v>0.73147322175732121</v>
      </c>
      <c r="DI12" s="10">
        <f t="shared" si="26"/>
        <v>0.73377447698744724</v>
      </c>
      <c r="DJ12" s="10">
        <f t="shared" si="26"/>
        <v>0.73607573221757239</v>
      </c>
      <c r="DK12" s="10">
        <f t="shared" si="26"/>
        <v>0.73837698744769842</v>
      </c>
      <c r="DL12" s="10">
        <f t="shared" si="26"/>
        <v>0.74067824267782356</v>
      </c>
      <c r="DM12" s="10">
        <f t="shared" ref="DM12:EB13" si="27">DM$5/(1-$C12)+$B$14-DM$5</f>
        <v>0.74297949790794959</v>
      </c>
      <c r="DN12" s="10">
        <f t="shared" si="27"/>
        <v>0.74528075313807474</v>
      </c>
      <c r="DO12" s="10">
        <f t="shared" si="27"/>
        <v>0.74758200836819988</v>
      </c>
      <c r="DP12" s="10">
        <f t="shared" si="27"/>
        <v>0.7498832635983268</v>
      </c>
      <c r="DQ12" s="10">
        <f t="shared" si="27"/>
        <v>0.75218451882845194</v>
      </c>
      <c r="DR12" s="10">
        <f t="shared" si="27"/>
        <v>0.75448577405857709</v>
      </c>
      <c r="DS12" s="10">
        <f t="shared" si="27"/>
        <v>0.75678702928870223</v>
      </c>
      <c r="DT12" s="10">
        <f t="shared" si="27"/>
        <v>0.75908828451882915</v>
      </c>
      <c r="DU12" s="10">
        <f t="shared" si="27"/>
        <v>0.76138953974895429</v>
      </c>
      <c r="DV12" s="10">
        <f t="shared" si="27"/>
        <v>0.76369079497907943</v>
      </c>
      <c r="DW12" s="10">
        <f t="shared" si="27"/>
        <v>0.76599205020920458</v>
      </c>
      <c r="DX12" s="10">
        <f t="shared" si="27"/>
        <v>0.76829330543932972</v>
      </c>
      <c r="DY12" s="10">
        <f t="shared" si="27"/>
        <v>0.77059456066945486</v>
      </c>
      <c r="DZ12" s="10">
        <f t="shared" si="27"/>
        <v>0.77289581589958178</v>
      </c>
      <c r="EA12" s="10">
        <f t="shared" si="27"/>
        <v>0.77519707112970693</v>
      </c>
      <c r="EB12" s="10">
        <f t="shared" si="27"/>
        <v>0.77749832635983207</v>
      </c>
      <c r="EC12" s="10">
        <f t="shared" ref="EC12:ED14" si="28">EC$5/(1-$C12)+$B$14-EC$5</f>
        <v>0.77979958158995721</v>
      </c>
      <c r="ED12" s="10">
        <f t="shared" si="28"/>
        <v>0.78210083682008236</v>
      </c>
      <c r="EE12" s="10"/>
    </row>
    <row r="13" spans="1:135" x14ac:dyDescent="0.25">
      <c r="A13" s="57" t="s">
        <v>120</v>
      </c>
      <c r="B13" s="10">
        <v>0.44400000000000001</v>
      </c>
      <c r="C13" s="7">
        <v>5.6000000000000001E-2</v>
      </c>
      <c r="D13" s="10">
        <f>D$5/(1-$C13)+$B$14-D$5</f>
        <v>0.50288305084745755</v>
      </c>
      <c r="E13" s="10">
        <f t="shared" si="20"/>
        <v>0.50584915254237317</v>
      </c>
      <c r="F13" s="10">
        <f t="shared" si="20"/>
        <v>0.50881525423728835</v>
      </c>
      <c r="G13" s="10">
        <f t="shared" si="20"/>
        <v>0.51178135593220353</v>
      </c>
      <c r="H13" s="10">
        <f t="shared" si="20"/>
        <v>0.51474745762711871</v>
      </c>
      <c r="I13" s="10">
        <f t="shared" si="20"/>
        <v>0.51771355932203389</v>
      </c>
      <c r="J13" s="10">
        <f t="shared" si="20"/>
        <v>0.52067966101694951</v>
      </c>
      <c r="K13" s="10">
        <f t="shared" si="20"/>
        <v>0.52364576271186469</v>
      </c>
      <c r="L13" s="10">
        <f t="shared" si="20"/>
        <v>0.52661186440677987</v>
      </c>
      <c r="M13" s="10">
        <f t="shared" si="20"/>
        <v>0.52957796610169505</v>
      </c>
      <c r="N13" s="10">
        <f t="shared" si="20"/>
        <v>0.53254406779661023</v>
      </c>
      <c r="O13" s="10">
        <f t="shared" si="20"/>
        <v>0.53551016949152563</v>
      </c>
      <c r="P13" s="10">
        <f t="shared" si="20"/>
        <v>0.53847627118644059</v>
      </c>
      <c r="Q13" s="10">
        <f t="shared" si="20"/>
        <v>0.54144237288135599</v>
      </c>
      <c r="R13" s="10">
        <f t="shared" si="20"/>
        <v>0.5444084745762714</v>
      </c>
      <c r="S13" s="10">
        <f t="shared" si="20"/>
        <v>0.54737457627118635</v>
      </c>
      <c r="T13" s="10">
        <f t="shared" si="20"/>
        <v>0.55034067796610175</v>
      </c>
      <c r="U13" s="10">
        <f t="shared" si="21"/>
        <v>0.55330677966101716</v>
      </c>
      <c r="V13" s="10">
        <f t="shared" si="21"/>
        <v>0.55627288135593211</v>
      </c>
      <c r="W13" s="10">
        <f t="shared" si="21"/>
        <v>0.55923898305084752</v>
      </c>
      <c r="X13" s="10">
        <f t="shared" si="21"/>
        <v>0.56220508474576292</v>
      </c>
      <c r="Y13" s="10">
        <f t="shared" si="21"/>
        <v>0.56517118644067788</v>
      </c>
      <c r="Z13" s="10">
        <f t="shared" si="21"/>
        <v>0.56813728813559328</v>
      </c>
      <c r="AA13" s="10">
        <f t="shared" si="21"/>
        <v>0.57110338983050823</v>
      </c>
      <c r="AB13" s="10">
        <f t="shared" si="21"/>
        <v>0.57406949152542364</v>
      </c>
      <c r="AC13" s="10">
        <f t="shared" si="21"/>
        <v>0.57703559322033904</v>
      </c>
      <c r="AD13" s="10">
        <f t="shared" si="21"/>
        <v>0.580001694915254</v>
      </c>
      <c r="AE13" s="10">
        <f t="shared" si="21"/>
        <v>0.5829677966101694</v>
      </c>
      <c r="AF13" s="10">
        <f t="shared" si="21"/>
        <v>0.5859338983050848</v>
      </c>
      <c r="AG13" s="10">
        <f t="shared" si="21"/>
        <v>0.58889999999999976</v>
      </c>
      <c r="AH13" s="10">
        <f t="shared" si="21"/>
        <v>0.59186610169491516</v>
      </c>
      <c r="AI13" s="10">
        <f t="shared" si="21"/>
        <v>0.59483220338983056</v>
      </c>
      <c r="AJ13" s="10">
        <f t="shared" si="21"/>
        <v>0.59779830508474552</v>
      </c>
      <c r="AK13" s="10">
        <f t="shared" si="22"/>
        <v>0.60076440677966092</v>
      </c>
      <c r="AL13" s="10">
        <f t="shared" si="22"/>
        <v>0.60373050847457632</v>
      </c>
      <c r="AM13" s="10">
        <f t="shared" si="22"/>
        <v>0.60669661016949128</v>
      </c>
      <c r="AN13" s="10">
        <f t="shared" si="22"/>
        <v>0.60966271186440668</v>
      </c>
      <c r="AO13" s="10">
        <f t="shared" si="22"/>
        <v>0.61262881355932208</v>
      </c>
      <c r="AP13" s="10">
        <f t="shared" si="22"/>
        <v>0.61559491525423704</v>
      </c>
      <c r="AQ13" s="10">
        <f t="shared" si="22"/>
        <v>0.61856101694915244</v>
      </c>
      <c r="AR13" s="10">
        <f t="shared" si="22"/>
        <v>0.62152711864406784</v>
      </c>
      <c r="AS13" s="10">
        <f t="shared" si="22"/>
        <v>0.62449322033898325</v>
      </c>
      <c r="AT13" s="10">
        <f t="shared" si="22"/>
        <v>0.62745932203389865</v>
      </c>
      <c r="AU13" s="10">
        <f t="shared" si="22"/>
        <v>0.63042542372881316</v>
      </c>
      <c r="AV13" s="10">
        <f t="shared" si="22"/>
        <v>0.63339152542372856</v>
      </c>
      <c r="AW13" s="10">
        <f t="shared" si="22"/>
        <v>0.63635762711864396</v>
      </c>
      <c r="AX13" s="10">
        <f t="shared" si="22"/>
        <v>0.63932372881355937</v>
      </c>
      <c r="AY13" s="10">
        <f t="shared" si="22"/>
        <v>0.64228983050847477</v>
      </c>
      <c r="AZ13" s="10">
        <f t="shared" si="22"/>
        <v>0.64525593220338928</v>
      </c>
      <c r="BA13" s="10">
        <f t="shared" si="23"/>
        <v>0.64822203389830468</v>
      </c>
      <c r="BB13" s="10">
        <f t="shared" si="23"/>
        <v>0.65118813559322009</v>
      </c>
      <c r="BC13" s="10">
        <f t="shared" si="23"/>
        <v>0.65415423728813504</v>
      </c>
      <c r="BD13" s="10">
        <f t="shared" si="23"/>
        <v>0.65712033898305044</v>
      </c>
      <c r="BE13" s="10">
        <f t="shared" si="23"/>
        <v>0.66008644067796585</v>
      </c>
      <c r="BF13" s="10">
        <f t="shared" si="23"/>
        <v>0.66305254237288125</v>
      </c>
      <c r="BG13" s="10">
        <f t="shared" si="23"/>
        <v>0.66601864406779665</v>
      </c>
      <c r="BH13" s="10">
        <f t="shared" si="23"/>
        <v>0.66898474576271116</v>
      </c>
      <c r="BI13" s="10">
        <f t="shared" si="23"/>
        <v>0.67195084745762657</v>
      </c>
      <c r="BJ13" s="10">
        <f t="shared" si="23"/>
        <v>0.67491694915254197</v>
      </c>
      <c r="BK13" s="10">
        <f t="shared" si="23"/>
        <v>0.67788305084745737</v>
      </c>
      <c r="BL13" s="10">
        <f t="shared" si="23"/>
        <v>0.68084915254237277</v>
      </c>
      <c r="BM13" s="10">
        <f t="shared" si="23"/>
        <v>0.68381525423728817</v>
      </c>
      <c r="BN13" s="10">
        <f t="shared" si="23"/>
        <v>0.68678135593220269</v>
      </c>
      <c r="BO13" s="10">
        <f t="shared" si="23"/>
        <v>0.68974745762711809</v>
      </c>
      <c r="BP13" s="10">
        <f t="shared" si="23"/>
        <v>0.69271355932203349</v>
      </c>
      <c r="BQ13" s="10">
        <f t="shared" si="24"/>
        <v>0.69567966101694889</v>
      </c>
      <c r="BR13" s="10">
        <f t="shared" si="24"/>
        <v>0.69864576271186429</v>
      </c>
      <c r="BS13" s="10">
        <f t="shared" si="24"/>
        <v>0.7016118644067797</v>
      </c>
      <c r="BT13" s="10">
        <f t="shared" si="24"/>
        <v>0.70457796610169421</v>
      </c>
      <c r="BU13" s="10">
        <f t="shared" si="24"/>
        <v>0.70754406779660961</v>
      </c>
      <c r="BV13" s="10">
        <f t="shared" si="24"/>
        <v>0.71051016949152501</v>
      </c>
      <c r="BW13" s="10">
        <f t="shared" si="24"/>
        <v>0.71347627118644041</v>
      </c>
      <c r="BX13" s="10">
        <f t="shared" si="24"/>
        <v>0.71644237288135582</v>
      </c>
      <c r="BY13" s="10">
        <f t="shared" si="24"/>
        <v>0.71940847457627122</v>
      </c>
      <c r="BZ13" s="10">
        <f t="shared" si="24"/>
        <v>0.72237457627118573</v>
      </c>
      <c r="CA13" s="10">
        <f t="shared" si="24"/>
        <v>0.72534067796610113</v>
      </c>
      <c r="CB13" s="10">
        <f t="shared" si="24"/>
        <v>0.72830677966101653</v>
      </c>
      <c r="CC13" s="10">
        <f t="shared" si="24"/>
        <v>0.73127288135593194</v>
      </c>
      <c r="CD13" s="10">
        <f t="shared" si="24"/>
        <v>0.73423898305084734</v>
      </c>
      <c r="CE13" s="10">
        <f t="shared" si="24"/>
        <v>0.73720508474576185</v>
      </c>
      <c r="CF13" s="10">
        <f t="shared" si="24"/>
        <v>0.74017118644067725</v>
      </c>
      <c r="CG13" s="10">
        <f t="shared" si="25"/>
        <v>0.74313728813559266</v>
      </c>
      <c r="CH13" s="10">
        <f t="shared" si="25"/>
        <v>0.74610338983050806</v>
      </c>
      <c r="CI13" s="10">
        <f t="shared" si="25"/>
        <v>0.74906949152542346</v>
      </c>
      <c r="CJ13" s="10">
        <f t="shared" si="25"/>
        <v>0.75203559322033886</v>
      </c>
      <c r="CK13" s="10">
        <f t="shared" si="25"/>
        <v>0.75500169491525337</v>
      </c>
      <c r="CL13" s="10">
        <f t="shared" si="25"/>
        <v>0.75796779661016878</v>
      </c>
      <c r="CM13" s="10">
        <f t="shared" si="25"/>
        <v>0.76093389830508418</v>
      </c>
      <c r="CN13" s="10">
        <f t="shared" si="25"/>
        <v>0.76389999999999958</v>
      </c>
      <c r="CO13" s="10">
        <f t="shared" si="25"/>
        <v>0.76686610169491498</v>
      </c>
      <c r="CP13" s="10">
        <f t="shared" si="25"/>
        <v>0.76983220338983038</v>
      </c>
      <c r="CQ13" s="10">
        <f t="shared" si="25"/>
        <v>0.7727983050847449</v>
      </c>
      <c r="CR13" s="10">
        <f t="shared" si="25"/>
        <v>0.7757644067796603</v>
      </c>
      <c r="CS13" s="10">
        <f t="shared" si="25"/>
        <v>0.7787305084745757</v>
      </c>
      <c r="CT13" s="10">
        <f t="shared" si="25"/>
        <v>0.7816966101694911</v>
      </c>
      <c r="CU13" s="10">
        <f t="shared" si="25"/>
        <v>0.7846627118644065</v>
      </c>
      <c r="CV13" s="10">
        <f t="shared" si="25"/>
        <v>0.78762881355932191</v>
      </c>
      <c r="CW13" s="10">
        <f t="shared" si="26"/>
        <v>0.79059491525423642</v>
      </c>
      <c r="CX13" s="10">
        <f t="shared" si="26"/>
        <v>0.79356101694915182</v>
      </c>
      <c r="CY13" s="10">
        <f t="shared" si="26"/>
        <v>0.79652711864406722</v>
      </c>
      <c r="CZ13" s="10">
        <f t="shared" si="26"/>
        <v>0.79949322033898262</v>
      </c>
      <c r="DA13" s="10">
        <f t="shared" si="26"/>
        <v>0.80245932203389803</v>
      </c>
      <c r="DB13" s="10">
        <f t="shared" si="26"/>
        <v>0.80542542372881254</v>
      </c>
      <c r="DC13" s="10">
        <f t="shared" si="26"/>
        <v>0.80839152542372794</v>
      </c>
      <c r="DD13" s="10">
        <f t="shared" si="26"/>
        <v>0.81135762711864334</v>
      </c>
      <c r="DE13" s="10">
        <f t="shared" si="26"/>
        <v>0.81432372881355874</v>
      </c>
      <c r="DF13" s="10">
        <f t="shared" si="26"/>
        <v>0.81728983050847415</v>
      </c>
      <c r="DG13" s="10">
        <f t="shared" si="26"/>
        <v>0.82025593220338955</v>
      </c>
      <c r="DH13" s="10">
        <f t="shared" si="26"/>
        <v>0.82322203389830406</v>
      </c>
      <c r="DI13" s="10">
        <f t="shared" si="26"/>
        <v>0.82618813559321946</v>
      </c>
      <c r="DJ13" s="10">
        <f t="shared" si="26"/>
        <v>0.82915423728813487</v>
      </c>
      <c r="DK13" s="10">
        <f t="shared" si="26"/>
        <v>0.83212033898305027</v>
      </c>
      <c r="DL13" s="10">
        <f t="shared" si="26"/>
        <v>0.83508644067796567</v>
      </c>
      <c r="DM13" s="10">
        <f t="shared" si="27"/>
        <v>0.83805254237288107</v>
      </c>
      <c r="DN13" s="10">
        <f t="shared" si="27"/>
        <v>0.84101864406779558</v>
      </c>
      <c r="DO13" s="10">
        <f t="shared" si="27"/>
        <v>0.84398474576271099</v>
      </c>
      <c r="DP13" s="10">
        <f t="shared" si="27"/>
        <v>0.84695084745762639</v>
      </c>
      <c r="DQ13" s="10">
        <f t="shared" si="27"/>
        <v>0.84991694915254179</v>
      </c>
      <c r="DR13" s="10">
        <f t="shared" si="27"/>
        <v>0.85288305084745719</v>
      </c>
      <c r="DS13" s="10">
        <f t="shared" si="27"/>
        <v>0.85584915254237259</v>
      </c>
      <c r="DT13" s="10">
        <f t="shared" si="27"/>
        <v>0.85881525423728799</v>
      </c>
      <c r="DU13" s="10">
        <f t="shared" si="27"/>
        <v>0.8617813559322034</v>
      </c>
      <c r="DV13" s="10">
        <f t="shared" si="27"/>
        <v>0.86474745762711702</v>
      </c>
      <c r="DW13" s="10">
        <f t="shared" si="27"/>
        <v>0.86771355932203242</v>
      </c>
      <c r="DX13" s="10">
        <f t="shared" si="27"/>
        <v>0.87067966101694783</v>
      </c>
      <c r="DY13" s="10">
        <f t="shared" si="27"/>
        <v>0.87364576271186323</v>
      </c>
      <c r="DZ13" s="10">
        <f t="shared" si="27"/>
        <v>0.87661186440677863</v>
      </c>
      <c r="EA13" s="10">
        <f t="shared" si="27"/>
        <v>0.87957796610169403</v>
      </c>
      <c r="EB13" s="10">
        <f t="shared" si="27"/>
        <v>0.88254406779660943</v>
      </c>
      <c r="EC13" s="10">
        <f t="shared" si="28"/>
        <v>0.88551016949152483</v>
      </c>
      <c r="ED13" s="10">
        <f t="shared" si="28"/>
        <v>0.88847627118644024</v>
      </c>
      <c r="EE13" s="10"/>
    </row>
    <row r="14" spans="1:135" x14ac:dyDescent="0.25">
      <c r="A14" s="57" t="s">
        <v>11</v>
      </c>
      <c r="B14" s="10">
        <v>0.41389999999999999</v>
      </c>
      <c r="C14" s="7">
        <v>5.2999999999999999E-2</v>
      </c>
      <c r="D14" s="10">
        <f>D$5/(1-$C14)+$B$14-D$5</f>
        <v>0.49784931362196416</v>
      </c>
      <c r="E14" s="10">
        <f t="shared" si="20"/>
        <v>0.50064762407602958</v>
      </c>
      <c r="F14" s="10">
        <f t="shared" si="20"/>
        <v>0.50344593453009523</v>
      </c>
      <c r="G14" s="10">
        <f t="shared" si="20"/>
        <v>0.50624424498416043</v>
      </c>
      <c r="H14" s="10">
        <f t="shared" si="20"/>
        <v>0.50904255543822607</v>
      </c>
      <c r="I14" s="10">
        <f t="shared" si="20"/>
        <v>0.51184086589229172</v>
      </c>
      <c r="J14" s="10">
        <f t="shared" si="20"/>
        <v>0.51463917634635692</v>
      </c>
      <c r="K14" s="10">
        <f t="shared" si="20"/>
        <v>0.51743748680042256</v>
      </c>
      <c r="L14" s="10">
        <f t="shared" si="20"/>
        <v>0.52023579725448776</v>
      </c>
      <c r="M14" s="10">
        <f t="shared" si="20"/>
        <v>0.52303410770855341</v>
      </c>
      <c r="N14" s="10">
        <f t="shared" si="20"/>
        <v>0.52583241816261905</v>
      </c>
      <c r="O14" s="10">
        <f t="shared" si="20"/>
        <v>0.52863072861668448</v>
      </c>
      <c r="P14" s="10">
        <f t="shared" si="20"/>
        <v>0.5314290390707499</v>
      </c>
      <c r="Q14" s="10">
        <f t="shared" si="20"/>
        <v>0.53422734952481532</v>
      </c>
      <c r="R14" s="10">
        <f t="shared" si="20"/>
        <v>0.53702565997888074</v>
      </c>
      <c r="S14" s="10">
        <f t="shared" si="20"/>
        <v>0.53982397043294617</v>
      </c>
      <c r="T14" s="10">
        <f t="shared" si="20"/>
        <v>0.54262228088701159</v>
      </c>
      <c r="U14" s="10">
        <f t="shared" si="21"/>
        <v>0.54542059134107701</v>
      </c>
      <c r="V14" s="10">
        <f t="shared" si="21"/>
        <v>0.54821890179514243</v>
      </c>
      <c r="W14" s="10">
        <f t="shared" si="21"/>
        <v>0.55101721224920786</v>
      </c>
      <c r="X14" s="10">
        <f t="shared" si="21"/>
        <v>0.55381552270327328</v>
      </c>
      <c r="Y14" s="10">
        <f t="shared" si="21"/>
        <v>0.55661383315733914</v>
      </c>
      <c r="Z14" s="10">
        <f t="shared" si="21"/>
        <v>0.55941214361140457</v>
      </c>
      <c r="AA14" s="10">
        <f t="shared" si="21"/>
        <v>0.56221045406546999</v>
      </c>
      <c r="AB14" s="10">
        <f t="shared" si="21"/>
        <v>0.56500876451953541</v>
      </c>
      <c r="AC14" s="10">
        <f t="shared" si="21"/>
        <v>0.56780707497360083</v>
      </c>
      <c r="AD14" s="10">
        <f t="shared" si="21"/>
        <v>0.57060538542766626</v>
      </c>
      <c r="AE14" s="10">
        <f t="shared" si="21"/>
        <v>0.57340369588173168</v>
      </c>
      <c r="AF14" s="10">
        <f t="shared" si="21"/>
        <v>0.5762020063357971</v>
      </c>
      <c r="AG14" s="10">
        <f t="shared" si="21"/>
        <v>0.57900031678986252</v>
      </c>
      <c r="AH14" s="10">
        <f t="shared" si="21"/>
        <v>0.58179862724392795</v>
      </c>
      <c r="AI14" s="10">
        <f t="shared" si="21"/>
        <v>0.58459693769799337</v>
      </c>
      <c r="AJ14" s="10">
        <f t="shared" si="21"/>
        <v>0.58739524815205924</v>
      </c>
      <c r="AK14" s="10">
        <f t="shared" ref="AK14:AZ14" si="29">AK$5/(1-$C14)+$B$14-AK$5</f>
        <v>0.59019355860612466</v>
      </c>
      <c r="AL14" s="10">
        <f t="shared" si="29"/>
        <v>0.59299186906019008</v>
      </c>
      <c r="AM14" s="10">
        <f t="shared" si="29"/>
        <v>0.5957901795142555</v>
      </c>
      <c r="AN14" s="10">
        <f t="shared" si="29"/>
        <v>0.59858848996832092</v>
      </c>
      <c r="AO14" s="10">
        <f t="shared" si="29"/>
        <v>0.60138680042238635</v>
      </c>
      <c r="AP14" s="10">
        <f t="shared" si="29"/>
        <v>0.60418511087645177</v>
      </c>
      <c r="AQ14" s="10">
        <f t="shared" si="29"/>
        <v>0.60698342133051719</v>
      </c>
      <c r="AR14" s="10">
        <f t="shared" si="29"/>
        <v>0.60978173178458261</v>
      </c>
      <c r="AS14" s="10">
        <f t="shared" si="29"/>
        <v>0.61258004223864804</v>
      </c>
      <c r="AT14" s="10">
        <f t="shared" si="29"/>
        <v>0.61537835269271346</v>
      </c>
      <c r="AU14" s="10">
        <f t="shared" si="29"/>
        <v>0.61817666314677977</v>
      </c>
      <c r="AV14" s="10">
        <f t="shared" si="29"/>
        <v>0.62097497360084519</v>
      </c>
      <c r="AW14" s="10">
        <f t="shared" si="29"/>
        <v>0.62377328405491062</v>
      </c>
      <c r="AX14" s="10">
        <f t="shared" si="29"/>
        <v>0.62657159450897515</v>
      </c>
      <c r="AY14" s="10">
        <f t="shared" si="29"/>
        <v>0.62936990496304057</v>
      </c>
      <c r="AZ14" s="10">
        <f t="shared" si="29"/>
        <v>0.63216821541710688</v>
      </c>
      <c r="BA14" s="10">
        <f t="shared" ref="BA14:BP14" si="30">BA$5/(1-$C14)+$B$14-BA$5</f>
        <v>0.6349665258711723</v>
      </c>
      <c r="BB14" s="10">
        <f t="shared" si="30"/>
        <v>0.63776483632523773</v>
      </c>
      <c r="BC14" s="10">
        <f t="shared" si="30"/>
        <v>0.64056314677930271</v>
      </c>
      <c r="BD14" s="10">
        <f t="shared" si="30"/>
        <v>0.64336145723336813</v>
      </c>
      <c r="BE14" s="10">
        <f t="shared" si="30"/>
        <v>0.64615976768743355</v>
      </c>
      <c r="BF14" s="10">
        <f t="shared" si="30"/>
        <v>0.64895807814149897</v>
      </c>
      <c r="BG14" s="10">
        <f t="shared" si="30"/>
        <v>0.6517563885955644</v>
      </c>
      <c r="BH14" s="10">
        <f t="shared" si="30"/>
        <v>0.65455469904962982</v>
      </c>
      <c r="BI14" s="10">
        <f t="shared" si="30"/>
        <v>0.65735300950369524</v>
      </c>
      <c r="BJ14" s="10">
        <f t="shared" si="30"/>
        <v>0.66015131995776066</v>
      </c>
      <c r="BK14" s="10">
        <f t="shared" si="30"/>
        <v>0.66294963041182697</v>
      </c>
      <c r="BL14" s="10">
        <f t="shared" si="30"/>
        <v>0.6657479408658924</v>
      </c>
      <c r="BM14" s="10">
        <f t="shared" si="30"/>
        <v>0.66854625131995782</v>
      </c>
      <c r="BN14" s="10">
        <f t="shared" si="30"/>
        <v>0.67134456177402324</v>
      </c>
      <c r="BO14" s="10">
        <f t="shared" si="30"/>
        <v>0.67414287222808866</v>
      </c>
      <c r="BP14" s="10">
        <f t="shared" si="30"/>
        <v>0.67694118268215409</v>
      </c>
      <c r="BQ14" s="10">
        <f t="shared" ref="BQ14:CF14" si="31">BQ$5/(1-$C14)+$B$14-BQ$5</f>
        <v>0.67973949313621951</v>
      </c>
      <c r="BR14" s="10">
        <f t="shared" si="31"/>
        <v>0.68253780359028493</v>
      </c>
      <c r="BS14" s="10">
        <f t="shared" si="31"/>
        <v>0.68533611404435035</v>
      </c>
      <c r="BT14" s="10">
        <f t="shared" si="31"/>
        <v>0.68813442449841578</v>
      </c>
      <c r="BU14" s="10">
        <f t="shared" si="31"/>
        <v>0.6909327349524812</v>
      </c>
      <c r="BV14" s="10">
        <f t="shared" si="31"/>
        <v>0.69373104540654662</v>
      </c>
      <c r="BW14" s="10">
        <f t="shared" si="31"/>
        <v>0.69652935586061204</v>
      </c>
      <c r="BX14" s="10">
        <f t="shared" si="31"/>
        <v>0.69932766631467747</v>
      </c>
      <c r="BY14" s="10">
        <f t="shared" si="31"/>
        <v>0.70212597676874289</v>
      </c>
      <c r="BZ14" s="10">
        <f t="shared" si="31"/>
        <v>0.70492428722280831</v>
      </c>
      <c r="CA14" s="10">
        <f t="shared" si="31"/>
        <v>0.70772259767687373</v>
      </c>
      <c r="CB14" s="10">
        <f t="shared" si="31"/>
        <v>0.71052090813093916</v>
      </c>
      <c r="CC14" s="10">
        <f t="shared" si="31"/>
        <v>0.71331921858500458</v>
      </c>
      <c r="CD14" s="10">
        <f t="shared" si="31"/>
        <v>0.71611752903907</v>
      </c>
      <c r="CE14" s="10">
        <f t="shared" si="31"/>
        <v>0.71891583949313542</v>
      </c>
      <c r="CF14" s="10">
        <f t="shared" si="31"/>
        <v>0.72171414994720084</v>
      </c>
      <c r="CG14" s="10">
        <f t="shared" ref="CG14:CV14" si="32">CG$5/(1-$C14)+$B$14-CG$5</f>
        <v>0.72451246040126716</v>
      </c>
      <c r="CH14" s="10">
        <f t="shared" si="32"/>
        <v>0.72731077085533258</v>
      </c>
      <c r="CI14" s="10">
        <f t="shared" si="32"/>
        <v>0.730109081309398</v>
      </c>
      <c r="CJ14" s="10">
        <f t="shared" si="32"/>
        <v>0.73290739176346342</v>
      </c>
      <c r="CK14" s="10">
        <f t="shared" si="32"/>
        <v>0.73570570221752885</v>
      </c>
      <c r="CL14" s="10">
        <f t="shared" si="32"/>
        <v>0.73850401267159427</v>
      </c>
      <c r="CM14" s="10">
        <f t="shared" si="32"/>
        <v>0.74130232312565969</v>
      </c>
      <c r="CN14" s="10">
        <f t="shared" si="32"/>
        <v>0.74410063357972511</v>
      </c>
      <c r="CO14" s="10">
        <f t="shared" si="32"/>
        <v>0.74689894403379054</v>
      </c>
      <c r="CP14" s="10">
        <f t="shared" si="32"/>
        <v>0.74969725448785596</v>
      </c>
      <c r="CQ14" s="10">
        <f t="shared" si="32"/>
        <v>0.75249556494192138</v>
      </c>
      <c r="CR14" s="10">
        <f t="shared" si="32"/>
        <v>0.7552938753959868</v>
      </c>
      <c r="CS14" s="10">
        <f t="shared" si="32"/>
        <v>0.75809218585005222</v>
      </c>
      <c r="CT14" s="10">
        <f t="shared" si="32"/>
        <v>0.76089049630411765</v>
      </c>
      <c r="CU14" s="10">
        <f t="shared" si="32"/>
        <v>0.76368880675818307</v>
      </c>
      <c r="CV14" s="10">
        <f t="shared" si="32"/>
        <v>0.76648711721224849</v>
      </c>
      <c r="CW14" s="10">
        <f t="shared" ref="CW14:DL14" si="33">CW$5/(1-$C14)+$B$14-CW$5</f>
        <v>0.76928542766631391</v>
      </c>
      <c r="CX14" s="10">
        <f t="shared" si="33"/>
        <v>0.77208373812037934</v>
      </c>
      <c r="CY14" s="10">
        <f t="shared" si="33"/>
        <v>0.77488204857444476</v>
      </c>
      <c r="CZ14" s="10">
        <f t="shared" si="33"/>
        <v>0.77768035902851018</v>
      </c>
      <c r="DA14" s="10">
        <f t="shared" si="33"/>
        <v>0.7804786694825756</v>
      </c>
      <c r="DB14" s="10">
        <f t="shared" si="33"/>
        <v>0.78327697993664103</v>
      </c>
      <c r="DC14" s="10">
        <f t="shared" si="33"/>
        <v>0.78607529039070734</v>
      </c>
      <c r="DD14" s="10">
        <f t="shared" si="33"/>
        <v>0.78887360084477276</v>
      </c>
      <c r="DE14" s="10">
        <f t="shared" si="33"/>
        <v>0.79167191129883818</v>
      </c>
      <c r="DF14" s="10">
        <f t="shared" si="33"/>
        <v>0.7944702217529036</v>
      </c>
      <c r="DG14" s="10">
        <f t="shared" si="33"/>
        <v>0.79726853220696903</v>
      </c>
      <c r="DH14" s="10">
        <f t="shared" si="33"/>
        <v>0.80006684266103445</v>
      </c>
      <c r="DI14" s="10">
        <f t="shared" si="33"/>
        <v>0.80286515311509987</v>
      </c>
      <c r="DJ14" s="10">
        <f t="shared" si="33"/>
        <v>0.80566346356916529</v>
      </c>
      <c r="DK14" s="10">
        <f t="shared" si="33"/>
        <v>0.80846177402323072</v>
      </c>
      <c r="DL14" s="10">
        <f t="shared" si="33"/>
        <v>0.81126008447729614</v>
      </c>
      <c r="DM14" s="10">
        <f t="shared" ref="DM14:EB14" si="34">DM$5/(1-$C14)+$B$14-DM$5</f>
        <v>0.81405839493136156</v>
      </c>
      <c r="DN14" s="10">
        <f t="shared" si="34"/>
        <v>0.81685670538542698</v>
      </c>
      <c r="DO14" s="10">
        <f t="shared" si="34"/>
        <v>0.81965501583949241</v>
      </c>
      <c r="DP14" s="10">
        <f t="shared" si="34"/>
        <v>0.82245332629355783</v>
      </c>
      <c r="DQ14" s="10">
        <f t="shared" si="34"/>
        <v>0.82525163674762325</v>
      </c>
      <c r="DR14" s="10">
        <f t="shared" si="34"/>
        <v>0.82804994720168867</v>
      </c>
      <c r="DS14" s="10">
        <f t="shared" si="34"/>
        <v>0.8308482576557541</v>
      </c>
      <c r="DT14" s="10">
        <f t="shared" si="34"/>
        <v>0.83364656810981952</v>
      </c>
      <c r="DU14" s="10">
        <f t="shared" si="34"/>
        <v>0.83644487856388494</v>
      </c>
      <c r="DV14" s="10">
        <f t="shared" si="34"/>
        <v>0.83924318901795036</v>
      </c>
      <c r="DW14" s="10">
        <f t="shared" si="34"/>
        <v>0.84204149947201579</v>
      </c>
      <c r="DX14" s="10">
        <f t="shared" si="34"/>
        <v>0.84483980992608121</v>
      </c>
      <c r="DY14" s="10">
        <f t="shared" si="34"/>
        <v>0.84763812038014663</v>
      </c>
      <c r="DZ14" s="10">
        <f t="shared" si="34"/>
        <v>0.85043643083421205</v>
      </c>
      <c r="EA14" s="10">
        <f t="shared" si="34"/>
        <v>0.85323474128827748</v>
      </c>
      <c r="EB14" s="10">
        <f t="shared" si="34"/>
        <v>0.8560330517423429</v>
      </c>
      <c r="EC14" s="10">
        <f t="shared" si="28"/>
        <v>0.85883136219640832</v>
      </c>
      <c r="ED14" s="10">
        <f t="shared" si="28"/>
        <v>0.86162967265047374</v>
      </c>
    </row>
    <row r="15" spans="1:135" x14ac:dyDescent="0.25">
      <c r="A15" s="57" t="s">
        <v>12</v>
      </c>
      <c r="B15" s="10">
        <v>0.40389999999999998</v>
      </c>
      <c r="C15" s="7">
        <v>5.6000000000000001E-2</v>
      </c>
      <c r="D15" s="10">
        <f>D$5/(1-$C15)+$B$15-D$5</f>
        <v>0.49288305084745754</v>
      </c>
      <c r="E15" s="10">
        <f t="shared" ref="E15:T15" si="35">E$5/(1-$C15)+$B$15-E$5</f>
        <v>0.49584915254237294</v>
      </c>
      <c r="F15" s="10">
        <f t="shared" si="35"/>
        <v>0.49881525423728812</v>
      </c>
      <c r="G15" s="10">
        <f t="shared" si="35"/>
        <v>0.50178135593220374</v>
      </c>
      <c r="H15" s="10">
        <f t="shared" si="35"/>
        <v>0.50474745762711892</v>
      </c>
      <c r="I15" s="10">
        <f t="shared" si="35"/>
        <v>0.5077135593220341</v>
      </c>
      <c r="J15" s="10">
        <f t="shared" si="35"/>
        <v>0.51067966101694928</v>
      </c>
      <c r="K15" s="10">
        <f t="shared" si="35"/>
        <v>0.51364576271186446</v>
      </c>
      <c r="L15" s="10">
        <f t="shared" si="35"/>
        <v>0.51661186440678009</v>
      </c>
      <c r="M15" s="10">
        <f t="shared" si="35"/>
        <v>0.51957796610169527</v>
      </c>
      <c r="N15" s="10">
        <f t="shared" si="35"/>
        <v>0.52254406779661045</v>
      </c>
      <c r="O15" s="10">
        <f t="shared" si="35"/>
        <v>0.52551016949152585</v>
      </c>
      <c r="P15" s="10">
        <f t="shared" si="35"/>
        <v>0.5284762711864408</v>
      </c>
      <c r="Q15" s="10">
        <f t="shared" si="35"/>
        <v>0.53144237288135621</v>
      </c>
      <c r="R15" s="10">
        <f t="shared" si="35"/>
        <v>0.53440847457627161</v>
      </c>
      <c r="S15" s="10">
        <f t="shared" si="35"/>
        <v>0.53737457627118657</v>
      </c>
      <c r="T15" s="10">
        <f t="shared" si="35"/>
        <v>0.54034067796610197</v>
      </c>
      <c r="U15" s="10">
        <f t="shared" ref="U15:AJ15" si="36">U$5/(1-$C15)+$B$15-U$5</f>
        <v>0.54330677966101737</v>
      </c>
      <c r="V15" s="10">
        <f t="shared" si="36"/>
        <v>0.54627288135593233</v>
      </c>
      <c r="W15" s="10">
        <f t="shared" si="36"/>
        <v>0.54923898305084773</v>
      </c>
      <c r="X15" s="10">
        <f t="shared" si="36"/>
        <v>0.55220508474576313</v>
      </c>
      <c r="Y15" s="10">
        <f t="shared" si="36"/>
        <v>0.55517118644067809</v>
      </c>
      <c r="Z15" s="10">
        <f t="shared" si="36"/>
        <v>0.55813728813559349</v>
      </c>
      <c r="AA15" s="10">
        <f t="shared" si="36"/>
        <v>0.56110338983050845</v>
      </c>
      <c r="AB15" s="10">
        <f t="shared" si="36"/>
        <v>0.56406949152542385</v>
      </c>
      <c r="AC15" s="10">
        <f t="shared" si="36"/>
        <v>0.56703559322033925</v>
      </c>
      <c r="AD15" s="10">
        <f t="shared" si="36"/>
        <v>0.57000169491525421</v>
      </c>
      <c r="AE15" s="10">
        <f t="shared" si="36"/>
        <v>0.57296779661016961</v>
      </c>
      <c r="AF15" s="10">
        <f t="shared" si="36"/>
        <v>0.57593389830508501</v>
      </c>
      <c r="AG15" s="10">
        <f t="shared" si="36"/>
        <v>0.57889999999999997</v>
      </c>
      <c r="AH15" s="10">
        <f t="shared" si="36"/>
        <v>0.58186610169491537</v>
      </c>
      <c r="AI15" s="10">
        <f t="shared" si="36"/>
        <v>0.58483220338983077</v>
      </c>
      <c r="AJ15" s="10">
        <f t="shared" si="36"/>
        <v>0.58779830508474573</v>
      </c>
      <c r="AK15" s="10">
        <f t="shared" ref="AK15:AZ15" si="37">AK$5/(1-$C15)+$B$15-AK$5</f>
        <v>0.59076440677966113</v>
      </c>
      <c r="AL15" s="10">
        <f t="shared" si="37"/>
        <v>0.59373050847457653</v>
      </c>
      <c r="AM15" s="10">
        <f t="shared" si="37"/>
        <v>0.59669661016949149</v>
      </c>
      <c r="AN15" s="10">
        <f t="shared" si="37"/>
        <v>0.59966271186440689</v>
      </c>
      <c r="AO15" s="10">
        <f t="shared" si="37"/>
        <v>0.6026288135593223</v>
      </c>
      <c r="AP15" s="10">
        <f t="shared" si="37"/>
        <v>0.60559491525423725</v>
      </c>
      <c r="AQ15" s="10">
        <f t="shared" si="37"/>
        <v>0.60856101694915266</v>
      </c>
      <c r="AR15" s="10">
        <f t="shared" si="37"/>
        <v>0.61152711864406806</v>
      </c>
      <c r="AS15" s="10">
        <f t="shared" si="37"/>
        <v>0.61449322033898257</v>
      </c>
      <c r="AT15" s="10">
        <f t="shared" si="37"/>
        <v>0.61745932203389797</v>
      </c>
      <c r="AU15" s="10">
        <f t="shared" si="37"/>
        <v>0.62042542372881337</v>
      </c>
      <c r="AV15" s="10">
        <f t="shared" si="37"/>
        <v>0.62339152542372878</v>
      </c>
      <c r="AW15" s="10">
        <f t="shared" si="37"/>
        <v>0.62635762711864418</v>
      </c>
      <c r="AX15" s="10">
        <f t="shared" si="37"/>
        <v>0.62932372881355958</v>
      </c>
      <c r="AY15" s="10">
        <f t="shared" si="37"/>
        <v>0.63228983050847498</v>
      </c>
      <c r="AZ15" s="10">
        <f t="shared" si="37"/>
        <v>0.6352559322033895</v>
      </c>
      <c r="BA15" s="10">
        <f t="shared" ref="BA15:BP15" si="38">BA$5/(1-$C15)+$B$15-BA$5</f>
        <v>0.6382220338983049</v>
      </c>
      <c r="BB15" s="10">
        <f t="shared" si="38"/>
        <v>0.6411881355932203</v>
      </c>
      <c r="BC15" s="10">
        <f t="shared" si="38"/>
        <v>0.64415423728813526</v>
      </c>
      <c r="BD15" s="10">
        <f t="shared" si="38"/>
        <v>0.64712033898305066</v>
      </c>
      <c r="BE15" s="10">
        <f t="shared" si="38"/>
        <v>0.65008644067796606</v>
      </c>
      <c r="BF15" s="10">
        <f t="shared" si="38"/>
        <v>0.65305254237288146</v>
      </c>
      <c r="BG15" s="10">
        <f t="shared" si="38"/>
        <v>0.65601864406779686</v>
      </c>
      <c r="BH15" s="10">
        <f t="shared" si="38"/>
        <v>0.65898474576271138</v>
      </c>
      <c r="BI15" s="10">
        <f t="shared" si="38"/>
        <v>0.66195084745762678</v>
      </c>
      <c r="BJ15" s="10">
        <f t="shared" si="38"/>
        <v>0.66491694915254218</v>
      </c>
      <c r="BK15" s="10">
        <f t="shared" si="38"/>
        <v>0.66788305084745758</v>
      </c>
      <c r="BL15" s="10">
        <f t="shared" si="38"/>
        <v>0.67084915254237298</v>
      </c>
      <c r="BM15" s="10">
        <f t="shared" si="38"/>
        <v>0.67381525423728839</v>
      </c>
      <c r="BN15" s="10">
        <f t="shared" si="38"/>
        <v>0.6767813559322029</v>
      </c>
      <c r="BO15" s="10">
        <f t="shared" si="38"/>
        <v>0.6797474576271183</v>
      </c>
      <c r="BP15" s="10">
        <f t="shared" si="38"/>
        <v>0.6827135593220337</v>
      </c>
      <c r="BQ15" s="10">
        <f t="shared" ref="BQ15:CF15" si="39">BQ$5/(1-$C15)+$B$15-BQ$5</f>
        <v>0.6856796610169491</v>
      </c>
      <c r="BR15" s="10">
        <f t="shared" si="39"/>
        <v>0.68864576271186451</v>
      </c>
      <c r="BS15" s="10">
        <f t="shared" si="39"/>
        <v>0.69161186440677991</v>
      </c>
      <c r="BT15" s="10">
        <f t="shared" si="39"/>
        <v>0.69457796610169442</v>
      </c>
      <c r="BU15" s="10">
        <f t="shared" si="39"/>
        <v>0.69754406779660982</v>
      </c>
      <c r="BV15" s="10">
        <f t="shared" si="39"/>
        <v>0.70051016949152523</v>
      </c>
      <c r="BW15" s="10">
        <f t="shared" si="39"/>
        <v>0.70347627118644063</v>
      </c>
      <c r="BX15" s="10">
        <f t="shared" si="39"/>
        <v>0.70644237288135603</v>
      </c>
      <c r="BY15" s="10">
        <f t="shared" si="39"/>
        <v>0.70940847457627143</v>
      </c>
      <c r="BZ15" s="10">
        <f t="shared" si="39"/>
        <v>0.71237457627118594</v>
      </c>
      <c r="CA15" s="10">
        <f t="shared" si="39"/>
        <v>0.71534067796610135</v>
      </c>
      <c r="CB15" s="10">
        <f t="shared" si="39"/>
        <v>0.71830677966101675</v>
      </c>
      <c r="CC15" s="10">
        <f t="shared" si="39"/>
        <v>0.72127288135593215</v>
      </c>
      <c r="CD15" s="10">
        <f t="shared" si="39"/>
        <v>0.72423898305084755</v>
      </c>
      <c r="CE15" s="10">
        <f t="shared" si="39"/>
        <v>0.72720508474576206</v>
      </c>
      <c r="CF15" s="10">
        <f t="shared" si="39"/>
        <v>0.73017118644067747</v>
      </c>
      <c r="CG15" s="10">
        <f t="shared" ref="CG15:CV15" si="40">CG$5/(1-$C15)+$B$15-CG$5</f>
        <v>0.73313728813559287</v>
      </c>
      <c r="CH15" s="10">
        <f t="shared" si="40"/>
        <v>0.73610338983050827</v>
      </c>
      <c r="CI15" s="10">
        <f t="shared" si="40"/>
        <v>0.73906949152542367</v>
      </c>
      <c r="CJ15" s="10">
        <f t="shared" si="40"/>
        <v>0.74203559322033907</v>
      </c>
      <c r="CK15" s="10">
        <f t="shared" si="40"/>
        <v>0.74500169491525359</v>
      </c>
      <c r="CL15" s="10">
        <f t="shared" si="40"/>
        <v>0.74796779661016899</v>
      </c>
      <c r="CM15" s="10">
        <f t="shared" si="40"/>
        <v>0.75093389830508439</v>
      </c>
      <c r="CN15" s="10">
        <f t="shared" si="40"/>
        <v>0.75389999999999979</v>
      </c>
      <c r="CO15" s="10">
        <f t="shared" si="40"/>
        <v>0.75686610169491519</v>
      </c>
      <c r="CP15" s="10">
        <f t="shared" si="40"/>
        <v>0.7598322033898306</v>
      </c>
      <c r="CQ15" s="10">
        <f t="shared" si="40"/>
        <v>0.76279830508474511</v>
      </c>
      <c r="CR15" s="10">
        <f t="shared" si="40"/>
        <v>0.76576440677966051</v>
      </c>
      <c r="CS15" s="10">
        <f t="shared" si="40"/>
        <v>0.76873050847457591</v>
      </c>
      <c r="CT15" s="10">
        <f t="shared" si="40"/>
        <v>0.77169661016949131</v>
      </c>
      <c r="CU15" s="10">
        <f t="shared" si="40"/>
        <v>0.77466271186440672</v>
      </c>
      <c r="CV15" s="10">
        <f t="shared" si="40"/>
        <v>0.77762881355932212</v>
      </c>
      <c r="CW15" s="10">
        <f t="shared" ref="CW15:DL15" si="41">CW$5/(1-$C15)+$B$15-CW$5</f>
        <v>0.78059491525423663</v>
      </c>
      <c r="CX15" s="10">
        <f t="shared" si="41"/>
        <v>0.78356101694915203</v>
      </c>
      <c r="CY15" s="10">
        <f t="shared" si="41"/>
        <v>0.78652711864406744</v>
      </c>
      <c r="CZ15" s="10">
        <f t="shared" si="41"/>
        <v>0.78949322033898284</v>
      </c>
      <c r="DA15" s="10">
        <f t="shared" si="41"/>
        <v>0.79245932203389824</v>
      </c>
      <c r="DB15" s="10">
        <f t="shared" si="41"/>
        <v>0.79542542372881275</v>
      </c>
      <c r="DC15" s="10">
        <f t="shared" si="41"/>
        <v>0.79839152542372815</v>
      </c>
      <c r="DD15" s="10">
        <f t="shared" si="41"/>
        <v>0.80135762711864356</v>
      </c>
      <c r="DE15" s="10">
        <f t="shared" si="41"/>
        <v>0.80432372881355896</v>
      </c>
      <c r="DF15" s="10">
        <f t="shared" si="41"/>
        <v>0.80728983050847436</v>
      </c>
      <c r="DG15" s="10">
        <f t="shared" si="41"/>
        <v>0.81025593220338976</v>
      </c>
      <c r="DH15" s="10">
        <f t="shared" si="41"/>
        <v>0.81322203389830428</v>
      </c>
      <c r="DI15" s="10">
        <f t="shared" si="41"/>
        <v>0.81618813559321968</v>
      </c>
      <c r="DJ15" s="10">
        <f t="shared" si="41"/>
        <v>0.81915423728813508</v>
      </c>
      <c r="DK15" s="10">
        <f t="shared" si="41"/>
        <v>0.82212033898305048</v>
      </c>
      <c r="DL15" s="10">
        <f t="shared" si="41"/>
        <v>0.82508644067796588</v>
      </c>
      <c r="DM15" s="10">
        <f t="shared" ref="DM15:EB15" si="42">DM$5/(1-$C15)+$B$15-DM$5</f>
        <v>0.82805254237288128</v>
      </c>
      <c r="DN15" s="10">
        <f t="shared" si="42"/>
        <v>0.8310186440677958</v>
      </c>
      <c r="DO15" s="10">
        <f t="shared" si="42"/>
        <v>0.8339847457627112</v>
      </c>
      <c r="DP15" s="10">
        <f t="shared" si="42"/>
        <v>0.8369508474576266</v>
      </c>
      <c r="DQ15" s="10">
        <f t="shared" si="42"/>
        <v>0.839916949152542</v>
      </c>
      <c r="DR15" s="10">
        <f t="shared" si="42"/>
        <v>0.8428830508474574</v>
      </c>
      <c r="DS15" s="10">
        <f t="shared" si="42"/>
        <v>0.84584915254237103</v>
      </c>
      <c r="DT15" s="10">
        <f t="shared" si="42"/>
        <v>0.84881525423728643</v>
      </c>
      <c r="DU15" s="10">
        <f t="shared" si="42"/>
        <v>0.85178135593220183</v>
      </c>
      <c r="DV15" s="10">
        <f t="shared" si="42"/>
        <v>0.85474745762711724</v>
      </c>
      <c r="DW15" s="10">
        <f t="shared" si="42"/>
        <v>0.85771355932203264</v>
      </c>
      <c r="DX15" s="10">
        <f t="shared" si="42"/>
        <v>0.86067966101694804</v>
      </c>
      <c r="DY15" s="10">
        <f t="shared" si="42"/>
        <v>0.86364576271186344</v>
      </c>
      <c r="DZ15" s="10">
        <f t="shared" si="42"/>
        <v>0.86661186440677884</v>
      </c>
      <c r="EA15" s="10">
        <f t="shared" si="42"/>
        <v>0.86957796610169424</v>
      </c>
      <c r="EB15" s="10">
        <f t="shared" si="42"/>
        <v>0.87254406779660965</v>
      </c>
      <c r="EC15" s="10">
        <f>EC$5/(1-$C15)+$B$15-EC$5</f>
        <v>0.87551016949152505</v>
      </c>
      <c r="ED15" s="10">
        <f>ED$5/(1-$C15)+$B$15-ED$5</f>
        <v>0.87847627118644045</v>
      </c>
    </row>
    <row r="16" spans="1:135" x14ac:dyDescent="0.25">
      <c r="A16" s="57"/>
      <c r="D16" s="10"/>
    </row>
    <row r="17" spans="1:135" x14ac:dyDescent="0.25">
      <c r="A17" s="57" t="s">
        <v>14</v>
      </c>
      <c r="B17" s="10">
        <f>0.1383-0.0088</f>
        <v>0.1295</v>
      </c>
      <c r="C17" s="7">
        <v>2.2800000000000001E-2</v>
      </c>
      <c r="D17" s="10">
        <f t="shared" ref="D17:S17" si="43">D$5/(1-$C17)+$B$17-D$5</f>
        <v>0.16449795333606221</v>
      </c>
      <c r="E17" s="10">
        <f t="shared" si="43"/>
        <v>0.16566455178059769</v>
      </c>
      <c r="F17" s="10">
        <f t="shared" si="43"/>
        <v>0.16683115022513295</v>
      </c>
      <c r="G17" s="10">
        <f t="shared" si="43"/>
        <v>0.16799774866966843</v>
      </c>
      <c r="H17" s="10">
        <f t="shared" si="43"/>
        <v>0.16916434711420392</v>
      </c>
      <c r="I17" s="10">
        <f t="shared" si="43"/>
        <v>0.17033094555873918</v>
      </c>
      <c r="J17" s="10">
        <f t="shared" si="43"/>
        <v>0.17149754400327466</v>
      </c>
      <c r="K17" s="10">
        <f t="shared" si="43"/>
        <v>0.17266414244781036</v>
      </c>
      <c r="L17" s="10">
        <f t="shared" si="43"/>
        <v>0.17383074089234585</v>
      </c>
      <c r="M17" s="10">
        <f t="shared" si="43"/>
        <v>0.17499733933688089</v>
      </c>
      <c r="N17" s="10">
        <f t="shared" si="43"/>
        <v>0.17616393778141637</v>
      </c>
      <c r="O17" s="10">
        <f t="shared" si="43"/>
        <v>0.17733053622595207</v>
      </c>
      <c r="P17" s="10">
        <f t="shared" si="43"/>
        <v>0.17849713467048733</v>
      </c>
      <c r="Q17" s="10">
        <f t="shared" si="43"/>
        <v>0.17966373311502259</v>
      </c>
      <c r="R17" s="10">
        <f t="shared" si="43"/>
        <v>0.1808303315595583</v>
      </c>
      <c r="S17" s="10">
        <f t="shared" si="43"/>
        <v>0.18199693000409356</v>
      </c>
      <c r="T17" s="10">
        <f t="shared" ref="T17:AI17" si="44">T$5/(1-$C17)+$B$17-T$5</f>
        <v>0.18316352844862882</v>
      </c>
      <c r="U17" s="10">
        <f t="shared" si="44"/>
        <v>0.18433012689316453</v>
      </c>
      <c r="V17" s="10">
        <f t="shared" si="44"/>
        <v>0.18549672533769979</v>
      </c>
      <c r="W17" s="10">
        <f t="shared" si="44"/>
        <v>0.18666332378223505</v>
      </c>
      <c r="X17" s="10">
        <f t="shared" si="44"/>
        <v>0.18782992222677075</v>
      </c>
      <c r="Y17" s="10">
        <f t="shared" si="44"/>
        <v>0.18899652067130601</v>
      </c>
      <c r="Z17" s="10">
        <f t="shared" si="44"/>
        <v>0.19016311911584127</v>
      </c>
      <c r="AA17" s="10">
        <f t="shared" si="44"/>
        <v>0.19132971756037698</v>
      </c>
      <c r="AB17" s="10">
        <f t="shared" si="44"/>
        <v>0.19249631600491224</v>
      </c>
      <c r="AC17" s="10">
        <f t="shared" si="44"/>
        <v>0.1936629144494475</v>
      </c>
      <c r="AD17" s="10">
        <f t="shared" si="44"/>
        <v>0.1948295128939832</v>
      </c>
      <c r="AE17" s="10">
        <f t="shared" si="44"/>
        <v>0.19599611133851846</v>
      </c>
      <c r="AF17" s="10">
        <f t="shared" si="44"/>
        <v>0.19716270978305372</v>
      </c>
      <c r="AG17" s="10">
        <f t="shared" si="44"/>
        <v>0.19832930822758943</v>
      </c>
      <c r="AH17" s="10">
        <f t="shared" si="44"/>
        <v>0.19949590667212469</v>
      </c>
      <c r="AI17" s="10">
        <f t="shared" si="44"/>
        <v>0.20066250511665995</v>
      </c>
      <c r="AJ17" s="10">
        <f t="shared" ref="AJ17:AY17" si="45">AJ$5/(1-$C17)+$B$17-AJ$5</f>
        <v>0.20182910356119566</v>
      </c>
      <c r="AK17" s="10">
        <f t="shared" si="45"/>
        <v>0.20299570200573092</v>
      </c>
      <c r="AL17" s="10">
        <f t="shared" si="45"/>
        <v>0.20416230045026618</v>
      </c>
      <c r="AM17" s="10">
        <f t="shared" si="45"/>
        <v>0.20532889889480188</v>
      </c>
      <c r="AN17" s="10">
        <f t="shared" si="45"/>
        <v>0.20649549733933714</v>
      </c>
      <c r="AO17" s="10">
        <f t="shared" si="45"/>
        <v>0.2076620957838724</v>
      </c>
      <c r="AP17" s="10">
        <f t="shared" si="45"/>
        <v>0.20882869422840811</v>
      </c>
      <c r="AQ17" s="10">
        <f t="shared" si="45"/>
        <v>0.20999529267294337</v>
      </c>
      <c r="AR17" s="10">
        <f t="shared" si="45"/>
        <v>0.21116189111747863</v>
      </c>
      <c r="AS17" s="10">
        <f t="shared" si="45"/>
        <v>0.21232848956201433</v>
      </c>
      <c r="AT17" s="10">
        <f t="shared" si="45"/>
        <v>0.21349508800654959</v>
      </c>
      <c r="AU17" s="10">
        <f t="shared" si="45"/>
        <v>0.21466168645108485</v>
      </c>
      <c r="AV17" s="10">
        <f t="shared" si="45"/>
        <v>0.21582828489562056</v>
      </c>
      <c r="AW17" s="10">
        <f t="shared" si="45"/>
        <v>0.21699488334015582</v>
      </c>
      <c r="AX17" s="10">
        <f t="shared" si="45"/>
        <v>0.21816148178469108</v>
      </c>
      <c r="AY17" s="10">
        <f t="shared" si="45"/>
        <v>0.21932808022922634</v>
      </c>
      <c r="AZ17" s="10">
        <f t="shared" ref="AZ17:BO17" si="46">AZ$5/(1-$C17)+$B$17-AZ$5</f>
        <v>0.2204946786737616</v>
      </c>
      <c r="BA17" s="10">
        <f t="shared" si="46"/>
        <v>0.22166127711829775</v>
      </c>
      <c r="BB17" s="10">
        <f t="shared" si="46"/>
        <v>0.22282787556283301</v>
      </c>
      <c r="BC17" s="10">
        <f t="shared" si="46"/>
        <v>0.22399447400736783</v>
      </c>
      <c r="BD17" s="10">
        <f t="shared" si="46"/>
        <v>0.22516107245190398</v>
      </c>
      <c r="BE17" s="10">
        <f t="shared" si="46"/>
        <v>0.22632767089643924</v>
      </c>
      <c r="BF17" s="10">
        <f t="shared" si="46"/>
        <v>0.2274942693409745</v>
      </c>
      <c r="BG17" s="10">
        <f t="shared" si="46"/>
        <v>0.22866086778550976</v>
      </c>
      <c r="BH17" s="10">
        <f t="shared" si="46"/>
        <v>0.22982746623004502</v>
      </c>
      <c r="BI17" s="10">
        <f t="shared" si="46"/>
        <v>0.23099406467458028</v>
      </c>
      <c r="BJ17" s="10">
        <f t="shared" si="46"/>
        <v>0.23216066311911643</v>
      </c>
      <c r="BK17" s="10">
        <f t="shared" si="46"/>
        <v>0.23332726156365169</v>
      </c>
      <c r="BL17" s="10">
        <f t="shared" si="46"/>
        <v>0.23449386000818695</v>
      </c>
      <c r="BM17" s="10">
        <f t="shared" si="46"/>
        <v>0.23566045845272221</v>
      </c>
      <c r="BN17" s="10">
        <f t="shared" si="46"/>
        <v>0.23682705689725747</v>
      </c>
      <c r="BO17" s="10">
        <f t="shared" si="46"/>
        <v>0.23799365534179273</v>
      </c>
      <c r="BP17" s="10">
        <f t="shared" ref="BP17:CE17" si="47">BP$5/(1-$C17)+$B$17-BP$5</f>
        <v>0.23916025378632888</v>
      </c>
      <c r="BQ17" s="10">
        <f t="shared" si="47"/>
        <v>0.24032685223086414</v>
      </c>
      <c r="BR17" s="10">
        <f t="shared" si="47"/>
        <v>0.2414934506753994</v>
      </c>
      <c r="BS17" s="10">
        <f t="shared" si="47"/>
        <v>0.24266004911993466</v>
      </c>
      <c r="BT17" s="10">
        <f t="shared" si="47"/>
        <v>0.24382664756446992</v>
      </c>
      <c r="BU17" s="10">
        <f t="shared" si="47"/>
        <v>0.24499324600900518</v>
      </c>
      <c r="BV17" s="10">
        <f t="shared" si="47"/>
        <v>0.24615984445354133</v>
      </c>
      <c r="BW17" s="10">
        <f t="shared" si="47"/>
        <v>0.24732644289807659</v>
      </c>
      <c r="BX17" s="10">
        <f t="shared" si="47"/>
        <v>0.24849304134261185</v>
      </c>
      <c r="BY17" s="10">
        <f t="shared" si="47"/>
        <v>0.24965963978714711</v>
      </c>
      <c r="BZ17" s="10">
        <f t="shared" si="47"/>
        <v>0.25082623823168237</v>
      </c>
      <c r="CA17" s="10">
        <f t="shared" si="47"/>
        <v>0.25199283667621764</v>
      </c>
      <c r="CB17" s="10">
        <f t="shared" si="47"/>
        <v>0.2531594351207529</v>
      </c>
      <c r="CC17" s="10">
        <f t="shared" si="47"/>
        <v>0.25432603356528904</v>
      </c>
      <c r="CD17" s="10">
        <f t="shared" si="47"/>
        <v>0.25549263200982431</v>
      </c>
      <c r="CE17" s="10">
        <f t="shared" si="47"/>
        <v>0.25665923045435957</v>
      </c>
      <c r="CF17" s="10">
        <f t="shared" ref="CF17:CU17" si="48">CF$5/(1-$C17)+$B$17-CF$5</f>
        <v>0.25782582889889483</v>
      </c>
      <c r="CG17" s="10">
        <f t="shared" si="48"/>
        <v>0.25899242734343009</v>
      </c>
      <c r="CH17" s="10">
        <f t="shared" si="48"/>
        <v>0.26015902578796535</v>
      </c>
      <c r="CI17" s="10">
        <f t="shared" si="48"/>
        <v>0.2613256242325015</v>
      </c>
      <c r="CJ17" s="10">
        <f t="shared" si="48"/>
        <v>0.26249222267703676</v>
      </c>
      <c r="CK17" s="10">
        <f t="shared" si="48"/>
        <v>0.26365882112157202</v>
      </c>
      <c r="CL17" s="10">
        <f t="shared" si="48"/>
        <v>0.26482541956610728</v>
      </c>
      <c r="CM17" s="10">
        <f t="shared" si="48"/>
        <v>0.26599201801064254</v>
      </c>
      <c r="CN17" s="10">
        <f t="shared" si="48"/>
        <v>0.2671586164551778</v>
      </c>
      <c r="CO17" s="10">
        <f t="shared" si="48"/>
        <v>0.26832521489971395</v>
      </c>
      <c r="CP17" s="10">
        <f t="shared" si="48"/>
        <v>0.26949181334424921</v>
      </c>
      <c r="CQ17" s="10">
        <f t="shared" si="48"/>
        <v>0.27065841178878447</v>
      </c>
      <c r="CR17" s="10">
        <f t="shared" si="48"/>
        <v>0.27182501023331973</v>
      </c>
      <c r="CS17" s="10">
        <f t="shared" si="48"/>
        <v>0.27299160867785499</v>
      </c>
      <c r="CT17" s="10">
        <f t="shared" si="48"/>
        <v>0.27415820712239025</v>
      </c>
      <c r="CU17" s="10">
        <f t="shared" si="48"/>
        <v>0.2753248055669264</v>
      </c>
      <c r="CV17" s="10">
        <f t="shared" ref="CV17:DK17" si="49">CV$5/(1-$C17)+$B$17-CV$5</f>
        <v>0.27649140401146166</v>
      </c>
      <c r="CW17" s="10">
        <f t="shared" si="49"/>
        <v>0.27765800245599692</v>
      </c>
      <c r="CX17" s="10">
        <f t="shared" si="49"/>
        <v>0.27882460090053218</v>
      </c>
      <c r="CY17" s="10">
        <f t="shared" si="49"/>
        <v>0.27999119934506744</v>
      </c>
      <c r="CZ17" s="10">
        <f t="shared" si="49"/>
        <v>0.2811577977896027</v>
      </c>
      <c r="DA17" s="10">
        <f t="shared" si="49"/>
        <v>0.28232439623413885</v>
      </c>
      <c r="DB17" s="10">
        <f t="shared" si="49"/>
        <v>0.28349099467867411</v>
      </c>
      <c r="DC17" s="10">
        <f t="shared" si="49"/>
        <v>0.28465759312320937</v>
      </c>
      <c r="DD17" s="10">
        <f t="shared" si="49"/>
        <v>0.28582419156774463</v>
      </c>
      <c r="DE17" s="10">
        <f t="shared" si="49"/>
        <v>0.28699079001227989</v>
      </c>
      <c r="DF17" s="10">
        <f t="shared" si="49"/>
        <v>0.28815738845681516</v>
      </c>
      <c r="DG17" s="10">
        <f t="shared" si="49"/>
        <v>0.2893239869013513</v>
      </c>
      <c r="DH17" s="10">
        <f t="shared" si="49"/>
        <v>0.29049058534588656</v>
      </c>
      <c r="DI17" s="10">
        <f t="shared" si="49"/>
        <v>0.29165718379042183</v>
      </c>
      <c r="DJ17" s="10">
        <f t="shared" si="49"/>
        <v>0.29282378223495709</v>
      </c>
      <c r="DK17" s="10">
        <f t="shared" si="49"/>
        <v>0.29399038067949235</v>
      </c>
      <c r="DL17" s="10">
        <f t="shared" ref="DL17:EA17" si="50">DL$5/(1-$C17)+$B$17-DL$5</f>
        <v>0.29515697912402761</v>
      </c>
      <c r="DM17" s="10">
        <f t="shared" si="50"/>
        <v>0.29632357756856376</v>
      </c>
      <c r="DN17" s="10">
        <f t="shared" si="50"/>
        <v>0.29749017601309902</v>
      </c>
      <c r="DO17" s="10">
        <f t="shared" si="50"/>
        <v>0.29865677445763428</v>
      </c>
      <c r="DP17" s="10">
        <f t="shared" si="50"/>
        <v>0.29982337290216954</v>
      </c>
      <c r="DQ17" s="10">
        <f t="shared" si="50"/>
        <v>0.3009899713467048</v>
      </c>
      <c r="DR17" s="10">
        <f t="shared" si="50"/>
        <v>0.30215656979124006</v>
      </c>
      <c r="DS17" s="10">
        <f t="shared" si="50"/>
        <v>0.30332316823577532</v>
      </c>
      <c r="DT17" s="10">
        <f t="shared" si="50"/>
        <v>0.30448976668031147</v>
      </c>
      <c r="DU17" s="10">
        <f t="shared" si="50"/>
        <v>0.30565636512484673</v>
      </c>
      <c r="DV17" s="10">
        <f t="shared" si="50"/>
        <v>0.30682296356938199</v>
      </c>
      <c r="DW17" s="10">
        <f t="shared" si="50"/>
        <v>0.30798956201391725</v>
      </c>
      <c r="DX17" s="10">
        <f t="shared" si="50"/>
        <v>0.30915616045845251</v>
      </c>
      <c r="DY17" s="10">
        <f t="shared" si="50"/>
        <v>0.31032275890298777</v>
      </c>
      <c r="DZ17" s="10">
        <f t="shared" si="50"/>
        <v>0.31148935734752303</v>
      </c>
      <c r="EA17" s="10">
        <f t="shared" si="50"/>
        <v>0.31265595579205829</v>
      </c>
      <c r="EB17" s="10">
        <f>EB$5/(1-$C17)+$B$17-EB$5</f>
        <v>0.31382255423659355</v>
      </c>
      <c r="EC17" s="10">
        <f>EC$5/(1-$C17)+$B$17-EC$5</f>
        <v>0.31498915268113059</v>
      </c>
      <c r="ED17" s="10">
        <f>ED$5/(1-$C17)+$B$17-ED$5</f>
        <v>0.31615575112566585</v>
      </c>
    </row>
    <row r="18" spans="1:135" x14ac:dyDescent="0.25">
      <c r="A18" s="57" t="s">
        <v>15</v>
      </c>
      <c r="B18" s="10">
        <f>0.1383</f>
        <v>0.13830000000000001</v>
      </c>
      <c r="C18" s="7">
        <v>2.2800000000000001E-2</v>
      </c>
      <c r="D18" s="10">
        <f t="shared" ref="D18:S18" si="51">D$5/(1-$C18)+$B$18-D$5</f>
        <v>0.17329795333606235</v>
      </c>
      <c r="E18" s="10">
        <f t="shared" si="51"/>
        <v>0.17446455178059783</v>
      </c>
      <c r="F18" s="10">
        <f t="shared" si="51"/>
        <v>0.17563115022513309</v>
      </c>
      <c r="G18" s="10">
        <f t="shared" si="51"/>
        <v>0.17679774866966858</v>
      </c>
      <c r="H18" s="10">
        <f t="shared" si="51"/>
        <v>0.17796434711420406</v>
      </c>
      <c r="I18" s="10">
        <f t="shared" si="51"/>
        <v>0.17913094555873932</v>
      </c>
      <c r="J18" s="10">
        <f t="shared" si="51"/>
        <v>0.1802975440032748</v>
      </c>
      <c r="K18" s="10">
        <f t="shared" si="51"/>
        <v>0.18146414244781028</v>
      </c>
      <c r="L18" s="10">
        <f t="shared" si="51"/>
        <v>0.18263074089234577</v>
      </c>
      <c r="M18" s="10">
        <f t="shared" si="51"/>
        <v>0.18379733933688081</v>
      </c>
      <c r="N18" s="10">
        <f t="shared" si="51"/>
        <v>0.18496393778141629</v>
      </c>
      <c r="O18" s="10">
        <f t="shared" si="51"/>
        <v>0.18613053622595199</v>
      </c>
      <c r="P18" s="10">
        <f t="shared" si="51"/>
        <v>0.18729713467048725</v>
      </c>
      <c r="Q18" s="10">
        <f t="shared" si="51"/>
        <v>0.18846373311502251</v>
      </c>
      <c r="R18" s="10">
        <f t="shared" si="51"/>
        <v>0.18963033155955822</v>
      </c>
      <c r="S18" s="10">
        <f t="shared" si="51"/>
        <v>0.19079693000409348</v>
      </c>
      <c r="T18" s="10">
        <f t="shared" ref="T18:AI18" si="52">T$5/(1-$C18)+$B$18-T$5</f>
        <v>0.19196352844862874</v>
      </c>
      <c r="U18" s="10">
        <f t="shared" si="52"/>
        <v>0.19313012689316444</v>
      </c>
      <c r="V18" s="10">
        <f t="shared" si="52"/>
        <v>0.1942967253376997</v>
      </c>
      <c r="W18" s="10">
        <f t="shared" si="52"/>
        <v>0.19546332378223497</v>
      </c>
      <c r="X18" s="10">
        <f t="shared" si="52"/>
        <v>0.19662992222677067</v>
      </c>
      <c r="Y18" s="10">
        <f t="shared" si="52"/>
        <v>0.19779652067130593</v>
      </c>
      <c r="Z18" s="10">
        <f t="shared" si="52"/>
        <v>0.19896311911584119</v>
      </c>
      <c r="AA18" s="10">
        <f t="shared" si="52"/>
        <v>0.2001297175603769</v>
      </c>
      <c r="AB18" s="10">
        <f t="shared" si="52"/>
        <v>0.20129631600491216</v>
      </c>
      <c r="AC18" s="10">
        <f t="shared" si="52"/>
        <v>0.20246291444944742</v>
      </c>
      <c r="AD18" s="10">
        <f t="shared" si="52"/>
        <v>0.20362951289398312</v>
      </c>
      <c r="AE18" s="10">
        <f t="shared" si="52"/>
        <v>0.20479611133851838</v>
      </c>
      <c r="AF18" s="10">
        <f t="shared" si="52"/>
        <v>0.20596270978305364</v>
      </c>
      <c r="AG18" s="10">
        <f t="shared" si="52"/>
        <v>0.20712930822758935</v>
      </c>
      <c r="AH18" s="10">
        <f t="shared" si="52"/>
        <v>0.20829590667212461</v>
      </c>
      <c r="AI18" s="10">
        <f t="shared" si="52"/>
        <v>0.20946250511665987</v>
      </c>
      <c r="AJ18" s="10">
        <f t="shared" ref="AJ18:AY18" si="53">AJ$5/(1-$C18)+$B$18-AJ$5</f>
        <v>0.21062910356119557</v>
      </c>
      <c r="AK18" s="10">
        <f t="shared" si="53"/>
        <v>0.21179570200573083</v>
      </c>
      <c r="AL18" s="10">
        <f t="shared" si="53"/>
        <v>0.2129623004502661</v>
      </c>
      <c r="AM18" s="10">
        <f t="shared" si="53"/>
        <v>0.2141288988948018</v>
      </c>
      <c r="AN18" s="10">
        <f t="shared" si="53"/>
        <v>0.21529549733933706</v>
      </c>
      <c r="AO18" s="10">
        <f t="shared" si="53"/>
        <v>0.21646209578387232</v>
      </c>
      <c r="AP18" s="10">
        <f t="shared" si="53"/>
        <v>0.21762869422840803</v>
      </c>
      <c r="AQ18" s="10">
        <f t="shared" si="53"/>
        <v>0.21879529267294329</v>
      </c>
      <c r="AR18" s="10">
        <f t="shared" si="53"/>
        <v>0.21996189111747855</v>
      </c>
      <c r="AS18" s="10">
        <f t="shared" si="53"/>
        <v>0.22112848956201425</v>
      </c>
      <c r="AT18" s="10">
        <f t="shared" si="53"/>
        <v>0.22229508800654951</v>
      </c>
      <c r="AU18" s="10">
        <f t="shared" si="53"/>
        <v>0.22346168645108477</v>
      </c>
      <c r="AV18" s="10">
        <f t="shared" si="53"/>
        <v>0.22462828489562048</v>
      </c>
      <c r="AW18" s="10">
        <f t="shared" si="53"/>
        <v>0.22579488334015574</v>
      </c>
      <c r="AX18" s="10">
        <f t="shared" si="53"/>
        <v>0.226961481784691</v>
      </c>
      <c r="AY18" s="10">
        <f t="shared" si="53"/>
        <v>0.22812808022922626</v>
      </c>
      <c r="AZ18" s="10">
        <f t="shared" ref="AZ18:BO18" si="54">AZ$5/(1-$C18)+$B$18-AZ$5</f>
        <v>0.22929467867376152</v>
      </c>
      <c r="BA18" s="10">
        <f t="shared" si="54"/>
        <v>0.23046127711829767</v>
      </c>
      <c r="BB18" s="10">
        <f t="shared" si="54"/>
        <v>0.23162787556283293</v>
      </c>
      <c r="BC18" s="10">
        <f t="shared" si="54"/>
        <v>0.23279447400736775</v>
      </c>
      <c r="BD18" s="10">
        <f t="shared" si="54"/>
        <v>0.2339610724519039</v>
      </c>
      <c r="BE18" s="10">
        <f t="shared" si="54"/>
        <v>0.23512767089643916</v>
      </c>
      <c r="BF18" s="10">
        <f t="shared" si="54"/>
        <v>0.23629426934097442</v>
      </c>
      <c r="BG18" s="10">
        <f t="shared" si="54"/>
        <v>0.23746086778550968</v>
      </c>
      <c r="BH18" s="10">
        <f t="shared" si="54"/>
        <v>0.23862746623004494</v>
      </c>
      <c r="BI18" s="10">
        <f t="shared" si="54"/>
        <v>0.2397940646745802</v>
      </c>
      <c r="BJ18" s="10">
        <f t="shared" si="54"/>
        <v>0.24096066311911635</v>
      </c>
      <c r="BK18" s="10">
        <f t="shared" si="54"/>
        <v>0.24212726156365161</v>
      </c>
      <c r="BL18" s="10">
        <f t="shared" si="54"/>
        <v>0.24329386000818687</v>
      </c>
      <c r="BM18" s="10">
        <f t="shared" si="54"/>
        <v>0.24446045845272213</v>
      </c>
      <c r="BN18" s="10">
        <f t="shared" si="54"/>
        <v>0.24562705689725739</v>
      </c>
      <c r="BO18" s="10">
        <f t="shared" si="54"/>
        <v>0.24679365534179265</v>
      </c>
      <c r="BP18" s="10">
        <f t="shared" ref="BP18:CE18" si="55">BP$5/(1-$C18)+$B$18-BP$5</f>
        <v>0.2479602537863288</v>
      </c>
      <c r="BQ18" s="10">
        <f t="shared" si="55"/>
        <v>0.24912685223086406</v>
      </c>
      <c r="BR18" s="10">
        <f t="shared" si="55"/>
        <v>0.25029345067539932</v>
      </c>
      <c r="BS18" s="10">
        <f t="shared" si="55"/>
        <v>0.25146004911993458</v>
      </c>
      <c r="BT18" s="10">
        <f t="shared" si="55"/>
        <v>0.25262664756446984</v>
      </c>
      <c r="BU18" s="10">
        <f t="shared" si="55"/>
        <v>0.2537932460090051</v>
      </c>
      <c r="BV18" s="10">
        <f t="shared" si="55"/>
        <v>0.25495984445354125</v>
      </c>
      <c r="BW18" s="10">
        <f t="shared" si="55"/>
        <v>0.25612644289807651</v>
      </c>
      <c r="BX18" s="10">
        <f t="shared" si="55"/>
        <v>0.25729304134261177</v>
      </c>
      <c r="BY18" s="10">
        <f t="shared" si="55"/>
        <v>0.25845963978714703</v>
      </c>
      <c r="BZ18" s="10">
        <f t="shared" si="55"/>
        <v>0.25962623823168229</v>
      </c>
      <c r="CA18" s="10">
        <f t="shared" si="55"/>
        <v>0.26079283667621755</v>
      </c>
      <c r="CB18" s="10">
        <f t="shared" si="55"/>
        <v>0.26195943512075281</v>
      </c>
      <c r="CC18" s="10">
        <f t="shared" si="55"/>
        <v>0.26312603356528896</v>
      </c>
      <c r="CD18" s="10">
        <f t="shared" si="55"/>
        <v>0.26429263200982422</v>
      </c>
      <c r="CE18" s="10">
        <f t="shared" si="55"/>
        <v>0.26545923045435948</v>
      </c>
      <c r="CF18" s="10">
        <f t="shared" ref="CF18:CU18" si="56">CF$5/(1-$C18)+$B$18-CF$5</f>
        <v>0.26662582889889475</v>
      </c>
      <c r="CG18" s="10">
        <f t="shared" si="56"/>
        <v>0.26779242734343001</v>
      </c>
      <c r="CH18" s="10">
        <f t="shared" si="56"/>
        <v>0.26895902578796527</v>
      </c>
      <c r="CI18" s="10">
        <f t="shared" si="56"/>
        <v>0.27012562423250142</v>
      </c>
      <c r="CJ18" s="10">
        <f t="shared" si="56"/>
        <v>0.27129222267703668</v>
      </c>
      <c r="CK18" s="10">
        <f t="shared" si="56"/>
        <v>0.27245882112157194</v>
      </c>
      <c r="CL18" s="10">
        <f t="shared" si="56"/>
        <v>0.2736254195661072</v>
      </c>
      <c r="CM18" s="10">
        <f t="shared" si="56"/>
        <v>0.27479201801064246</v>
      </c>
      <c r="CN18" s="10">
        <f t="shared" si="56"/>
        <v>0.27595861645517772</v>
      </c>
      <c r="CO18" s="10">
        <f t="shared" si="56"/>
        <v>0.27712521489971387</v>
      </c>
      <c r="CP18" s="10">
        <f t="shared" si="56"/>
        <v>0.27829181334424913</v>
      </c>
      <c r="CQ18" s="10">
        <f t="shared" si="56"/>
        <v>0.27945841178878439</v>
      </c>
      <c r="CR18" s="10">
        <f t="shared" si="56"/>
        <v>0.28062501023331965</v>
      </c>
      <c r="CS18" s="10">
        <f t="shared" si="56"/>
        <v>0.28179160867785491</v>
      </c>
      <c r="CT18" s="10">
        <f t="shared" si="56"/>
        <v>0.28295820712239017</v>
      </c>
      <c r="CU18" s="10">
        <f t="shared" si="56"/>
        <v>0.28412480556692632</v>
      </c>
      <c r="CV18" s="10">
        <f t="shared" ref="CV18:DK18" si="57">CV$5/(1-$C18)+$B$18-CV$5</f>
        <v>0.28529140401146158</v>
      </c>
      <c r="CW18" s="10">
        <f t="shared" si="57"/>
        <v>0.28645800245599684</v>
      </c>
      <c r="CX18" s="10">
        <f t="shared" si="57"/>
        <v>0.2876246009005321</v>
      </c>
      <c r="CY18" s="10">
        <f t="shared" si="57"/>
        <v>0.28879119934506736</v>
      </c>
      <c r="CZ18" s="10">
        <f t="shared" si="57"/>
        <v>0.28995779778960262</v>
      </c>
      <c r="DA18" s="10">
        <f t="shared" si="57"/>
        <v>0.29112439623413877</v>
      </c>
      <c r="DB18" s="10">
        <f t="shared" si="57"/>
        <v>0.29229099467867403</v>
      </c>
      <c r="DC18" s="10">
        <f t="shared" si="57"/>
        <v>0.29345759312320929</v>
      </c>
      <c r="DD18" s="10">
        <f t="shared" si="57"/>
        <v>0.29462419156774455</v>
      </c>
      <c r="DE18" s="10">
        <f t="shared" si="57"/>
        <v>0.29579079001227981</v>
      </c>
      <c r="DF18" s="10">
        <f t="shared" si="57"/>
        <v>0.29695738845681507</v>
      </c>
      <c r="DG18" s="10">
        <f t="shared" si="57"/>
        <v>0.29812398690135122</v>
      </c>
      <c r="DH18" s="10">
        <f t="shared" si="57"/>
        <v>0.29929058534588648</v>
      </c>
      <c r="DI18" s="10">
        <f t="shared" si="57"/>
        <v>0.30045718379042174</v>
      </c>
      <c r="DJ18" s="10">
        <f t="shared" si="57"/>
        <v>0.30162378223495701</v>
      </c>
      <c r="DK18" s="10">
        <f t="shared" si="57"/>
        <v>0.30279038067949227</v>
      </c>
      <c r="DL18" s="10">
        <f t="shared" ref="DL18:EA18" si="58">DL$5/(1-$C18)+$B$18-DL$5</f>
        <v>0.30395697912402753</v>
      </c>
      <c r="DM18" s="10">
        <f t="shared" si="58"/>
        <v>0.30512357756856368</v>
      </c>
      <c r="DN18" s="10">
        <f t="shared" si="58"/>
        <v>0.30629017601309894</v>
      </c>
      <c r="DO18" s="10">
        <f t="shared" si="58"/>
        <v>0.3074567744576342</v>
      </c>
      <c r="DP18" s="10">
        <f t="shared" si="58"/>
        <v>0.30862337290216946</v>
      </c>
      <c r="DQ18" s="10">
        <f t="shared" si="58"/>
        <v>0.30978997134670472</v>
      </c>
      <c r="DR18" s="10">
        <f t="shared" si="58"/>
        <v>0.31095656979123998</v>
      </c>
      <c r="DS18" s="10">
        <f t="shared" si="58"/>
        <v>0.31212316823577524</v>
      </c>
      <c r="DT18" s="10">
        <f t="shared" si="58"/>
        <v>0.31328976668031139</v>
      </c>
      <c r="DU18" s="10">
        <f t="shared" si="58"/>
        <v>0.31445636512484665</v>
      </c>
      <c r="DV18" s="10">
        <f t="shared" si="58"/>
        <v>0.31562296356938191</v>
      </c>
      <c r="DW18" s="10">
        <f t="shared" si="58"/>
        <v>0.31678956201391717</v>
      </c>
      <c r="DX18" s="10">
        <f t="shared" si="58"/>
        <v>0.31795616045845154</v>
      </c>
      <c r="DY18" s="10">
        <f t="shared" si="58"/>
        <v>0.3191227589029868</v>
      </c>
      <c r="DZ18" s="10">
        <f t="shared" si="58"/>
        <v>0.32028935734752384</v>
      </c>
      <c r="EA18" s="10">
        <f t="shared" si="58"/>
        <v>0.32145595579205732</v>
      </c>
      <c r="EB18" s="10">
        <f>EB$5/(1-$C18)+$B$18-EB$5</f>
        <v>0.32262255423659258</v>
      </c>
      <c r="EC18" s="10">
        <f>EC$5/(1-$C18)+$B$18-EC$5</f>
        <v>0.32378915268112962</v>
      </c>
      <c r="ED18" s="10">
        <f>ED$5/(1-$C18)+$B$18-ED$5</f>
        <v>0.32495575112566488</v>
      </c>
    </row>
    <row r="19" spans="1:135" x14ac:dyDescent="0.25">
      <c r="A19" s="57"/>
    </row>
    <row r="20" spans="1:135" x14ac:dyDescent="0.25">
      <c r="A20" s="57" t="s">
        <v>16</v>
      </c>
      <c r="B20" s="10">
        <f>0.1745</f>
        <v>0.17449999999999999</v>
      </c>
      <c r="C20" s="7">
        <v>2.1409999999999998E-2</v>
      </c>
      <c r="D20" s="10">
        <f>D$5/(1-$C20)+$B$20-D$5</f>
        <v>0.20731762535893505</v>
      </c>
      <c r="E20" s="10">
        <f t="shared" ref="E20:T20" si="59">E$5/(1-$C20)+$B$20-E$5</f>
        <v>0.20841154620423263</v>
      </c>
      <c r="F20" s="10">
        <f t="shared" si="59"/>
        <v>0.20950546704953066</v>
      </c>
      <c r="G20" s="10">
        <f t="shared" si="59"/>
        <v>0.21059938789482824</v>
      </c>
      <c r="H20" s="10">
        <f t="shared" si="59"/>
        <v>0.21169330874012626</v>
      </c>
      <c r="I20" s="10">
        <f t="shared" si="59"/>
        <v>0.21278722958542384</v>
      </c>
      <c r="J20" s="10">
        <f t="shared" si="59"/>
        <v>0.21388115043072187</v>
      </c>
      <c r="K20" s="10">
        <f t="shared" si="59"/>
        <v>0.21497507127601945</v>
      </c>
      <c r="L20" s="10">
        <f t="shared" si="59"/>
        <v>0.21606899212131747</v>
      </c>
      <c r="M20" s="10">
        <f t="shared" si="59"/>
        <v>0.2171629129666155</v>
      </c>
      <c r="N20" s="10">
        <f t="shared" si="59"/>
        <v>0.21825683381191308</v>
      </c>
      <c r="O20" s="10">
        <f t="shared" si="59"/>
        <v>0.21935075465721088</v>
      </c>
      <c r="P20" s="10">
        <f t="shared" si="59"/>
        <v>0.22044467550250868</v>
      </c>
      <c r="Q20" s="10">
        <f t="shared" si="59"/>
        <v>0.22153859634780693</v>
      </c>
      <c r="R20" s="10">
        <f t="shared" si="59"/>
        <v>0.22263251719310473</v>
      </c>
      <c r="S20" s="10">
        <f t="shared" si="59"/>
        <v>0.22372643803840253</v>
      </c>
      <c r="T20" s="10">
        <f t="shared" si="59"/>
        <v>0.22482035888370033</v>
      </c>
      <c r="U20" s="10">
        <f t="shared" ref="U20:AJ20" si="60">U$5/(1-$C20)+$B$20-U$5</f>
        <v>0.22591427972899814</v>
      </c>
      <c r="V20" s="10">
        <f t="shared" si="60"/>
        <v>0.22700820057429594</v>
      </c>
      <c r="W20" s="10">
        <f t="shared" si="60"/>
        <v>0.22810212141959374</v>
      </c>
      <c r="X20" s="10">
        <f t="shared" si="60"/>
        <v>0.22919604226489154</v>
      </c>
      <c r="Y20" s="10">
        <f t="shared" si="60"/>
        <v>0.23028996311018934</v>
      </c>
      <c r="Z20" s="10">
        <f t="shared" si="60"/>
        <v>0.23138388395548715</v>
      </c>
      <c r="AA20" s="10">
        <f t="shared" si="60"/>
        <v>0.23247780480078495</v>
      </c>
      <c r="AB20" s="10">
        <f t="shared" si="60"/>
        <v>0.23357172564608275</v>
      </c>
      <c r="AC20" s="10">
        <f t="shared" si="60"/>
        <v>0.23466564649138055</v>
      </c>
      <c r="AD20" s="10">
        <f t="shared" si="60"/>
        <v>0.23575956733667836</v>
      </c>
      <c r="AE20" s="10">
        <f t="shared" si="60"/>
        <v>0.23685348818197616</v>
      </c>
      <c r="AF20" s="10">
        <f t="shared" si="60"/>
        <v>0.23794740902727396</v>
      </c>
      <c r="AG20" s="10">
        <f t="shared" si="60"/>
        <v>0.23904132987257176</v>
      </c>
      <c r="AH20" s="10">
        <f t="shared" si="60"/>
        <v>0.24013525071786956</v>
      </c>
      <c r="AI20" s="10">
        <f t="shared" si="60"/>
        <v>0.24122917156316737</v>
      </c>
      <c r="AJ20" s="10">
        <f t="shared" si="60"/>
        <v>0.24232309240846561</v>
      </c>
      <c r="AK20" s="10">
        <f t="shared" ref="AK20:AZ20" si="61">AK$5/(1-$C20)+$B$20-AK$5</f>
        <v>0.24341701325376341</v>
      </c>
      <c r="AL20" s="10">
        <f t="shared" si="61"/>
        <v>0.24451093409906122</v>
      </c>
      <c r="AM20" s="10">
        <f t="shared" si="61"/>
        <v>0.24560485494435902</v>
      </c>
      <c r="AN20" s="10">
        <f t="shared" si="61"/>
        <v>0.24669877578965682</v>
      </c>
      <c r="AO20" s="10">
        <f t="shared" si="61"/>
        <v>0.24779269663495462</v>
      </c>
      <c r="AP20" s="10">
        <f t="shared" si="61"/>
        <v>0.24888661748025243</v>
      </c>
      <c r="AQ20" s="10">
        <f t="shared" si="61"/>
        <v>0.24998053832555023</v>
      </c>
      <c r="AR20" s="10">
        <f t="shared" si="61"/>
        <v>0.25107445917084803</v>
      </c>
      <c r="AS20" s="10">
        <f t="shared" si="61"/>
        <v>0.25216838001614583</v>
      </c>
      <c r="AT20" s="10">
        <f t="shared" si="61"/>
        <v>0.25326230086144363</v>
      </c>
      <c r="AU20" s="10">
        <f t="shared" si="61"/>
        <v>0.25435622170674144</v>
      </c>
      <c r="AV20" s="10">
        <f t="shared" si="61"/>
        <v>0.25545014255203924</v>
      </c>
      <c r="AW20" s="10">
        <f t="shared" si="61"/>
        <v>0.2565440633973366</v>
      </c>
      <c r="AX20" s="10">
        <f t="shared" si="61"/>
        <v>0.2576379842426344</v>
      </c>
      <c r="AY20" s="10">
        <f t="shared" si="61"/>
        <v>0.2587319050879322</v>
      </c>
      <c r="AZ20" s="10">
        <f t="shared" si="61"/>
        <v>0.25982582593323</v>
      </c>
      <c r="BA20" s="10">
        <f t="shared" ref="BA20:BP20" si="62">BA$5/(1-$C20)+$B$20-BA$5</f>
        <v>0.26091974677852869</v>
      </c>
      <c r="BB20" s="10">
        <f t="shared" si="62"/>
        <v>0.2620136676238265</v>
      </c>
      <c r="BC20" s="10">
        <f t="shared" si="62"/>
        <v>0.26310758846912385</v>
      </c>
      <c r="BD20" s="10">
        <f t="shared" si="62"/>
        <v>0.26420150931442166</v>
      </c>
      <c r="BE20" s="10">
        <f t="shared" si="62"/>
        <v>0.26529543015971946</v>
      </c>
      <c r="BF20" s="10">
        <f t="shared" si="62"/>
        <v>0.26638935100501726</v>
      </c>
      <c r="BG20" s="10">
        <f t="shared" si="62"/>
        <v>0.26748327185031506</v>
      </c>
      <c r="BH20" s="10">
        <f t="shared" si="62"/>
        <v>0.26857719269561287</v>
      </c>
      <c r="BI20" s="10">
        <f t="shared" si="62"/>
        <v>0.26967111354091067</v>
      </c>
      <c r="BJ20" s="10">
        <f t="shared" si="62"/>
        <v>0.27076503438620847</v>
      </c>
      <c r="BK20" s="10">
        <f t="shared" si="62"/>
        <v>0.27185895523150627</v>
      </c>
      <c r="BL20" s="10">
        <f t="shared" si="62"/>
        <v>0.27295287607680407</v>
      </c>
      <c r="BM20" s="10">
        <f t="shared" si="62"/>
        <v>0.27404679692210188</v>
      </c>
      <c r="BN20" s="10">
        <f t="shared" si="62"/>
        <v>0.27514071776740057</v>
      </c>
      <c r="BO20" s="10">
        <f t="shared" si="62"/>
        <v>0.27623463861269837</v>
      </c>
      <c r="BP20" s="10">
        <f t="shared" si="62"/>
        <v>0.27732855945799617</v>
      </c>
      <c r="BQ20" s="10">
        <f t="shared" ref="BQ20:CF20" si="63">BQ$5/(1-$C20)+$B$20-BQ$5</f>
        <v>0.27842248030329397</v>
      </c>
      <c r="BR20" s="10">
        <f t="shared" si="63"/>
        <v>0.27951640114859178</v>
      </c>
      <c r="BS20" s="10">
        <f t="shared" si="63"/>
        <v>0.28061032199388958</v>
      </c>
      <c r="BT20" s="10">
        <f t="shared" si="63"/>
        <v>0.28170424283918738</v>
      </c>
      <c r="BU20" s="10">
        <f t="shared" si="63"/>
        <v>0.28279816368448518</v>
      </c>
      <c r="BV20" s="10">
        <f t="shared" si="63"/>
        <v>0.28389208452978298</v>
      </c>
      <c r="BW20" s="10">
        <f t="shared" si="63"/>
        <v>0.28498600537508079</v>
      </c>
      <c r="BX20" s="10">
        <f t="shared" si="63"/>
        <v>0.28607992622037859</v>
      </c>
      <c r="BY20" s="10">
        <f t="shared" si="63"/>
        <v>0.28717384706567639</v>
      </c>
      <c r="BZ20" s="10">
        <f t="shared" si="63"/>
        <v>0.28826776791097419</v>
      </c>
      <c r="CA20" s="10">
        <f t="shared" si="63"/>
        <v>0.289361688756272</v>
      </c>
      <c r="CB20" s="10">
        <f t="shared" si="63"/>
        <v>0.2904556096015698</v>
      </c>
      <c r="CC20" s="10">
        <f t="shared" si="63"/>
        <v>0.2915495304468676</v>
      </c>
      <c r="CD20" s="10">
        <f t="shared" si="63"/>
        <v>0.2926434512921654</v>
      </c>
      <c r="CE20" s="10">
        <f t="shared" si="63"/>
        <v>0.2937373721374632</v>
      </c>
      <c r="CF20" s="10">
        <f t="shared" si="63"/>
        <v>0.29483129298276101</v>
      </c>
      <c r="CG20" s="10">
        <f t="shared" ref="CG20:CV20" si="64">CG$5/(1-$C20)+$B$20-CG$5</f>
        <v>0.29592521382805881</v>
      </c>
      <c r="CH20" s="10">
        <f t="shared" si="64"/>
        <v>0.29701913467335661</v>
      </c>
      <c r="CI20" s="10">
        <f t="shared" si="64"/>
        <v>0.29811305551865441</v>
      </c>
      <c r="CJ20" s="10">
        <f t="shared" si="64"/>
        <v>0.29920697636395222</v>
      </c>
      <c r="CK20" s="10">
        <f t="shared" si="64"/>
        <v>0.30030089720925002</v>
      </c>
      <c r="CL20" s="10">
        <f t="shared" si="64"/>
        <v>0.30139481805454782</v>
      </c>
      <c r="CM20" s="10">
        <f t="shared" si="64"/>
        <v>0.30248873889984562</v>
      </c>
      <c r="CN20" s="10">
        <f t="shared" si="64"/>
        <v>0.30358265974514342</v>
      </c>
      <c r="CO20" s="10">
        <f t="shared" si="64"/>
        <v>0.30467658059044123</v>
      </c>
      <c r="CP20" s="10">
        <f t="shared" si="64"/>
        <v>0.30577050143573903</v>
      </c>
      <c r="CQ20" s="10">
        <f t="shared" si="64"/>
        <v>0.30686442228103683</v>
      </c>
      <c r="CR20" s="10">
        <f t="shared" si="64"/>
        <v>0.30795834312633463</v>
      </c>
      <c r="CS20" s="10">
        <f t="shared" si="64"/>
        <v>0.30905226397163243</v>
      </c>
      <c r="CT20" s="10">
        <f t="shared" si="64"/>
        <v>0.31014618481693024</v>
      </c>
      <c r="CU20" s="10">
        <f t="shared" si="64"/>
        <v>0.31124010566222804</v>
      </c>
      <c r="CV20" s="10">
        <f t="shared" si="64"/>
        <v>0.31233402650752584</v>
      </c>
      <c r="CW20" s="10">
        <f t="shared" ref="CW20:DL20" si="65">CW$5/(1-$C20)+$B$20-CW$5</f>
        <v>0.31342794735282364</v>
      </c>
      <c r="CX20" s="10">
        <f t="shared" si="65"/>
        <v>0.31452186819812145</v>
      </c>
      <c r="CY20" s="10">
        <f t="shared" si="65"/>
        <v>0.31561578904341925</v>
      </c>
      <c r="CZ20" s="10">
        <f t="shared" si="65"/>
        <v>0.31670970988871705</v>
      </c>
      <c r="DA20" s="10">
        <f t="shared" si="65"/>
        <v>0.31780363073401574</v>
      </c>
      <c r="DB20" s="10">
        <f t="shared" si="65"/>
        <v>0.31889755157931354</v>
      </c>
      <c r="DC20" s="10">
        <f t="shared" si="65"/>
        <v>0.31999147242461135</v>
      </c>
      <c r="DD20" s="10">
        <f t="shared" si="65"/>
        <v>0.32108539326990915</v>
      </c>
      <c r="DE20" s="10">
        <f t="shared" si="65"/>
        <v>0.32217931411520695</v>
      </c>
      <c r="DF20" s="10">
        <f t="shared" si="65"/>
        <v>0.32327323496050475</v>
      </c>
      <c r="DG20" s="10">
        <f t="shared" si="65"/>
        <v>0.32436715580580255</v>
      </c>
      <c r="DH20" s="10">
        <f t="shared" si="65"/>
        <v>0.32546107665110036</v>
      </c>
      <c r="DI20" s="10">
        <f t="shared" si="65"/>
        <v>0.32655499749639816</v>
      </c>
      <c r="DJ20" s="10">
        <f t="shared" si="65"/>
        <v>0.32764891834169596</v>
      </c>
      <c r="DK20" s="10">
        <f t="shared" si="65"/>
        <v>0.32874283918699376</v>
      </c>
      <c r="DL20" s="10">
        <f t="shared" si="65"/>
        <v>0.32983676003229156</v>
      </c>
      <c r="DM20" s="10">
        <f t="shared" ref="DM20:EB20" si="66">DM$5/(1-$C20)+$B$20-DM$5</f>
        <v>0.33093068087758937</v>
      </c>
      <c r="DN20" s="10">
        <f t="shared" si="66"/>
        <v>0.33202460172288717</v>
      </c>
      <c r="DO20" s="10">
        <f t="shared" si="66"/>
        <v>0.33311852256818497</v>
      </c>
      <c r="DP20" s="10">
        <f t="shared" si="66"/>
        <v>0.33421244341348277</v>
      </c>
      <c r="DQ20" s="10">
        <f t="shared" si="66"/>
        <v>0.33530636425878058</v>
      </c>
      <c r="DR20" s="10">
        <f t="shared" si="66"/>
        <v>0.33640028510407838</v>
      </c>
      <c r="DS20" s="10">
        <f t="shared" si="66"/>
        <v>0.33749420594937618</v>
      </c>
      <c r="DT20" s="10">
        <f t="shared" si="66"/>
        <v>0.33858812679467398</v>
      </c>
      <c r="DU20" s="10">
        <f t="shared" si="66"/>
        <v>0.33968204763997178</v>
      </c>
      <c r="DV20" s="10">
        <f t="shared" si="66"/>
        <v>0.34077596848526959</v>
      </c>
      <c r="DW20" s="10">
        <f t="shared" si="66"/>
        <v>0.34186988933056739</v>
      </c>
      <c r="DX20" s="10">
        <f t="shared" si="66"/>
        <v>0.3429638101758643</v>
      </c>
      <c r="DY20" s="10">
        <f t="shared" si="66"/>
        <v>0.34405773102116299</v>
      </c>
      <c r="DZ20" s="10">
        <f t="shared" si="66"/>
        <v>0.34515165186645991</v>
      </c>
      <c r="EA20" s="10">
        <f t="shared" si="66"/>
        <v>0.3462455727117586</v>
      </c>
      <c r="EB20" s="10">
        <f t="shared" si="66"/>
        <v>0.34733949355705729</v>
      </c>
      <c r="EC20" s="10">
        <f>EC$5/(1-$C20)+$B$20-EC$5</f>
        <v>0.3484334144023542</v>
      </c>
      <c r="ED20" s="10">
        <f>ED$5/(1-$C20)+$B$20-ED$5</f>
        <v>0.34952733524765289</v>
      </c>
    </row>
    <row r="21" spans="1:135" x14ac:dyDescent="0.25">
      <c r="A21" s="57" t="s">
        <v>17</v>
      </c>
      <c r="B21" s="10">
        <f>0.1745-0.0088</f>
        <v>0.16569999999999999</v>
      </c>
      <c r="C21" s="7">
        <v>2.1409999999999998E-2</v>
      </c>
      <c r="D21" s="10">
        <f>D$5/(1-$C21)+$B$21-D$5</f>
        <v>0.19851762535893491</v>
      </c>
      <c r="E21" s="10">
        <f t="shared" ref="E21:T21" si="67">E$5/(1-$C21)+$B$21-E$5</f>
        <v>0.19961154620423271</v>
      </c>
      <c r="F21" s="10">
        <f t="shared" si="67"/>
        <v>0.20070546704953052</v>
      </c>
      <c r="G21" s="10">
        <f t="shared" si="67"/>
        <v>0.20179938789482832</v>
      </c>
      <c r="H21" s="10">
        <f t="shared" si="67"/>
        <v>0.20289330874012612</v>
      </c>
      <c r="I21" s="10">
        <f t="shared" si="67"/>
        <v>0.20398722958542392</v>
      </c>
      <c r="J21" s="10">
        <f t="shared" si="67"/>
        <v>0.20508115043072195</v>
      </c>
      <c r="K21" s="10">
        <f t="shared" si="67"/>
        <v>0.20617507127601953</v>
      </c>
      <c r="L21" s="10">
        <f t="shared" si="67"/>
        <v>0.20726899212131755</v>
      </c>
      <c r="M21" s="10">
        <f t="shared" si="67"/>
        <v>0.20836291296661558</v>
      </c>
      <c r="N21" s="10">
        <f t="shared" si="67"/>
        <v>0.20945683381191316</v>
      </c>
      <c r="O21" s="10">
        <f t="shared" si="67"/>
        <v>0.21055075465721096</v>
      </c>
      <c r="P21" s="10">
        <f t="shared" si="67"/>
        <v>0.21164467550250876</v>
      </c>
      <c r="Q21" s="10">
        <f t="shared" si="67"/>
        <v>0.21273859634780701</v>
      </c>
      <c r="R21" s="10">
        <f t="shared" si="67"/>
        <v>0.21383251719310481</v>
      </c>
      <c r="S21" s="10">
        <f t="shared" si="67"/>
        <v>0.21492643803840261</v>
      </c>
      <c r="T21" s="10">
        <f t="shared" si="67"/>
        <v>0.21602035888370041</v>
      </c>
      <c r="U21" s="10">
        <f t="shared" ref="U21:AJ21" si="68">U$5/(1-$C21)+$B$21-U$5</f>
        <v>0.21711427972899822</v>
      </c>
      <c r="V21" s="10">
        <f t="shared" si="68"/>
        <v>0.21820820057429602</v>
      </c>
      <c r="W21" s="10">
        <f t="shared" si="68"/>
        <v>0.21930212141959382</v>
      </c>
      <c r="X21" s="10">
        <f t="shared" si="68"/>
        <v>0.22039604226489162</v>
      </c>
      <c r="Y21" s="10">
        <f t="shared" si="68"/>
        <v>0.22148996311018943</v>
      </c>
      <c r="Z21" s="10">
        <f t="shared" si="68"/>
        <v>0.22258388395548723</v>
      </c>
      <c r="AA21" s="10">
        <f t="shared" si="68"/>
        <v>0.22367780480078503</v>
      </c>
      <c r="AB21" s="10">
        <f t="shared" si="68"/>
        <v>0.22477172564608283</v>
      </c>
      <c r="AC21" s="10">
        <f t="shared" si="68"/>
        <v>0.22586564649138063</v>
      </c>
      <c r="AD21" s="10">
        <f t="shared" si="68"/>
        <v>0.22695956733667844</v>
      </c>
      <c r="AE21" s="10">
        <f t="shared" si="68"/>
        <v>0.22805348818197624</v>
      </c>
      <c r="AF21" s="10">
        <f t="shared" si="68"/>
        <v>0.22914740902727404</v>
      </c>
      <c r="AG21" s="10">
        <f t="shared" si="68"/>
        <v>0.23024132987257184</v>
      </c>
      <c r="AH21" s="10">
        <f t="shared" si="68"/>
        <v>0.23133525071786964</v>
      </c>
      <c r="AI21" s="10">
        <f t="shared" si="68"/>
        <v>0.23242917156316745</v>
      </c>
      <c r="AJ21" s="10">
        <f t="shared" si="68"/>
        <v>0.23352309240846569</v>
      </c>
      <c r="AK21" s="10">
        <f t="shared" ref="AK21:AZ21" si="69">AK$5/(1-$C21)+$B$21-AK$5</f>
        <v>0.2346170132537635</v>
      </c>
      <c r="AL21" s="10">
        <f t="shared" si="69"/>
        <v>0.2357109340990613</v>
      </c>
      <c r="AM21" s="10">
        <f t="shared" si="69"/>
        <v>0.2368048549443591</v>
      </c>
      <c r="AN21" s="10">
        <f t="shared" si="69"/>
        <v>0.2378987757896569</v>
      </c>
      <c r="AO21" s="10">
        <f t="shared" si="69"/>
        <v>0.2389926966349547</v>
      </c>
      <c r="AP21" s="10">
        <f t="shared" si="69"/>
        <v>0.24008661748025251</v>
      </c>
      <c r="AQ21" s="10">
        <f t="shared" si="69"/>
        <v>0.24118053832555031</v>
      </c>
      <c r="AR21" s="10">
        <f t="shared" si="69"/>
        <v>0.24227445917084811</v>
      </c>
      <c r="AS21" s="10">
        <f t="shared" si="69"/>
        <v>0.24336838001614591</v>
      </c>
      <c r="AT21" s="10">
        <f t="shared" si="69"/>
        <v>0.24446230086144372</v>
      </c>
      <c r="AU21" s="10">
        <f t="shared" si="69"/>
        <v>0.24555622170674152</v>
      </c>
      <c r="AV21" s="10">
        <f t="shared" si="69"/>
        <v>0.24665014255203932</v>
      </c>
      <c r="AW21" s="10">
        <f t="shared" si="69"/>
        <v>0.24774406339733712</v>
      </c>
      <c r="AX21" s="10">
        <f t="shared" si="69"/>
        <v>0.24883798424263448</v>
      </c>
      <c r="AY21" s="10">
        <f t="shared" si="69"/>
        <v>0.24993190508793228</v>
      </c>
      <c r="AZ21" s="10">
        <f t="shared" si="69"/>
        <v>0.25102582593323008</v>
      </c>
      <c r="BA21" s="10">
        <f t="shared" ref="BA21:BP21" si="70">BA$5/(1-$C21)+$B$21-BA$5</f>
        <v>0.25211974677852877</v>
      </c>
      <c r="BB21" s="10">
        <f t="shared" si="70"/>
        <v>0.25321366762382658</v>
      </c>
      <c r="BC21" s="10">
        <f t="shared" si="70"/>
        <v>0.25430758846912394</v>
      </c>
      <c r="BD21" s="10">
        <f t="shared" si="70"/>
        <v>0.25540150931442174</v>
      </c>
      <c r="BE21" s="10">
        <f t="shared" si="70"/>
        <v>0.25649543015971954</v>
      </c>
      <c r="BF21" s="10">
        <f t="shared" si="70"/>
        <v>0.25758935100501734</v>
      </c>
      <c r="BG21" s="10">
        <f t="shared" si="70"/>
        <v>0.25868327185031514</v>
      </c>
      <c r="BH21" s="10">
        <f t="shared" si="70"/>
        <v>0.25977719269561295</v>
      </c>
      <c r="BI21" s="10">
        <f t="shared" si="70"/>
        <v>0.26087111354091075</v>
      </c>
      <c r="BJ21" s="10">
        <f t="shared" si="70"/>
        <v>0.26196503438620855</v>
      </c>
      <c r="BK21" s="10">
        <f t="shared" si="70"/>
        <v>0.26305895523150635</v>
      </c>
      <c r="BL21" s="10">
        <f t="shared" si="70"/>
        <v>0.26415287607680416</v>
      </c>
      <c r="BM21" s="10">
        <f t="shared" si="70"/>
        <v>0.26524679692210196</v>
      </c>
      <c r="BN21" s="10">
        <f t="shared" si="70"/>
        <v>0.26634071776740065</v>
      </c>
      <c r="BO21" s="10">
        <f t="shared" si="70"/>
        <v>0.26743463861269845</v>
      </c>
      <c r="BP21" s="10">
        <f t="shared" si="70"/>
        <v>0.26852855945799625</v>
      </c>
      <c r="BQ21" s="10">
        <f t="shared" ref="BQ21:CF21" si="71">BQ$5/(1-$C21)+$B$21-BQ$5</f>
        <v>0.26962248030329405</v>
      </c>
      <c r="BR21" s="10">
        <f t="shared" si="71"/>
        <v>0.27071640114859186</v>
      </c>
      <c r="BS21" s="10">
        <f t="shared" si="71"/>
        <v>0.27181032199388966</v>
      </c>
      <c r="BT21" s="10">
        <f t="shared" si="71"/>
        <v>0.27290424283918746</v>
      </c>
      <c r="BU21" s="10">
        <f t="shared" si="71"/>
        <v>0.27399816368448526</v>
      </c>
      <c r="BV21" s="10">
        <f t="shared" si="71"/>
        <v>0.27509208452978307</v>
      </c>
      <c r="BW21" s="10">
        <f t="shared" si="71"/>
        <v>0.27618600537508087</v>
      </c>
      <c r="BX21" s="10">
        <f t="shared" si="71"/>
        <v>0.27727992622037867</v>
      </c>
      <c r="BY21" s="10">
        <f t="shared" si="71"/>
        <v>0.27837384706567647</v>
      </c>
      <c r="BZ21" s="10">
        <f t="shared" si="71"/>
        <v>0.27946776791097427</v>
      </c>
      <c r="CA21" s="10">
        <f t="shared" si="71"/>
        <v>0.28056168875627208</v>
      </c>
      <c r="CB21" s="10">
        <f t="shared" si="71"/>
        <v>0.28165560960156988</v>
      </c>
      <c r="CC21" s="10">
        <f t="shared" si="71"/>
        <v>0.28274953044686768</v>
      </c>
      <c r="CD21" s="10">
        <f t="shared" si="71"/>
        <v>0.28384345129216548</v>
      </c>
      <c r="CE21" s="10">
        <f t="shared" si="71"/>
        <v>0.28493737213746329</v>
      </c>
      <c r="CF21" s="10">
        <f t="shared" si="71"/>
        <v>0.28603129298276109</v>
      </c>
      <c r="CG21" s="10">
        <f t="shared" ref="CG21:CV21" si="72">CG$5/(1-$C21)+$B$21-CG$5</f>
        <v>0.28712521382805889</v>
      </c>
      <c r="CH21" s="10">
        <f t="shared" si="72"/>
        <v>0.28821913467335669</v>
      </c>
      <c r="CI21" s="10">
        <f t="shared" si="72"/>
        <v>0.28931305551865449</v>
      </c>
      <c r="CJ21" s="10">
        <f t="shared" si="72"/>
        <v>0.2904069763639523</v>
      </c>
      <c r="CK21" s="10">
        <f t="shared" si="72"/>
        <v>0.2915008972092501</v>
      </c>
      <c r="CL21" s="10">
        <f t="shared" si="72"/>
        <v>0.2925948180545479</v>
      </c>
      <c r="CM21" s="10">
        <f t="shared" si="72"/>
        <v>0.2936887388998457</v>
      </c>
      <c r="CN21" s="10">
        <f t="shared" si="72"/>
        <v>0.2947826597451435</v>
      </c>
      <c r="CO21" s="10">
        <f t="shared" si="72"/>
        <v>0.29587658059044131</v>
      </c>
      <c r="CP21" s="10">
        <f t="shared" si="72"/>
        <v>0.29697050143573911</v>
      </c>
      <c r="CQ21" s="10">
        <f t="shared" si="72"/>
        <v>0.29806442228103691</v>
      </c>
      <c r="CR21" s="10">
        <f t="shared" si="72"/>
        <v>0.29915834312633471</v>
      </c>
      <c r="CS21" s="10">
        <f t="shared" si="72"/>
        <v>0.30025226397163252</v>
      </c>
      <c r="CT21" s="10">
        <f t="shared" si="72"/>
        <v>0.30134618481693032</v>
      </c>
      <c r="CU21" s="10">
        <f t="shared" si="72"/>
        <v>0.30244010566222812</v>
      </c>
      <c r="CV21" s="10">
        <f t="shared" si="72"/>
        <v>0.30353402650752592</v>
      </c>
      <c r="CW21" s="10">
        <f t="shared" ref="CW21:DL21" si="73">CW$5/(1-$C21)+$B$21-CW$5</f>
        <v>0.30462794735282372</v>
      </c>
      <c r="CX21" s="10">
        <f t="shared" si="73"/>
        <v>0.30572186819812153</v>
      </c>
      <c r="CY21" s="10">
        <f t="shared" si="73"/>
        <v>0.30681578904341933</v>
      </c>
      <c r="CZ21" s="10">
        <f t="shared" si="73"/>
        <v>0.30790970988871713</v>
      </c>
      <c r="DA21" s="10">
        <f t="shared" si="73"/>
        <v>0.30900363073401582</v>
      </c>
      <c r="DB21" s="10">
        <f t="shared" si="73"/>
        <v>0.31009755157931362</v>
      </c>
      <c r="DC21" s="10">
        <f t="shared" si="73"/>
        <v>0.31119147242461143</v>
      </c>
      <c r="DD21" s="10">
        <f t="shared" si="73"/>
        <v>0.31228539326990923</v>
      </c>
      <c r="DE21" s="10">
        <f t="shared" si="73"/>
        <v>0.31337931411520703</v>
      </c>
      <c r="DF21" s="10">
        <f t="shared" si="73"/>
        <v>0.31447323496050483</v>
      </c>
      <c r="DG21" s="10">
        <f t="shared" si="73"/>
        <v>0.31556715580580263</v>
      </c>
      <c r="DH21" s="10">
        <f t="shared" si="73"/>
        <v>0.31666107665110044</v>
      </c>
      <c r="DI21" s="10">
        <f t="shared" si="73"/>
        <v>0.31775499749639824</v>
      </c>
      <c r="DJ21" s="10">
        <f t="shared" si="73"/>
        <v>0.31884891834169604</v>
      </c>
      <c r="DK21" s="10">
        <f t="shared" si="73"/>
        <v>0.31994283918699384</v>
      </c>
      <c r="DL21" s="10">
        <f t="shared" si="73"/>
        <v>0.32103676003229165</v>
      </c>
      <c r="DM21" s="10">
        <f t="shared" ref="DM21:EB21" si="74">DM$5/(1-$C21)+$B$21-DM$5</f>
        <v>0.32213068087758945</v>
      </c>
      <c r="DN21" s="10">
        <f t="shared" si="74"/>
        <v>0.32322460172288725</v>
      </c>
      <c r="DO21" s="10">
        <f t="shared" si="74"/>
        <v>0.32431852256818505</v>
      </c>
      <c r="DP21" s="10">
        <f t="shared" si="74"/>
        <v>0.32541244341348285</v>
      </c>
      <c r="DQ21" s="10">
        <f t="shared" si="74"/>
        <v>0.32650636425878066</v>
      </c>
      <c r="DR21" s="10">
        <f t="shared" si="74"/>
        <v>0.32760028510407846</v>
      </c>
      <c r="DS21" s="10">
        <f t="shared" si="74"/>
        <v>0.32869420594937626</v>
      </c>
      <c r="DT21" s="10">
        <f t="shared" si="74"/>
        <v>0.32978812679467406</v>
      </c>
      <c r="DU21" s="10">
        <f t="shared" si="74"/>
        <v>0.33088204763997187</v>
      </c>
      <c r="DV21" s="10">
        <f t="shared" si="74"/>
        <v>0.33197596848526967</v>
      </c>
      <c r="DW21" s="10">
        <f t="shared" si="74"/>
        <v>0.33306988933056747</v>
      </c>
      <c r="DX21" s="10">
        <f t="shared" si="74"/>
        <v>0.33416381017586527</v>
      </c>
      <c r="DY21" s="10">
        <f t="shared" si="74"/>
        <v>0.33525773102116219</v>
      </c>
      <c r="DZ21" s="10">
        <f t="shared" si="74"/>
        <v>0.33635165186646088</v>
      </c>
      <c r="EA21" s="10">
        <f t="shared" si="74"/>
        <v>0.33744557271175779</v>
      </c>
      <c r="EB21" s="10">
        <f t="shared" si="74"/>
        <v>0.33853949355705648</v>
      </c>
      <c r="EC21" s="10">
        <f>EC$5/(1-$C21)+$B$21-EC$5</f>
        <v>0.3396334144023534</v>
      </c>
      <c r="ED21" s="10">
        <f>ED$5/(1-$C21)+$B$21-ED$5</f>
        <v>0.34072733524765209</v>
      </c>
    </row>
    <row r="22" spans="1:135" x14ac:dyDescent="0.25">
      <c r="A22" s="57"/>
    </row>
    <row r="23" spans="1:135" x14ac:dyDescent="0.25">
      <c r="A23" s="57" t="s">
        <v>18</v>
      </c>
    </row>
    <row r="24" spans="1:135" x14ac:dyDescent="0.25">
      <c r="A24" s="57" t="s">
        <v>19</v>
      </c>
      <c r="B24" s="10">
        <f>0.1059</f>
        <v>0.10589999999999999</v>
      </c>
      <c r="C24" s="7">
        <v>3.9669999999999997E-2</v>
      </c>
      <c r="D24" s="10">
        <f>D$5/(1-$C24)+$B$24-D$5</f>
        <v>0.16786307519290222</v>
      </c>
      <c r="E24" s="10">
        <f t="shared" ref="E24:T24" si="75">E$5/(1-$C24)+$B$24-E$5</f>
        <v>0.16992851103266582</v>
      </c>
      <c r="F24" s="10">
        <f t="shared" si="75"/>
        <v>0.17199394687242942</v>
      </c>
      <c r="G24" s="10">
        <f t="shared" si="75"/>
        <v>0.17405938271219257</v>
      </c>
      <c r="H24" s="10">
        <f t="shared" si="75"/>
        <v>0.17612481855195616</v>
      </c>
      <c r="I24" s="10">
        <f t="shared" si="75"/>
        <v>0.17819025439171932</v>
      </c>
      <c r="J24" s="10">
        <f t="shared" si="75"/>
        <v>0.18025569023148291</v>
      </c>
      <c r="K24" s="10">
        <f t="shared" si="75"/>
        <v>0.18232112607124651</v>
      </c>
      <c r="L24" s="10">
        <f t="shared" si="75"/>
        <v>0.18438656191100966</v>
      </c>
      <c r="M24" s="10">
        <f t="shared" si="75"/>
        <v>0.18645199775077326</v>
      </c>
      <c r="N24" s="10">
        <f t="shared" si="75"/>
        <v>0.18851743359053685</v>
      </c>
      <c r="O24" s="10">
        <f t="shared" si="75"/>
        <v>0.19058286943030023</v>
      </c>
      <c r="P24" s="10">
        <f t="shared" si="75"/>
        <v>0.1926483052700636</v>
      </c>
      <c r="Q24" s="10">
        <f t="shared" si="75"/>
        <v>0.19471374110982698</v>
      </c>
      <c r="R24" s="10">
        <f t="shared" si="75"/>
        <v>0.19677917694959035</v>
      </c>
      <c r="S24" s="10">
        <f t="shared" si="75"/>
        <v>0.19884461278935373</v>
      </c>
      <c r="T24" s="10">
        <f t="shared" si="75"/>
        <v>0.2009100486291171</v>
      </c>
      <c r="U24" s="10">
        <f t="shared" ref="U24:AJ24" si="76">U$5/(1-$C24)+$B$24-U$5</f>
        <v>0.20297548446888047</v>
      </c>
      <c r="V24" s="10">
        <f t="shared" si="76"/>
        <v>0.20504092030864385</v>
      </c>
      <c r="W24" s="10">
        <f t="shared" si="76"/>
        <v>0.20710635614840722</v>
      </c>
      <c r="X24" s="10">
        <f t="shared" si="76"/>
        <v>0.2091717919881706</v>
      </c>
      <c r="Y24" s="10">
        <f t="shared" si="76"/>
        <v>0.21123722782793397</v>
      </c>
      <c r="Z24" s="10">
        <f t="shared" si="76"/>
        <v>0.21330266366769735</v>
      </c>
      <c r="AA24" s="10">
        <f t="shared" si="76"/>
        <v>0.21536809950746116</v>
      </c>
      <c r="AB24" s="10">
        <f t="shared" si="76"/>
        <v>0.21743353534722454</v>
      </c>
      <c r="AC24" s="10">
        <f t="shared" si="76"/>
        <v>0.21949897118698791</v>
      </c>
      <c r="AD24" s="10">
        <f t="shared" si="76"/>
        <v>0.22156440702675129</v>
      </c>
      <c r="AE24" s="10">
        <f t="shared" si="76"/>
        <v>0.22362984286651466</v>
      </c>
      <c r="AF24" s="10">
        <f t="shared" si="76"/>
        <v>0.22569527870627804</v>
      </c>
      <c r="AG24" s="10">
        <f t="shared" si="76"/>
        <v>0.22776071454604141</v>
      </c>
      <c r="AH24" s="10">
        <f t="shared" si="76"/>
        <v>0.22982615038580478</v>
      </c>
      <c r="AI24" s="10">
        <f t="shared" si="76"/>
        <v>0.23189158622556816</v>
      </c>
      <c r="AJ24" s="10">
        <f t="shared" si="76"/>
        <v>0.23395702206533153</v>
      </c>
      <c r="AK24" s="10">
        <f t="shared" ref="AK24:AZ24" si="77">AK$5/(1-$C24)+$B$24-AK$5</f>
        <v>0.23602245790509491</v>
      </c>
      <c r="AL24" s="10">
        <f t="shared" si="77"/>
        <v>0.23808789374485828</v>
      </c>
      <c r="AM24" s="10">
        <f t="shared" si="77"/>
        <v>0.24015332958462166</v>
      </c>
      <c r="AN24" s="10">
        <f t="shared" si="77"/>
        <v>0.24221876542438503</v>
      </c>
      <c r="AO24" s="10">
        <f t="shared" si="77"/>
        <v>0.24428420126414885</v>
      </c>
      <c r="AP24" s="10">
        <f t="shared" si="77"/>
        <v>0.24634963710391222</v>
      </c>
      <c r="AQ24" s="10">
        <f t="shared" si="77"/>
        <v>0.2484150729436756</v>
      </c>
      <c r="AR24" s="10">
        <f t="shared" si="77"/>
        <v>0.25048050878343897</v>
      </c>
      <c r="AS24" s="10">
        <f t="shared" si="77"/>
        <v>0.25254594462320235</v>
      </c>
      <c r="AT24" s="10">
        <f t="shared" si="77"/>
        <v>0.25461138046296572</v>
      </c>
      <c r="AU24" s="10">
        <f t="shared" si="77"/>
        <v>0.25667681630272909</v>
      </c>
      <c r="AV24" s="10">
        <f t="shared" si="77"/>
        <v>0.25874225214249247</v>
      </c>
      <c r="AW24" s="10">
        <f t="shared" si="77"/>
        <v>0.2608076879822554</v>
      </c>
      <c r="AX24" s="10">
        <f t="shared" si="77"/>
        <v>0.26287312382201877</v>
      </c>
      <c r="AY24" s="10">
        <f t="shared" si="77"/>
        <v>0.26493855966178304</v>
      </c>
      <c r="AZ24" s="10">
        <f t="shared" si="77"/>
        <v>0.26700399550154641</v>
      </c>
      <c r="BA24" s="10">
        <f t="shared" ref="BA24:BP24" si="78">BA$5/(1-$C24)+$B$24-BA$5</f>
        <v>0.26906943134130978</v>
      </c>
      <c r="BB24" s="10">
        <f t="shared" si="78"/>
        <v>0.27113486718107316</v>
      </c>
      <c r="BC24" s="10">
        <f t="shared" si="78"/>
        <v>0.27320030302083609</v>
      </c>
      <c r="BD24" s="10">
        <f t="shared" si="78"/>
        <v>0.27526573886059946</v>
      </c>
      <c r="BE24" s="10">
        <f t="shared" si="78"/>
        <v>0.27733117470036284</v>
      </c>
      <c r="BF24" s="10">
        <f t="shared" si="78"/>
        <v>0.27939661054012621</v>
      </c>
      <c r="BG24" s="10">
        <f t="shared" si="78"/>
        <v>0.28146204637988959</v>
      </c>
      <c r="BH24" s="10">
        <f t="shared" si="78"/>
        <v>0.28352748221965296</v>
      </c>
      <c r="BI24" s="10">
        <f t="shared" si="78"/>
        <v>0.28559291805941722</v>
      </c>
      <c r="BJ24" s="10">
        <f t="shared" si="78"/>
        <v>0.2876583538991806</v>
      </c>
      <c r="BK24" s="10">
        <f t="shared" si="78"/>
        <v>0.28972378973894397</v>
      </c>
      <c r="BL24" s="10">
        <f t="shared" si="78"/>
        <v>0.29178922557870735</v>
      </c>
      <c r="BM24" s="10">
        <f t="shared" si="78"/>
        <v>0.29385466141847072</v>
      </c>
      <c r="BN24" s="10">
        <f t="shared" si="78"/>
        <v>0.29592009725823409</v>
      </c>
      <c r="BO24" s="10">
        <f t="shared" si="78"/>
        <v>0.29798553309799747</v>
      </c>
      <c r="BP24" s="10">
        <f t="shared" si="78"/>
        <v>0.30005096893776084</v>
      </c>
      <c r="BQ24" s="10">
        <f t="shared" ref="BQ24:CF24" si="79">BQ$5/(1-$C24)+$B$24-BQ$5</f>
        <v>0.30211640477752422</v>
      </c>
      <c r="BR24" s="10">
        <f t="shared" si="79"/>
        <v>0.30418184061728759</v>
      </c>
      <c r="BS24" s="10">
        <f t="shared" si="79"/>
        <v>0.30624727645705097</v>
      </c>
      <c r="BT24" s="10">
        <f t="shared" si="79"/>
        <v>0.30831271229681434</v>
      </c>
      <c r="BU24" s="10">
        <f t="shared" si="79"/>
        <v>0.31037814813657771</v>
      </c>
      <c r="BV24" s="10">
        <f t="shared" si="79"/>
        <v>0.31244358397634109</v>
      </c>
      <c r="BW24" s="10">
        <f t="shared" si="79"/>
        <v>0.31450901981610446</v>
      </c>
      <c r="BX24" s="10">
        <f t="shared" si="79"/>
        <v>0.31657445565586784</v>
      </c>
      <c r="BY24" s="10">
        <f t="shared" si="79"/>
        <v>0.31863989149563121</v>
      </c>
      <c r="BZ24" s="10">
        <f t="shared" si="79"/>
        <v>0.32070532733539459</v>
      </c>
      <c r="CA24" s="10">
        <f t="shared" si="79"/>
        <v>0.32277076317515796</v>
      </c>
      <c r="CB24" s="10">
        <f t="shared" si="79"/>
        <v>0.32483619901492133</v>
      </c>
      <c r="CC24" s="10">
        <f t="shared" si="79"/>
        <v>0.32690163485468471</v>
      </c>
      <c r="CD24" s="10">
        <f t="shared" si="79"/>
        <v>0.32896707069444808</v>
      </c>
      <c r="CE24" s="10">
        <f t="shared" si="79"/>
        <v>0.33103250653421146</v>
      </c>
      <c r="CF24" s="10">
        <f t="shared" si="79"/>
        <v>0.33309794237397483</v>
      </c>
      <c r="CG24" s="10">
        <f t="shared" ref="CG24:CV24" si="80">CG$5/(1-$C24)+$B$24-CG$5</f>
        <v>0.33516337821373821</v>
      </c>
      <c r="CH24" s="10">
        <f t="shared" si="80"/>
        <v>0.33722881405350158</v>
      </c>
      <c r="CI24" s="10">
        <f t="shared" si="80"/>
        <v>0.33929424989326495</v>
      </c>
      <c r="CJ24" s="10">
        <f t="shared" si="80"/>
        <v>0.34135968573302833</v>
      </c>
      <c r="CK24" s="10">
        <f t="shared" si="80"/>
        <v>0.34342512157279259</v>
      </c>
      <c r="CL24" s="10">
        <f t="shared" si="80"/>
        <v>0.34549055741255597</v>
      </c>
      <c r="CM24" s="10">
        <f t="shared" si="80"/>
        <v>0.34755599325231934</v>
      </c>
      <c r="CN24" s="10">
        <f t="shared" si="80"/>
        <v>0.34962142909208271</v>
      </c>
      <c r="CO24" s="10">
        <f t="shared" si="80"/>
        <v>0.35168686493184609</v>
      </c>
      <c r="CP24" s="10">
        <f t="shared" si="80"/>
        <v>0.35375230077160946</v>
      </c>
      <c r="CQ24" s="10">
        <f t="shared" si="80"/>
        <v>0.35581773661137284</v>
      </c>
      <c r="CR24" s="10">
        <f t="shared" si="80"/>
        <v>0.35788317245113621</v>
      </c>
      <c r="CS24" s="10">
        <f t="shared" si="80"/>
        <v>0.35994860829089959</v>
      </c>
      <c r="CT24" s="10">
        <f t="shared" si="80"/>
        <v>0.36201404413066296</v>
      </c>
      <c r="CU24" s="10">
        <f t="shared" si="80"/>
        <v>0.36407947997042633</v>
      </c>
      <c r="CV24" s="10">
        <f t="shared" si="80"/>
        <v>0.36614491581018971</v>
      </c>
      <c r="CW24" s="10">
        <f t="shared" ref="CW24:DL24" si="81">CW$5/(1-$C24)+$B$24-CW$5</f>
        <v>0.36821035164995308</v>
      </c>
      <c r="CX24" s="10">
        <f t="shared" si="81"/>
        <v>0.37027578748971646</v>
      </c>
      <c r="CY24" s="10">
        <f t="shared" si="81"/>
        <v>0.37234122332947983</v>
      </c>
      <c r="CZ24" s="10">
        <f t="shared" si="81"/>
        <v>0.37440665916924321</v>
      </c>
      <c r="DA24" s="10">
        <f t="shared" si="81"/>
        <v>0.37647209500900658</v>
      </c>
      <c r="DB24" s="10">
        <f t="shared" si="81"/>
        <v>0.37853753084876995</v>
      </c>
      <c r="DC24" s="10">
        <f t="shared" si="81"/>
        <v>0.38060296668853333</v>
      </c>
      <c r="DD24" s="10">
        <f t="shared" si="81"/>
        <v>0.3826684025282967</v>
      </c>
      <c r="DE24" s="10">
        <f t="shared" si="81"/>
        <v>0.38473383836806008</v>
      </c>
      <c r="DF24" s="10">
        <f t="shared" si="81"/>
        <v>0.38679927420782345</v>
      </c>
      <c r="DG24" s="10">
        <f t="shared" si="81"/>
        <v>0.38886471004758683</v>
      </c>
      <c r="DH24" s="10">
        <f t="shared" si="81"/>
        <v>0.3909301458873502</v>
      </c>
      <c r="DI24" s="10">
        <f t="shared" si="81"/>
        <v>0.39299558172711357</v>
      </c>
      <c r="DJ24" s="10">
        <f t="shared" si="81"/>
        <v>0.39506101756687695</v>
      </c>
      <c r="DK24" s="10">
        <f t="shared" si="81"/>
        <v>0.39712645340664032</v>
      </c>
      <c r="DL24" s="10">
        <f t="shared" si="81"/>
        <v>0.39919188924640459</v>
      </c>
      <c r="DM24" s="10">
        <f t="shared" ref="DM24:EB24" si="82">DM$5/(1-$C24)+$B$24-DM$5</f>
        <v>0.40125732508616796</v>
      </c>
      <c r="DN24" s="10">
        <f t="shared" si="82"/>
        <v>0.40332276092593133</v>
      </c>
      <c r="DO24" s="10">
        <f t="shared" si="82"/>
        <v>0.40538819676569471</v>
      </c>
      <c r="DP24" s="10">
        <f t="shared" si="82"/>
        <v>0.40745363260545808</v>
      </c>
      <c r="DQ24" s="10">
        <f t="shared" si="82"/>
        <v>0.40951906844522146</v>
      </c>
      <c r="DR24" s="10">
        <f t="shared" si="82"/>
        <v>0.41158450428498483</v>
      </c>
      <c r="DS24" s="10">
        <f t="shared" si="82"/>
        <v>0.41364994012474821</v>
      </c>
      <c r="DT24" s="10">
        <f t="shared" si="82"/>
        <v>0.41571537596451158</v>
      </c>
      <c r="DU24" s="10">
        <f t="shared" si="82"/>
        <v>0.41778081180427495</v>
      </c>
      <c r="DV24" s="10">
        <f t="shared" si="82"/>
        <v>0.41984624764403744</v>
      </c>
      <c r="DW24" s="10">
        <f t="shared" si="82"/>
        <v>0.42191168348380081</v>
      </c>
      <c r="DX24" s="10">
        <f t="shared" si="82"/>
        <v>0.42397711932356419</v>
      </c>
      <c r="DY24" s="10">
        <f t="shared" si="82"/>
        <v>0.42604255516332756</v>
      </c>
      <c r="DZ24" s="10">
        <f t="shared" si="82"/>
        <v>0.42810799100309271</v>
      </c>
      <c r="EA24" s="10">
        <f t="shared" si="82"/>
        <v>0.43017342684285609</v>
      </c>
      <c r="EB24" s="10">
        <f t="shared" si="82"/>
        <v>0.43223886268261946</v>
      </c>
      <c r="EC24" s="10">
        <f>EC$5/(1-$C24)+$B$24-EC$5</f>
        <v>0.43430429852238284</v>
      </c>
      <c r="ED24" s="10">
        <f>ED$5/(1-$C24)+$B$24-ED$5</f>
        <v>0.43636973436214621</v>
      </c>
    </row>
    <row r="25" spans="1:135" x14ac:dyDescent="0.25">
      <c r="A25" s="57" t="s">
        <v>20</v>
      </c>
      <c r="B25" s="10">
        <f>0.0755+0.002</f>
        <v>7.7499999999999999E-2</v>
      </c>
      <c r="C25" s="7">
        <v>6.4000000000000003E-3</v>
      </c>
      <c r="D25" s="10">
        <f>D$5/(1-$C25)+$B$25-D$5</f>
        <v>8.7161835748792216E-2</v>
      </c>
      <c r="E25" s="10">
        <f t="shared" ref="E25:T25" si="83">E$5/(1-$C25)+$B$25-E$5</f>
        <v>8.7483896940418582E-2</v>
      </c>
      <c r="F25" s="10">
        <f t="shared" si="83"/>
        <v>8.7805958132044948E-2</v>
      </c>
      <c r="G25" s="10">
        <f t="shared" si="83"/>
        <v>8.8128019323671314E-2</v>
      </c>
      <c r="H25" s="10">
        <f t="shared" si="83"/>
        <v>8.845008051529768E-2</v>
      </c>
      <c r="I25" s="10">
        <f t="shared" si="83"/>
        <v>8.8772141706924046E-2</v>
      </c>
      <c r="J25" s="10">
        <f t="shared" si="83"/>
        <v>8.9094202898550634E-2</v>
      </c>
      <c r="K25" s="10">
        <f t="shared" si="83"/>
        <v>8.9416264090177E-2</v>
      </c>
      <c r="L25" s="10">
        <f t="shared" si="83"/>
        <v>8.9738325281803366E-2</v>
      </c>
      <c r="M25" s="10">
        <f t="shared" si="83"/>
        <v>9.0060386473429732E-2</v>
      </c>
      <c r="N25" s="10">
        <f t="shared" si="83"/>
        <v>9.0382447665056542E-2</v>
      </c>
      <c r="O25" s="10">
        <f t="shared" si="83"/>
        <v>9.0704508856682686E-2</v>
      </c>
      <c r="P25" s="10">
        <f t="shared" si="83"/>
        <v>9.1026570048309274E-2</v>
      </c>
      <c r="Q25" s="10">
        <f t="shared" si="83"/>
        <v>9.1348631239935418E-2</v>
      </c>
      <c r="R25" s="10">
        <f t="shared" si="83"/>
        <v>9.1670692431562006E-2</v>
      </c>
      <c r="S25" s="10">
        <f t="shared" si="83"/>
        <v>9.1992753623188595E-2</v>
      </c>
      <c r="T25" s="10">
        <f t="shared" si="83"/>
        <v>9.2314814814814738E-2</v>
      </c>
      <c r="U25" s="10">
        <f t="shared" ref="U25:AJ25" si="84">U$5/(1-$C25)+$B$25-U$5</f>
        <v>9.2636876006441327E-2</v>
      </c>
      <c r="V25" s="10">
        <f t="shared" si="84"/>
        <v>9.2958937198067471E-2</v>
      </c>
      <c r="W25" s="10">
        <f t="shared" si="84"/>
        <v>9.3280998389694059E-2</v>
      </c>
      <c r="X25" s="10">
        <f t="shared" si="84"/>
        <v>9.3603059581320647E-2</v>
      </c>
      <c r="Y25" s="10">
        <f t="shared" si="84"/>
        <v>9.3925120772946791E-2</v>
      </c>
      <c r="Z25" s="10">
        <f t="shared" si="84"/>
        <v>9.4247181964573379E-2</v>
      </c>
      <c r="AA25" s="10">
        <f t="shared" si="84"/>
        <v>9.4569243156199523E-2</v>
      </c>
      <c r="AB25" s="10">
        <f t="shared" si="84"/>
        <v>9.4891304347826111E-2</v>
      </c>
      <c r="AC25" s="10">
        <f t="shared" si="84"/>
        <v>9.5213365539452699E-2</v>
      </c>
      <c r="AD25" s="10">
        <f t="shared" si="84"/>
        <v>9.5535426731078843E-2</v>
      </c>
      <c r="AE25" s="10">
        <f t="shared" si="84"/>
        <v>9.5857487922705431E-2</v>
      </c>
      <c r="AF25" s="10">
        <f t="shared" si="84"/>
        <v>9.6179549114331575E-2</v>
      </c>
      <c r="AG25" s="10">
        <f t="shared" si="84"/>
        <v>9.6501610305958163E-2</v>
      </c>
      <c r="AH25" s="10">
        <f t="shared" si="84"/>
        <v>9.6823671497584307E-2</v>
      </c>
      <c r="AI25" s="10">
        <f t="shared" si="84"/>
        <v>9.7145732689210895E-2</v>
      </c>
      <c r="AJ25" s="10">
        <f t="shared" si="84"/>
        <v>9.7467793880837483E-2</v>
      </c>
      <c r="AK25" s="10">
        <f t="shared" ref="AK25:AZ25" si="85">AK$5/(1-$C25)+$B$25-AK$5</f>
        <v>9.7789855072463627E-2</v>
      </c>
      <c r="AL25" s="10">
        <f t="shared" si="85"/>
        <v>9.8111916264090215E-2</v>
      </c>
      <c r="AM25" s="10">
        <f t="shared" si="85"/>
        <v>9.8433977455716359E-2</v>
      </c>
      <c r="AN25" s="10">
        <f t="shared" si="85"/>
        <v>9.8756038647342947E-2</v>
      </c>
      <c r="AO25" s="10">
        <f t="shared" si="85"/>
        <v>9.9078099838969536E-2</v>
      </c>
      <c r="AP25" s="10">
        <f t="shared" si="85"/>
        <v>9.940016103059568E-2</v>
      </c>
      <c r="AQ25" s="10">
        <f t="shared" si="85"/>
        <v>9.9722222222222268E-2</v>
      </c>
      <c r="AR25" s="10">
        <f t="shared" si="85"/>
        <v>0.10004428341384841</v>
      </c>
      <c r="AS25" s="10">
        <f t="shared" si="85"/>
        <v>0.100366344605475</v>
      </c>
      <c r="AT25" s="10">
        <f t="shared" si="85"/>
        <v>0.10068840579710159</v>
      </c>
      <c r="AU25" s="10">
        <f t="shared" si="85"/>
        <v>0.10101046698872773</v>
      </c>
      <c r="AV25" s="10">
        <f t="shared" si="85"/>
        <v>0.10133252818035432</v>
      </c>
      <c r="AW25" s="10">
        <f t="shared" si="85"/>
        <v>0.10165458937198046</v>
      </c>
      <c r="AX25" s="10">
        <f t="shared" si="85"/>
        <v>0.10197665056360705</v>
      </c>
      <c r="AY25" s="10">
        <f t="shared" si="85"/>
        <v>0.10229871175523364</v>
      </c>
      <c r="AZ25" s="10">
        <f t="shared" si="85"/>
        <v>0.10262077294685978</v>
      </c>
      <c r="BA25" s="10">
        <f t="shared" ref="BA25:BP25" si="86">BA$5/(1-$C25)+$B$25-BA$5</f>
        <v>0.10294283413848637</v>
      </c>
      <c r="BB25" s="10">
        <f t="shared" si="86"/>
        <v>0.10326489533011207</v>
      </c>
      <c r="BC25" s="10">
        <f t="shared" si="86"/>
        <v>0.10358695652173822</v>
      </c>
      <c r="BD25" s="10">
        <f t="shared" si="86"/>
        <v>0.1039090177133648</v>
      </c>
      <c r="BE25" s="10">
        <f t="shared" si="86"/>
        <v>0.10423107890499139</v>
      </c>
      <c r="BF25" s="10">
        <f t="shared" si="86"/>
        <v>0.10455314009661798</v>
      </c>
      <c r="BG25" s="10">
        <f t="shared" si="86"/>
        <v>0.10487520128824457</v>
      </c>
      <c r="BH25" s="10">
        <f t="shared" si="86"/>
        <v>0.10519726247987027</v>
      </c>
      <c r="BI25" s="10">
        <f t="shared" si="86"/>
        <v>0.10551932367149686</v>
      </c>
      <c r="BJ25" s="10">
        <f t="shared" si="86"/>
        <v>0.10584138486312344</v>
      </c>
      <c r="BK25" s="10">
        <f t="shared" si="86"/>
        <v>0.10616344605475003</v>
      </c>
      <c r="BL25" s="10">
        <f t="shared" si="86"/>
        <v>0.10648550724637662</v>
      </c>
      <c r="BM25" s="10">
        <f t="shared" si="86"/>
        <v>0.10680756843800232</v>
      </c>
      <c r="BN25" s="10">
        <f t="shared" si="86"/>
        <v>0.10712962962962891</v>
      </c>
      <c r="BO25" s="10">
        <f t="shared" si="86"/>
        <v>0.1074516908212555</v>
      </c>
      <c r="BP25" s="10">
        <f t="shared" si="86"/>
        <v>0.10777375201288208</v>
      </c>
      <c r="BQ25" s="10">
        <f t="shared" ref="BQ25:CF25" si="87">BQ$5/(1-$C25)+$B$25-BQ$5</f>
        <v>0.10809581320450867</v>
      </c>
      <c r="BR25" s="10">
        <f t="shared" si="87"/>
        <v>0.10841787439613437</v>
      </c>
      <c r="BS25" s="10">
        <f t="shared" si="87"/>
        <v>0.10873993558776096</v>
      </c>
      <c r="BT25" s="10">
        <f t="shared" si="87"/>
        <v>0.10906199677938755</v>
      </c>
      <c r="BU25" s="10">
        <f t="shared" si="87"/>
        <v>0.10938405797101414</v>
      </c>
      <c r="BV25" s="10">
        <f t="shared" si="87"/>
        <v>0.10970611916264073</v>
      </c>
      <c r="BW25" s="10">
        <f t="shared" si="87"/>
        <v>0.11002818035426642</v>
      </c>
      <c r="BX25" s="10">
        <f t="shared" si="87"/>
        <v>0.11035024154589301</v>
      </c>
      <c r="BY25" s="10">
        <f t="shared" si="87"/>
        <v>0.1106723027375196</v>
      </c>
      <c r="BZ25" s="10">
        <f t="shared" si="87"/>
        <v>0.11099436392914619</v>
      </c>
      <c r="CA25" s="10">
        <f t="shared" si="87"/>
        <v>0.11131642512077278</v>
      </c>
      <c r="CB25" s="10">
        <f t="shared" si="87"/>
        <v>0.11163848631239848</v>
      </c>
      <c r="CC25" s="10">
        <f t="shared" si="87"/>
        <v>0.11196054750402507</v>
      </c>
      <c r="CD25" s="10">
        <f t="shared" si="87"/>
        <v>0.11228260869565165</v>
      </c>
      <c r="CE25" s="10">
        <f t="shared" si="87"/>
        <v>0.11260466988727824</v>
      </c>
      <c r="CF25" s="10">
        <f t="shared" si="87"/>
        <v>0.11292673107890394</v>
      </c>
      <c r="CG25" s="10">
        <f t="shared" ref="CG25:CV25" si="88">CG$5/(1-$C25)+$B$25-CG$5</f>
        <v>0.11324879227053053</v>
      </c>
      <c r="CH25" s="10">
        <f t="shared" si="88"/>
        <v>0.11357085346215712</v>
      </c>
      <c r="CI25" s="10">
        <f t="shared" si="88"/>
        <v>0.11389291465378371</v>
      </c>
      <c r="CJ25" s="10">
        <f t="shared" si="88"/>
        <v>0.11421497584541029</v>
      </c>
      <c r="CK25" s="10">
        <f t="shared" si="88"/>
        <v>0.11453703703703599</v>
      </c>
      <c r="CL25" s="10">
        <f t="shared" si="88"/>
        <v>0.11485909822866258</v>
      </c>
      <c r="CM25" s="10">
        <f t="shared" si="88"/>
        <v>0.11518115942028917</v>
      </c>
      <c r="CN25" s="10">
        <f t="shared" si="88"/>
        <v>0.11550322061191576</v>
      </c>
      <c r="CO25" s="10">
        <f t="shared" si="88"/>
        <v>0.11582528180354235</v>
      </c>
      <c r="CP25" s="10">
        <f t="shared" si="88"/>
        <v>0.11614734299516805</v>
      </c>
      <c r="CQ25" s="10">
        <f t="shared" si="88"/>
        <v>0.11646940418679463</v>
      </c>
      <c r="CR25" s="10">
        <f t="shared" si="88"/>
        <v>0.11679146537842122</v>
      </c>
      <c r="CS25" s="10">
        <f t="shared" si="88"/>
        <v>0.11711352657004781</v>
      </c>
      <c r="CT25" s="10">
        <f t="shared" si="88"/>
        <v>0.1174355877616744</v>
      </c>
      <c r="CU25" s="10">
        <f t="shared" si="88"/>
        <v>0.1177576489533001</v>
      </c>
      <c r="CV25" s="10">
        <f t="shared" si="88"/>
        <v>0.11807971014492669</v>
      </c>
      <c r="CW25" s="10">
        <f t="shared" ref="CW25:DL25" si="89">CW$5/(1-$C25)+$B$25-CW$5</f>
        <v>0.11840177133655327</v>
      </c>
      <c r="CX25" s="10">
        <f t="shared" si="89"/>
        <v>0.11872383252817986</v>
      </c>
      <c r="CY25" s="10">
        <f t="shared" si="89"/>
        <v>0.11904589371980645</v>
      </c>
      <c r="CZ25" s="10">
        <f t="shared" si="89"/>
        <v>0.11936795491143215</v>
      </c>
      <c r="DA25" s="10">
        <f t="shared" si="89"/>
        <v>0.11969001610305874</v>
      </c>
      <c r="DB25" s="10">
        <f t="shared" si="89"/>
        <v>0.12001207729468533</v>
      </c>
      <c r="DC25" s="10">
        <f t="shared" si="89"/>
        <v>0.12033413848631191</v>
      </c>
      <c r="DD25" s="10">
        <f t="shared" si="89"/>
        <v>0.1206561996779385</v>
      </c>
      <c r="DE25" s="10">
        <f t="shared" si="89"/>
        <v>0.1209782608695642</v>
      </c>
      <c r="DF25" s="10">
        <f t="shared" si="89"/>
        <v>0.12130032206119079</v>
      </c>
      <c r="DG25" s="10">
        <f t="shared" si="89"/>
        <v>0.12162238325281738</v>
      </c>
      <c r="DH25" s="10">
        <f t="shared" si="89"/>
        <v>0.12194444444444397</v>
      </c>
      <c r="DI25" s="10">
        <f t="shared" si="89"/>
        <v>0.12226650563607055</v>
      </c>
      <c r="DJ25" s="10">
        <f t="shared" si="89"/>
        <v>0.12258856682769625</v>
      </c>
      <c r="DK25" s="10">
        <f t="shared" si="89"/>
        <v>0.12291062801932284</v>
      </c>
      <c r="DL25" s="10">
        <f t="shared" si="89"/>
        <v>0.12323268921094943</v>
      </c>
      <c r="DM25" s="10">
        <f t="shared" ref="DM25:EB25" si="90">DM$5/(1-$C25)+$B$25-DM$5</f>
        <v>0.12355475040257602</v>
      </c>
      <c r="DN25" s="10">
        <f t="shared" si="90"/>
        <v>0.12387681159420261</v>
      </c>
      <c r="DO25" s="10">
        <f t="shared" si="90"/>
        <v>0.12419887278582831</v>
      </c>
      <c r="DP25" s="10">
        <f t="shared" si="90"/>
        <v>0.1245209339774549</v>
      </c>
      <c r="DQ25" s="10">
        <f t="shared" si="90"/>
        <v>0.12484299516908148</v>
      </c>
      <c r="DR25" s="10">
        <f t="shared" si="90"/>
        <v>0.12516505636070807</v>
      </c>
      <c r="DS25" s="10">
        <f t="shared" si="90"/>
        <v>0.12548711755233377</v>
      </c>
      <c r="DT25" s="10">
        <f t="shared" si="90"/>
        <v>0.12580917874396036</v>
      </c>
      <c r="DU25" s="10">
        <f t="shared" si="90"/>
        <v>0.12613123993558695</v>
      </c>
      <c r="DV25" s="10">
        <f t="shared" si="90"/>
        <v>0.12645330112721354</v>
      </c>
      <c r="DW25" s="10">
        <f t="shared" si="90"/>
        <v>0.12677536231884012</v>
      </c>
      <c r="DX25" s="10">
        <f t="shared" si="90"/>
        <v>0.12709742351046582</v>
      </c>
      <c r="DY25" s="10">
        <f t="shared" si="90"/>
        <v>0.12741948470209241</v>
      </c>
      <c r="DZ25" s="10">
        <f t="shared" si="90"/>
        <v>0.127741545893719</v>
      </c>
      <c r="EA25" s="10">
        <f t="shared" si="90"/>
        <v>0.12806360708534559</v>
      </c>
      <c r="EB25" s="10">
        <f t="shared" si="90"/>
        <v>0.12838566827697218</v>
      </c>
      <c r="EC25" s="10">
        <f>EC$5/(1-$C25)+$B$25-EC$5</f>
        <v>0.12870772946859965</v>
      </c>
      <c r="ED25" s="10">
        <f>ED$5/(1-$C25)+$B$25-ED$5</f>
        <v>0.12902979066022535</v>
      </c>
    </row>
    <row r="26" spans="1:135" x14ac:dyDescent="0.25">
      <c r="A26" s="57" t="s">
        <v>21</v>
      </c>
      <c r="B26" s="10">
        <f>0.0346+0.002</f>
        <v>3.6600000000000001E-2</v>
      </c>
      <c r="C26" s="7">
        <v>4.4000000000000003E-3</v>
      </c>
      <c r="D26" s="10">
        <f>D$5/(1-$C26)+$B$26-D$5</f>
        <v>4.3229168340698898E-2</v>
      </c>
      <c r="E26" s="10">
        <f t="shared" ref="E26:T26" si="91">E$5/(1-$C26)+$B$26-E$5</f>
        <v>4.3450140618722211E-2</v>
      </c>
      <c r="F26" s="10">
        <f t="shared" si="91"/>
        <v>4.3671112896745523E-2</v>
      </c>
      <c r="G26" s="10">
        <f t="shared" si="91"/>
        <v>4.3892085174768836E-2</v>
      </c>
      <c r="H26" s="10">
        <f t="shared" si="91"/>
        <v>4.4113057452792148E-2</v>
      </c>
      <c r="I26" s="10">
        <f t="shared" si="91"/>
        <v>4.4334029730815461E-2</v>
      </c>
      <c r="J26" s="10">
        <f t="shared" si="91"/>
        <v>4.4555002008838773E-2</v>
      </c>
      <c r="K26" s="10">
        <f t="shared" si="91"/>
        <v>4.4775974286862086E-2</v>
      </c>
      <c r="L26" s="10">
        <f t="shared" si="91"/>
        <v>4.4996946564885398E-2</v>
      </c>
      <c r="M26" s="10">
        <f t="shared" si="91"/>
        <v>4.5217918842908711E-2</v>
      </c>
      <c r="N26" s="10">
        <f t="shared" si="91"/>
        <v>4.5438891120932023E-2</v>
      </c>
      <c r="O26" s="10">
        <f t="shared" si="91"/>
        <v>4.5659863398955114E-2</v>
      </c>
      <c r="P26" s="10">
        <f t="shared" si="91"/>
        <v>4.5880835676978649E-2</v>
      </c>
      <c r="Q26" s="10">
        <f t="shared" si="91"/>
        <v>4.6101807955001739E-2</v>
      </c>
      <c r="R26" s="10">
        <f t="shared" si="91"/>
        <v>4.6322780233025274E-2</v>
      </c>
      <c r="S26" s="10">
        <f t="shared" si="91"/>
        <v>4.6543752511048364E-2</v>
      </c>
      <c r="T26" s="10">
        <f t="shared" si="91"/>
        <v>4.6764724789071899E-2</v>
      </c>
      <c r="U26" s="10">
        <f t="shared" ref="U26:AJ26" si="92">U$5/(1-$C26)+$B$26-U$5</f>
        <v>4.6985697067094989E-2</v>
      </c>
      <c r="V26" s="10">
        <f t="shared" si="92"/>
        <v>4.7206669345118524E-2</v>
      </c>
      <c r="W26" s="10">
        <f t="shared" si="92"/>
        <v>4.7427641623141614E-2</v>
      </c>
      <c r="X26" s="10">
        <f t="shared" si="92"/>
        <v>4.7648613901165149E-2</v>
      </c>
      <c r="Y26" s="10">
        <f t="shared" si="92"/>
        <v>4.7869586179188239E-2</v>
      </c>
      <c r="Z26" s="10">
        <f t="shared" si="92"/>
        <v>4.8090558457211774E-2</v>
      </c>
      <c r="AA26" s="10">
        <f t="shared" si="92"/>
        <v>4.8311530735234864E-2</v>
      </c>
      <c r="AB26" s="10">
        <f t="shared" si="92"/>
        <v>4.8532503013258399E-2</v>
      </c>
      <c r="AC26" s="10">
        <f t="shared" si="92"/>
        <v>4.8753475291281489E-2</v>
      </c>
      <c r="AD26" s="10">
        <f t="shared" si="92"/>
        <v>4.897444756930458E-2</v>
      </c>
      <c r="AE26" s="10">
        <f t="shared" si="92"/>
        <v>4.9195419847328115E-2</v>
      </c>
      <c r="AF26" s="10">
        <f t="shared" si="92"/>
        <v>4.9416392125351205E-2</v>
      </c>
      <c r="AG26" s="10">
        <f t="shared" si="92"/>
        <v>4.963736440337474E-2</v>
      </c>
      <c r="AH26" s="10">
        <f t="shared" si="92"/>
        <v>4.985833668139783E-2</v>
      </c>
      <c r="AI26" s="10">
        <f t="shared" si="92"/>
        <v>5.0079308959421365E-2</v>
      </c>
      <c r="AJ26" s="10">
        <f t="shared" si="92"/>
        <v>5.0300281237444455E-2</v>
      </c>
      <c r="AK26" s="10">
        <f t="shared" ref="AK26:AZ26" si="93">AK$5/(1-$C26)+$B$26-AK$5</f>
        <v>5.052125351546799E-2</v>
      </c>
      <c r="AL26" s="10">
        <f t="shared" si="93"/>
        <v>5.074222579349108E-2</v>
      </c>
      <c r="AM26" s="10">
        <f t="shared" si="93"/>
        <v>5.0963198071514615E-2</v>
      </c>
      <c r="AN26" s="10">
        <f t="shared" si="93"/>
        <v>5.1184170349537705E-2</v>
      </c>
      <c r="AO26" s="10">
        <f t="shared" si="93"/>
        <v>5.140514262756124E-2</v>
      </c>
      <c r="AP26" s="10">
        <f t="shared" si="93"/>
        <v>5.162611490558433E-2</v>
      </c>
      <c r="AQ26" s="10">
        <f t="shared" si="93"/>
        <v>5.1847087183607865E-2</v>
      </c>
      <c r="AR26" s="10">
        <f t="shared" si="93"/>
        <v>5.2068059461630956E-2</v>
      </c>
      <c r="AS26" s="10">
        <f t="shared" si="93"/>
        <v>5.228903173965449E-2</v>
      </c>
      <c r="AT26" s="10">
        <f t="shared" si="93"/>
        <v>5.2510004017677581E-2</v>
      </c>
      <c r="AU26" s="10">
        <f t="shared" si="93"/>
        <v>5.2730976295700671E-2</v>
      </c>
      <c r="AV26" s="10">
        <f t="shared" si="93"/>
        <v>5.2951948573724206E-2</v>
      </c>
      <c r="AW26" s="10">
        <f t="shared" si="93"/>
        <v>5.3172920851747296E-2</v>
      </c>
      <c r="AX26" s="10">
        <f t="shared" si="93"/>
        <v>5.3393893129770831E-2</v>
      </c>
      <c r="AY26" s="10">
        <f t="shared" si="93"/>
        <v>5.3614865407793921E-2</v>
      </c>
      <c r="AZ26" s="10">
        <f t="shared" si="93"/>
        <v>5.3835837685817456E-2</v>
      </c>
      <c r="BA26" s="10">
        <f t="shared" ref="BA26:BP26" si="94">BA$5/(1-$C26)+$B$26-BA$5</f>
        <v>5.4056809963840546E-2</v>
      </c>
      <c r="BB26" s="10">
        <f t="shared" si="94"/>
        <v>5.4277782241863637E-2</v>
      </c>
      <c r="BC26" s="10">
        <f t="shared" si="94"/>
        <v>5.4498754519887171E-2</v>
      </c>
      <c r="BD26" s="10">
        <f t="shared" si="94"/>
        <v>5.4719726797910262E-2</v>
      </c>
      <c r="BE26" s="10">
        <f t="shared" si="94"/>
        <v>5.4940699075934241E-2</v>
      </c>
      <c r="BF26" s="10">
        <f t="shared" si="94"/>
        <v>5.5161671353957331E-2</v>
      </c>
      <c r="BG26" s="10">
        <f t="shared" si="94"/>
        <v>5.5382643631980422E-2</v>
      </c>
      <c r="BH26" s="10">
        <f t="shared" si="94"/>
        <v>5.5603615910003512E-2</v>
      </c>
      <c r="BI26" s="10">
        <f t="shared" si="94"/>
        <v>5.5824588188027491E-2</v>
      </c>
      <c r="BJ26" s="10">
        <f t="shared" si="94"/>
        <v>5.6045560466050581E-2</v>
      </c>
      <c r="BK26" s="10">
        <f t="shared" si="94"/>
        <v>5.6266532744073672E-2</v>
      </c>
      <c r="BL26" s="10">
        <f t="shared" si="94"/>
        <v>5.6487505022096762E-2</v>
      </c>
      <c r="BM26" s="10">
        <f t="shared" si="94"/>
        <v>5.6708477300119853E-2</v>
      </c>
      <c r="BN26" s="10">
        <f t="shared" si="94"/>
        <v>5.6929449578143831E-2</v>
      </c>
      <c r="BO26" s="10">
        <f t="shared" si="94"/>
        <v>5.7150421856166922E-2</v>
      </c>
      <c r="BP26" s="10">
        <f t="shared" si="94"/>
        <v>5.7371394134190012E-2</v>
      </c>
      <c r="BQ26" s="10">
        <f t="shared" ref="BQ26:CF26" si="95">BQ$5/(1-$C26)+$B$26-BQ$5</f>
        <v>5.7592366412213103E-2</v>
      </c>
      <c r="BR26" s="10">
        <f t="shared" si="95"/>
        <v>5.7813338690237082E-2</v>
      </c>
      <c r="BS26" s="10">
        <f t="shared" si="95"/>
        <v>5.8034310968260172E-2</v>
      </c>
      <c r="BT26" s="10">
        <f t="shared" si="95"/>
        <v>5.8255283246283263E-2</v>
      </c>
      <c r="BU26" s="10">
        <f t="shared" si="95"/>
        <v>5.8476255524306353E-2</v>
      </c>
      <c r="BV26" s="10">
        <f t="shared" si="95"/>
        <v>5.8697227802330332E-2</v>
      </c>
      <c r="BW26" s="10">
        <f t="shared" si="95"/>
        <v>5.8918200080353422E-2</v>
      </c>
      <c r="BX26" s="10">
        <f t="shared" si="95"/>
        <v>5.9139172358376513E-2</v>
      </c>
      <c r="BY26" s="10">
        <f t="shared" si="95"/>
        <v>5.9360144636399603E-2</v>
      </c>
      <c r="BZ26" s="10">
        <f t="shared" si="95"/>
        <v>5.9581116914423582E-2</v>
      </c>
      <c r="CA26" s="10">
        <f t="shared" si="95"/>
        <v>5.9802089192446672E-2</v>
      </c>
      <c r="CB26" s="10">
        <f t="shared" si="95"/>
        <v>6.0023061470469763E-2</v>
      </c>
      <c r="CC26" s="10">
        <f t="shared" si="95"/>
        <v>6.0244033748492853E-2</v>
      </c>
      <c r="CD26" s="10">
        <f t="shared" si="95"/>
        <v>6.0465006026515944E-2</v>
      </c>
      <c r="CE26" s="10">
        <f t="shared" si="95"/>
        <v>6.0685978304539923E-2</v>
      </c>
      <c r="CF26" s="10">
        <f t="shared" si="95"/>
        <v>6.0906950582563013E-2</v>
      </c>
      <c r="CG26" s="10">
        <f t="shared" ref="CG26:CV26" si="96">CG$5/(1-$C26)+$B$26-CG$5</f>
        <v>6.1127922860586104E-2</v>
      </c>
      <c r="CH26" s="10">
        <f t="shared" si="96"/>
        <v>6.1348895138609194E-2</v>
      </c>
      <c r="CI26" s="10">
        <f t="shared" si="96"/>
        <v>6.1569867416633173E-2</v>
      </c>
      <c r="CJ26" s="10">
        <f t="shared" si="96"/>
        <v>6.1790839694656263E-2</v>
      </c>
      <c r="CK26" s="10">
        <f t="shared" si="96"/>
        <v>6.2011811972679354E-2</v>
      </c>
      <c r="CL26" s="10">
        <f t="shared" si="96"/>
        <v>6.2232784250702444E-2</v>
      </c>
      <c r="CM26" s="10">
        <f t="shared" si="96"/>
        <v>6.2453756528726423E-2</v>
      </c>
      <c r="CN26" s="10">
        <f t="shared" si="96"/>
        <v>6.2674728806749513E-2</v>
      </c>
      <c r="CO26" s="10">
        <f t="shared" si="96"/>
        <v>6.2895701084772604E-2</v>
      </c>
      <c r="CP26" s="10">
        <f t="shared" si="96"/>
        <v>6.3116673362795694E-2</v>
      </c>
      <c r="CQ26" s="10">
        <f t="shared" si="96"/>
        <v>6.3337645640819673E-2</v>
      </c>
      <c r="CR26" s="10">
        <f t="shared" si="96"/>
        <v>6.3558617918842764E-2</v>
      </c>
      <c r="CS26" s="10">
        <f t="shared" si="96"/>
        <v>6.3779590196865854E-2</v>
      </c>
      <c r="CT26" s="10">
        <f t="shared" si="96"/>
        <v>6.4000562474888945E-2</v>
      </c>
      <c r="CU26" s="10">
        <f t="shared" si="96"/>
        <v>6.4221534752912035E-2</v>
      </c>
      <c r="CV26" s="10">
        <f t="shared" si="96"/>
        <v>6.4442507030936014E-2</v>
      </c>
      <c r="CW26" s="10">
        <f t="shared" ref="CW26:DL26" si="97">CW$5/(1-$C26)+$B$26-CW$5</f>
        <v>6.4663479308959104E-2</v>
      </c>
      <c r="CX26" s="10">
        <f t="shared" si="97"/>
        <v>6.4884451586982195E-2</v>
      </c>
      <c r="CY26" s="10">
        <f t="shared" si="97"/>
        <v>6.5105423865005285E-2</v>
      </c>
      <c r="CZ26" s="10">
        <f t="shared" si="97"/>
        <v>6.5326396143029264E-2</v>
      </c>
      <c r="DA26" s="10">
        <f t="shared" si="97"/>
        <v>6.5547368421052354E-2</v>
      </c>
      <c r="DB26" s="10">
        <f t="shared" si="97"/>
        <v>6.5768340699075445E-2</v>
      </c>
      <c r="DC26" s="10">
        <f t="shared" si="97"/>
        <v>6.5989312977098535E-2</v>
      </c>
      <c r="DD26" s="10">
        <f t="shared" si="97"/>
        <v>6.6210285255122514E-2</v>
      </c>
      <c r="DE26" s="10">
        <f t="shared" si="97"/>
        <v>6.6431257533145605E-2</v>
      </c>
      <c r="DF26" s="10">
        <f t="shared" si="97"/>
        <v>6.6652229811168695E-2</v>
      </c>
      <c r="DG26" s="10">
        <f t="shared" si="97"/>
        <v>6.6873202089191786E-2</v>
      </c>
      <c r="DH26" s="10">
        <f t="shared" si="97"/>
        <v>6.7094174367215764E-2</v>
      </c>
      <c r="DI26" s="10">
        <f t="shared" si="97"/>
        <v>6.7315146645238855E-2</v>
      </c>
      <c r="DJ26" s="10">
        <f t="shared" si="97"/>
        <v>6.7536118923261945E-2</v>
      </c>
      <c r="DK26" s="10">
        <f t="shared" si="97"/>
        <v>6.7757091201285036E-2</v>
      </c>
      <c r="DL26" s="10">
        <f t="shared" si="97"/>
        <v>6.7978063479308126E-2</v>
      </c>
      <c r="DM26" s="10">
        <f t="shared" ref="DM26:EB26" si="98">DM$5/(1-$C26)+$B$26-DM$5</f>
        <v>6.8199035757332105E-2</v>
      </c>
      <c r="DN26" s="10">
        <f t="shared" si="98"/>
        <v>6.8420008035355195E-2</v>
      </c>
      <c r="DO26" s="10">
        <f t="shared" si="98"/>
        <v>6.8640980313378286E-2</v>
      </c>
      <c r="DP26" s="10">
        <f t="shared" si="98"/>
        <v>6.8861952591401376E-2</v>
      </c>
      <c r="DQ26" s="10">
        <f t="shared" si="98"/>
        <v>6.9082924869425355E-2</v>
      </c>
      <c r="DR26" s="10">
        <f t="shared" si="98"/>
        <v>6.9303897147448446E-2</v>
      </c>
      <c r="DS26" s="10">
        <f t="shared" si="98"/>
        <v>6.9524869425471536E-2</v>
      </c>
      <c r="DT26" s="10">
        <f t="shared" si="98"/>
        <v>6.9745841703494627E-2</v>
      </c>
      <c r="DU26" s="10">
        <f t="shared" si="98"/>
        <v>6.9966813981518605E-2</v>
      </c>
      <c r="DV26" s="10">
        <f t="shared" si="98"/>
        <v>7.0187786259541696E-2</v>
      </c>
      <c r="DW26" s="10">
        <f t="shared" si="98"/>
        <v>7.0408758537564786E-2</v>
      </c>
      <c r="DX26" s="10">
        <f t="shared" si="98"/>
        <v>7.0629730815587877E-2</v>
      </c>
      <c r="DY26" s="10">
        <f t="shared" si="98"/>
        <v>7.0850703093611855E-2</v>
      </c>
      <c r="DZ26" s="10">
        <f t="shared" si="98"/>
        <v>7.1071675371634946E-2</v>
      </c>
      <c r="EA26" s="10">
        <f t="shared" si="98"/>
        <v>7.1292647649658036E-2</v>
      </c>
      <c r="EB26" s="10">
        <f t="shared" si="98"/>
        <v>7.1513619927681127E-2</v>
      </c>
      <c r="EC26" s="10">
        <f>EC$5/(1-$C26)+$B$26-EC$5</f>
        <v>7.1734592205704217E-2</v>
      </c>
      <c r="ED26" s="10">
        <f>ED$5/(1-$C26)+$B$26-ED$5</f>
        <v>7.1955564483727308E-2</v>
      </c>
    </row>
    <row r="27" spans="1:135" x14ac:dyDescent="0.25">
      <c r="A27" s="57" t="s">
        <v>22</v>
      </c>
      <c r="B27" s="10">
        <f>0.0346+0.002+0.0088</f>
        <v>4.5400000000000003E-2</v>
      </c>
      <c r="C27" s="7">
        <v>4.4000000000000003E-3</v>
      </c>
      <c r="D27" s="10">
        <f>D$5/(1-$C27)+$B$27-D$5</f>
        <v>5.2029168340699039E-2</v>
      </c>
      <c r="E27" s="10">
        <f t="shared" ref="E27:T27" si="99">E$5/(1-$C27)+$B$27-E$5</f>
        <v>5.2250140618722352E-2</v>
      </c>
      <c r="F27" s="10">
        <f t="shared" si="99"/>
        <v>5.2471112896745664E-2</v>
      </c>
      <c r="G27" s="10">
        <f t="shared" si="99"/>
        <v>5.2692085174768977E-2</v>
      </c>
      <c r="H27" s="10">
        <f t="shared" si="99"/>
        <v>5.2913057452792289E-2</v>
      </c>
      <c r="I27" s="10">
        <f t="shared" si="99"/>
        <v>5.3134029730815602E-2</v>
      </c>
      <c r="J27" s="10">
        <f t="shared" si="99"/>
        <v>5.3355002008838914E-2</v>
      </c>
      <c r="K27" s="10">
        <f t="shared" si="99"/>
        <v>5.3575974286862227E-2</v>
      </c>
      <c r="L27" s="10">
        <f t="shared" si="99"/>
        <v>5.3796946564885539E-2</v>
      </c>
      <c r="M27" s="10">
        <f t="shared" si="99"/>
        <v>5.401791884290863E-2</v>
      </c>
      <c r="N27" s="10">
        <f t="shared" si="99"/>
        <v>5.4238891120931942E-2</v>
      </c>
      <c r="O27" s="10">
        <f t="shared" si="99"/>
        <v>5.4459863398955033E-2</v>
      </c>
      <c r="P27" s="10">
        <f t="shared" si="99"/>
        <v>5.4680835676978568E-2</v>
      </c>
      <c r="Q27" s="10">
        <f t="shared" si="99"/>
        <v>5.4901807955001658E-2</v>
      </c>
      <c r="R27" s="10">
        <f t="shared" si="99"/>
        <v>5.5122780233025193E-2</v>
      </c>
      <c r="S27" s="10">
        <f t="shared" si="99"/>
        <v>5.5343752511048283E-2</v>
      </c>
      <c r="T27" s="10">
        <f t="shared" si="99"/>
        <v>5.5564724789071818E-2</v>
      </c>
      <c r="U27" s="10">
        <f t="shared" ref="U27:AJ27" si="100">U$5/(1-$C27)+$B$27-U$5</f>
        <v>5.5785697067094908E-2</v>
      </c>
      <c r="V27" s="10">
        <f t="shared" si="100"/>
        <v>5.6006669345118443E-2</v>
      </c>
      <c r="W27" s="10">
        <f t="shared" si="100"/>
        <v>5.6227641623141533E-2</v>
      </c>
      <c r="X27" s="10">
        <f t="shared" si="100"/>
        <v>5.6448613901165068E-2</v>
      </c>
      <c r="Y27" s="10">
        <f t="shared" si="100"/>
        <v>5.6669586179188158E-2</v>
      </c>
      <c r="Z27" s="10">
        <f t="shared" si="100"/>
        <v>5.6890558457211693E-2</v>
      </c>
      <c r="AA27" s="10">
        <f t="shared" si="100"/>
        <v>5.7111530735234783E-2</v>
      </c>
      <c r="AB27" s="10">
        <f t="shared" si="100"/>
        <v>5.7332503013258318E-2</v>
      </c>
      <c r="AC27" s="10">
        <f t="shared" si="100"/>
        <v>5.7553475291281408E-2</v>
      </c>
      <c r="AD27" s="10">
        <f t="shared" si="100"/>
        <v>5.7774447569304499E-2</v>
      </c>
      <c r="AE27" s="10">
        <f t="shared" si="100"/>
        <v>5.7995419847328034E-2</v>
      </c>
      <c r="AF27" s="10">
        <f t="shared" si="100"/>
        <v>5.8216392125351124E-2</v>
      </c>
      <c r="AG27" s="10">
        <f t="shared" si="100"/>
        <v>5.8437364403374659E-2</v>
      </c>
      <c r="AH27" s="10">
        <f t="shared" si="100"/>
        <v>5.8658336681397749E-2</v>
      </c>
      <c r="AI27" s="10">
        <f t="shared" si="100"/>
        <v>5.8879308959421284E-2</v>
      </c>
      <c r="AJ27" s="10">
        <f t="shared" si="100"/>
        <v>5.9100281237444374E-2</v>
      </c>
      <c r="AK27" s="10">
        <f t="shared" ref="AK27:AZ27" si="101">AK$5/(1-$C27)+$B$27-AK$5</f>
        <v>5.9321253515467909E-2</v>
      </c>
      <c r="AL27" s="10">
        <f t="shared" si="101"/>
        <v>5.9542225793490999E-2</v>
      </c>
      <c r="AM27" s="10">
        <f t="shared" si="101"/>
        <v>5.9763198071514534E-2</v>
      </c>
      <c r="AN27" s="10">
        <f t="shared" si="101"/>
        <v>5.9984170349537624E-2</v>
      </c>
      <c r="AO27" s="10">
        <f t="shared" si="101"/>
        <v>6.0205142627561159E-2</v>
      </c>
      <c r="AP27" s="10">
        <f t="shared" si="101"/>
        <v>6.0426114905584249E-2</v>
      </c>
      <c r="AQ27" s="10">
        <f t="shared" si="101"/>
        <v>6.0647087183607784E-2</v>
      </c>
      <c r="AR27" s="10">
        <f t="shared" si="101"/>
        <v>6.0868059461630875E-2</v>
      </c>
      <c r="AS27" s="10">
        <f t="shared" si="101"/>
        <v>6.1089031739654409E-2</v>
      </c>
      <c r="AT27" s="10">
        <f t="shared" si="101"/>
        <v>6.13100040176775E-2</v>
      </c>
      <c r="AU27" s="10">
        <f t="shared" si="101"/>
        <v>6.153097629570059E-2</v>
      </c>
      <c r="AV27" s="10">
        <f t="shared" si="101"/>
        <v>6.1751948573724125E-2</v>
      </c>
      <c r="AW27" s="10">
        <f t="shared" si="101"/>
        <v>6.1972920851747215E-2</v>
      </c>
      <c r="AX27" s="10">
        <f t="shared" si="101"/>
        <v>6.219389312977075E-2</v>
      </c>
      <c r="AY27" s="10">
        <f t="shared" si="101"/>
        <v>6.241486540779384E-2</v>
      </c>
      <c r="AZ27" s="10">
        <f t="shared" si="101"/>
        <v>6.2635837685817375E-2</v>
      </c>
      <c r="BA27" s="10">
        <f t="shared" ref="BA27:BP27" si="102">BA$5/(1-$C27)+$B$27-BA$5</f>
        <v>6.2856809963840465E-2</v>
      </c>
      <c r="BB27" s="10">
        <f t="shared" si="102"/>
        <v>6.3077782241863556E-2</v>
      </c>
      <c r="BC27" s="10">
        <f t="shared" si="102"/>
        <v>6.329875451988709E-2</v>
      </c>
      <c r="BD27" s="10">
        <f t="shared" si="102"/>
        <v>6.3519726797910181E-2</v>
      </c>
      <c r="BE27" s="10">
        <f t="shared" si="102"/>
        <v>6.374069907593416E-2</v>
      </c>
      <c r="BF27" s="10">
        <f t="shared" si="102"/>
        <v>6.396167135395725E-2</v>
      </c>
      <c r="BG27" s="10">
        <f t="shared" si="102"/>
        <v>6.4182643631980341E-2</v>
      </c>
      <c r="BH27" s="10">
        <f t="shared" si="102"/>
        <v>6.4403615910003431E-2</v>
      </c>
      <c r="BI27" s="10">
        <f t="shared" si="102"/>
        <v>6.462458818802741E-2</v>
      </c>
      <c r="BJ27" s="10">
        <f t="shared" si="102"/>
        <v>6.48455604660505E-2</v>
      </c>
      <c r="BK27" s="10">
        <f t="shared" si="102"/>
        <v>6.5066532744073591E-2</v>
      </c>
      <c r="BL27" s="10">
        <f t="shared" si="102"/>
        <v>6.5287505022096681E-2</v>
      </c>
      <c r="BM27" s="10">
        <f t="shared" si="102"/>
        <v>6.5508477300119772E-2</v>
      </c>
      <c r="BN27" s="10">
        <f t="shared" si="102"/>
        <v>6.572944957814375E-2</v>
      </c>
      <c r="BO27" s="10">
        <f t="shared" si="102"/>
        <v>6.5950421856166841E-2</v>
      </c>
      <c r="BP27" s="10">
        <f t="shared" si="102"/>
        <v>6.6171394134189931E-2</v>
      </c>
      <c r="BQ27" s="10">
        <f t="shared" ref="BQ27:CF27" si="103">BQ$5/(1-$C27)+$B$27-BQ$5</f>
        <v>6.6392366412213022E-2</v>
      </c>
      <c r="BR27" s="10">
        <f t="shared" si="103"/>
        <v>6.6613338690237001E-2</v>
      </c>
      <c r="BS27" s="10">
        <f t="shared" si="103"/>
        <v>6.6834310968260091E-2</v>
      </c>
      <c r="BT27" s="10">
        <f t="shared" si="103"/>
        <v>6.7055283246283182E-2</v>
      </c>
      <c r="BU27" s="10">
        <f t="shared" si="103"/>
        <v>6.7276255524306272E-2</v>
      </c>
      <c r="BV27" s="10">
        <f t="shared" si="103"/>
        <v>6.7497227802330251E-2</v>
      </c>
      <c r="BW27" s="10">
        <f t="shared" si="103"/>
        <v>6.7718200080353341E-2</v>
      </c>
      <c r="BX27" s="10">
        <f t="shared" si="103"/>
        <v>6.7939172358376432E-2</v>
      </c>
      <c r="BY27" s="10">
        <f t="shared" si="103"/>
        <v>6.8160144636399522E-2</v>
      </c>
      <c r="BZ27" s="10">
        <f t="shared" si="103"/>
        <v>6.8381116914423501E-2</v>
      </c>
      <c r="CA27" s="10">
        <f t="shared" si="103"/>
        <v>6.8602089192446591E-2</v>
      </c>
      <c r="CB27" s="10">
        <f t="shared" si="103"/>
        <v>6.8823061470469682E-2</v>
      </c>
      <c r="CC27" s="10">
        <f t="shared" si="103"/>
        <v>6.9044033748492772E-2</v>
      </c>
      <c r="CD27" s="10">
        <f t="shared" si="103"/>
        <v>6.9265006026515863E-2</v>
      </c>
      <c r="CE27" s="10">
        <f t="shared" si="103"/>
        <v>6.9485978304539842E-2</v>
      </c>
      <c r="CF27" s="10">
        <f t="shared" si="103"/>
        <v>6.9706950582562932E-2</v>
      </c>
      <c r="CG27" s="10">
        <f t="shared" ref="CG27:CV27" si="104">CG$5/(1-$C27)+$B$27-CG$5</f>
        <v>6.9927922860586023E-2</v>
      </c>
      <c r="CH27" s="10">
        <f t="shared" si="104"/>
        <v>7.0148895138609113E-2</v>
      </c>
      <c r="CI27" s="10">
        <f t="shared" si="104"/>
        <v>7.0369867416633092E-2</v>
      </c>
      <c r="CJ27" s="10">
        <f t="shared" si="104"/>
        <v>7.0590839694656182E-2</v>
      </c>
      <c r="CK27" s="10">
        <f t="shared" si="104"/>
        <v>7.0811811972679273E-2</v>
      </c>
      <c r="CL27" s="10">
        <f t="shared" si="104"/>
        <v>7.1032784250702363E-2</v>
      </c>
      <c r="CM27" s="10">
        <f t="shared" si="104"/>
        <v>7.1253756528726342E-2</v>
      </c>
      <c r="CN27" s="10">
        <f t="shared" si="104"/>
        <v>7.1474728806749432E-2</v>
      </c>
      <c r="CO27" s="10">
        <f t="shared" si="104"/>
        <v>7.1695701084772523E-2</v>
      </c>
      <c r="CP27" s="10">
        <f t="shared" si="104"/>
        <v>7.1916673362795613E-2</v>
      </c>
      <c r="CQ27" s="10">
        <f t="shared" si="104"/>
        <v>7.2137645640819592E-2</v>
      </c>
      <c r="CR27" s="10">
        <f t="shared" si="104"/>
        <v>7.2358617918842683E-2</v>
      </c>
      <c r="CS27" s="10">
        <f t="shared" si="104"/>
        <v>7.2579590196865773E-2</v>
      </c>
      <c r="CT27" s="10">
        <f t="shared" si="104"/>
        <v>7.2800562474888864E-2</v>
      </c>
      <c r="CU27" s="10">
        <f t="shared" si="104"/>
        <v>7.3021534752911954E-2</v>
      </c>
      <c r="CV27" s="10">
        <f t="shared" si="104"/>
        <v>7.3242507030935933E-2</v>
      </c>
      <c r="CW27" s="10">
        <f t="shared" ref="CW27:DL27" si="105">CW$5/(1-$C27)+$B$27-CW$5</f>
        <v>7.3463479308959023E-2</v>
      </c>
      <c r="CX27" s="10">
        <f t="shared" si="105"/>
        <v>7.3684451586982114E-2</v>
      </c>
      <c r="CY27" s="10">
        <f t="shared" si="105"/>
        <v>7.3905423865005204E-2</v>
      </c>
      <c r="CZ27" s="10">
        <f t="shared" si="105"/>
        <v>7.4126396143029183E-2</v>
      </c>
      <c r="DA27" s="10">
        <f t="shared" si="105"/>
        <v>7.4347368421052273E-2</v>
      </c>
      <c r="DB27" s="10">
        <f t="shared" si="105"/>
        <v>7.4568340699075364E-2</v>
      </c>
      <c r="DC27" s="10">
        <f t="shared" si="105"/>
        <v>7.4789312977098454E-2</v>
      </c>
      <c r="DD27" s="10">
        <f t="shared" si="105"/>
        <v>7.5010285255122433E-2</v>
      </c>
      <c r="DE27" s="10">
        <f t="shared" si="105"/>
        <v>7.5231257533145524E-2</v>
      </c>
      <c r="DF27" s="10">
        <f t="shared" si="105"/>
        <v>7.5452229811168614E-2</v>
      </c>
      <c r="DG27" s="10">
        <f t="shared" si="105"/>
        <v>7.5673202089191705E-2</v>
      </c>
      <c r="DH27" s="10">
        <f t="shared" si="105"/>
        <v>7.5894174367215683E-2</v>
      </c>
      <c r="DI27" s="10">
        <f t="shared" si="105"/>
        <v>7.6115146645238774E-2</v>
      </c>
      <c r="DJ27" s="10">
        <f t="shared" si="105"/>
        <v>7.6336118923261864E-2</v>
      </c>
      <c r="DK27" s="10">
        <f t="shared" si="105"/>
        <v>7.6557091201284955E-2</v>
      </c>
      <c r="DL27" s="10">
        <f t="shared" si="105"/>
        <v>7.6778063479308045E-2</v>
      </c>
      <c r="DM27" s="10">
        <f t="shared" ref="DM27:EB27" si="106">DM$5/(1-$C27)+$B$27-DM$5</f>
        <v>7.6999035757332024E-2</v>
      </c>
      <c r="DN27" s="10">
        <f t="shared" si="106"/>
        <v>7.7220008035355114E-2</v>
      </c>
      <c r="DO27" s="10">
        <f t="shared" si="106"/>
        <v>7.7440980313378205E-2</v>
      </c>
      <c r="DP27" s="10">
        <f t="shared" si="106"/>
        <v>7.7661952591401295E-2</v>
      </c>
      <c r="DQ27" s="10">
        <f t="shared" si="106"/>
        <v>7.7882924869425274E-2</v>
      </c>
      <c r="DR27" s="10">
        <f t="shared" si="106"/>
        <v>7.8103897147448365E-2</v>
      </c>
      <c r="DS27" s="10">
        <f t="shared" si="106"/>
        <v>7.8324869425471455E-2</v>
      </c>
      <c r="DT27" s="10">
        <f t="shared" si="106"/>
        <v>7.8545841703494546E-2</v>
      </c>
      <c r="DU27" s="10">
        <f t="shared" si="106"/>
        <v>7.8766813981518524E-2</v>
      </c>
      <c r="DV27" s="10">
        <f t="shared" si="106"/>
        <v>7.8987786259541615E-2</v>
      </c>
      <c r="DW27" s="10">
        <f t="shared" si="106"/>
        <v>7.9208758537564705E-2</v>
      </c>
      <c r="DX27" s="10">
        <f t="shared" si="106"/>
        <v>7.9429730815587796E-2</v>
      </c>
      <c r="DY27" s="10">
        <f t="shared" si="106"/>
        <v>7.9650703093611774E-2</v>
      </c>
      <c r="DZ27" s="10">
        <f t="shared" si="106"/>
        <v>7.9871675371634865E-2</v>
      </c>
      <c r="EA27" s="10">
        <f t="shared" si="106"/>
        <v>8.0092647649657955E-2</v>
      </c>
      <c r="EB27" s="10">
        <f t="shared" si="106"/>
        <v>8.0313619927681046E-2</v>
      </c>
      <c r="EC27" s="10">
        <f>EC$5/(1-$C27)+$B$27-EC$5</f>
        <v>8.0534592205705025E-2</v>
      </c>
      <c r="ED27" s="10">
        <f>ED$5/(1-$C27)+$B$27-ED$5</f>
        <v>8.0755564483728115E-2</v>
      </c>
    </row>
    <row r="28" spans="1:135" x14ac:dyDescent="0.25">
      <c r="A28" s="57"/>
    </row>
    <row r="29" spans="1:135" x14ac:dyDescent="0.25">
      <c r="A29" s="57" t="s">
        <v>23</v>
      </c>
      <c r="B29" s="10">
        <f>0.2365+0.0088+0.0019</f>
        <v>0.2472</v>
      </c>
      <c r="C29" s="7">
        <f>0.0158</f>
        <v>1.5800000000000002E-2</v>
      </c>
      <c r="D29" s="10">
        <f>D$5/(1-$C29)+$B$29-D$5</f>
        <v>0.27128047144889256</v>
      </c>
      <c r="E29" s="10">
        <f t="shared" ref="E29:T29" si="107">E$5/(1-$C29)+$B$29-E$5</f>
        <v>0.2720831538305224</v>
      </c>
      <c r="F29" s="10">
        <f t="shared" si="107"/>
        <v>0.27288583621215223</v>
      </c>
      <c r="G29" s="10">
        <f t="shared" si="107"/>
        <v>0.27368851859378185</v>
      </c>
      <c r="H29" s="10">
        <f t="shared" si="107"/>
        <v>0.27449120097541169</v>
      </c>
      <c r="I29" s="10">
        <f t="shared" si="107"/>
        <v>0.27529388335704108</v>
      </c>
      <c r="J29" s="10">
        <f t="shared" si="107"/>
        <v>0.27609656573867092</v>
      </c>
      <c r="K29" s="10">
        <f t="shared" si="107"/>
        <v>0.27689924812030076</v>
      </c>
      <c r="L29" s="10">
        <f t="shared" si="107"/>
        <v>0.27770193050193059</v>
      </c>
      <c r="M29" s="10">
        <f t="shared" si="107"/>
        <v>0.27850461288356043</v>
      </c>
      <c r="N29" s="10">
        <f t="shared" si="107"/>
        <v>0.27930729526518983</v>
      </c>
      <c r="O29" s="10">
        <f t="shared" si="107"/>
        <v>0.28010997764681989</v>
      </c>
      <c r="P29" s="10">
        <f t="shared" si="107"/>
        <v>0.2809126600284495</v>
      </c>
      <c r="Q29" s="10">
        <f t="shared" si="107"/>
        <v>0.28171534241007912</v>
      </c>
      <c r="R29" s="10">
        <f t="shared" si="107"/>
        <v>0.28251802479170873</v>
      </c>
      <c r="S29" s="10">
        <f t="shared" si="107"/>
        <v>0.28332070717333879</v>
      </c>
      <c r="T29" s="10">
        <f t="shared" si="107"/>
        <v>0.28412338955496841</v>
      </c>
      <c r="U29" s="10">
        <f t="shared" ref="U29:AJ29" si="108">U$5/(1-$C29)+$B$29-U$5</f>
        <v>0.28492607193659802</v>
      </c>
      <c r="V29" s="10">
        <f t="shared" si="108"/>
        <v>0.28572875431822808</v>
      </c>
      <c r="W29" s="10">
        <f t="shared" si="108"/>
        <v>0.2865314366998577</v>
      </c>
      <c r="X29" s="10">
        <f t="shared" si="108"/>
        <v>0.28733411908148732</v>
      </c>
      <c r="Y29" s="10">
        <f t="shared" si="108"/>
        <v>0.28813680146311738</v>
      </c>
      <c r="Z29" s="10">
        <f t="shared" si="108"/>
        <v>0.28893948384474699</v>
      </c>
      <c r="AA29" s="10">
        <f t="shared" si="108"/>
        <v>0.28974216622637661</v>
      </c>
      <c r="AB29" s="10">
        <f t="shared" si="108"/>
        <v>0.29054484860800622</v>
      </c>
      <c r="AC29" s="10">
        <f t="shared" si="108"/>
        <v>0.29134753098963628</v>
      </c>
      <c r="AD29" s="10">
        <f t="shared" si="108"/>
        <v>0.2921502133712659</v>
      </c>
      <c r="AE29" s="10">
        <f t="shared" si="108"/>
        <v>0.29295289575289551</v>
      </c>
      <c r="AF29" s="10">
        <f t="shared" si="108"/>
        <v>0.29375557813452557</v>
      </c>
      <c r="AG29" s="10">
        <f t="shared" si="108"/>
        <v>0.29455826051615519</v>
      </c>
      <c r="AH29" s="10">
        <f t="shared" si="108"/>
        <v>0.29536094289778481</v>
      </c>
      <c r="AI29" s="10">
        <f t="shared" si="108"/>
        <v>0.29616362527941487</v>
      </c>
      <c r="AJ29" s="10">
        <f t="shared" si="108"/>
        <v>0.29696630766104448</v>
      </c>
      <c r="AK29" s="10">
        <f t="shared" ref="AK29:AZ29" si="109">AK$5/(1-$C29)+$B$29-AK$5</f>
        <v>0.2977689900426741</v>
      </c>
      <c r="AL29" s="10">
        <f t="shared" si="109"/>
        <v>0.29857167242430371</v>
      </c>
      <c r="AM29" s="10">
        <f t="shared" si="109"/>
        <v>0.29937435480593377</v>
      </c>
      <c r="AN29" s="10">
        <f t="shared" si="109"/>
        <v>0.30017703718756339</v>
      </c>
      <c r="AO29" s="10">
        <f t="shared" si="109"/>
        <v>0.300979719569193</v>
      </c>
      <c r="AP29" s="10">
        <f t="shared" si="109"/>
        <v>0.30178240195082306</v>
      </c>
      <c r="AQ29" s="10">
        <f t="shared" si="109"/>
        <v>0.30258508433245268</v>
      </c>
      <c r="AR29" s="10">
        <f t="shared" si="109"/>
        <v>0.3033877667140823</v>
      </c>
      <c r="AS29" s="10">
        <f t="shared" si="109"/>
        <v>0.30419044909571236</v>
      </c>
      <c r="AT29" s="10">
        <f t="shared" si="109"/>
        <v>0.30499313147734197</v>
      </c>
      <c r="AU29" s="10">
        <f t="shared" si="109"/>
        <v>0.30579581385897159</v>
      </c>
      <c r="AV29" s="10">
        <f t="shared" si="109"/>
        <v>0.3065984962406012</v>
      </c>
      <c r="AW29" s="10">
        <f t="shared" si="109"/>
        <v>0.30740117862223171</v>
      </c>
      <c r="AX29" s="10">
        <f t="shared" si="109"/>
        <v>0.30820386100386132</v>
      </c>
      <c r="AY29" s="10">
        <f t="shared" si="109"/>
        <v>0.30900654338549094</v>
      </c>
      <c r="AZ29" s="10">
        <f t="shared" si="109"/>
        <v>0.30980922576712056</v>
      </c>
      <c r="BA29" s="10">
        <f t="shared" ref="BA29:BP29" si="110">BA$5/(1-$C29)+$B$29-BA$5</f>
        <v>0.31061190814875017</v>
      </c>
      <c r="BB29" s="10">
        <f t="shared" si="110"/>
        <v>0.31141459053038067</v>
      </c>
      <c r="BC29" s="10">
        <f t="shared" si="110"/>
        <v>0.31221727291200985</v>
      </c>
      <c r="BD29" s="10">
        <f t="shared" si="110"/>
        <v>0.31301995529363946</v>
      </c>
      <c r="BE29" s="10">
        <f t="shared" si="110"/>
        <v>0.31382263767526997</v>
      </c>
      <c r="BF29" s="10">
        <f t="shared" si="110"/>
        <v>0.31462532005689958</v>
      </c>
      <c r="BG29" s="10">
        <f t="shared" si="110"/>
        <v>0.3154280024385292</v>
      </c>
      <c r="BH29" s="10">
        <f t="shared" si="110"/>
        <v>0.31623068482015881</v>
      </c>
      <c r="BI29" s="10">
        <f t="shared" si="110"/>
        <v>0.31703336720178843</v>
      </c>
      <c r="BJ29" s="10">
        <f t="shared" si="110"/>
        <v>0.31783604958341805</v>
      </c>
      <c r="BK29" s="10">
        <f t="shared" si="110"/>
        <v>0.31863873196504766</v>
      </c>
      <c r="BL29" s="10">
        <f t="shared" si="110"/>
        <v>0.31944141434667817</v>
      </c>
      <c r="BM29" s="10">
        <f t="shared" si="110"/>
        <v>0.32024409672830778</v>
      </c>
      <c r="BN29" s="10">
        <f t="shared" si="110"/>
        <v>0.3210467791099374</v>
      </c>
      <c r="BO29" s="10">
        <f t="shared" si="110"/>
        <v>0.32184946149156701</v>
      </c>
      <c r="BP29" s="10">
        <f t="shared" si="110"/>
        <v>0.32265214387319663</v>
      </c>
      <c r="BQ29" s="10">
        <f t="shared" ref="BQ29:CF29" si="111">BQ$5/(1-$C29)+$B$29-BQ$5</f>
        <v>0.32345482625482624</v>
      </c>
      <c r="BR29" s="10">
        <f t="shared" si="111"/>
        <v>0.32425750863645675</v>
      </c>
      <c r="BS29" s="10">
        <f t="shared" si="111"/>
        <v>0.32506019101808636</v>
      </c>
      <c r="BT29" s="10">
        <f t="shared" si="111"/>
        <v>0.32586287339971598</v>
      </c>
      <c r="BU29" s="10">
        <f t="shared" si="111"/>
        <v>0.3266655557813456</v>
      </c>
      <c r="BV29" s="10">
        <f t="shared" si="111"/>
        <v>0.32746823816297521</v>
      </c>
      <c r="BW29" s="10">
        <f t="shared" si="111"/>
        <v>0.32827092054460483</v>
      </c>
      <c r="BX29" s="10">
        <f t="shared" si="111"/>
        <v>0.32907360292623444</v>
      </c>
      <c r="BY29" s="10">
        <f t="shared" si="111"/>
        <v>0.32987628530786495</v>
      </c>
      <c r="BZ29" s="10">
        <f t="shared" si="111"/>
        <v>0.33067896768949456</v>
      </c>
      <c r="CA29" s="10">
        <f t="shared" si="111"/>
        <v>0.33148165007112418</v>
      </c>
      <c r="CB29" s="10">
        <f t="shared" si="111"/>
        <v>0.33228433245275379</v>
      </c>
      <c r="CC29" s="10">
        <f t="shared" si="111"/>
        <v>0.33308701483438341</v>
      </c>
      <c r="CD29" s="10">
        <f t="shared" si="111"/>
        <v>0.33388969721601303</v>
      </c>
      <c r="CE29" s="10">
        <f t="shared" si="111"/>
        <v>0.33469237959764264</v>
      </c>
      <c r="CF29" s="10">
        <f t="shared" si="111"/>
        <v>0.33549506197927315</v>
      </c>
      <c r="CG29" s="10">
        <f t="shared" ref="CG29:CV29" si="112">CG$5/(1-$C29)+$B$29-CG$5</f>
        <v>0.33629774436090276</v>
      </c>
      <c r="CH29" s="10">
        <f t="shared" si="112"/>
        <v>0.33710042674253238</v>
      </c>
      <c r="CI29" s="10">
        <f t="shared" si="112"/>
        <v>0.33790310912416199</v>
      </c>
      <c r="CJ29" s="10">
        <f t="shared" si="112"/>
        <v>0.33870579150579161</v>
      </c>
      <c r="CK29" s="10">
        <f t="shared" si="112"/>
        <v>0.33950847388742122</v>
      </c>
      <c r="CL29" s="10">
        <f t="shared" si="112"/>
        <v>0.34031115626905173</v>
      </c>
      <c r="CM29" s="10">
        <f t="shared" si="112"/>
        <v>0.34111383865068134</v>
      </c>
      <c r="CN29" s="10">
        <f t="shared" si="112"/>
        <v>0.34191652103231096</v>
      </c>
      <c r="CO29" s="10">
        <f t="shared" si="112"/>
        <v>0.34271920341394058</v>
      </c>
      <c r="CP29" s="10">
        <f t="shared" si="112"/>
        <v>0.34352188579557019</v>
      </c>
      <c r="CQ29" s="10">
        <f t="shared" si="112"/>
        <v>0.34432456817719981</v>
      </c>
      <c r="CR29" s="10">
        <f t="shared" si="112"/>
        <v>0.34512725055882942</v>
      </c>
      <c r="CS29" s="10">
        <f t="shared" si="112"/>
        <v>0.34592993294045993</v>
      </c>
      <c r="CT29" s="10">
        <f t="shared" si="112"/>
        <v>0.34673261532208954</v>
      </c>
      <c r="CU29" s="10">
        <f t="shared" si="112"/>
        <v>0.34753529770371916</v>
      </c>
      <c r="CV29" s="10">
        <f t="shared" si="112"/>
        <v>0.34833798008534878</v>
      </c>
      <c r="CW29" s="10">
        <f t="shared" ref="CW29:DL29" si="113">CW$5/(1-$C29)+$B$29-CW$5</f>
        <v>0.34914066246697839</v>
      </c>
      <c r="CX29" s="10">
        <f t="shared" si="113"/>
        <v>0.34994334484860801</v>
      </c>
      <c r="CY29" s="10">
        <f t="shared" si="113"/>
        <v>0.35074602723023762</v>
      </c>
      <c r="CZ29" s="10">
        <f t="shared" si="113"/>
        <v>0.35154870961186813</v>
      </c>
      <c r="DA29" s="10">
        <f t="shared" si="113"/>
        <v>0.35235139199349774</v>
      </c>
      <c r="DB29" s="10">
        <f t="shared" si="113"/>
        <v>0.35315407437512736</v>
      </c>
      <c r="DC29" s="10">
        <f t="shared" si="113"/>
        <v>0.35395675675675697</v>
      </c>
      <c r="DD29" s="10">
        <f t="shared" si="113"/>
        <v>0.35475943913838659</v>
      </c>
      <c r="DE29" s="10">
        <f t="shared" si="113"/>
        <v>0.35556212152001621</v>
      </c>
      <c r="DF29" s="10">
        <f t="shared" si="113"/>
        <v>0.35636480390164671</v>
      </c>
      <c r="DG29" s="10">
        <f t="shared" si="113"/>
        <v>0.35716748628327633</v>
      </c>
      <c r="DH29" s="10">
        <f t="shared" si="113"/>
        <v>0.35797016866490594</v>
      </c>
      <c r="DI29" s="10">
        <f t="shared" si="113"/>
        <v>0.35877285104653556</v>
      </c>
      <c r="DJ29" s="10">
        <f t="shared" si="113"/>
        <v>0.35957553342816517</v>
      </c>
      <c r="DK29" s="10">
        <f t="shared" si="113"/>
        <v>0.36037821580979479</v>
      </c>
      <c r="DL29" s="10">
        <f t="shared" si="113"/>
        <v>0.3611808981914244</v>
      </c>
      <c r="DM29" s="10">
        <f t="shared" ref="DM29:EB29" si="114">DM$5/(1-$C29)+$B$29-DM$5</f>
        <v>0.36198358057305491</v>
      </c>
      <c r="DN29" s="10">
        <f t="shared" si="114"/>
        <v>0.36278626295468452</v>
      </c>
      <c r="DO29" s="10">
        <f t="shared" si="114"/>
        <v>0.36358894533631414</v>
      </c>
      <c r="DP29" s="10">
        <f t="shared" si="114"/>
        <v>0.36439162771794376</v>
      </c>
      <c r="DQ29" s="10">
        <f t="shared" si="114"/>
        <v>0.36519431009957337</v>
      </c>
      <c r="DR29" s="10">
        <f t="shared" si="114"/>
        <v>0.36599699248120299</v>
      </c>
      <c r="DS29" s="10">
        <f t="shared" si="114"/>
        <v>0.36679967486283349</v>
      </c>
      <c r="DT29" s="10">
        <f t="shared" si="114"/>
        <v>0.36760235724446311</v>
      </c>
      <c r="DU29" s="10">
        <f t="shared" si="114"/>
        <v>0.36840503962609272</v>
      </c>
      <c r="DV29" s="10">
        <f t="shared" si="114"/>
        <v>0.36920772200772234</v>
      </c>
      <c r="DW29" s="10">
        <f t="shared" si="114"/>
        <v>0.37001040438935107</v>
      </c>
      <c r="DX29" s="10">
        <f t="shared" si="114"/>
        <v>0.37081308677098068</v>
      </c>
      <c r="DY29" s="10">
        <f t="shared" si="114"/>
        <v>0.3716157691526103</v>
      </c>
      <c r="DZ29" s="10">
        <f t="shared" si="114"/>
        <v>0.37241845153424169</v>
      </c>
      <c r="EA29" s="10">
        <f t="shared" si="114"/>
        <v>0.37322113391587131</v>
      </c>
      <c r="EB29" s="10">
        <f t="shared" si="114"/>
        <v>0.37402381629749915</v>
      </c>
      <c r="EC29" s="10">
        <f>EC$5/(1-$C29)+$B$29-EC$5</f>
        <v>0.37482649867913054</v>
      </c>
      <c r="ED29" s="10">
        <f>ED$5/(1-$C29)+$B$29-ED$5</f>
        <v>0.37562918106076015</v>
      </c>
    </row>
    <row r="30" spans="1:135" x14ac:dyDescent="0.25">
      <c r="A30" s="57"/>
      <c r="B30" s="10" t="s">
        <v>121</v>
      </c>
    </row>
    <row r="31" spans="1:135" x14ac:dyDescent="0.25">
      <c r="A31" s="57" t="s">
        <v>24</v>
      </c>
      <c r="B31" s="10">
        <f>0.2019+0.0088</f>
        <v>0.2107</v>
      </c>
      <c r="C31" s="7">
        <v>3.85E-2</v>
      </c>
      <c r="D31" s="10">
        <f>D$5/(1-$C31)+$B$31-D$5</f>
        <v>0.27076240249609995</v>
      </c>
      <c r="E31" s="10">
        <f t="shared" ref="E31:T31" si="115">E$5/(1-$C31)+$B$31-E$5</f>
        <v>0.27276448257930297</v>
      </c>
      <c r="F31" s="10">
        <f t="shared" si="115"/>
        <v>0.27476656266250643</v>
      </c>
      <c r="G31" s="10">
        <f t="shared" si="115"/>
        <v>0.27676864274570989</v>
      </c>
      <c r="H31" s="10">
        <f t="shared" si="115"/>
        <v>0.27877072282891291</v>
      </c>
      <c r="I31" s="10">
        <f t="shared" si="115"/>
        <v>0.28077280291211637</v>
      </c>
      <c r="J31" s="10">
        <f t="shared" si="115"/>
        <v>0.28277488299531983</v>
      </c>
      <c r="K31" s="10">
        <f t="shared" si="115"/>
        <v>0.28477696307852329</v>
      </c>
      <c r="L31" s="10">
        <f t="shared" si="115"/>
        <v>0.28677904316172631</v>
      </c>
      <c r="M31" s="10">
        <f t="shared" si="115"/>
        <v>0.28878112324492977</v>
      </c>
      <c r="N31" s="10">
        <f t="shared" si="115"/>
        <v>0.29078320332813323</v>
      </c>
      <c r="O31" s="10">
        <f t="shared" si="115"/>
        <v>0.29278528341133647</v>
      </c>
      <c r="P31" s="10">
        <f t="shared" si="115"/>
        <v>0.29478736349453971</v>
      </c>
      <c r="Q31" s="10">
        <f t="shared" si="115"/>
        <v>0.29678944357774295</v>
      </c>
      <c r="R31" s="10">
        <f t="shared" si="115"/>
        <v>0.29879152366094663</v>
      </c>
      <c r="S31" s="10">
        <f t="shared" si="115"/>
        <v>0.30079360374414987</v>
      </c>
      <c r="T31" s="10">
        <f t="shared" si="115"/>
        <v>0.30279568382735311</v>
      </c>
      <c r="U31" s="10">
        <f t="shared" ref="U31:AJ31" si="116">U$5/(1-$C31)+$B$31-U$5</f>
        <v>0.30479776391055635</v>
      </c>
      <c r="V31" s="10">
        <f t="shared" si="116"/>
        <v>0.30679984399375959</v>
      </c>
      <c r="W31" s="10">
        <f t="shared" si="116"/>
        <v>0.30880192407696327</v>
      </c>
      <c r="X31" s="10">
        <f t="shared" si="116"/>
        <v>0.31080400416016651</v>
      </c>
      <c r="Y31" s="10">
        <f t="shared" si="116"/>
        <v>0.31280608424336975</v>
      </c>
      <c r="Z31" s="10">
        <f t="shared" si="116"/>
        <v>0.31480816432657299</v>
      </c>
      <c r="AA31" s="10">
        <f t="shared" si="116"/>
        <v>0.31681024440977623</v>
      </c>
      <c r="AB31" s="10">
        <f t="shared" si="116"/>
        <v>0.31881232449297947</v>
      </c>
      <c r="AC31" s="10">
        <f t="shared" si="116"/>
        <v>0.32081440457618315</v>
      </c>
      <c r="AD31" s="10">
        <f t="shared" si="116"/>
        <v>0.32281648465938639</v>
      </c>
      <c r="AE31" s="10">
        <f t="shared" si="116"/>
        <v>0.32481856474258963</v>
      </c>
      <c r="AF31" s="10">
        <f t="shared" si="116"/>
        <v>0.32682064482579287</v>
      </c>
      <c r="AG31" s="10">
        <f t="shared" si="116"/>
        <v>0.32882272490899611</v>
      </c>
      <c r="AH31" s="10">
        <f t="shared" si="116"/>
        <v>0.33082480499219979</v>
      </c>
      <c r="AI31" s="10">
        <f t="shared" si="116"/>
        <v>0.33282688507540303</v>
      </c>
      <c r="AJ31" s="10">
        <f t="shared" si="116"/>
        <v>0.33482896515860627</v>
      </c>
      <c r="AK31" s="10">
        <f t="shared" ref="AK31:AZ31" si="117">AK$5/(1-$C31)+$B$31-AK$5</f>
        <v>0.33683104524180951</v>
      </c>
      <c r="AL31" s="10">
        <f t="shared" si="117"/>
        <v>0.33883312532501275</v>
      </c>
      <c r="AM31" s="10">
        <f t="shared" si="117"/>
        <v>0.34083520540821599</v>
      </c>
      <c r="AN31" s="10">
        <f t="shared" si="117"/>
        <v>0.34283728549141967</v>
      </c>
      <c r="AO31" s="10">
        <f t="shared" si="117"/>
        <v>0.34483936557462291</v>
      </c>
      <c r="AP31" s="10">
        <f t="shared" si="117"/>
        <v>0.34684144565782615</v>
      </c>
      <c r="AQ31" s="10">
        <f t="shared" si="117"/>
        <v>0.34884352574102939</v>
      </c>
      <c r="AR31" s="10">
        <f t="shared" si="117"/>
        <v>0.35084560582423263</v>
      </c>
      <c r="AS31" s="10">
        <f t="shared" si="117"/>
        <v>0.35284768590743631</v>
      </c>
      <c r="AT31" s="10">
        <f t="shared" si="117"/>
        <v>0.35484976599063955</v>
      </c>
      <c r="AU31" s="10">
        <f t="shared" si="117"/>
        <v>0.35685184607384235</v>
      </c>
      <c r="AV31" s="10">
        <f t="shared" si="117"/>
        <v>0.35885392615704559</v>
      </c>
      <c r="AW31" s="10">
        <f t="shared" si="117"/>
        <v>0.36085600624024883</v>
      </c>
      <c r="AX31" s="10">
        <f t="shared" si="117"/>
        <v>0.36285808632345207</v>
      </c>
      <c r="AY31" s="10">
        <f t="shared" si="117"/>
        <v>0.36486016640665619</v>
      </c>
      <c r="AZ31" s="10">
        <f t="shared" si="117"/>
        <v>0.36686224648985943</v>
      </c>
      <c r="BA31" s="10">
        <f t="shared" ref="BA31:BP31" si="118">BA$5/(1-$C31)+$B$31-BA$5</f>
        <v>0.36886432657306267</v>
      </c>
      <c r="BB31" s="10">
        <f t="shared" si="118"/>
        <v>0.37086640665626591</v>
      </c>
      <c r="BC31" s="10">
        <f t="shared" si="118"/>
        <v>0.3728684867394696</v>
      </c>
      <c r="BD31" s="10">
        <f t="shared" si="118"/>
        <v>0.37487056682267283</v>
      </c>
      <c r="BE31" s="10">
        <f t="shared" si="118"/>
        <v>0.37687264690587607</v>
      </c>
      <c r="BF31" s="10">
        <f t="shared" si="118"/>
        <v>0.37887472698907931</v>
      </c>
      <c r="BG31" s="10">
        <f t="shared" si="118"/>
        <v>0.38087680707228255</v>
      </c>
      <c r="BH31" s="10">
        <f t="shared" si="118"/>
        <v>0.38287888715548579</v>
      </c>
      <c r="BI31" s="10">
        <f t="shared" si="118"/>
        <v>0.38488096723868903</v>
      </c>
      <c r="BJ31" s="10">
        <f t="shared" si="118"/>
        <v>0.38688304732189227</v>
      </c>
      <c r="BK31" s="10">
        <f t="shared" si="118"/>
        <v>0.38888512740509551</v>
      </c>
      <c r="BL31" s="10">
        <f t="shared" si="118"/>
        <v>0.39088720748829964</v>
      </c>
      <c r="BM31" s="10">
        <f t="shared" si="118"/>
        <v>0.39288928757150288</v>
      </c>
      <c r="BN31" s="10">
        <f t="shared" si="118"/>
        <v>0.39489136765470612</v>
      </c>
      <c r="BO31" s="10">
        <f t="shared" si="118"/>
        <v>0.39689344773790936</v>
      </c>
      <c r="BP31" s="10">
        <f t="shared" si="118"/>
        <v>0.39889552782111259</v>
      </c>
      <c r="BQ31" s="10">
        <f t="shared" ref="BQ31:CF31" si="119">BQ$5/(1-$C31)+$B$31-BQ$5</f>
        <v>0.40089760790431583</v>
      </c>
      <c r="BR31" s="10">
        <f t="shared" si="119"/>
        <v>0.40289968798751907</v>
      </c>
      <c r="BS31" s="10">
        <f t="shared" si="119"/>
        <v>0.40490176807072231</v>
      </c>
      <c r="BT31" s="10">
        <f t="shared" si="119"/>
        <v>0.40690384815392555</v>
      </c>
      <c r="BU31" s="10">
        <f t="shared" si="119"/>
        <v>0.40890592823712879</v>
      </c>
      <c r="BV31" s="10">
        <f t="shared" si="119"/>
        <v>0.41090800832033203</v>
      </c>
      <c r="BW31" s="10">
        <f t="shared" si="119"/>
        <v>0.41291008840353616</v>
      </c>
      <c r="BX31" s="10">
        <f t="shared" si="119"/>
        <v>0.4149121684867394</v>
      </c>
      <c r="BY31" s="10">
        <f t="shared" si="119"/>
        <v>0.41691424856994264</v>
      </c>
      <c r="BZ31" s="10">
        <f t="shared" si="119"/>
        <v>0.41891632865314588</v>
      </c>
      <c r="CA31" s="10">
        <f t="shared" si="119"/>
        <v>0.42091840873634911</v>
      </c>
      <c r="CB31" s="10">
        <f t="shared" si="119"/>
        <v>0.42292048881955235</v>
      </c>
      <c r="CC31" s="10">
        <f t="shared" si="119"/>
        <v>0.42492256890275559</v>
      </c>
      <c r="CD31" s="10">
        <f t="shared" si="119"/>
        <v>0.42692464898595883</v>
      </c>
      <c r="CE31" s="10">
        <f t="shared" si="119"/>
        <v>0.42892672906916207</v>
      </c>
      <c r="CF31" s="10">
        <f t="shared" si="119"/>
        <v>0.43092880915236531</v>
      </c>
      <c r="CG31" s="10">
        <f t="shared" ref="CG31:CV31" si="120">CG$5/(1-$C31)+$B$31-CG$5</f>
        <v>0.43293088923556855</v>
      </c>
      <c r="CH31" s="10">
        <f t="shared" si="120"/>
        <v>0.43493296931877268</v>
      </c>
      <c r="CI31" s="10">
        <f t="shared" si="120"/>
        <v>0.43693504940197592</v>
      </c>
      <c r="CJ31" s="10">
        <f t="shared" si="120"/>
        <v>0.43893712948517916</v>
      </c>
      <c r="CK31" s="10">
        <f t="shared" si="120"/>
        <v>0.4409392095683824</v>
      </c>
      <c r="CL31" s="10">
        <f t="shared" si="120"/>
        <v>0.44294128965158563</v>
      </c>
      <c r="CM31" s="10">
        <f t="shared" si="120"/>
        <v>0.44494336973478887</v>
      </c>
      <c r="CN31" s="10">
        <f t="shared" si="120"/>
        <v>0.44694544981799211</v>
      </c>
      <c r="CO31" s="10">
        <f t="shared" si="120"/>
        <v>0.44894752990119535</v>
      </c>
      <c r="CP31" s="10">
        <f t="shared" si="120"/>
        <v>0.45094960998439859</v>
      </c>
      <c r="CQ31" s="10">
        <f t="shared" si="120"/>
        <v>0.45295169006760183</v>
      </c>
      <c r="CR31" s="10">
        <f t="shared" si="120"/>
        <v>0.45495377015080507</v>
      </c>
      <c r="CS31" s="10">
        <f t="shared" si="120"/>
        <v>0.4569558502340092</v>
      </c>
      <c r="CT31" s="10">
        <f t="shared" si="120"/>
        <v>0.45895793031721244</v>
      </c>
      <c r="CU31" s="10">
        <f t="shared" si="120"/>
        <v>0.46096001040041568</v>
      </c>
      <c r="CV31" s="10">
        <f t="shared" si="120"/>
        <v>0.46296209048361892</v>
      </c>
      <c r="CW31" s="10">
        <f t="shared" ref="CW31:DL31" si="121">CW$5/(1-$C31)+$B$31-CW$5</f>
        <v>0.46496417056682215</v>
      </c>
      <c r="CX31" s="10">
        <f t="shared" si="121"/>
        <v>0.46696625065002539</v>
      </c>
      <c r="CY31" s="10">
        <f t="shared" si="121"/>
        <v>0.46896833073322863</v>
      </c>
      <c r="CZ31" s="10">
        <f t="shared" si="121"/>
        <v>0.47097041081643187</v>
      </c>
      <c r="DA31" s="10">
        <f t="shared" si="121"/>
        <v>0.47297249089963511</v>
      </c>
      <c r="DB31" s="10">
        <f t="shared" si="121"/>
        <v>0.47497457098283835</v>
      </c>
      <c r="DC31" s="10">
        <f t="shared" si="121"/>
        <v>0.47697665106604159</v>
      </c>
      <c r="DD31" s="10">
        <f t="shared" si="121"/>
        <v>0.47897873114924572</v>
      </c>
      <c r="DE31" s="10">
        <f t="shared" si="121"/>
        <v>0.48098081123244896</v>
      </c>
      <c r="DF31" s="10">
        <f t="shared" si="121"/>
        <v>0.4829828913156522</v>
      </c>
      <c r="DG31" s="10">
        <f t="shared" si="121"/>
        <v>0.48498497139885544</v>
      </c>
      <c r="DH31" s="10">
        <f t="shared" si="121"/>
        <v>0.48698705148205867</v>
      </c>
      <c r="DI31" s="10">
        <f t="shared" si="121"/>
        <v>0.48898913156526191</v>
      </c>
      <c r="DJ31" s="10">
        <f t="shared" si="121"/>
        <v>0.49099121164846515</v>
      </c>
      <c r="DK31" s="10">
        <f t="shared" si="121"/>
        <v>0.49299329173166839</v>
      </c>
      <c r="DL31" s="10">
        <f t="shared" si="121"/>
        <v>0.49499537181487163</v>
      </c>
      <c r="DM31" s="10">
        <f t="shared" ref="DM31:EB31" si="122">DM$5/(1-$C31)+$B$31-DM$5</f>
        <v>0.49699745189807487</v>
      </c>
      <c r="DN31" s="10">
        <f t="shared" si="122"/>
        <v>0.49899953198127811</v>
      </c>
      <c r="DO31" s="10">
        <f t="shared" si="122"/>
        <v>0.50100161206448224</v>
      </c>
      <c r="DP31" s="10">
        <f t="shared" si="122"/>
        <v>0.50300369214768548</v>
      </c>
      <c r="DQ31" s="10">
        <f t="shared" si="122"/>
        <v>0.50500577223088872</v>
      </c>
      <c r="DR31" s="10">
        <f t="shared" si="122"/>
        <v>0.50700785231409196</v>
      </c>
      <c r="DS31" s="10">
        <f t="shared" si="122"/>
        <v>0.5090099323972952</v>
      </c>
      <c r="DT31" s="10">
        <f t="shared" si="122"/>
        <v>0.51101201248049843</v>
      </c>
      <c r="DU31" s="10">
        <f t="shared" si="122"/>
        <v>0.51301409256370079</v>
      </c>
      <c r="DV31" s="10">
        <f t="shared" si="122"/>
        <v>0.51501617264690491</v>
      </c>
      <c r="DW31" s="10">
        <f t="shared" si="122"/>
        <v>0.51701825273010726</v>
      </c>
      <c r="DX31" s="10">
        <f t="shared" si="122"/>
        <v>0.51902033281331139</v>
      </c>
      <c r="DY31" s="10">
        <f t="shared" si="122"/>
        <v>0.52102241289651374</v>
      </c>
      <c r="DZ31" s="10">
        <f t="shared" si="122"/>
        <v>0.52302449297971787</v>
      </c>
      <c r="EA31" s="10">
        <f t="shared" si="122"/>
        <v>0.52502657306292022</v>
      </c>
      <c r="EB31" s="10">
        <f t="shared" si="122"/>
        <v>0.52702865314612435</v>
      </c>
      <c r="EC31" s="10">
        <f>EC$5/(1-$C31)+$B$31-EC$5</f>
        <v>0.5290307332293267</v>
      </c>
      <c r="ED31" s="10">
        <f>ED$5/(1-$C31)+$B$31-ED$5</f>
        <v>0.53103281331253083</v>
      </c>
      <c r="EE31" s="10"/>
    </row>
    <row r="32" spans="1:135" x14ac:dyDescent="0.25">
      <c r="A32" s="57"/>
    </row>
    <row r="33" spans="1:135" x14ac:dyDescent="0.25">
      <c r="A33" s="57" t="s">
        <v>25</v>
      </c>
      <c r="B33" s="10">
        <f>0.0117+0.0085</f>
        <v>2.0200000000000003E-2</v>
      </c>
      <c r="C33" s="7">
        <v>4.5999999999999999E-3</v>
      </c>
      <c r="D33" s="10">
        <f>D$5/(1-$C33)+$B$33-D$5</f>
        <v>2.7131886678722239E-2</v>
      </c>
      <c r="E33" s="10">
        <f>E$5/(1-$C33)+$B$33-E$5</f>
        <v>2.7362949568012995E-2</v>
      </c>
      <c r="F33" s="10">
        <f t="shared" ref="F33:U33" si="123">F$5/(1-$C33)+$B$33-F$5</f>
        <v>2.7594012457303752E-2</v>
      </c>
      <c r="G33" s="10">
        <f t="shared" si="123"/>
        <v>2.7825075346594508E-2</v>
      </c>
      <c r="H33" s="10">
        <f t="shared" si="123"/>
        <v>2.8056138235885042E-2</v>
      </c>
      <c r="I33" s="10">
        <f t="shared" si="123"/>
        <v>2.8287201125175798E-2</v>
      </c>
      <c r="J33" s="10">
        <f t="shared" si="123"/>
        <v>2.8518264014466554E-2</v>
      </c>
      <c r="K33" s="10">
        <f t="shared" si="123"/>
        <v>2.8749326903757311E-2</v>
      </c>
      <c r="L33" s="10">
        <f t="shared" si="123"/>
        <v>2.8980389793048067E-2</v>
      </c>
      <c r="M33" s="10">
        <f t="shared" si="123"/>
        <v>2.9211452682338823E-2</v>
      </c>
      <c r="N33" s="10">
        <f t="shared" si="123"/>
        <v>2.9442515571629801E-2</v>
      </c>
      <c r="O33" s="10">
        <f t="shared" si="123"/>
        <v>2.9673578460920336E-2</v>
      </c>
      <c r="P33" s="10">
        <f t="shared" si="123"/>
        <v>2.990464135021087E-2</v>
      </c>
      <c r="Q33" s="10">
        <f t="shared" si="123"/>
        <v>3.0135704239501848E-2</v>
      </c>
      <c r="R33" s="10">
        <f t="shared" si="123"/>
        <v>3.0366767128792382E-2</v>
      </c>
      <c r="S33" s="10">
        <f t="shared" si="123"/>
        <v>3.0597830018083361E-2</v>
      </c>
      <c r="T33" s="10">
        <f t="shared" si="123"/>
        <v>3.0828892907373895E-2</v>
      </c>
      <c r="U33" s="10">
        <f t="shared" si="123"/>
        <v>3.1059955796664873E-2</v>
      </c>
      <c r="V33" s="10">
        <f t="shared" ref="V33:AK33" si="124">V$5/(1-$C33)+$B$33-V$5</f>
        <v>3.1291018685955407E-2</v>
      </c>
      <c r="W33" s="10">
        <f t="shared" si="124"/>
        <v>3.1522081575246386E-2</v>
      </c>
      <c r="X33" s="10">
        <f t="shared" si="124"/>
        <v>3.175314446453692E-2</v>
      </c>
      <c r="Y33" s="10">
        <f t="shared" si="124"/>
        <v>3.1984207353827898E-2</v>
      </c>
      <c r="Z33" s="10">
        <f t="shared" si="124"/>
        <v>3.2215270243118432E-2</v>
      </c>
      <c r="AA33" s="10">
        <f t="shared" si="124"/>
        <v>3.2446333132409411E-2</v>
      </c>
      <c r="AB33" s="10">
        <f t="shared" si="124"/>
        <v>3.2677396021699945E-2</v>
      </c>
      <c r="AC33" s="10">
        <f t="shared" si="124"/>
        <v>3.2908458910990479E-2</v>
      </c>
      <c r="AD33" s="10">
        <f t="shared" si="124"/>
        <v>3.3139521800281457E-2</v>
      </c>
      <c r="AE33" s="10">
        <f t="shared" si="124"/>
        <v>3.3370584689571992E-2</v>
      </c>
      <c r="AF33" s="10">
        <f t="shared" si="124"/>
        <v>3.360164757886297E-2</v>
      </c>
      <c r="AG33" s="10">
        <f t="shared" si="124"/>
        <v>3.3832710468153504E-2</v>
      </c>
      <c r="AH33" s="10">
        <f t="shared" si="124"/>
        <v>3.4063773357444482E-2</v>
      </c>
      <c r="AI33" s="10">
        <f t="shared" si="124"/>
        <v>3.4294836246735017E-2</v>
      </c>
      <c r="AJ33" s="10">
        <f t="shared" si="124"/>
        <v>3.4525899136025995E-2</v>
      </c>
      <c r="AK33" s="10">
        <f t="shared" si="124"/>
        <v>3.4756962025316529E-2</v>
      </c>
      <c r="AL33" s="10">
        <f t="shared" ref="AL33:BA33" si="125">AL$5/(1-$C33)+$B$33-AL$5</f>
        <v>3.4988024914607507E-2</v>
      </c>
      <c r="AM33" s="10">
        <f t="shared" si="125"/>
        <v>3.5219087803898041E-2</v>
      </c>
      <c r="AN33" s="10">
        <f t="shared" si="125"/>
        <v>3.545015069318902E-2</v>
      </c>
      <c r="AO33" s="10">
        <f t="shared" si="125"/>
        <v>3.5681213582479554E-2</v>
      </c>
      <c r="AP33" s="10">
        <f t="shared" si="125"/>
        <v>3.5912276471770088E-2</v>
      </c>
      <c r="AQ33" s="10">
        <f t="shared" si="125"/>
        <v>3.6143339361061066E-2</v>
      </c>
      <c r="AR33" s="10">
        <f t="shared" si="125"/>
        <v>3.6374402250351601E-2</v>
      </c>
      <c r="AS33" s="10">
        <f t="shared" si="125"/>
        <v>3.6605465139642579E-2</v>
      </c>
      <c r="AT33" s="10">
        <f t="shared" si="125"/>
        <v>3.6836528028933113E-2</v>
      </c>
      <c r="AU33" s="10">
        <f t="shared" si="125"/>
        <v>3.7067590918224091E-2</v>
      </c>
      <c r="AV33" s="10">
        <f t="shared" si="125"/>
        <v>3.7298653807514626E-2</v>
      </c>
      <c r="AW33" s="10">
        <f t="shared" si="125"/>
        <v>3.7529716696805604E-2</v>
      </c>
      <c r="AX33" s="10">
        <f t="shared" si="125"/>
        <v>3.7760779586096138E-2</v>
      </c>
      <c r="AY33" s="10">
        <f t="shared" si="125"/>
        <v>3.7991842475387116E-2</v>
      </c>
      <c r="AZ33" s="10">
        <f t="shared" si="125"/>
        <v>3.8222905364677651E-2</v>
      </c>
      <c r="BA33" s="10">
        <f t="shared" si="125"/>
        <v>3.8453968253968629E-2</v>
      </c>
      <c r="BB33" s="10">
        <f t="shared" ref="BB33:BQ33" si="126">BB$5/(1-$C33)+$B$33-BB$5</f>
        <v>3.8685031143259163E-2</v>
      </c>
      <c r="BC33" s="10">
        <f t="shared" si="126"/>
        <v>3.8916094032550141E-2</v>
      </c>
      <c r="BD33" s="10">
        <f t="shared" si="126"/>
        <v>3.9147156921840676E-2</v>
      </c>
      <c r="BE33" s="10">
        <f t="shared" si="126"/>
        <v>3.937821981113121E-2</v>
      </c>
      <c r="BF33" s="10">
        <f t="shared" si="126"/>
        <v>3.9609282700421744E-2</v>
      </c>
      <c r="BG33" s="10">
        <f t="shared" si="126"/>
        <v>3.9840345589713166E-2</v>
      </c>
      <c r="BH33" s="10">
        <f t="shared" si="126"/>
        <v>4.0071408479003701E-2</v>
      </c>
      <c r="BI33" s="10">
        <f t="shared" si="126"/>
        <v>4.0302471368294235E-2</v>
      </c>
      <c r="BJ33" s="10">
        <f t="shared" si="126"/>
        <v>4.0533534257584769E-2</v>
      </c>
      <c r="BK33" s="10">
        <f t="shared" si="126"/>
        <v>4.0764597146876191E-2</v>
      </c>
      <c r="BL33" s="10">
        <f t="shared" si="126"/>
        <v>4.0995660036166726E-2</v>
      </c>
      <c r="BM33" s="10">
        <f t="shared" si="126"/>
        <v>4.122672292545726E-2</v>
      </c>
      <c r="BN33" s="10">
        <f t="shared" si="126"/>
        <v>4.1457785814747794E-2</v>
      </c>
      <c r="BO33" s="10">
        <f t="shared" si="126"/>
        <v>4.1688848704038328E-2</v>
      </c>
      <c r="BP33" s="10">
        <f t="shared" si="126"/>
        <v>4.1919911593329751E-2</v>
      </c>
      <c r="BQ33" s="10">
        <f t="shared" si="126"/>
        <v>4.2150974482620285E-2</v>
      </c>
      <c r="BR33" s="10">
        <f t="shared" ref="BR33:CG33" si="127">BR$5/(1-$C33)+$B$33-BR$5</f>
        <v>4.2382037371910819E-2</v>
      </c>
      <c r="BS33" s="10">
        <f t="shared" si="127"/>
        <v>4.2613100261201353E-2</v>
      </c>
      <c r="BT33" s="10">
        <f t="shared" si="127"/>
        <v>4.2844163150492776E-2</v>
      </c>
      <c r="BU33" s="10">
        <f t="shared" si="127"/>
        <v>4.307522603978331E-2</v>
      </c>
      <c r="BV33" s="10">
        <f t="shared" si="127"/>
        <v>4.3306288929073844E-2</v>
      </c>
      <c r="BW33" s="10">
        <f t="shared" si="127"/>
        <v>4.3537351818364378E-2</v>
      </c>
      <c r="BX33" s="10">
        <f t="shared" si="127"/>
        <v>4.3768414707655801E-2</v>
      </c>
      <c r="BY33" s="10">
        <f t="shared" si="127"/>
        <v>4.3999477596946335E-2</v>
      </c>
      <c r="BZ33" s="10">
        <f t="shared" si="127"/>
        <v>4.4230540486236869E-2</v>
      </c>
      <c r="CA33" s="10">
        <f t="shared" si="127"/>
        <v>4.4461603375527403E-2</v>
      </c>
      <c r="CB33" s="10">
        <f t="shared" si="127"/>
        <v>4.4692666264817937E-2</v>
      </c>
      <c r="CC33" s="10">
        <f t="shared" si="127"/>
        <v>4.492372915410936E-2</v>
      </c>
      <c r="CD33" s="10">
        <f t="shared" si="127"/>
        <v>4.5154792043399894E-2</v>
      </c>
      <c r="CE33" s="10">
        <f t="shared" si="127"/>
        <v>4.5385854932690428E-2</v>
      </c>
      <c r="CF33" s="10">
        <f t="shared" si="127"/>
        <v>4.5616917821980962E-2</v>
      </c>
      <c r="CG33" s="10">
        <f t="shared" si="127"/>
        <v>4.5847980711272385E-2</v>
      </c>
      <c r="CH33" s="10">
        <f t="shared" ref="CH33:CW33" si="128">CH$5/(1-$C33)+$B$33-CH$5</f>
        <v>4.6079043600562919E-2</v>
      </c>
      <c r="CI33" s="10">
        <f t="shared" si="128"/>
        <v>4.6310106489853453E-2</v>
      </c>
      <c r="CJ33" s="10">
        <f t="shared" si="128"/>
        <v>4.6541169379143987E-2</v>
      </c>
      <c r="CK33" s="10">
        <f t="shared" si="128"/>
        <v>4.677223226843541E-2</v>
      </c>
      <c r="CL33" s="10">
        <f t="shared" si="128"/>
        <v>4.7003295157725944E-2</v>
      </c>
      <c r="CM33" s="10">
        <f t="shared" si="128"/>
        <v>4.7234358047016478E-2</v>
      </c>
      <c r="CN33" s="10">
        <f t="shared" si="128"/>
        <v>4.7465420936307012E-2</v>
      </c>
      <c r="CO33" s="10">
        <f t="shared" si="128"/>
        <v>4.7696483825597547E-2</v>
      </c>
      <c r="CP33" s="10">
        <f t="shared" si="128"/>
        <v>4.7927546714888969E-2</v>
      </c>
      <c r="CQ33" s="10">
        <f t="shared" si="128"/>
        <v>4.8158609604179503E-2</v>
      </c>
      <c r="CR33" s="10">
        <f t="shared" si="128"/>
        <v>4.8389672493470037E-2</v>
      </c>
      <c r="CS33" s="10">
        <f t="shared" si="128"/>
        <v>4.8620735382760571E-2</v>
      </c>
      <c r="CT33" s="10">
        <f t="shared" si="128"/>
        <v>4.8851798272051994E-2</v>
      </c>
      <c r="CU33" s="10">
        <f t="shared" si="128"/>
        <v>4.9082861161342528E-2</v>
      </c>
      <c r="CV33" s="10">
        <f t="shared" si="128"/>
        <v>4.9313924050633062E-2</v>
      </c>
      <c r="CW33" s="10">
        <f t="shared" si="128"/>
        <v>4.9544986939923596E-2</v>
      </c>
      <c r="CX33" s="10">
        <f t="shared" ref="CX33:DM33" si="129">CX$5/(1-$C33)+$B$33-CX$5</f>
        <v>4.9776049829215019E-2</v>
      </c>
      <c r="CY33" s="10">
        <f t="shared" si="129"/>
        <v>5.0007112718505553E-2</v>
      </c>
      <c r="CZ33" s="10">
        <f t="shared" si="129"/>
        <v>5.0238175607796087E-2</v>
      </c>
      <c r="DA33" s="10">
        <f t="shared" si="129"/>
        <v>5.0469238497086621E-2</v>
      </c>
      <c r="DB33" s="10">
        <f t="shared" si="129"/>
        <v>5.0700301386377156E-2</v>
      </c>
      <c r="DC33" s="10">
        <f t="shared" si="129"/>
        <v>5.0931364275668578E-2</v>
      </c>
      <c r="DD33" s="10">
        <f t="shared" si="129"/>
        <v>5.1162427164959112E-2</v>
      </c>
      <c r="DE33" s="10">
        <f t="shared" si="129"/>
        <v>5.1393490054249646E-2</v>
      </c>
      <c r="DF33" s="10">
        <f t="shared" si="129"/>
        <v>5.1624552943540181E-2</v>
      </c>
      <c r="DG33" s="10">
        <f t="shared" si="129"/>
        <v>5.1855615832831603E-2</v>
      </c>
      <c r="DH33" s="10">
        <f t="shared" si="129"/>
        <v>5.2086678722122137E-2</v>
      </c>
      <c r="DI33" s="10">
        <f t="shared" si="129"/>
        <v>5.2317741611412671E-2</v>
      </c>
      <c r="DJ33" s="10">
        <f t="shared" si="129"/>
        <v>5.2548804500703206E-2</v>
      </c>
      <c r="DK33" s="10">
        <f t="shared" si="129"/>
        <v>5.2779867389994628E-2</v>
      </c>
      <c r="DL33" s="10">
        <f t="shared" si="129"/>
        <v>5.3010930279285162E-2</v>
      </c>
      <c r="DM33" s="10">
        <f t="shared" si="129"/>
        <v>5.3241993168575696E-2</v>
      </c>
      <c r="DN33" s="10">
        <f t="shared" ref="DN33:EC33" si="130">DN$5/(1-$C33)+$B$33-DN$5</f>
        <v>5.3473056057866231E-2</v>
      </c>
      <c r="DO33" s="10">
        <f t="shared" si="130"/>
        <v>5.3704118947156765E-2</v>
      </c>
      <c r="DP33" s="10">
        <f t="shared" si="130"/>
        <v>5.3935181836448187E-2</v>
      </c>
      <c r="DQ33" s="10">
        <f t="shared" si="130"/>
        <v>5.4166244725738721E-2</v>
      </c>
      <c r="DR33" s="10">
        <f t="shared" si="130"/>
        <v>5.4397307615029256E-2</v>
      </c>
      <c r="DS33" s="10">
        <f t="shared" si="130"/>
        <v>5.462837050431979E-2</v>
      </c>
      <c r="DT33" s="10">
        <f t="shared" si="130"/>
        <v>5.4859433393611212E-2</v>
      </c>
      <c r="DU33" s="10">
        <f t="shared" si="130"/>
        <v>5.5090496282901746E-2</v>
      </c>
      <c r="DV33" s="10">
        <f t="shared" si="130"/>
        <v>5.5321559172192281E-2</v>
      </c>
      <c r="DW33" s="10">
        <f t="shared" si="130"/>
        <v>5.5552622061482815E-2</v>
      </c>
      <c r="DX33" s="10">
        <f t="shared" si="130"/>
        <v>5.5783684950774237E-2</v>
      </c>
      <c r="DY33" s="10">
        <f t="shared" si="130"/>
        <v>5.6014747840064771E-2</v>
      </c>
      <c r="DZ33" s="10">
        <f t="shared" si="130"/>
        <v>5.6245810729355306E-2</v>
      </c>
      <c r="EA33" s="10">
        <f t="shared" si="130"/>
        <v>5.647687361864584E-2</v>
      </c>
      <c r="EB33" s="10">
        <f t="shared" si="130"/>
        <v>5.6707936507936374E-2</v>
      </c>
      <c r="EC33" s="10">
        <f t="shared" si="130"/>
        <v>5.6938999397228685E-2</v>
      </c>
      <c r="ED33" s="10">
        <f>ED$5/(1-$C33)+$B$33-ED$5</f>
        <v>5.7170062286519219E-2</v>
      </c>
      <c r="EE33" s="10"/>
    </row>
    <row r="34" spans="1:135" x14ac:dyDescent="0.25">
      <c r="A34" s="57"/>
    </row>
    <row r="35" spans="1:135" x14ac:dyDescent="0.25">
      <c r="A35" s="57" t="s">
        <v>26</v>
      </c>
      <c r="B35" s="10">
        <f>0.0687+0.0019+0.0088</f>
        <v>7.9399999999999998E-2</v>
      </c>
      <c r="C35" s="7">
        <v>0.01</v>
      </c>
      <c r="D35" s="10">
        <f>D$5/(1-$C35)+$B$35-D$5</f>
        <v>9.4551515151515053E-2</v>
      </c>
      <c r="E35" s="10">
        <f t="shared" ref="E35:T35" si="131">E$5/(1-$C35)+$B$35-E$5</f>
        <v>9.5056565656565617E-2</v>
      </c>
      <c r="F35" s="10">
        <f t="shared" si="131"/>
        <v>9.5561616161616181E-2</v>
      </c>
      <c r="G35" s="10">
        <f t="shared" si="131"/>
        <v>9.6066666666666523E-2</v>
      </c>
      <c r="H35" s="10">
        <f t="shared" si="131"/>
        <v>9.6571717171717086E-2</v>
      </c>
      <c r="I35" s="10">
        <f t="shared" si="131"/>
        <v>9.707676767676765E-2</v>
      </c>
      <c r="J35" s="10">
        <f t="shared" si="131"/>
        <v>9.7581818181818214E-2</v>
      </c>
      <c r="K35" s="10">
        <f t="shared" si="131"/>
        <v>9.8086868686868556E-2</v>
      </c>
      <c r="L35" s="10">
        <f t="shared" si="131"/>
        <v>9.859191919191912E-2</v>
      </c>
      <c r="M35" s="10">
        <f t="shared" si="131"/>
        <v>9.9096969696969905E-2</v>
      </c>
      <c r="N35" s="10">
        <f t="shared" si="131"/>
        <v>9.9602020202020469E-2</v>
      </c>
      <c r="O35" s="10">
        <f t="shared" si="131"/>
        <v>0.10010707070707081</v>
      </c>
      <c r="P35" s="10">
        <f t="shared" si="131"/>
        <v>0.10061212121212115</v>
      </c>
      <c r="Q35" s="10">
        <f t="shared" si="131"/>
        <v>0.10111717171717194</v>
      </c>
      <c r="R35" s="10">
        <f t="shared" si="131"/>
        <v>0.10162222222222228</v>
      </c>
      <c r="S35" s="10">
        <f t="shared" si="131"/>
        <v>0.10212727272727307</v>
      </c>
      <c r="T35" s="10">
        <f t="shared" si="131"/>
        <v>0.10263232323232341</v>
      </c>
      <c r="U35" s="10">
        <f t="shared" ref="U35:AJ35" si="132">U$5/(1-$C35)+$B$35-U$5</f>
        <v>0.10313737373737375</v>
      </c>
      <c r="V35" s="10">
        <f t="shared" si="132"/>
        <v>0.10364242424242454</v>
      </c>
      <c r="W35" s="10">
        <f t="shared" si="132"/>
        <v>0.10414747474747488</v>
      </c>
      <c r="X35" s="10">
        <f t="shared" si="132"/>
        <v>0.10465252525252522</v>
      </c>
      <c r="Y35" s="10">
        <f t="shared" si="132"/>
        <v>0.10515757575757601</v>
      </c>
      <c r="Z35" s="10">
        <f t="shared" si="132"/>
        <v>0.10566262626262635</v>
      </c>
      <c r="AA35" s="10">
        <f t="shared" si="132"/>
        <v>0.10616767676767669</v>
      </c>
      <c r="AB35" s="10">
        <f t="shared" si="132"/>
        <v>0.10667272727272747</v>
      </c>
      <c r="AC35" s="10">
        <f t="shared" si="132"/>
        <v>0.10717777777777782</v>
      </c>
      <c r="AD35" s="10">
        <f t="shared" si="132"/>
        <v>0.1076828282828286</v>
      </c>
      <c r="AE35" s="10">
        <f t="shared" si="132"/>
        <v>0.10818787878787894</v>
      </c>
      <c r="AF35" s="10">
        <f t="shared" si="132"/>
        <v>0.10869292929292929</v>
      </c>
      <c r="AG35" s="10">
        <f t="shared" si="132"/>
        <v>0.10919797979798007</v>
      </c>
      <c r="AH35" s="10">
        <f t="shared" si="132"/>
        <v>0.10970303030303041</v>
      </c>
      <c r="AI35" s="10">
        <f t="shared" si="132"/>
        <v>0.11020808080808076</v>
      </c>
      <c r="AJ35" s="10">
        <f t="shared" si="132"/>
        <v>0.11071313131313154</v>
      </c>
      <c r="AK35" s="10">
        <f t="shared" ref="AK35:AZ35" si="133">AK$5/(1-$C35)+$B$35-AK$5</f>
        <v>0.11121818181818188</v>
      </c>
      <c r="AL35" s="10">
        <f t="shared" si="133"/>
        <v>0.11172323232323267</v>
      </c>
      <c r="AM35" s="10">
        <f t="shared" si="133"/>
        <v>0.11222828282828301</v>
      </c>
      <c r="AN35" s="10">
        <f t="shared" si="133"/>
        <v>0.11273333333333335</v>
      </c>
      <c r="AO35" s="10">
        <f t="shared" si="133"/>
        <v>0.11323838383838414</v>
      </c>
      <c r="AP35" s="10">
        <f t="shared" si="133"/>
        <v>0.11374343434343448</v>
      </c>
      <c r="AQ35" s="10">
        <f t="shared" si="133"/>
        <v>0.11424848484848482</v>
      </c>
      <c r="AR35" s="10">
        <f t="shared" si="133"/>
        <v>0.11475353535353561</v>
      </c>
      <c r="AS35" s="10">
        <f t="shared" si="133"/>
        <v>0.11525858585858595</v>
      </c>
      <c r="AT35" s="10">
        <f t="shared" si="133"/>
        <v>0.11576363636363629</v>
      </c>
      <c r="AU35" s="10">
        <f t="shared" si="133"/>
        <v>0.11626868686868708</v>
      </c>
      <c r="AV35" s="10">
        <f t="shared" si="133"/>
        <v>0.11677373737373742</v>
      </c>
      <c r="AW35" s="10">
        <f t="shared" si="133"/>
        <v>0.1172787878787882</v>
      </c>
      <c r="AX35" s="10">
        <f t="shared" si="133"/>
        <v>0.11778383838383855</v>
      </c>
      <c r="AY35" s="10">
        <f t="shared" si="133"/>
        <v>0.11828888888888889</v>
      </c>
      <c r="AZ35" s="10">
        <f t="shared" si="133"/>
        <v>0.11879393939393923</v>
      </c>
      <c r="BA35" s="10">
        <f t="shared" ref="BA35:BP35" si="134">BA$5/(1-$C35)+$B$35-BA$5</f>
        <v>0.11929898989898957</v>
      </c>
      <c r="BB35" s="10">
        <f t="shared" si="134"/>
        <v>0.11980404040403991</v>
      </c>
      <c r="BC35" s="10">
        <f t="shared" si="134"/>
        <v>0.1203090909090907</v>
      </c>
      <c r="BD35" s="10">
        <f t="shared" si="134"/>
        <v>0.12081414141414104</v>
      </c>
      <c r="BE35" s="10">
        <f t="shared" si="134"/>
        <v>0.12131919191919138</v>
      </c>
      <c r="BF35" s="10">
        <f t="shared" si="134"/>
        <v>0.12182424242424172</v>
      </c>
      <c r="BG35" s="10">
        <f t="shared" si="134"/>
        <v>0.12232929292929295</v>
      </c>
      <c r="BH35" s="10">
        <f t="shared" si="134"/>
        <v>0.1228343434343433</v>
      </c>
      <c r="BI35" s="10">
        <f t="shared" si="134"/>
        <v>0.12333939393939364</v>
      </c>
      <c r="BJ35" s="10">
        <f t="shared" si="134"/>
        <v>0.12384444444444398</v>
      </c>
      <c r="BK35" s="10">
        <f t="shared" si="134"/>
        <v>0.12434949494949432</v>
      </c>
      <c r="BL35" s="10">
        <f t="shared" si="134"/>
        <v>0.12485454545454555</v>
      </c>
      <c r="BM35" s="10">
        <f t="shared" si="134"/>
        <v>0.12535959595959589</v>
      </c>
      <c r="BN35" s="10">
        <f t="shared" si="134"/>
        <v>0.12586464646464623</v>
      </c>
      <c r="BO35" s="10">
        <f t="shared" si="134"/>
        <v>0.12636969696969658</v>
      </c>
      <c r="BP35" s="10">
        <f t="shared" si="134"/>
        <v>0.12687474747474692</v>
      </c>
      <c r="BQ35" s="10">
        <f t="shared" ref="BQ35:CF35" si="135">BQ$5/(1-$C35)+$B$35-BQ$5</f>
        <v>0.12737979797979726</v>
      </c>
      <c r="BR35" s="10">
        <f t="shared" si="135"/>
        <v>0.12788484848484849</v>
      </c>
      <c r="BS35" s="10">
        <f t="shared" si="135"/>
        <v>0.12838989898989883</v>
      </c>
      <c r="BT35" s="10">
        <f t="shared" si="135"/>
        <v>0.12889494949494917</v>
      </c>
      <c r="BU35" s="10">
        <f t="shared" si="135"/>
        <v>0.12939999999999952</v>
      </c>
      <c r="BV35" s="10">
        <f t="shared" si="135"/>
        <v>0.12990505050504986</v>
      </c>
      <c r="BW35" s="10">
        <f t="shared" si="135"/>
        <v>0.13041010101010109</v>
      </c>
      <c r="BX35" s="10">
        <f t="shared" si="135"/>
        <v>0.13091515151515143</v>
      </c>
      <c r="BY35" s="10">
        <f t="shared" si="135"/>
        <v>0.13142020202020177</v>
      </c>
      <c r="BZ35" s="10">
        <f t="shared" si="135"/>
        <v>0.13192525252525211</v>
      </c>
      <c r="CA35" s="10">
        <f t="shared" si="135"/>
        <v>0.13243030303030245</v>
      </c>
      <c r="CB35" s="10">
        <f t="shared" si="135"/>
        <v>0.1329353535353528</v>
      </c>
      <c r="CC35" s="10">
        <f t="shared" si="135"/>
        <v>0.13344040404040403</v>
      </c>
      <c r="CD35" s="10">
        <f t="shared" si="135"/>
        <v>0.13394545454545437</v>
      </c>
      <c r="CE35" s="10">
        <f t="shared" si="135"/>
        <v>0.13445050505050471</v>
      </c>
      <c r="CF35" s="10">
        <f t="shared" si="135"/>
        <v>0.13495555555555505</v>
      </c>
      <c r="CG35" s="10">
        <f t="shared" ref="CG35:CV35" si="136">CG$5/(1-$C35)+$B$35-CG$5</f>
        <v>0.13546060606060539</v>
      </c>
      <c r="CH35" s="10">
        <f t="shared" si="136"/>
        <v>0.13596565656565662</v>
      </c>
      <c r="CI35" s="10">
        <f t="shared" si="136"/>
        <v>0.13647070707070696</v>
      </c>
      <c r="CJ35" s="10">
        <f t="shared" si="136"/>
        <v>0.13697575757575731</v>
      </c>
      <c r="CK35" s="10">
        <f t="shared" si="136"/>
        <v>0.13748080808080765</v>
      </c>
      <c r="CL35" s="10">
        <f t="shared" si="136"/>
        <v>0.13798585858585799</v>
      </c>
      <c r="CM35" s="10">
        <f t="shared" si="136"/>
        <v>0.13849090909090833</v>
      </c>
      <c r="CN35" s="10">
        <f t="shared" si="136"/>
        <v>0.13899595959595956</v>
      </c>
      <c r="CO35" s="10">
        <f t="shared" si="136"/>
        <v>0.1395010101010099</v>
      </c>
      <c r="CP35" s="10">
        <f t="shared" si="136"/>
        <v>0.14000606060606025</v>
      </c>
      <c r="CQ35" s="10">
        <f t="shared" si="136"/>
        <v>0.14051111111111059</v>
      </c>
      <c r="CR35" s="10">
        <f t="shared" si="136"/>
        <v>0.14101616161616093</v>
      </c>
      <c r="CS35" s="10">
        <f t="shared" si="136"/>
        <v>0.14152121212121216</v>
      </c>
      <c r="CT35" s="10">
        <f t="shared" si="136"/>
        <v>0.1420262626262625</v>
      </c>
      <c r="CU35" s="10">
        <f t="shared" si="136"/>
        <v>0.14253131313131284</v>
      </c>
      <c r="CV35" s="10">
        <f t="shared" si="136"/>
        <v>0.14303636363636318</v>
      </c>
      <c r="CW35" s="10">
        <f t="shared" ref="CW35:DL35" si="137">CW$5/(1-$C35)+$B$35-CW$5</f>
        <v>0.14354141414141353</v>
      </c>
      <c r="CX35" s="10">
        <f t="shared" si="137"/>
        <v>0.14404646464646387</v>
      </c>
      <c r="CY35" s="10">
        <f t="shared" si="137"/>
        <v>0.1445515151515151</v>
      </c>
      <c r="CZ35" s="10">
        <f t="shared" si="137"/>
        <v>0.14505656565656544</v>
      </c>
      <c r="DA35" s="10">
        <f t="shared" si="137"/>
        <v>0.14556161616161578</v>
      </c>
      <c r="DB35" s="10">
        <f t="shared" si="137"/>
        <v>0.14606666666666612</v>
      </c>
      <c r="DC35" s="10">
        <f t="shared" si="137"/>
        <v>0.14657171717171646</v>
      </c>
      <c r="DD35" s="10">
        <f t="shared" si="137"/>
        <v>0.14707676767676769</v>
      </c>
      <c r="DE35" s="10">
        <f t="shared" si="137"/>
        <v>0.14758181818181804</v>
      </c>
      <c r="DF35" s="10">
        <f t="shared" si="137"/>
        <v>0.14808686868686838</v>
      </c>
      <c r="DG35" s="10">
        <f t="shared" si="137"/>
        <v>0.14859191919191872</v>
      </c>
      <c r="DH35" s="10">
        <f t="shared" si="137"/>
        <v>0.14909696969696906</v>
      </c>
      <c r="DI35" s="10">
        <f t="shared" si="137"/>
        <v>0.1496020202020194</v>
      </c>
      <c r="DJ35" s="10">
        <f t="shared" si="137"/>
        <v>0.15010707070707063</v>
      </c>
      <c r="DK35" s="10">
        <f t="shared" si="137"/>
        <v>0.15061212121212098</v>
      </c>
      <c r="DL35" s="10">
        <f t="shared" si="137"/>
        <v>0.15111717171717132</v>
      </c>
      <c r="DM35" s="10">
        <f t="shared" ref="DM35:EB35" si="138">DM$5/(1-$C35)+$B$35-DM$5</f>
        <v>0.15162222222222166</v>
      </c>
      <c r="DN35" s="10">
        <f t="shared" si="138"/>
        <v>0.152127272727272</v>
      </c>
      <c r="DO35" s="10">
        <f t="shared" si="138"/>
        <v>0.15263232323232323</v>
      </c>
      <c r="DP35" s="10">
        <f t="shared" si="138"/>
        <v>0.15313737373737357</v>
      </c>
      <c r="DQ35" s="10">
        <f t="shared" si="138"/>
        <v>0.15364242424242391</v>
      </c>
      <c r="DR35" s="10">
        <f t="shared" si="138"/>
        <v>0.15414747474747426</v>
      </c>
      <c r="DS35" s="10">
        <f t="shared" si="138"/>
        <v>0.1546525252525246</v>
      </c>
      <c r="DT35" s="10">
        <f t="shared" si="138"/>
        <v>0.15515757575757494</v>
      </c>
      <c r="DU35" s="10">
        <f t="shared" si="138"/>
        <v>0.15566262626262617</v>
      </c>
      <c r="DV35" s="10">
        <f t="shared" si="138"/>
        <v>0.15616767676767651</v>
      </c>
      <c r="DW35" s="10">
        <f t="shared" si="138"/>
        <v>0.15667272727272685</v>
      </c>
      <c r="DX35" s="10">
        <f t="shared" si="138"/>
        <v>0.15717777777777719</v>
      </c>
      <c r="DY35" s="10">
        <f t="shared" si="138"/>
        <v>0.15768282828282754</v>
      </c>
      <c r="DZ35" s="10">
        <f t="shared" si="138"/>
        <v>0.15818787878787877</v>
      </c>
      <c r="EA35" s="10">
        <f t="shared" si="138"/>
        <v>0.15869292929292911</v>
      </c>
      <c r="EB35" s="10">
        <f t="shared" si="138"/>
        <v>0.15919797979797945</v>
      </c>
      <c r="EC35" s="10">
        <f>EC$5/(1-$C35)+$B$35-EC$5</f>
        <v>0.15970303030302979</v>
      </c>
      <c r="ED35" s="10">
        <f>ED$5/(1-$C35)+$B$35-ED$5</f>
        <v>0.16020808080808013</v>
      </c>
    </row>
    <row r="36" spans="1:135" x14ac:dyDescent="0.25">
      <c r="A36" s="57"/>
    </row>
    <row r="37" spans="1:135" x14ac:dyDescent="0.25">
      <c r="A37" s="57" t="s">
        <v>27</v>
      </c>
    </row>
    <row r="38" spans="1:135" x14ac:dyDescent="0.25">
      <c r="A38" s="57" t="s">
        <v>28</v>
      </c>
      <c r="B38" s="10">
        <f>0.1626+0.002+0.0088</f>
        <v>0.1734</v>
      </c>
      <c r="C38" s="7">
        <v>1.84E-2</v>
      </c>
      <c r="D38" s="10">
        <f>D$5/(1-$C38)+$B$38-D$5</f>
        <v>0.20151735941320292</v>
      </c>
      <c r="E38" s="10">
        <f t="shared" ref="E38:T38" si="139">E$5/(1-$C38)+$B$38-E$5</f>
        <v>0.20245460472697641</v>
      </c>
      <c r="F38" s="10">
        <f t="shared" si="139"/>
        <v>0.20339185004074967</v>
      </c>
      <c r="G38" s="10">
        <f t="shared" si="139"/>
        <v>0.20432909535452315</v>
      </c>
      <c r="H38" s="10">
        <f t="shared" si="139"/>
        <v>0.20526634066829663</v>
      </c>
      <c r="I38" s="10">
        <f t="shared" si="139"/>
        <v>0.20620358598207011</v>
      </c>
      <c r="J38" s="10">
        <f t="shared" si="139"/>
        <v>0.20714083129584315</v>
      </c>
      <c r="K38" s="10">
        <f t="shared" si="139"/>
        <v>0.20807807660961708</v>
      </c>
      <c r="L38" s="10">
        <f t="shared" si="139"/>
        <v>0.20901532192339012</v>
      </c>
      <c r="M38" s="10">
        <f t="shared" si="139"/>
        <v>0.20995256723716405</v>
      </c>
      <c r="N38" s="10">
        <f t="shared" si="139"/>
        <v>0.21088981255093708</v>
      </c>
      <c r="O38" s="10">
        <f t="shared" si="139"/>
        <v>0.21182705786471079</v>
      </c>
      <c r="P38" s="10">
        <f t="shared" si="139"/>
        <v>0.21276430317848405</v>
      </c>
      <c r="Q38" s="10">
        <f t="shared" si="139"/>
        <v>0.21370154849225731</v>
      </c>
      <c r="R38" s="10">
        <f t="shared" si="139"/>
        <v>0.21463879380603101</v>
      </c>
      <c r="S38" s="10">
        <f t="shared" si="139"/>
        <v>0.21557603911980427</v>
      </c>
      <c r="T38" s="10">
        <f t="shared" si="139"/>
        <v>0.21651328443357754</v>
      </c>
      <c r="U38" s="10">
        <f t="shared" ref="U38:AJ38" si="140">U$5/(1-$C38)+$B$38-U$5</f>
        <v>0.21745052974735124</v>
      </c>
      <c r="V38" s="10">
        <f t="shared" si="140"/>
        <v>0.2183877750611245</v>
      </c>
      <c r="W38" s="10">
        <f t="shared" si="140"/>
        <v>0.21932502037489821</v>
      </c>
      <c r="X38" s="10">
        <f t="shared" si="140"/>
        <v>0.22026226568867147</v>
      </c>
      <c r="Y38" s="10">
        <f t="shared" si="140"/>
        <v>0.22119951100244473</v>
      </c>
      <c r="Z38" s="10">
        <f t="shared" si="140"/>
        <v>0.22213675631621843</v>
      </c>
      <c r="AA38" s="10">
        <f t="shared" si="140"/>
        <v>0.22307400162999169</v>
      </c>
      <c r="AB38" s="10">
        <f t="shared" si="140"/>
        <v>0.22401124694376495</v>
      </c>
      <c r="AC38" s="10">
        <f t="shared" si="140"/>
        <v>0.22494849225753866</v>
      </c>
      <c r="AD38" s="10">
        <f t="shared" si="140"/>
        <v>0.22588573757131192</v>
      </c>
      <c r="AE38" s="10">
        <f t="shared" si="140"/>
        <v>0.22682298288508562</v>
      </c>
      <c r="AF38" s="10">
        <f t="shared" si="140"/>
        <v>0.22776022819885888</v>
      </c>
      <c r="AG38" s="10">
        <f t="shared" si="140"/>
        <v>0.22869747351263214</v>
      </c>
      <c r="AH38" s="10">
        <f t="shared" si="140"/>
        <v>0.22963471882640585</v>
      </c>
      <c r="AI38" s="10">
        <f t="shared" si="140"/>
        <v>0.23057196414017911</v>
      </c>
      <c r="AJ38" s="10">
        <f t="shared" si="140"/>
        <v>0.23150920945395237</v>
      </c>
      <c r="AK38" s="10">
        <f t="shared" ref="AK38:AZ38" si="141">AK$5/(1-$C38)+$B$38-AK$5</f>
        <v>0.23244645476772607</v>
      </c>
      <c r="AL38" s="10">
        <f t="shared" si="141"/>
        <v>0.23338370008149933</v>
      </c>
      <c r="AM38" s="10">
        <f t="shared" si="141"/>
        <v>0.23432094539527304</v>
      </c>
      <c r="AN38" s="10">
        <f t="shared" si="141"/>
        <v>0.2352581907090463</v>
      </c>
      <c r="AO38" s="10">
        <f t="shared" si="141"/>
        <v>0.23619543602281956</v>
      </c>
      <c r="AP38" s="10">
        <f t="shared" si="141"/>
        <v>0.23713268133659327</v>
      </c>
      <c r="AQ38" s="10">
        <f t="shared" si="141"/>
        <v>0.23806992665036653</v>
      </c>
      <c r="AR38" s="10">
        <f t="shared" si="141"/>
        <v>0.23900717196413979</v>
      </c>
      <c r="AS38" s="10">
        <f t="shared" si="141"/>
        <v>0.23994441727791349</v>
      </c>
      <c r="AT38" s="10">
        <f t="shared" si="141"/>
        <v>0.24088166259168675</v>
      </c>
      <c r="AU38" s="10">
        <f t="shared" si="141"/>
        <v>0.24181890790546046</v>
      </c>
      <c r="AV38" s="10">
        <f t="shared" si="141"/>
        <v>0.24275615321923372</v>
      </c>
      <c r="AW38" s="10">
        <f t="shared" si="141"/>
        <v>0.24369339853300698</v>
      </c>
      <c r="AX38" s="10">
        <f t="shared" si="141"/>
        <v>0.24463064384678068</v>
      </c>
      <c r="AY38" s="10">
        <f t="shared" si="141"/>
        <v>0.24556788916055394</v>
      </c>
      <c r="AZ38" s="10">
        <f t="shared" si="141"/>
        <v>0.2465051344743272</v>
      </c>
      <c r="BA38" s="10">
        <f t="shared" ref="BA38:BP38" si="142">BA$5/(1-$C38)+$B$38-BA$5</f>
        <v>0.24744237978810046</v>
      </c>
      <c r="BB38" s="10">
        <f t="shared" si="142"/>
        <v>0.24837962510187461</v>
      </c>
      <c r="BC38" s="10">
        <f t="shared" si="142"/>
        <v>0.24931687041564743</v>
      </c>
      <c r="BD38" s="10">
        <f t="shared" si="142"/>
        <v>0.25025411572942069</v>
      </c>
      <c r="BE38" s="10">
        <f t="shared" si="142"/>
        <v>0.25119136104319484</v>
      </c>
      <c r="BF38" s="10">
        <f t="shared" si="142"/>
        <v>0.2521286063569681</v>
      </c>
      <c r="BG38" s="10">
        <f t="shared" si="142"/>
        <v>0.25306585167074136</v>
      </c>
      <c r="BH38" s="10">
        <f t="shared" si="142"/>
        <v>0.25400309698451462</v>
      </c>
      <c r="BI38" s="10">
        <f t="shared" si="142"/>
        <v>0.25494034229828788</v>
      </c>
      <c r="BJ38" s="10">
        <f t="shared" si="142"/>
        <v>0.25587758761206203</v>
      </c>
      <c r="BK38" s="10">
        <f t="shared" si="142"/>
        <v>0.25681483292583529</v>
      </c>
      <c r="BL38" s="10">
        <f t="shared" si="142"/>
        <v>0.25775207823960855</v>
      </c>
      <c r="BM38" s="10">
        <f t="shared" si="142"/>
        <v>0.25868932355338181</v>
      </c>
      <c r="BN38" s="10">
        <f t="shared" si="142"/>
        <v>0.25962656886715507</v>
      </c>
      <c r="BO38" s="10">
        <f t="shared" si="142"/>
        <v>0.26056381418092922</v>
      </c>
      <c r="BP38" s="10">
        <f t="shared" si="142"/>
        <v>0.26150105949470248</v>
      </c>
      <c r="BQ38" s="10">
        <f t="shared" ref="BQ38:CF38" si="143">BQ$5/(1-$C38)+$B$38-BQ$5</f>
        <v>0.26243830480847574</v>
      </c>
      <c r="BR38" s="10">
        <f t="shared" si="143"/>
        <v>0.263375550122249</v>
      </c>
      <c r="BS38" s="10">
        <f t="shared" si="143"/>
        <v>0.26431279543602226</v>
      </c>
      <c r="BT38" s="10">
        <f t="shared" si="143"/>
        <v>0.26525004074979552</v>
      </c>
      <c r="BU38" s="10">
        <f t="shared" si="143"/>
        <v>0.26618728606356967</v>
      </c>
      <c r="BV38" s="10">
        <f t="shared" si="143"/>
        <v>0.26712453137734293</v>
      </c>
      <c r="BW38" s="10">
        <f t="shared" si="143"/>
        <v>0.26806177669111619</v>
      </c>
      <c r="BX38" s="10">
        <f t="shared" si="143"/>
        <v>0.26899902200488945</v>
      </c>
      <c r="BY38" s="10">
        <f t="shared" si="143"/>
        <v>0.26993626731866271</v>
      </c>
      <c r="BZ38" s="10">
        <f t="shared" si="143"/>
        <v>0.27087351263243686</v>
      </c>
      <c r="CA38" s="10">
        <f t="shared" si="143"/>
        <v>0.27181075794621012</v>
      </c>
      <c r="CB38" s="10">
        <f t="shared" si="143"/>
        <v>0.27274800325998338</v>
      </c>
      <c r="CC38" s="10">
        <f t="shared" si="143"/>
        <v>0.27368524857375665</v>
      </c>
      <c r="CD38" s="10">
        <f t="shared" si="143"/>
        <v>0.27462249388752991</v>
      </c>
      <c r="CE38" s="10">
        <f t="shared" si="143"/>
        <v>0.27555973920130405</v>
      </c>
      <c r="CF38" s="10">
        <f t="shared" si="143"/>
        <v>0.27649698451507732</v>
      </c>
      <c r="CG38" s="10">
        <f t="shared" ref="CG38:CV38" si="144">CG$5/(1-$C38)+$B$38-CG$5</f>
        <v>0.27743422982885058</v>
      </c>
      <c r="CH38" s="10">
        <f t="shared" si="144"/>
        <v>0.27837147514262384</v>
      </c>
      <c r="CI38" s="10">
        <f t="shared" si="144"/>
        <v>0.2793087204563971</v>
      </c>
      <c r="CJ38" s="10">
        <f t="shared" si="144"/>
        <v>0.28024596577017036</v>
      </c>
      <c r="CK38" s="10">
        <f t="shared" si="144"/>
        <v>0.28118321108394451</v>
      </c>
      <c r="CL38" s="10">
        <f t="shared" si="144"/>
        <v>0.28212045639771777</v>
      </c>
      <c r="CM38" s="10">
        <f t="shared" si="144"/>
        <v>0.28305770171149103</v>
      </c>
      <c r="CN38" s="10">
        <f t="shared" si="144"/>
        <v>0.28399494702526429</v>
      </c>
      <c r="CO38" s="10">
        <f t="shared" si="144"/>
        <v>0.28493219233903755</v>
      </c>
      <c r="CP38" s="10">
        <f t="shared" si="144"/>
        <v>0.2858694376528117</v>
      </c>
      <c r="CQ38" s="10">
        <f t="shared" si="144"/>
        <v>0.28680668296658496</v>
      </c>
      <c r="CR38" s="10">
        <f t="shared" si="144"/>
        <v>0.28774392828035822</v>
      </c>
      <c r="CS38" s="10">
        <f t="shared" si="144"/>
        <v>0.28868117359413148</v>
      </c>
      <c r="CT38" s="10">
        <f t="shared" si="144"/>
        <v>0.28961841890790474</v>
      </c>
      <c r="CU38" s="10">
        <f t="shared" si="144"/>
        <v>0.290555664221678</v>
      </c>
      <c r="CV38" s="10">
        <f t="shared" si="144"/>
        <v>0.29149290953545215</v>
      </c>
      <c r="CW38" s="10">
        <f t="shared" ref="CW38:DL38" si="145">CW$5/(1-$C38)+$B$38-CW$5</f>
        <v>0.29243015484922541</v>
      </c>
      <c r="CX38" s="10">
        <f t="shared" si="145"/>
        <v>0.29336740016299867</v>
      </c>
      <c r="CY38" s="10">
        <f t="shared" si="145"/>
        <v>0.29430464547677193</v>
      </c>
      <c r="CZ38" s="10">
        <f t="shared" si="145"/>
        <v>0.29524189079054519</v>
      </c>
      <c r="DA38" s="10">
        <f t="shared" si="145"/>
        <v>0.29617913610431934</v>
      </c>
      <c r="DB38" s="10">
        <f t="shared" si="145"/>
        <v>0.2971163814180926</v>
      </c>
      <c r="DC38" s="10">
        <f t="shared" si="145"/>
        <v>0.29805362673186586</v>
      </c>
      <c r="DD38" s="10">
        <f t="shared" si="145"/>
        <v>0.29899087204563912</v>
      </c>
      <c r="DE38" s="10">
        <f t="shared" si="145"/>
        <v>0.29992811735941238</v>
      </c>
      <c r="DF38" s="10">
        <f t="shared" si="145"/>
        <v>0.30086536267318653</v>
      </c>
      <c r="DG38" s="10">
        <f t="shared" si="145"/>
        <v>0.30180260798695979</v>
      </c>
      <c r="DH38" s="10">
        <f t="shared" si="145"/>
        <v>0.30273985330073305</v>
      </c>
      <c r="DI38" s="10">
        <f t="shared" si="145"/>
        <v>0.30367709861450631</v>
      </c>
      <c r="DJ38" s="10">
        <f t="shared" si="145"/>
        <v>0.30461434392827957</v>
      </c>
      <c r="DK38" s="10">
        <f t="shared" si="145"/>
        <v>0.30555158924205283</v>
      </c>
      <c r="DL38" s="10">
        <f t="shared" si="145"/>
        <v>0.30648883455582698</v>
      </c>
      <c r="DM38" s="10">
        <f t="shared" ref="DM38:EB38" si="146">DM$5/(1-$C38)+$B$38-DM$5</f>
        <v>0.30742607986960024</v>
      </c>
      <c r="DN38" s="10">
        <f t="shared" si="146"/>
        <v>0.3083633251833735</v>
      </c>
      <c r="DO38" s="10">
        <f t="shared" si="146"/>
        <v>0.30930057049714677</v>
      </c>
      <c r="DP38" s="10">
        <f t="shared" si="146"/>
        <v>0.31023781581092003</v>
      </c>
      <c r="DQ38" s="10">
        <f t="shared" si="146"/>
        <v>0.31117506112469417</v>
      </c>
      <c r="DR38" s="10">
        <f t="shared" si="146"/>
        <v>0.31211230643846744</v>
      </c>
      <c r="DS38" s="10">
        <f t="shared" si="146"/>
        <v>0.3130495517522407</v>
      </c>
      <c r="DT38" s="10">
        <f t="shared" si="146"/>
        <v>0.31398679706601396</v>
      </c>
      <c r="DU38" s="10">
        <f t="shared" si="146"/>
        <v>0.31492404237978722</v>
      </c>
      <c r="DV38" s="10">
        <f t="shared" si="146"/>
        <v>0.31586128769356137</v>
      </c>
      <c r="DW38" s="10">
        <f t="shared" si="146"/>
        <v>0.31679853300733463</v>
      </c>
      <c r="DX38" s="10">
        <f t="shared" si="146"/>
        <v>0.31773577832110877</v>
      </c>
      <c r="DY38" s="10">
        <f t="shared" si="146"/>
        <v>0.31867302363488115</v>
      </c>
      <c r="DZ38" s="10">
        <f t="shared" si="146"/>
        <v>0.31961026894865352</v>
      </c>
      <c r="EA38" s="10">
        <f t="shared" si="146"/>
        <v>0.32054751426242767</v>
      </c>
      <c r="EB38" s="10">
        <f t="shared" si="146"/>
        <v>0.32148475957620182</v>
      </c>
      <c r="EC38" s="10">
        <f>EC$5/(1-$C38)+$B$38-EC$5</f>
        <v>0.32242200488997419</v>
      </c>
      <c r="ED38" s="10">
        <f>ED$5/(1-$C38)+$B$38-ED$5</f>
        <v>0.32335925020375011</v>
      </c>
    </row>
    <row r="39" spans="1:135" x14ac:dyDescent="0.25">
      <c r="A39" s="57" t="s">
        <v>29</v>
      </c>
      <c r="B39" s="10">
        <f>0.2364+0.002+0.0088</f>
        <v>0.2472</v>
      </c>
      <c r="C39" s="7">
        <v>3.2899999999999999E-2</v>
      </c>
      <c r="D39" s="10">
        <f>D$5/(1-$C39)+$B$39-D$5</f>
        <v>0.29822884913659409</v>
      </c>
      <c r="E39" s="10">
        <f t="shared" ref="E39:T39" si="147">E$5/(1-$C39)+$B$39-E$5</f>
        <v>0.29992981077448055</v>
      </c>
      <c r="F39" s="10">
        <f t="shared" si="147"/>
        <v>0.30163077241236702</v>
      </c>
      <c r="G39" s="10">
        <f t="shared" si="147"/>
        <v>0.30333173405025349</v>
      </c>
      <c r="H39" s="10">
        <f t="shared" si="147"/>
        <v>0.30503269568813973</v>
      </c>
      <c r="I39" s="10">
        <f t="shared" si="147"/>
        <v>0.3067336573260262</v>
      </c>
      <c r="J39" s="10">
        <f t="shared" si="147"/>
        <v>0.30843461896391267</v>
      </c>
      <c r="K39" s="10">
        <f t="shared" si="147"/>
        <v>0.31013558060179913</v>
      </c>
      <c r="L39" s="10">
        <f t="shared" si="147"/>
        <v>0.3118365422396856</v>
      </c>
      <c r="M39" s="10">
        <f t="shared" si="147"/>
        <v>0.31353750387757207</v>
      </c>
      <c r="N39" s="10">
        <f t="shared" si="147"/>
        <v>0.31523846551545853</v>
      </c>
      <c r="O39" s="10">
        <f t="shared" si="147"/>
        <v>0.31693942715334522</v>
      </c>
      <c r="P39" s="10">
        <f t="shared" si="147"/>
        <v>0.31864038879123147</v>
      </c>
      <c r="Q39" s="10">
        <f t="shared" si="147"/>
        <v>0.32034135042911815</v>
      </c>
      <c r="R39" s="10">
        <f t="shared" si="147"/>
        <v>0.3220423120670044</v>
      </c>
      <c r="S39" s="10">
        <f t="shared" si="147"/>
        <v>0.32374327370489064</v>
      </c>
      <c r="T39" s="10">
        <f t="shared" si="147"/>
        <v>0.32544423534277733</v>
      </c>
      <c r="U39" s="10">
        <f t="shared" ref="U39:AJ39" si="148">U$5/(1-$C39)+$B$39-U$5</f>
        <v>0.32714519698066358</v>
      </c>
      <c r="V39" s="10">
        <f t="shared" si="148"/>
        <v>0.32884615861855027</v>
      </c>
      <c r="W39" s="10">
        <f t="shared" si="148"/>
        <v>0.33054712025643651</v>
      </c>
      <c r="X39" s="10">
        <f t="shared" si="148"/>
        <v>0.3322480818943232</v>
      </c>
      <c r="Y39" s="10">
        <f t="shared" si="148"/>
        <v>0.33394904353220944</v>
      </c>
      <c r="Z39" s="10">
        <f t="shared" si="148"/>
        <v>0.33565000517009613</v>
      </c>
      <c r="AA39" s="10">
        <f t="shared" si="148"/>
        <v>0.33735096680798238</v>
      </c>
      <c r="AB39" s="10">
        <f t="shared" si="148"/>
        <v>0.33905192844586907</v>
      </c>
      <c r="AC39" s="10">
        <f t="shared" si="148"/>
        <v>0.34075289008375531</v>
      </c>
      <c r="AD39" s="10">
        <f t="shared" si="148"/>
        <v>0.342453851721642</v>
      </c>
      <c r="AE39" s="10">
        <f t="shared" si="148"/>
        <v>0.34415481335952824</v>
      </c>
      <c r="AF39" s="10">
        <f t="shared" si="148"/>
        <v>0.34585577499741493</v>
      </c>
      <c r="AG39" s="10">
        <f t="shared" si="148"/>
        <v>0.34755673663530118</v>
      </c>
      <c r="AH39" s="10">
        <f t="shared" si="148"/>
        <v>0.34925769827318787</v>
      </c>
      <c r="AI39" s="10">
        <f t="shared" si="148"/>
        <v>0.35095865991107411</v>
      </c>
      <c r="AJ39" s="10">
        <f t="shared" si="148"/>
        <v>0.3526596215489608</v>
      </c>
      <c r="AK39" s="10">
        <f t="shared" ref="AK39:AZ39" si="149">AK$5/(1-$C39)+$B$39-AK$5</f>
        <v>0.35436058318684704</v>
      </c>
      <c r="AL39" s="10">
        <f t="shared" si="149"/>
        <v>0.35606154482473373</v>
      </c>
      <c r="AM39" s="10">
        <f t="shared" si="149"/>
        <v>0.35776250646261998</v>
      </c>
      <c r="AN39" s="10">
        <f t="shared" si="149"/>
        <v>0.35946346810050667</v>
      </c>
      <c r="AO39" s="10">
        <f t="shared" si="149"/>
        <v>0.36116442973839291</v>
      </c>
      <c r="AP39" s="10">
        <f t="shared" si="149"/>
        <v>0.3628653913762796</v>
      </c>
      <c r="AQ39" s="10">
        <f t="shared" si="149"/>
        <v>0.36456635301416584</v>
      </c>
      <c r="AR39" s="10">
        <f t="shared" si="149"/>
        <v>0.36626731465205253</v>
      </c>
      <c r="AS39" s="10">
        <f t="shared" si="149"/>
        <v>0.36796827628993878</v>
      </c>
      <c r="AT39" s="10">
        <f t="shared" si="149"/>
        <v>0.36966923792782547</v>
      </c>
      <c r="AU39" s="10">
        <f t="shared" si="149"/>
        <v>0.37137019956571171</v>
      </c>
      <c r="AV39" s="10">
        <f t="shared" si="149"/>
        <v>0.37307116120359884</v>
      </c>
      <c r="AW39" s="10">
        <f t="shared" si="149"/>
        <v>0.37477212284148509</v>
      </c>
      <c r="AX39" s="10">
        <f t="shared" si="149"/>
        <v>0.37647308447937133</v>
      </c>
      <c r="AY39" s="10">
        <f t="shared" si="149"/>
        <v>0.37817404611725758</v>
      </c>
      <c r="AZ39" s="10">
        <f t="shared" si="149"/>
        <v>0.37987500775514471</v>
      </c>
      <c r="BA39" s="10">
        <f t="shared" ref="BA39:BP39" si="150">BA$5/(1-$C39)+$B$39-BA$5</f>
        <v>0.38157596939303096</v>
      </c>
      <c r="BB39" s="10">
        <f t="shared" si="150"/>
        <v>0.3832769310309172</v>
      </c>
      <c r="BC39" s="10">
        <f t="shared" si="150"/>
        <v>0.38497789266880389</v>
      </c>
      <c r="BD39" s="10">
        <f t="shared" si="150"/>
        <v>0.38667885430669013</v>
      </c>
      <c r="BE39" s="10">
        <f t="shared" si="150"/>
        <v>0.38837981594457727</v>
      </c>
      <c r="BF39" s="10">
        <f t="shared" si="150"/>
        <v>0.39008077758246351</v>
      </c>
      <c r="BG39" s="10">
        <f t="shared" si="150"/>
        <v>0.39178173922034976</v>
      </c>
      <c r="BH39" s="10">
        <f t="shared" si="150"/>
        <v>0.393482700858236</v>
      </c>
      <c r="BI39" s="10">
        <f t="shared" si="150"/>
        <v>0.39518366249612225</v>
      </c>
      <c r="BJ39" s="10">
        <f t="shared" si="150"/>
        <v>0.39688462413400938</v>
      </c>
      <c r="BK39" s="10">
        <f t="shared" si="150"/>
        <v>0.39858558577189562</v>
      </c>
      <c r="BL39" s="10">
        <f t="shared" si="150"/>
        <v>0.40028654740978187</v>
      </c>
      <c r="BM39" s="10">
        <f t="shared" si="150"/>
        <v>0.40198750904766811</v>
      </c>
      <c r="BN39" s="10">
        <f t="shared" si="150"/>
        <v>0.40368847068555525</v>
      </c>
      <c r="BO39" s="10">
        <f t="shared" si="150"/>
        <v>0.40538943232344149</v>
      </c>
      <c r="BP39" s="10">
        <f t="shared" si="150"/>
        <v>0.40709039396132773</v>
      </c>
      <c r="BQ39" s="10">
        <f t="shared" ref="BQ39:CF39" si="151">BQ$5/(1-$C39)+$B$39-BQ$5</f>
        <v>0.40879135559921398</v>
      </c>
      <c r="BR39" s="10">
        <f t="shared" si="151"/>
        <v>0.41049231723710111</v>
      </c>
      <c r="BS39" s="10">
        <f t="shared" si="151"/>
        <v>0.41219327887498736</v>
      </c>
      <c r="BT39" s="10">
        <f t="shared" si="151"/>
        <v>0.4138942405128736</v>
      </c>
      <c r="BU39" s="10">
        <f t="shared" si="151"/>
        <v>0.41559520215075985</v>
      </c>
      <c r="BV39" s="10">
        <f t="shared" si="151"/>
        <v>0.41729616378864698</v>
      </c>
      <c r="BW39" s="10">
        <f t="shared" si="151"/>
        <v>0.41899712542653322</v>
      </c>
      <c r="BX39" s="10">
        <f t="shared" si="151"/>
        <v>0.42069808706441947</v>
      </c>
      <c r="BY39" s="10">
        <f t="shared" si="151"/>
        <v>0.42239904870230571</v>
      </c>
      <c r="BZ39" s="10">
        <f t="shared" si="151"/>
        <v>0.42410001034019285</v>
      </c>
      <c r="CA39" s="10">
        <f t="shared" si="151"/>
        <v>0.42580097197807909</v>
      </c>
      <c r="CB39" s="10">
        <f t="shared" si="151"/>
        <v>0.42750193361596533</v>
      </c>
      <c r="CC39" s="10">
        <f t="shared" si="151"/>
        <v>0.42920289525385158</v>
      </c>
      <c r="CD39" s="10">
        <f t="shared" si="151"/>
        <v>0.43090385689173871</v>
      </c>
      <c r="CE39" s="10">
        <f t="shared" si="151"/>
        <v>0.43260481852962496</v>
      </c>
      <c r="CF39" s="10">
        <f t="shared" si="151"/>
        <v>0.4343057801675112</v>
      </c>
      <c r="CG39" s="10">
        <f t="shared" ref="CG39:CV39" si="152">CG$5/(1-$C39)+$B$39-CG$5</f>
        <v>0.43600674180539745</v>
      </c>
      <c r="CH39" s="10">
        <f t="shared" si="152"/>
        <v>0.43770770344328458</v>
      </c>
      <c r="CI39" s="10">
        <f t="shared" si="152"/>
        <v>0.43940866508117082</v>
      </c>
      <c r="CJ39" s="10">
        <f t="shared" si="152"/>
        <v>0.44110962671905707</v>
      </c>
      <c r="CK39" s="10">
        <f t="shared" si="152"/>
        <v>0.44281058835694331</v>
      </c>
      <c r="CL39" s="10">
        <f t="shared" si="152"/>
        <v>0.44451154999483045</v>
      </c>
      <c r="CM39" s="10">
        <f t="shared" si="152"/>
        <v>0.44621251163271669</v>
      </c>
      <c r="CN39" s="10">
        <f t="shared" si="152"/>
        <v>0.44791347327060294</v>
      </c>
      <c r="CO39" s="10">
        <f t="shared" si="152"/>
        <v>0.44961443490848918</v>
      </c>
      <c r="CP39" s="10">
        <f t="shared" si="152"/>
        <v>0.45131539654637631</v>
      </c>
      <c r="CQ39" s="10">
        <f t="shared" si="152"/>
        <v>0.45301635818426256</v>
      </c>
      <c r="CR39" s="10">
        <f t="shared" si="152"/>
        <v>0.4547173198221488</v>
      </c>
      <c r="CS39" s="10">
        <f t="shared" si="152"/>
        <v>0.45641828146003505</v>
      </c>
      <c r="CT39" s="10">
        <f t="shared" si="152"/>
        <v>0.45811924309792129</v>
      </c>
      <c r="CU39" s="10">
        <f t="shared" si="152"/>
        <v>0.45982020473580842</v>
      </c>
      <c r="CV39" s="10">
        <f t="shared" si="152"/>
        <v>0.46152116637369467</v>
      </c>
      <c r="CW39" s="10">
        <f t="shared" ref="CW39:DL39" si="153">CW$5/(1-$C39)+$B$39-CW$5</f>
        <v>0.46322212801158091</v>
      </c>
      <c r="CX39" s="10">
        <f t="shared" si="153"/>
        <v>0.46492308964946716</v>
      </c>
      <c r="CY39" s="10">
        <f t="shared" si="153"/>
        <v>0.46662405128735429</v>
      </c>
      <c r="CZ39" s="10">
        <f t="shared" si="153"/>
        <v>0.46832501292524054</v>
      </c>
      <c r="DA39" s="10">
        <f t="shared" si="153"/>
        <v>0.47002597456312678</v>
      </c>
      <c r="DB39" s="10">
        <f t="shared" si="153"/>
        <v>0.47172693620101303</v>
      </c>
      <c r="DC39" s="10">
        <f t="shared" si="153"/>
        <v>0.47342789783890016</v>
      </c>
      <c r="DD39" s="10">
        <f t="shared" si="153"/>
        <v>0.4751288594767864</v>
      </c>
      <c r="DE39" s="10">
        <f t="shared" si="153"/>
        <v>0.47682982111467265</v>
      </c>
      <c r="DF39" s="10">
        <f t="shared" si="153"/>
        <v>0.47853078275255889</v>
      </c>
      <c r="DG39" s="10">
        <f t="shared" si="153"/>
        <v>0.48023174439044602</v>
      </c>
      <c r="DH39" s="10">
        <f t="shared" si="153"/>
        <v>0.48193270602833227</v>
      </c>
      <c r="DI39" s="10">
        <f t="shared" si="153"/>
        <v>0.48363366766621851</v>
      </c>
      <c r="DJ39" s="10">
        <f t="shared" si="153"/>
        <v>0.48533462930410476</v>
      </c>
      <c r="DK39" s="10">
        <f t="shared" si="153"/>
        <v>0.48703559094199189</v>
      </c>
      <c r="DL39" s="10">
        <f t="shared" si="153"/>
        <v>0.48873655257987814</v>
      </c>
      <c r="DM39" s="10">
        <f t="shared" ref="DM39:EB39" si="154">DM$5/(1-$C39)+$B$39-DM$5</f>
        <v>0.49043751421776438</v>
      </c>
      <c r="DN39" s="10">
        <f t="shared" si="154"/>
        <v>0.49213847585565063</v>
      </c>
      <c r="DO39" s="10">
        <f t="shared" si="154"/>
        <v>0.49383943749353776</v>
      </c>
      <c r="DP39" s="10">
        <f t="shared" si="154"/>
        <v>0.495540399131424</v>
      </c>
      <c r="DQ39" s="10">
        <f t="shared" si="154"/>
        <v>0.49724136076931025</v>
      </c>
      <c r="DR39" s="10">
        <f t="shared" si="154"/>
        <v>0.49894232240719649</v>
      </c>
      <c r="DS39" s="10">
        <f t="shared" si="154"/>
        <v>0.50064328404508363</v>
      </c>
      <c r="DT39" s="10">
        <f t="shared" si="154"/>
        <v>0.50234424568296898</v>
      </c>
      <c r="DU39" s="10">
        <f t="shared" si="154"/>
        <v>0.50404520732085523</v>
      </c>
      <c r="DV39" s="10">
        <f t="shared" si="154"/>
        <v>0.50574616895874147</v>
      </c>
      <c r="DW39" s="10">
        <f t="shared" si="154"/>
        <v>0.50744713059662949</v>
      </c>
      <c r="DX39" s="10">
        <f t="shared" si="154"/>
        <v>0.50914809223451574</v>
      </c>
      <c r="DY39" s="10">
        <f t="shared" si="154"/>
        <v>0.51084905387240198</v>
      </c>
      <c r="DZ39" s="10">
        <f t="shared" si="154"/>
        <v>0.51255001551028823</v>
      </c>
      <c r="EA39" s="10">
        <f t="shared" si="154"/>
        <v>0.51425097714817447</v>
      </c>
      <c r="EB39" s="10">
        <f t="shared" si="154"/>
        <v>0.51595193878606072</v>
      </c>
      <c r="EC39" s="10">
        <f>EC$5/(1-$C39)+$B$39-EC$5</f>
        <v>0.51765290042394696</v>
      </c>
      <c r="ED39" s="10">
        <f>ED$5/(1-$C39)+$B$39-ED$5</f>
        <v>0.5193538620618332</v>
      </c>
    </row>
    <row r="40" spans="1:135" x14ac:dyDescent="0.25">
      <c r="A40" s="57" t="s">
        <v>30</v>
      </c>
      <c r="B40" s="10">
        <f>0.2623+0.002+0.0088</f>
        <v>0.27309999999999995</v>
      </c>
      <c r="C40" s="7">
        <v>3.1199999999999999E-2</v>
      </c>
      <c r="D40" s="10">
        <f>D$5/(1-$C40)+$B$40-D$5</f>
        <v>0.32140718414533431</v>
      </c>
      <c r="E40" s="10">
        <f t="shared" ref="E40:T40" si="155">E$5/(1-$C40)+$B$40-E$5</f>
        <v>0.32301742361684549</v>
      </c>
      <c r="F40" s="10">
        <f t="shared" si="155"/>
        <v>0.32462766308835667</v>
      </c>
      <c r="G40" s="10">
        <f t="shared" si="155"/>
        <v>0.32623790255986784</v>
      </c>
      <c r="H40" s="10">
        <f t="shared" si="155"/>
        <v>0.32784814203137902</v>
      </c>
      <c r="I40" s="10">
        <f t="shared" si="155"/>
        <v>0.3294583815028902</v>
      </c>
      <c r="J40" s="10">
        <f t="shared" si="155"/>
        <v>0.33106862097440137</v>
      </c>
      <c r="K40" s="10">
        <f t="shared" si="155"/>
        <v>0.33267886044591255</v>
      </c>
      <c r="L40" s="10">
        <f t="shared" si="155"/>
        <v>0.33428909991742373</v>
      </c>
      <c r="M40" s="10">
        <f t="shared" si="155"/>
        <v>0.3358993393889349</v>
      </c>
      <c r="N40" s="10">
        <f t="shared" si="155"/>
        <v>0.33750957886044564</v>
      </c>
      <c r="O40" s="10">
        <f t="shared" si="155"/>
        <v>0.33911981833195703</v>
      </c>
      <c r="P40" s="10">
        <f t="shared" si="155"/>
        <v>0.34073005780346799</v>
      </c>
      <c r="Q40" s="10">
        <f t="shared" si="155"/>
        <v>0.34234029727497939</v>
      </c>
      <c r="R40" s="10">
        <f t="shared" si="155"/>
        <v>0.34395053674649034</v>
      </c>
      <c r="S40" s="10">
        <f t="shared" si="155"/>
        <v>0.34556077621800174</v>
      </c>
      <c r="T40" s="10">
        <f t="shared" si="155"/>
        <v>0.3471710156895127</v>
      </c>
      <c r="U40" s="10">
        <f t="shared" ref="U40:AJ40" si="156">U$5/(1-$C40)+$B$40-U$5</f>
        <v>0.34878125516102365</v>
      </c>
      <c r="V40" s="10">
        <f t="shared" si="156"/>
        <v>0.35039149463253505</v>
      </c>
      <c r="W40" s="10">
        <f t="shared" si="156"/>
        <v>0.352001734104046</v>
      </c>
      <c r="X40" s="10">
        <f t="shared" si="156"/>
        <v>0.3536119735755574</v>
      </c>
      <c r="Y40" s="10">
        <f t="shared" si="156"/>
        <v>0.35522221304706836</v>
      </c>
      <c r="Z40" s="10">
        <f t="shared" si="156"/>
        <v>0.35683245251857976</v>
      </c>
      <c r="AA40" s="10">
        <f t="shared" si="156"/>
        <v>0.35844269199009071</v>
      </c>
      <c r="AB40" s="10">
        <f t="shared" si="156"/>
        <v>0.36005293146160167</v>
      </c>
      <c r="AC40" s="10">
        <f t="shared" si="156"/>
        <v>0.36166317093311307</v>
      </c>
      <c r="AD40" s="10">
        <f t="shared" si="156"/>
        <v>0.36327341040462402</v>
      </c>
      <c r="AE40" s="10">
        <f t="shared" si="156"/>
        <v>0.36488364987613542</v>
      </c>
      <c r="AF40" s="10">
        <f t="shared" si="156"/>
        <v>0.36649388934764637</v>
      </c>
      <c r="AG40" s="10">
        <f t="shared" si="156"/>
        <v>0.36810412881915733</v>
      </c>
      <c r="AH40" s="10">
        <f t="shared" si="156"/>
        <v>0.36971436829066873</v>
      </c>
      <c r="AI40" s="10">
        <f t="shared" si="156"/>
        <v>0.37132460776217968</v>
      </c>
      <c r="AJ40" s="10">
        <f t="shared" si="156"/>
        <v>0.37293484723369108</v>
      </c>
      <c r="AK40" s="10">
        <f t="shared" ref="AK40:AZ40" si="157">AK$5/(1-$C40)+$B$40-AK$5</f>
        <v>0.37454508670520203</v>
      </c>
      <c r="AL40" s="10">
        <f t="shared" si="157"/>
        <v>0.37615532617671343</v>
      </c>
      <c r="AM40" s="10">
        <f t="shared" si="157"/>
        <v>0.37776556564822439</v>
      </c>
      <c r="AN40" s="10">
        <f t="shared" si="157"/>
        <v>0.37937580511973534</v>
      </c>
      <c r="AO40" s="10">
        <f t="shared" si="157"/>
        <v>0.38098604459124674</v>
      </c>
      <c r="AP40" s="10">
        <f t="shared" si="157"/>
        <v>0.3825962840627577</v>
      </c>
      <c r="AQ40" s="10">
        <f t="shared" si="157"/>
        <v>0.3842065235342691</v>
      </c>
      <c r="AR40" s="10">
        <f t="shared" si="157"/>
        <v>0.38581676300578005</v>
      </c>
      <c r="AS40" s="10">
        <f t="shared" si="157"/>
        <v>0.38742700247729145</v>
      </c>
      <c r="AT40" s="10">
        <f t="shared" si="157"/>
        <v>0.3890372419488024</v>
      </c>
      <c r="AU40" s="10">
        <f t="shared" si="157"/>
        <v>0.39064748142031336</v>
      </c>
      <c r="AV40" s="10">
        <f t="shared" si="157"/>
        <v>0.39225772089182476</v>
      </c>
      <c r="AW40" s="10">
        <f t="shared" si="157"/>
        <v>0.39386796036333616</v>
      </c>
      <c r="AX40" s="10">
        <f t="shared" si="157"/>
        <v>0.39547819983484755</v>
      </c>
      <c r="AY40" s="10">
        <f t="shared" si="157"/>
        <v>0.39708843930635807</v>
      </c>
      <c r="AZ40" s="10">
        <f t="shared" si="157"/>
        <v>0.39869867877786946</v>
      </c>
      <c r="BA40" s="10">
        <f t="shared" ref="BA40:BP40" si="158">BA$5/(1-$C40)+$B$40-BA$5</f>
        <v>0.40030891824938086</v>
      </c>
      <c r="BB40" s="10">
        <f t="shared" si="158"/>
        <v>0.40191915772089226</v>
      </c>
      <c r="BC40" s="10">
        <f t="shared" si="158"/>
        <v>0.40352939719240322</v>
      </c>
      <c r="BD40" s="10">
        <f t="shared" si="158"/>
        <v>0.40513963666391462</v>
      </c>
      <c r="BE40" s="10">
        <f t="shared" si="158"/>
        <v>0.40674987613542513</v>
      </c>
      <c r="BF40" s="10">
        <f t="shared" si="158"/>
        <v>0.40836011560693652</v>
      </c>
      <c r="BG40" s="10">
        <f t="shared" si="158"/>
        <v>0.40997035507844792</v>
      </c>
      <c r="BH40" s="10">
        <f t="shared" si="158"/>
        <v>0.41158059454995843</v>
      </c>
      <c r="BI40" s="10">
        <f t="shared" si="158"/>
        <v>0.41319083402146983</v>
      </c>
      <c r="BJ40" s="10">
        <f t="shared" si="158"/>
        <v>0.41480107349298123</v>
      </c>
      <c r="BK40" s="10">
        <f t="shared" si="158"/>
        <v>0.41641131296449263</v>
      </c>
      <c r="BL40" s="10">
        <f t="shared" si="158"/>
        <v>0.41802155243600314</v>
      </c>
      <c r="BM40" s="10">
        <f t="shared" si="158"/>
        <v>0.41963179190751454</v>
      </c>
      <c r="BN40" s="10">
        <f t="shared" si="158"/>
        <v>0.42124203137902594</v>
      </c>
      <c r="BO40" s="10">
        <f t="shared" si="158"/>
        <v>0.42285227085053645</v>
      </c>
      <c r="BP40" s="10">
        <f t="shared" si="158"/>
        <v>0.42446251032204785</v>
      </c>
      <c r="BQ40" s="10">
        <f t="shared" ref="BQ40:CF40" si="159">BQ$5/(1-$C40)+$B$40-BQ$5</f>
        <v>0.42607274979355925</v>
      </c>
      <c r="BR40" s="10">
        <f t="shared" si="159"/>
        <v>0.42768298926507065</v>
      </c>
      <c r="BS40" s="10">
        <f t="shared" si="159"/>
        <v>0.42929322873658116</v>
      </c>
      <c r="BT40" s="10">
        <f t="shared" si="159"/>
        <v>0.43090346820809255</v>
      </c>
      <c r="BU40" s="10">
        <f t="shared" si="159"/>
        <v>0.43251370767960395</v>
      </c>
      <c r="BV40" s="10">
        <f t="shared" si="159"/>
        <v>0.43412394715111446</v>
      </c>
      <c r="BW40" s="10">
        <f t="shared" si="159"/>
        <v>0.43573418662262586</v>
      </c>
      <c r="BX40" s="10">
        <f t="shared" si="159"/>
        <v>0.43734442609413726</v>
      </c>
      <c r="BY40" s="10">
        <f t="shared" si="159"/>
        <v>0.43895466556564866</v>
      </c>
      <c r="BZ40" s="10">
        <f t="shared" si="159"/>
        <v>0.44056490503715917</v>
      </c>
      <c r="CA40" s="10">
        <f t="shared" si="159"/>
        <v>0.44217514450867057</v>
      </c>
      <c r="CB40" s="10">
        <f t="shared" si="159"/>
        <v>0.44378538398018197</v>
      </c>
      <c r="CC40" s="10">
        <f t="shared" si="159"/>
        <v>0.44539562345169248</v>
      </c>
      <c r="CD40" s="10">
        <f t="shared" si="159"/>
        <v>0.44700586292320388</v>
      </c>
      <c r="CE40" s="10">
        <f t="shared" si="159"/>
        <v>0.44861610239471528</v>
      </c>
      <c r="CF40" s="10">
        <f t="shared" si="159"/>
        <v>0.45022634186622668</v>
      </c>
      <c r="CG40" s="10">
        <f t="shared" ref="CG40:CV40" si="160">CG$5/(1-$C40)+$B$40-CG$5</f>
        <v>0.45183658133773719</v>
      </c>
      <c r="CH40" s="10">
        <f t="shared" si="160"/>
        <v>0.45344682080924859</v>
      </c>
      <c r="CI40" s="10">
        <f t="shared" si="160"/>
        <v>0.45505706028075998</v>
      </c>
      <c r="CJ40" s="10">
        <f t="shared" si="160"/>
        <v>0.45666729975227049</v>
      </c>
      <c r="CK40" s="10">
        <f t="shared" si="160"/>
        <v>0.45827753922378189</v>
      </c>
      <c r="CL40" s="10">
        <f t="shared" si="160"/>
        <v>0.45988777869529329</v>
      </c>
      <c r="CM40" s="10">
        <f t="shared" si="160"/>
        <v>0.46149801816680469</v>
      </c>
      <c r="CN40" s="10">
        <f t="shared" si="160"/>
        <v>0.4631082576383152</v>
      </c>
      <c r="CO40" s="10">
        <f t="shared" si="160"/>
        <v>0.4647184971098266</v>
      </c>
      <c r="CP40" s="10">
        <f t="shared" si="160"/>
        <v>0.466328736581338</v>
      </c>
      <c r="CQ40" s="10">
        <f t="shared" si="160"/>
        <v>0.46793897605284851</v>
      </c>
      <c r="CR40" s="10">
        <f t="shared" si="160"/>
        <v>0.46954921552435991</v>
      </c>
      <c r="CS40" s="10">
        <f t="shared" si="160"/>
        <v>0.47115945499587131</v>
      </c>
      <c r="CT40" s="10">
        <f t="shared" si="160"/>
        <v>0.47276969446738182</v>
      </c>
      <c r="CU40" s="10">
        <f t="shared" si="160"/>
        <v>0.47437993393889322</v>
      </c>
      <c r="CV40" s="10">
        <f t="shared" si="160"/>
        <v>0.47599017341040462</v>
      </c>
      <c r="CW40" s="10">
        <f t="shared" ref="CW40:DL40" si="161">CW$5/(1-$C40)+$B$40-CW$5</f>
        <v>0.47760041288191601</v>
      </c>
      <c r="CX40" s="10">
        <f t="shared" si="161"/>
        <v>0.47921065235342652</v>
      </c>
      <c r="CY40" s="10">
        <f t="shared" si="161"/>
        <v>0.48082089182493792</v>
      </c>
      <c r="CZ40" s="10">
        <f t="shared" si="161"/>
        <v>0.48243113129644932</v>
      </c>
      <c r="DA40" s="10">
        <f t="shared" si="161"/>
        <v>0.48404137076795983</v>
      </c>
      <c r="DB40" s="10">
        <f t="shared" si="161"/>
        <v>0.48565161023947123</v>
      </c>
      <c r="DC40" s="10">
        <f t="shared" si="161"/>
        <v>0.48726184971098263</v>
      </c>
      <c r="DD40" s="10">
        <f t="shared" si="161"/>
        <v>0.48887208918249403</v>
      </c>
      <c r="DE40" s="10">
        <f t="shared" si="161"/>
        <v>0.49048232865400454</v>
      </c>
      <c r="DF40" s="10">
        <f t="shared" si="161"/>
        <v>0.49209256812551594</v>
      </c>
      <c r="DG40" s="10">
        <f t="shared" si="161"/>
        <v>0.49370280759702734</v>
      </c>
      <c r="DH40" s="10">
        <f t="shared" si="161"/>
        <v>0.49531304706853785</v>
      </c>
      <c r="DI40" s="10">
        <f t="shared" si="161"/>
        <v>0.49692328654004925</v>
      </c>
      <c r="DJ40" s="10">
        <f t="shared" si="161"/>
        <v>0.49853352601156065</v>
      </c>
      <c r="DK40" s="10">
        <f t="shared" si="161"/>
        <v>0.50014376548307204</v>
      </c>
      <c r="DL40" s="10">
        <f t="shared" si="161"/>
        <v>0.50175400495458256</v>
      </c>
      <c r="DM40" s="10">
        <f t="shared" ref="DM40:EB40" si="162">DM$5/(1-$C40)+$B$40-DM$5</f>
        <v>0.50336424442609395</v>
      </c>
      <c r="DN40" s="10">
        <f t="shared" si="162"/>
        <v>0.50497448389760535</v>
      </c>
      <c r="DO40" s="10">
        <f t="shared" si="162"/>
        <v>0.50658472336911586</v>
      </c>
      <c r="DP40" s="10">
        <f t="shared" si="162"/>
        <v>0.50819496284062726</v>
      </c>
      <c r="DQ40" s="10">
        <f t="shared" si="162"/>
        <v>0.50980520231213866</v>
      </c>
      <c r="DR40" s="10">
        <f t="shared" si="162"/>
        <v>0.51141544178365006</v>
      </c>
      <c r="DS40" s="10">
        <f t="shared" si="162"/>
        <v>0.51302568125516057</v>
      </c>
      <c r="DT40" s="10">
        <f t="shared" si="162"/>
        <v>0.51463592072667108</v>
      </c>
      <c r="DU40" s="10">
        <f t="shared" si="162"/>
        <v>0.51624616019818248</v>
      </c>
      <c r="DV40" s="10">
        <f t="shared" si="162"/>
        <v>0.51785639966969388</v>
      </c>
      <c r="DW40" s="10">
        <f t="shared" si="162"/>
        <v>0.51946663914120528</v>
      </c>
      <c r="DX40" s="10">
        <f t="shared" si="162"/>
        <v>0.52107687861271668</v>
      </c>
      <c r="DY40" s="10">
        <f t="shared" si="162"/>
        <v>0.52268711808422808</v>
      </c>
      <c r="DZ40" s="10">
        <f t="shared" si="162"/>
        <v>0.5242973575557377</v>
      </c>
      <c r="EA40" s="10">
        <f t="shared" si="162"/>
        <v>0.5259075970272491</v>
      </c>
      <c r="EB40" s="10">
        <f t="shared" si="162"/>
        <v>0.5275178364987605</v>
      </c>
      <c r="EC40" s="10">
        <f>EC$5/(1-$C40)+$B$40-EC$5</f>
        <v>0.52912807597027189</v>
      </c>
      <c r="ED40" s="10">
        <f>ED$5/(1-$C40)+$B$40-ED$5</f>
        <v>0.53073831544178329</v>
      </c>
    </row>
    <row r="41" spans="1:135" x14ac:dyDescent="0.25">
      <c r="A41" s="57" t="s">
        <v>31</v>
      </c>
      <c r="B41" s="10">
        <f>0.3987+0.002+0.0088</f>
        <v>0.40949999999999998</v>
      </c>
      <c r="C41" s="7">
        <v>4.7300000000000002E-2</v>
      </c>
      <c r="D41" s="10">
        <f>D$5/(1-$C41)+$B$41-D$5</f>
        <v>0.48397255169518205</v>
      </c>
      <c r="E41" s="10">
        <f t="shared" ref="E41:T41" si="163">E$5/(1-$C41)+$B$41-E$5</f>
        <v>0.48645497008502159</v>
      </c>
      <c r="F41" s="10">
        <f t="shared" si="163"/>
        <v>0.48893738847486068</v>
      </c>
      <c r="G41" s="10">
        <f t="shared" si="163"/>
        <v>0.49141980686470021</v>
      </c>
      <c r="H41" s="10">
        <f t="shared" si="163"/>
        <v>0.49390222525453975</v>
      </c>
      <c r="I41" s="10">
        <f t="shared" si="163"/>
        <v>0.49638464364437929</v>
      </c>
      <c r="J41" s="10">
        <f t="shared" si="163"/>
        <v>0.49886706203421882</v>
      </c>
      <c r="K41" s="10">
        <f t="shared" si="163"/>
        <v>0.50134948042405791</v>
      </c>
      <c r="L41" s="10">
        <f t="shared" si="163"/>
        <v>0.50383189881389745</v>
      </c>
      <c r="M41" s="10">
        <f t="shared" si="163"/>
        <v>0.50631431720373654</v>
      </c>
      <c r="N41" s="10">
        <f t="shared" si="163"/>
        <v>0.50879673559357608</v>
      </c>
      <c r="O41" s="10">
        <f t="shared" si="163"/>
        <v>0.51127915398341539</v>
      </c>
      <c r="P41" s="10">
        <f t="shared" si="163"/>
        <v>0.51376157237325515</v>
      </c>
      <c r="Q41" s="10">
        <f t="shared" si="163"/>
        <v>0.51624399076309446</v>
      </c>
      <c r="R41" s="10">
        <f t="shared" si="163"/>
        <v>0.51872640915293378</v>
      </c>
      <c r="S41" s="10">
        <f t="shared" si="163"/>
        <v>0.52120882754277309</v>
      </c>
      <c r="T41" s="10">
        <f t="shared" si="163"/>
        <v>0.5236912459326124</v>
      </c>
      <c r="U41" s="10">
        <f t="shared" ref="U41:AJ41" si="164">U$5/(1-$C41)+$B$41-U$5</f>
        <v>0.52617366432245172</v>
      </c>
      <c r="V41" s="10">
        <f t="shared" si="164"/>
        <v>0.52865608271229148</v>
      </c>
      <c r="W41" s="10">
        <f t="shared" si="164"/>
        <v>0.53113850110213079</v>
      </c>
      <c r="X41" s="10">
        <f t="shared" si="164"/>
        <v>0.5336209194919701</v>
      </c>
      <c r="Y41" s="10">
        <f t="shared" si="164"/>
        <v>0.53610333788180942</v>
      </c>
      <c r="Z41" s="10">
        <f t="shared" si="164"/>
        <v>0.53858575627164873</v>
      </c>
      <c r="AA41" s="10">
        <f t="shared" si="164"/>
        <v>0.54106817466148849</v>
      </c>
      <c r="AB41" s="10">
        <f t="shared" si="164"/>
        <v>0.5435505930513278</v>
      </c>
      <c r="AC41" s="10">
        <f t="shared" si="164"/>
        <v>0.54603301144116712</v>
      </c>
      <c r="AD41" s="10">
        <f t="shared" si="164"/>
        <v>0.54851542983100643</v>
      </c>
      <c r="AE41" s="10">
        <f t="shared" si="164"/>
        <v>0.55099784822084574</v>
      </c>
      <c r="AF41" s="10">
        <f t="shared" si="164"/>
        <v>0.5534802666106855</v>
      </c>
      <c r="AG41" s="10">
        <f t="shared" si="164"/>
        <v>0.55596268500052481</v>
      </c>
      <c r="AH41" s="10">
        <f t="shared" si="164"/>
        <v>0.55844510339036413</v>
      </c>
      <c r="AI41" s="10">
        <f t="shared" si="164"/>
        <v>0.56092752178020344</v>
      </c>
      <c r="AJ41" s="10">
        <f t="shared" si="164"/>
        <v>0.56340994017004276</v>
      </c>
      <c r="AK41" s="10">
        <f t="shared" ref="AK41:AZ41" si="165">AK$5/(1-$C41)+$B$41-AK$5</f>
        <v>0.56589235855988207</v>
      </c>
      <c r="AL41" s="10">
        <f t="shared" si="165"/>
        <v>0.56837477694972183</v>
      </c>
      <c r="AM41" s="10">
        <f t="shared" si="165"/>
        <v>0.57085719533956114</v>
      </c>
      <c r="AN41" s="10">
        <f t="shared" si="165"/>
        <v>0.57333961372940045</v>
      </c>
      <c r="AO41" s="10">
        <f t="shared" si="165"/>
        <v>0.57582203211923977</v>
      </c>
      <c r="AP41" s="10">
        <f t="shared" si="165"/>
        <v>0.57830445050907908</v>
      </c>
      <c r="AQ41" s="10">
        <f t="shared" si="165"/>
        <v>0.58078686889891928</v>
      </c>
      <c r="AR41" s="10">
        <f t="shared" si="165"/>
        <v>0.58326928728875815</v>
      </c>
      <c r="AS41" s="10">
        <f t="shared" si="165"/>
        <v>0.58575170567859702</v>
      </c>
      <c r="AT41" s="10">
        <f t="shared" si="165"/>
        <v>0.58823412406843678</v>
      </c>
      <c r="AU41" s="10">
        <f t="shared" si="165"/>
        <v>0.59071654245827654</v>
      </c>
      <c r="AV41" s="10">
        <f t="shared" si="165"/>
        <v>0.59319896084811541</v>
      </c>
      <c r="AW41" s="10">
        <f t="shared" si="165"/>
        <v>0.59568137923795517</v>
      </c>
      <c r="AX41" s="10">
        <f t="shared" si="165"/>
        <v>0.59816379762779404</v>
      </c>
      <c r="AY41" s="10">
        <f t="shared" si="165"/>
        <v>0.60064621601763379</v>
      </c>
      <c r="AZ41" s="10">
        <f t="shared" si="165"/>
        <v>0.60312863440747355</v>
      </c>
      <c r="BA41" s="10">
        <f t="shared" ref="BA41:BP41" si="166">BA$5/(1-$C41)+$B$41-BA$5</f>
        <v>0.60561105279731331</v>
      </c>
      <c r="BB41" s="10">
        <f t="shared" si="166"/>
        <v>0.60809347118715129</v>
      </c>
      <c r="BC41" s="10">
        <f t="shared" si="166"/>
        <v>0.6105758895769906</v>
      </c>
      <c r="BD41" s="10">
        <f t="shared" si="166"/>
        <v>0.61305830796683036</v>
      </c>
      <c r="BE41" s="10">
        <f t="shared" si="166"/>
        <v>0.61554072635667012</v>
      </c>
      <c r="BF41" s="10">
        <f t="shared" si="166"/>
        <v>0.61802314474650988</v>
      </c>
      <c r="BG41" s="10">
        <f t="shared" si="166"/>
        <v>0.62050556313634964</v>
      </c>
      <c r="BH41" s="10">
        <f t="shared" si="166"/>
        <v>0.62298798152618762</v>
      </c>
      <c r="BI41" s="10">
        <f t="shared" si="166"/>
        <v>0.62547039991602738</v>
      </c>
      <c r="BJ41" s="10">
        <f t="shared" si="166"/>
        <v>0.62795281830586713</v>
      </c>
      <c r="BK41" s="10">
        <f t="shared" si="166"/>
        <v>0.63043523669570689</v>
      </c>
      <c r="BL41" s="10">
        <f t="shared" si="166"/>
        <v>0.63291765508554665</v>
      </c>
      <c r="BM41" s="10">
        <f t="shared" si="166"/>
        <v>0.63540007347538463</v>
      </c>
      <c r="BN41" s="10">
        <f t="shared" si="166"/>
        <v>0.63788249186522439</v>
      </c>
      <c r="BO41" s="10">
        <f t="shared" si="166"/>
        <v>0.64036491025506415</v>
      </c>
      <c r="BP41" s="10">
        <f t="shared" si="166"/>
        <v>0.6428473286449039</v>
      </c>
      <c r="BQ41" s="10">
        <f t="shared" ref="BQ41:CF41" si="167">BQ$5/(1-$C41)+$B$41-BQ$5</f>
        <v>0.64532974703474366</v>
      </c>
      <c r="BR41" s="10">
        <f t="shared" si="167"/>
        <v>0.64781216542458164</v>
      </c>
      <c r="BS41" s="10">
        <f t="shared" si="167"/>
        <v>0.6502945838144214</v>
      </c>
      <c r="BT41" s="10">
        <f t="shared" si="167"/>
        <v>0.65277700220426116</v>
      </c>
      <c r="BU41" s="10">
        <f t="shared" si="167"/>
        <v>0.65525942059410092</v>
      </c>
      <c r="BV41" s="10">
        <f t="shared" si="167"/>
        <v>0.65774183898394067</v>
      </c>
      <c r="BW41" s="10">
        <f t="shared" si="167"/>
        <v>0.66022425737377866</v>
      </c>
      <c r="BX41" s="10">
        <f t="shared" si="167"/>
        <v>0.66270667576361841</v>
      </c>
      <c r="BY41" s="10">
        <f t="shared" si="167"/>
        <v>0.66518909415345817</v>
      </c>
      <c r="BZ41" s="10">
        <f t="shared" si="167"/>
        <v>0.66767151254329793</v>
      </c>
      <c r="CA41" s="10">
        <f t="shared" si="167"/>
        <v>0.67015393093313769</v>
      </c>
      <c r="CB41" s="10">
        <f t="shared" si="167"/>
        <v>0.67263634932297567</v>
      </c>
      <c r="CC41" s="10">
        <f t="shared" si="167"/>
        <v>0.67511876771281543</v>
      </c>
      <c r="CD41" s="10">
        <f t="shared" si="167"/>
        <v>0.67760118610265518</v>
      </c>
      <c r="CE41" s="10">
        <f t="shared" si="167"/>
        <v>0.68008360449249494</v>
      </c>
      <c r="CF41" s="10">
        <f t="shared" si="167"/>
        <v>0.6825660228823347</v>
      </c>
      <c r="CG41" s="10">
        <f t="shared" ref="CG41:CV41" si="168">CG$5/(1-$C41)+$B$41-CG$5</f>
        <v>0.68504844127217268</v>
      </c>
      <c r="CH41" s="10">
        <f t="shared" si="168"/>
        <v>0.68753085966201244</v>
      </c>
      <c r="CI41" s="10">
        <f t="shared" si="168"/>
        <v>0.6900132780518522</v>
      </c>
      <c r="CJ41" s="10">
        <f t="shared" si="168"/>
        <v>0.69249569644169195</v>
      </c>
      <c r="CK41" s="10">
        <f t="shared" si="168"/>
        <v>0.69497811483153171</v>
      </c>
      <c r="CL41" s="10">
        <f t="shared" si="168"/>
        <v>0.69746053322136969</v>
      </c>
      <c r="CM41" s="10">
        <f t="shared" si="168"/>
        <v>0.69994295161120945</v>
      </c>
      <c r="CN41" s="10">
        <f t="shared" si="168"/>
        <v>0.70242537000104921</v>
      </c>
      <c r="CO41" s="10">
        <f t="shared" si="168"/>
        <v>0.70490778839088897</v>
      </c>
      <c r="CP41" s="10">
        <f t="shared" si="168"/>
        <v>0.70739020678072695</v>
      </c>
      <c r="CQ41" s="10">
        <f t="shared" si="168"/>
        <v>0.70987262517056671</v>
      </c>
      <c r="CR41" s="10">
        <f t="shared" si="168"/>
        <v>0.71235504356040646</v>
      </c>
      <c r="CS41" s="10">
        <f t="shared" si="168"/>
        <v>0.71483746195024622</v>
      </c>
      <c r="CT41" s="10">
        <f t="shared" si="168"/>
        <v>0.71731988034008598</v>
      </c>
      <c r="CU41" s="10">
        <f t="shared" si="168"/>
        <v>0.71980229872992396</v>
      </c>
      <c r="CV41" s="10">
        <f t="shared" si="168"/>
        <v>0.72228471711976372</v>
      </c>
      <c r="CW41" s="10">
        <f t="shared" ref="CW41:DL41" si="169">CW$5/(1-$C41)+$B$41-CW$5</f>
        <v>0.72476713550960348</v>
      </c>
      <c r="CX41" s="10">
        <f t="shared" si="169"/>
        <v>0.72724955389944324</v>
      </c>
      <c r="CY41" s="10">
        <f t="shared" si="169"/>
        <v>0.72973197228928299</v>
      </c>
      <c r="CZ41" s="10">
        <f t="shared" si="169"/>
        <v>0.73221439067912097</v>
      </c>
      <c r="DA41" s="10">
        <f t="shared" si="169"/>
        <v>0.73469680906896073</v>
      </c>
      <c r="DB41" s="10">
        <f t="shared" si="169"/>
        <v>0.73717922745880049</v>
      </c>
      <c r="DC41" s="10">
        <f t="shared" si="169"/>
        <v>0.73966164584864025</v>
      </c>
      <c r="DD41" s="10">
        <f t="shared" si="169"/>
        <v>0.74214406423848001</v>
      </c>
      <c r="DE41" s="10">
        <f t="shared" si="169"/>
        <v>0.74462648262831799</v>
      </c>
      <c r="DF41" s="10">
        <f t="shared" si="169"/>
        <v>0.74710890101815774</v>
      </c>
      <c r="DG41" s="10">
        <f t="shared" si="169"/>
        <v>0.7495913194079975</v>
      </c>
      <c r="DH41" s="10">
        <f t="shared" si="169"/>
        <v>0.75207373779783726</v>
      </c>
      <c r="DI41" s="10">
        <f t="shared" si="169"/>
        <v>0.75455615618767702</v>
      </c>
      <c r="DJ41" s="10">
        <f t="shared" si="169"/>
        <v>0.757038574577515</v>
      </c>
      <c r="DK41" s="10">
        <f t="shared" si="169"/>
        <v>0.75952099296735476</v>
      </c>
      <c r="DL41" s="10">
        <f t="shared" si="169"/>
        <v>0.76200341135719452</v>
      </c>
      <c r="DM41" s="10">
        <f t="shared" ref="DM41:EB41" si="170">DM$5/(1-$C41)+$B$41-DM$5</f>
        <v>0.76448582974703427</v>
      </c>
      <c r="DN41" s="10">
        <f t="shared" si="170"/>
        <v>0.76696824813687403</v>
      </c>
      <c r="DO41" s="10">
        <f t="shared" si="170"/>
        <v>0.76945066652671201</v>
      </c>
      <c r="DP41" s="10">
        <f t="shared" si="170"/>
        <v>0.77193308491655177</v>
      </c>
      <c r="DQ41" s="10">
        <f t="shared" si="170"/>
        <v>0.77441550330639153</v>
      </c>
      <c r="DR41" s="10">
        <f t="shared" si="170"/>
        <v>0.77689792169623129</v>
      </c>
      <c r="DS41" s="10">
        <f t="shared" si="170"/>
        <v>0.77938034008607104</v>
      </c>
      <c r="DT41" s="10">
        <f t="shared" si="170"/>
        <v>0.78186275847590903</v>
      </c>
      <c r="DU41" s="10">
        <f t="shared" si="170"/>
        <v>0.78434517686574878</v>
      </c>
      <c r="DV41" s="10">
        <f t="shared" si="170"/>
        <v>0.78682759525558854</v>
      </c>
      <c r="DW41" s="10">
        <f t="shared" si="170"/>
        <v>0.7893100136454283</v>
      </c>
      <c r="DX41" s="10">
        <f t="shared" si="170"/>
        <v>0.79179243203526628</v>
      </c>
      <c r="DY41" s="10">
        <f t="shared" si="170"/>
        <v>0.79427485042510604</v>
      </c>
      <c r="DZ41" s="10">
        <f t="shared" si="170"/>
        <v>0.7967572688149458</v>
      </c>
      <c r="EA41" s="10">
        <f t="shared" si="170"/>
        <v>0.79923968720478555</v>
      </c>
      <c r="EB41" s="10">
        <f t="shared" si="170"/>
        <v>0.80172210559462354</v>
      </c>
      <c r="EC41" s="10">
        <f>EC$5/(1-$C41)+$B$41-EC$5</f>
        <v>0.80420452398446329</v>
      </c>
      <c r="ED41" s="10">
        <f>ED$5/(1-$C41)+$B$41-ED$5</f>
        <v>0.80668694237430305</v>
      </c>
    </row>
    <row r="42" spans="1:135" x14ac:dyDescent="0.25">
      <c r="A42" s="57" t="s">
        <v>32</v>
      </c>
      <c r="B42" s="10">
        <f>0.3955+0.002+0.0088</f>
        <v>0.40629999999999999</v>
      </c>
      <c r="C42" s="7">
        <v>3.95E-2</v>
      </c>
      <c r="D42" s="10">
        <f>D$5/(1-$C42)+$B$42-D$5</f>
        <v>0.46798662155127513</v>
      </c>
      <c r="E42" s="10">
        <f t="shared" ref="E42:T42" si="171">E$5/(1-$C42)+$B$42-E$5</f>
        <v>0.47004284226965098</v>
      </c>
      <c r="F42" s="10">
        <f t="shared" si="171"/>
        <v>0.47209906298802684</v>
      </c>
      <c r="G42" s="10">
        <f t="shared" si="171"/>
        <v>0.4741552837064027</v>
      </c>
      <c r="H42" s="10">
        <f t="shared" si="171"/>
        <v>0.47621150442477855</v>
      </c>
      <c r="I42" s="10">
        <f t="shared" si="171"/>
        <v>0.47826772514315441</v>
      </c>
      <c r="J42" s="10">
        <f t="shared" si="171"/>
        <v>0.48032394586153027</v>
      </c>
      <c r="K42" s="10">
        <f t="shared" si="171"/>
        <v>0.48238016657990612</v>
      </c>
      <c r="L42" s="10">
        <f t="shared" si="171"/>
        <v>0.48443638729828198</v>
      </c>
      <c r="M42" s="10">
        <f t="shared" si="171"/>
        <v>0.48649260801665783</v>
      </c>
      <c r="N42" s="10">
        <f t="shared" si="171"/>
        <v>0.48854882873503369</v>
      </c>
      <c r="O42" s="10">
        <f t="shared" si="171"/>
        <v>0.49060504945340933</v>
      </c>
      <c r="P42" s="10">
        <f t="shared" si="171"/>
        <v>0.4926612701717854</v>
      </c>
      <c r="Q42" s="10">
        <f t="shared" si="171"/>
        <v>0.49471749089016104</v>
      </c>
      <c r="R42" s="10">
        <f t="shared" si="171"/>
        <v>0.49677371160853712</v>
      </c>
      <c r="S42" s="10">
        <f t="shared" si="171"/>
        <v>0.49882993232691275</v>
      </c>
      <c r="T42" s="10">
        <f t="shared" si="171"/>
        <v>0.50088615304528883</v>
      </c>
      <c r="U42" s="10">
        <f t="shared" ref="U42:AJ42" si="172">U$5/(1-$C42)+$B$42-U$5</f>
        <v>0.50294237376366446</v>
      </c>
      <c r="V42" s="10">
        <f t="shared" si="172"/>
        <v>0.50499859448204054</v>
      </c>
      <c r="W42" s="10">
        <f t="shared" si="172"/>
        <v>0.50705481520041618</v>
      </c>
      <c r="X42" s="10">
        <f t="shared" si="172"/>
        <v>0.50911103591879225</v>
      </c>
      <c r="Y42" s="10">
        <f t="shared" si="172"/>
        <v>0.51116725663716789</v>
      </c>
      <c r="Z42" s="10">
        <f t="shared" si="172"/>
        <v>0.51322347735554352</v>
      </c>
      <c r="AA42" s="10">
        <f t="shared" si="172"/>
        <v>0.5152796980739196</v>
      </c>
      <c r="AB42" s="10">
        <f t="shared" si="172"/>
        <v>0.51733591879229524</v>
      </c>
      <c r="AC42" s="10">
        <f t="shared" si="172"/>
        <v>0.51939213951067131</v>
      </c>
      <c r="AD42" s="10">
        <f t="shared" si="172"/>
        <v>0.52144836022904695</v>
      </c>
      <c r="AE42" s="10">
        <f t="shared" si="172"/>
        <v>0.52350458094742303</v>
      </c>
      <c r="AF42" s="10">
        <f t="shared" si="172"/>
        <v>0.52556080166579866</v>
      </c>
      <c r="AG42" s="10">
        <f t="shared" si="172"/>
        <v>0.52761702238417474</v>
      </c>
      <c r="AH42" s="10">
        <f t="shared" si="172"/>
        <v>0.52967324310255037</v>
      </c>
      <c r="AI42" s="10">
        <f t="shared" si="172"/>
        <v>0.53172946382092645</v>
      </c>
      <c r="AJ42" s="10">
        <f t="shared" si="172"/>
        <v>0.53378568453930209</v>
      </c>
      <c r="AK42" s="10">
        <f t="shared" ref="AK42:AZ42" si="173">AK$5/(1-$C42)+$B$42-AK$5</f>
        <v>0.53584190525767816</v>
      </c>
      <c r="AL42" s="10">
        <f t="shared" si="173"/>
        <v>0.5378981259760538</v>
      </c>
      <c r="AM42" s="10">
        <f t="shared" si="173"/>
        <v>0.53995434669442943</v>
      </c>
      <c r="AN42" s="10">
        <f t="shared" si="173"/>
        <v>0.54201056741280551</v>
      </c>
      <c r="AO42" s="10">
        <f t="shared" si="173"/>
        <v>0.54406678813118114</v>
      </c>
      <c r="AP42" s="10">
        <f t="shared" si="173"/>
        <v>0.54612300884955722</v>
      </c>
      <c r="AQ42" s="10">
        <f t="shared" si="173"/>
        <v>0.54817922956793286</v>
      </c>
      <c r="AR42" s="10">
        <f t="shared" si="173"/>
        <v>0.55023545028630894</v>
      </c>
      <c r="AS42" s="10">
        <f t="shared" si="173"/>
        <v>0.55229167100468457</v>
      </c>
      <c r="AT42" s="10">
        <f t="shared" si="173"/>
        <v>0.55434789172306109</v>
      </c>
      <c r="AU42" s="10">
        <f t="shared" si="173"/>
        <v>0.55640411244143673</v>
      </c>
      <c r="AV42" s="10">
        <f t="shared" si="173"/>
        <v>0.55846033315981236</v>
      </c>
      <c r="AW42" s="10">
        <f t="shared" si="173"/>
        <v>0.560516553878188</v>
      </c>
      <c r="AX42" s="10">
        <f t="shared" si="173"/>
        <v>0.56257277459656363</v>
      </c>
      <c r="AY42" s="10">
        <f t="shared" si="173"/>
        <v>0.56462899531493926</v>
      </c>
      <c r="AZ42" s="10">
        <f t="shared" si="173"/>
        <v>0.56668521603331579</v>
      </c>
      <c r="BA42" s="10">
        <f t="shared" ref="BA42:BP42" si="174">BA$5/(1-$C42)+$B$42-BA$5</f>
        <v>0.56874143675169142</v>
      </c>
      <c r="BB42" s="10">
        <f t="shared" si="174"/>
        <v>0.57079765747006705</v>
      </c>
      <c r="BC42" s="10">
        <f t="shared" si="174"/>
        <v>0.57285387818844313</v>
      </c>
      <c r="BD42" s="10">
        <f t="shared" si="174"/>
        <v>0.57491009890681877</v>
      </c>
      <c r="BE42" s="10">
        <f t="shared" si="174"/>
        <v>0.5769663196251944</v>
      </c>
      <c r="BF42" s="10">
        <f t="shared" si="174"/>
        <v>0.57902254034357092</v>
      </c>
      <c r="BG42" s="10">
        <f t="shared" si="174"/>
        <v>0.58107876106194656</v>
      </c>
      <c r="BH42" s="10">
        <f t="shared" si="174"/>
        <v>0.58313498178032219</v>
      </c>
      <c r="BI42" s="10">
        <f t="shared" si="174"/>
        <v>0.58519120249869783</v>
      </c>
      <c r="BJ42" s="10">
        <f t="shared" si="174"/>
        <v>0.58724742321707435</v>
      </c>
      <c r="BK42" s="10">
        <f t="shared" si="174"/>
        <v>0.58930364393544998</v>
      </c>
      <c r="BL42" s="10">
        <f t="shared" si="174"/>
        <v>0.59135986465382562</v>
      </c>
      <c r="BM42" s="10">
        <f t="shared" si="174"/>
        <v>0.59341608537220125</v>
      </c>
      <c r="BN42" s="10">
        <f t="shared" si="174"/>
        <v>0.59547230609057689</v>
      </c>
      <c r="BO42" s="10">
        <f t="shared" si="174"/>
        <v>0.59752852680895341</v>
      </c>
      <c r="BP42" s="10">
        <f t="shared" si="174"/>
        <v>0.59958474752732904</v>
      </c>
      <c r="BQ42" s="10">
        <f t="shared" ref="BQ42:CF42" si="175">BQ$5/(1-$C42)+$B$42-BQ$5</f>
        <v>0.60164096824570468</v>
      </c>
      <c r="BR42" s="10">
        <f t="shared" si="175"/>
        <v>0.60369718896408031</v>
      </c>
      <c r="BS42" s="10">
        <f t="shared" si="175"/>
        <v>0.60575340968245683</v>
      </c>
      <c r="BT42" s="10">
        <f t="shared" si="175"/>
        <v>0.60780963040083247</v>
      </c>
      <c r="BU42" s="10">
        <f t="shared" si="175"/>
        <v>0.6098658511192081</v>
      </c>
      <c r="BV42" s="10">
        <f t="shared" si="175"/>
        <v>0.61192207183758374</v>
      </c>
      <c r="BW42" s="10">
        <f t="shared" si="175"/>
        <v>0.61397829255595937</v>
      </c>
      <c r="BX42" s="10">
        <f t="shared" si="175"/>
        <v>0.61603451327433589</v>
      </c>
      <c r="BY42" s="10">
        <f t="shared" si="175"/>
        <v>0.61809073399271153</v>
      </c>
      <c r="BZ42" s="10">
        <f t="shared" si="175"/>
        <v>0.62014695471108716</v>
      </c>
      <c r="CA42" s="10">
        <f t="shared" si="175"/>
        <v>0.6222031754294628</v>
      </c>
      <c r="CB42" s="10">
        <f t="shared" si="175"/>
        <v>0.62425939614783932</v>
      </c>
      <c r="CC42" s="10">
        <f t="shared" si="175"/>
        <v>0.62631561686621495</v>
      </c>
      <c r="CD42" s="10">
        <f t="shared" si="175"/>
        <v>0.62837183758459059</v>
      </c>
      <c r="CE42" s="10">
        <f t="shared" si="175"/>
        <v>0.63042805830296622</v>
      </c>
      <c r="CF42" s="10">
        <f t="shared" si="175"/>
        <v>0.63248427902134274</v>
      </c>
      <c r="CG42" s="10">
        <f t="shared" ref="CG42:CV42" si="176">CG$5/(1-$C42)+$B$42-CG$5</f>
        <v>0.63454049973971838</v>
      </c>
      <c r="CH42" s="10">
        <f t="shared" si="176"/>
        <v>0.63659672045809401</v>
      </c>
      <c r="CI42" s="10">
        <f t="shared" si="176"/>
        <v>0.63865294117646965</v>
      </c>
      <c r="CJ42" s="10">
        <f t="shared" si="176"/>
        <v>0.64070916189484528</v>
      </c>
      <c r="CK42" s="10">
        <f t="shared" si="176"/>
        <v>0.6427653826132218</v>
      </c>
      <c r="CL42" s="10">
        <f t="shared" si="176"/>
        <v>0.64482160333159744</v>
      </c>
      <c r="CM42" s="10">
        <f t="shared" si="176"/>
        <v>0.64687782404997307</v>
      </c>
      <c r="CN42" s="10">
        <f t="shared" si="176"/>
        <v>0.64893404476834871</v>
      </c>
      <c r="CO42" s="10">
        <f t="shared" si="176"/>
        <v>0.65099026548672523</v>
      </c>
      <c r="CP42" s="10">
        <f t="shared" si="176"/>
        <v>0.65304648620510086</v>
      </c>
      <c r="CQ42" s="10">
        <f t="shared" si="176"/>
        <v>0.6551027069234765</v>
      </c>
      <c r="CR42" s="10">
        <f t="shared" si="176"/>
        <v>0.65715892764185213</v>
      </c>
      <c r="CS42" s="10">
        <f t="shared" si="176"/>
        <v>0.65921514836022865</v>
      </c>
      <c r="CT42" s="10">
        <f t="shared" si="176"/>
        <v>0.66127136907860429</v>
      </c>
      <c r="CU42" s="10">
        <f t="shared" si="176"/>
        <v>0.66332758979697992</v>
      </c>
      <c r="CV42" s="10">
        <f t="shared" si="176"/>
        <v>0.66538381051535556</v>
      </c>
      <c r="CW42" s="10">
        <f t="shared" ref="CW42:DL42" si="177">CW$5/(1-$C42)+$B$42-CW$5</f>
        <v>0.66744003123373119</v>
      </c>
      <c r="CX42" s="10">
        <f t="shared" si="177"/>
        <v>0.66949625195210771</v>
      </c>
      <c r="CY42" s="10">
        <f t="shared" si="177"/>
        <v>0.67155247267048335</v>
      </c>
      <c r="CZ42" s="10">
        <f t="shared" si="177"/>
        <v>0.67360869338885898</v>
      </c>
      <c r="DA42" s="10">
        <f t="shared" si="177"/>
        <v>0.67566491410723462</v>
      </c>
      <c r="DB42" s="10">
        <f t="shared" si="177"/>
        <v>0.67772113482561114</v>
      </c>
      <c r="DC42" s="10">
        <f t="shared" si="177"/>
        <v>0.67977735554398677</v>
      </c>
      <c r="DD42" s="10">
        <f t="shared" si="177"/>
        <v>0.68183357626236241</v>
      </c>
      <c r="DE42" s="10">
        <f t="shared" si="177"/>
        <v>0.68388979698073804</v>
      </c>
      <c r="DF42" s="10">
        <f t="shared" si="177"/>
        <v>0.68594601769911367</v>
      </c>
      <c r="DG42" s="10">
        <f t="shared" si="177"/>
        <v>0.6880022384174902</v>
      </c>
      <c r="DH42" s="10">
        <f t="shared" si="177"/>
        <v>0.69005845913586583</v>
      </c>
      <c r="DI42" s="10">
        <f t="shared" si="177"/>
        <v>0.69211467985424147</v>
      </c>
      <c r="DJ42" s="10">
        <f t="shared" si="177"/>
        <v>0.6941709005726171</v>
      </c>
      <c r="DK42" s="10">
        <f t="shared" si="177"/>
        <v>0.69622712129099362</v>
      </c>
      <c r="DL42" s="10">
        <f t="shared" si="177"/>
        <v>0.69828334200936926</v>
      </c>
      <c r="DM42" s="10">
        <f t="shared" ref="DM42:EB42" si="178">DM$5/(1-$C42)+$B$42-DM$5</f>
        <v>0.70033956272774489</v>
      </c>
      <c r="DN42" s="10">
        <f t="shared" si="178"/>
        <v>0.70239578344612053</v>
      </c>
      <c r="DO42" s="10">
        <f t="shared" si="178"/>
        <v>0.70445200416449705</v>
      </c>
      <c r="DP42" s="10">
        <f t="shared" si="178"/>
        <v>0.70650822488287357</v>
      </c>
      <c r="DQ42" s="10">
        <f t="shared" si="178"/>
        <v>0.7085644456012492</v>
      </c>
      <c r="DR42" s="10">
        <f t="shared" si="178"/>
        <v>0.71062066631962484</v>
      </c>
      <c r="DS42" s="10">
        <f t="shared" si="178"/>
        <v>0.71267688703800047</v>
      </c>
      <c r="DT42" s="10">
        <f t="shared" si="178"/>
        <v>0.71473310775637611</v>
      </c>
      <c r="DU42" s="10">
        <f t="shared" si="178"/>
        <v>0.71678932847475174</v>
      </c>
      <c r="DV42" s="10">
        <f t="shared" si="178"/>
        <v>0.71884554919312738</v>
      </c>
      <c r="DW42" s="10">
        <f t="shared" si="178"/>
        <v>0.72090176991150301</v>
      </c>
      <c r="DX42" s="10">
        <f t="shared" si="178"/>
        <v>0.72295799062987864</v>
      </c>
      <c r="DY42" s="10">
        <f t="shared" si="178"/>
        <v>0.72501421134825428</v>
      </c>
      <c r="DZ42" s="10">
        <f t="shared" si="178"/>
        <v>0.72707043206663169</v>
      </c>
      <c r="EA42" s="10">
        <f t="shared" si="178"/>
        <v>0.72912665278500732</v>
      </c>
      <c r="EB42" s="10">
        <f t="shared" si="178"/>
        <v>0.73118287350338296</v>
      </c>
      <c r="EC42" s="10">
        <f>EC$5/(1-$C42)+$B$42-EC$5</f>
        <v>0.73323909422175859</v>
      </c>
      <c r="ED42" s="10">
        <f>ED$5/(1-$C42)+$B$42-ED$5</f>
        <v>0.73529531494013423</v>
      </c>
    </row>
    <row r="43" spans="1:135" x14ac:dyDescent="0.25">
      <c r="A43" s="57" t="s">
        <v>33</v>
      </c>
      <c r="B43" s="10">
        <f>0.4802+0.002+0.0088</f>
        <v>0.49099999999999999</v>
      </c>
      <c r="C43" s="7">
        <v>3.3700000000000001E-2</v>
      </c>
      <c r="D43" s="10">
        <f>D$5/(1-$C43)+$B$43-D$5</f>
        <v>0.54331294628997195</v>
      </c>
      <c r="E43" s="10">
        <f t="shared" ref="E43:T43" si="179">E$5/(1-$C43)+$B$43-E$5</f>
        <v>0.5450567111663045</v>
      </c>
      <c r="F43" s="10">
        <f t="shared" si="179"/>
        <v>0.5468004760426366</v>
      </c>
      <c r="G43" s="10">
        <f t="shared" si="179"/>
        <v>0.54854424091896914</v>
      </c>
      <c r="H43" s="10">
        <f t="shared" si="179"/>
        <v>0.55028800579530168</v>
      </c>
      <c r="I43" s="10">
        <f t="shared" si="179"/>
        <v>0.55203177067163378</v>
      </c>
      <c r="J43" s="10">
        <f t="shared" si="179"/>
        <v>0.55377553554796632</v>
      </c>
      <c r="K43" s="10">
        <f t="shared" si="179"/>
        <v>0.55551930042429887</v>
      </c>
      <c r="L43" s="10">
        <f t="shared" si="179"/>
        <v>0.55726306530063097</v>
      </c>
      <c r="M43" s="10">
        <f t="shared" si="179"/>
        <v>0.55900683017696351</v>
      </c>
      <c r="N43" s="10">
        <f t="shared" si="179"/>
        <v>0.56075059505329605</v>
      </c>
      <c r="O43" s="10">
        <f t="shared" si="179"/>
        <v>0.56249435992962837</v>
      </c>
      <c r="P43" s="10">
        <f t="shared" si="179"/>
        <v>0.56423812480596069</v>
      </c>
      <c r="Q43" s="10">
        <f t="shared" si="179"/>
        <v>0.56598188968229346</v>
      </c>
      <c r="R43" s="10">
        <f t="shared" si="179"/>
        <v>0.56772565455862578</v>
      </c>
      <c r="S43" s="10">
        <f t="shared" si="179"/>
        <v>0.5694694194349581</v>
      </c>
      <c r="T43" s="10">
        <f t="shared" si="179"/>
        <v>0.57121318431129042</v>
      </c>
      <c r="U43" s="10">
        <f t="shared" ref="U43:AJ43" si="180">U$5/(1-$C43)+$B$43-U$5</f>
        <v>0.57295694918762274</v>
      </c>
      <c r="V43" s="10">
        <f t="shared" si="180"/>
        <v>0.57470071406395506</v>
      </c>
      <c r="W43" s="10">
        <f t="shared" si="180"/>
        <v>0.57644447894028783</v>
      </c>
      <c r="X43" s="10">
        <f t="shared" si="180"/>
        <v>0.57818824381662015</v>
      </c>
      <c r="Y43" s="10">
        <f t="shared" si="180"/>
        <v>0.57993200869295247</v>
      </c>
      <c r="Z43" s="10">
        <f t="shared" si="180"/>
        <v>0.58167577356928479</v>
      </c>
      <c r="AA43" s="10">
        <f t="shared" si="180"/>
        <v>0.58341953844561711</v>
      </c>
      <c r="AB43" s="10">
        <f t="shared" si="180"/>
        <v>0.58516330332194944</v>
      </c>
      <c r="AC43" s="10">
        <f t="shared" si="180"/>
        <v>0.5869070681982822</v>
      </c>
      <c r="AD43" s="10">
        <f t="shared" si="180"/>
        <v>0.58865083307461452</v>
      </c>
      <c r="AE43" s="10">
        <f t="shared" si="180"/>
        <v>0.59039459795094684</v>
      </c>
      <c r="AF43" s="10">
        <f t="shared" si="180"/>
        <v>0.59213836282727916</v>
      </c>
      <c r="AG43" s="10">
        <f t="shared" si="180"/>
        <v>0.59388212770361148</v>
      </c>
      <c r="AH43" s="10">
        <f t="shared" si="180"/>
        <v>0.59562589257994381</v>
      </c>
      <c r="AI43" s="10">
        <f t="shared" si="180"/>
        <v>0.59736965745627657</v>
      </c>
      <c r="AJ43" s="10">
        <f t="shared" si="180"/>
        <v>0.59911342233260889</v>
      </c>
      <c r="AK43" s="10">
        <f t="shared" ref="AK43:AZ43" si="181">AK$5/(1-$C43)+$B$43-AK$5</f>
        <v>0.60085718720894121</v>
      </c>
      <c r="AL43" s="10">
        <f t="shared" si="181"/>
        <v>0.60260095208527353</v>
      </c>
      <c r="AM43" s="10">
        <f t="shared" si="181"/>
        <v>0.60434471696160585</v>
      </c>
      <c r="AN43" s="10">
        <f t="shared" si="181"/>
        <v>0.60608848183793818</v>
      </c>
      <c r="AO43" s="10">
        <f t="shared" si="181"/>
        <v>0.6078322467142705</v>
      </c>
      <c r="AP43" s="10">
        <f t="shared" si="181"/>
        <v>0.60957601159060326</v>
      </c>
      <c r="AQ43" s="10">
        <f t="shared" si="181"/>
        <v>0.61131977646693558</v>
      </c>
      <c r="AR43" s="10">
        <f t="shared" si="181"/>
        <v>0.6130635413432679</v>
      </c>
      <c r="AS43" s="10">
        <f t="shared" si="181"/>
        <v>0.61480730621960022</v>
      </c>
      <c r="AT43" s="10">
        <f t="shared" si="181"/>
        <v>0.61655107109593255</v>
      </c>
      <c r="AU43" s="10">
        <f t="shared" si="181"/>
        <v>0.61829483597226487</v>
      </c>
      <c r="AV43" s="10">
        <f t="shared" si="181"/>
        <v>0.62003860084859719</v>
      </c>
      <c r="AW43" s="10">
        <f t="shared" si="181"/>
        <v>0.62178236572492951</v>
      </c>
      <c r="AX43" s="10">
        <f t="shared" si="181"/>
        <v>0.62352613060126183</v>
      </c>
      <c r="AY43" s="10">
        <f t="shared" si="181"/>
        <v>0.62526989547759415</v>
      </c>
      <c r="AZ43" s="10">
        <f t="shared" si="181"/>
        <v>0.62701366035392647</v>
      </c>
      <c r="BA43" s="10">
        <f t="shared" ref="BA43:BP43" si="182">BA$5/(1-$C43)+$B$43-BA$5</f>
        <v>0.62875742523025879</v>
      </c>
      <c r="BB43" s="10">
        <f t="shared" si="182"/>
        <v>0.63050119010659111</v>
      </c>
      <c r="BC43" s="10">
        <f t="shared" si="182"/>
        <v>0.63224495498292388</v>
      </c>
      <c r="BD43" s="10">
        <f t="shared" si="182"/>
        <v>0.6339887198592562</v>
      </c>
      <c r="BE43" s="10">
        <f t="shared" si="182"/>
        <v>0.63573248473558852</v>
      </c>
      <c r="BF43" s="10">
        <f t="shared" si="182"/>
        <v>0.63747624961192084</v>
      </c>
      <c r="BG43" s="10">
        <f t="shared" si="182"/>
        <v>0.63922001448825316</v>
      </c>
      <c r="BH43" s="10">
        <f t="shared" si="182"/>
        <v>0.64096377936458548</v>
      </c>
      <c r="BI43" s="10">
        <f t="shared" si="182"/>
        <v>0.64270754424091781</v>
      </c>
      <c r="BJ43" s="10">
        <f t="shared" si="182"/>
        <v>0.64445130911725013</v>
      </c>
      <c r="BK43" s="10">
        <f t="shared" si="182"/>
        <v>0.64619507399358334</v>
      </c>
      <c r="BL43" s="10">
        <f t="shared" si="182"/>
        <v>0.64793883886991566</v>
      </c>
      <c r="BM43" s="10">
        <f t="shared" si="182"/>
        <v>0.64968260374624798</v>
      </c>
      <c r="BN43" s="10">
        <f t="shared" si="182"/>
        <v>0.6514263686225803</v>
      </c>
      <c r="BO43" s="10">
        <f t="shared" si="182"/>
        <v>0.65317013349891262</v>
      </c>
      <c r="BP43" s="10">
        <f t="shared" si="182"/>
        <v>0.65491389837524494</v>
      </c>
      <c r="BQ43" s="10">
        <f t="shared" ref="BQ43:CF43" si="183">BQ$5/(1-$C43)+$B$43-BQ$5</f>
        <v>0.65665766325157726</v>
      </c>
      <c r="BR43" s="10">
        <f t="shared" si="183"/>
        <v>0.65840142812790958</v>
      </c>
      <c r="BS43" s="10">
        <f t="shared" si="183"/>
        <v>0.6601451930042419</v>
      </c>
      <c r="BT43" s="10">
        <f t="shared" si="183"/>
        <v>0.66188895788057422</v>
      </c>
      <c r="BU43" s="10">
        <f t="shared" si="183"/>
        <v>0.66363272275690655</v>
      </c>
      <c r="BV43" s="10">
        <f t="shared" si="183"/>
        <v>0.66537648763323887</v>
      </c>
      <c r="BW43" s="10">
        <f t="shared" si="183"/>
        <v>0.66712025250957208</v>
      </c>
      <c r="BX43" s="10">
        <f t="shared" si="183"/>
        <v>0.6688640173859044</v>
      </c>
      <c r="BY43" s="10">
        <f t="shared" si="183"/>
        <v>0.67060778226223672</v>
      </c>
      <c r="BZ43" s="10">
        <f t="shared" si="183"/>
        <v>0.67235154713856904</v>
      </c>
      <c r="CA43" s="10">
        <f t="shared" si="183"/>
        <v>0.67409531201490136</v>
      </c>
      <c r="CB43" s="10">
        <f t="shared" si="183"/>
        <v>0.67583907689123368</v>
      </c>
      <c r="CC43" s="10">
        <f t="shared" si="183"/>
        <v>0.677582841767566</v>
      </c>
      <c r="CD43" s="10">
        <f t="shared" si="183"/>
        <v>0.67932660664389832</v>
      </c>
      <c r="CE43" s="10">
        <f t="shared" si="183"/>
        <v>0.68107037152023064</v>
      </c>
      <c r="CF43" s="10">
        <f t="shared" si="183"/>
        <v>0.68281413639656297</v>
      </c>
      <c r="CG43" s="10">
        <f t="shared" ref="CG43:CV43" si="184">CG$5/(1-$C43)+$B$43-CG$5</f>
        <v>0.68455790127289529</v>
      </c>
      <c r="CH43" s="10">
        <f t="shared" si="184"/>
        <v>0.68630166614922761</v>
      </c>
      <c r="CI43" s="10">
        <f t="shared" si="184"/>
        <v>0.68804543102555993</v>
      </c>
      <c r="CJ43" s="10">
        <f t="shared" si="184"/>
        <v>0.68978919590189314</v>
      </c>
      <c r="CK43" s="10">
        <f t="shared" si="184"/>
        <v>0.69153296077822546</v>
      </c>
      <c r="CL43" s="10">
        <f t="shared" si="184"/>
        <v>0.69327672565455778</v>
      </c>
      <c r="CM43" s="10">
        <f t="shared" si="184"/>
        <v>0.6950204905308901</v>
      </c>
      <c r="CN43" s="10">
        <f t="shared" si="184"/>
        <v>0.69676425540722242</v>
      </c>
      <c r="CO43" s="10">
        <f t="shared" si="184"/>
        <v>0.69850802028355474</v>
      </c>
      <c r="CP43" s="10">
        <f t="shared" si="184"/>
        <v>0.70025178515988706</v>
      </c>
      <c r="CQ43" s="10">
        <f t="shared" si="184"/>
        <v>0.70199555003621938</v>
      </c>
      <c r="CR43" s="10">
        <f t="shared" si="184"/>
        <v>0.70373931491255171</v>
      </c>
      <c r="CS43" s="10">
        <f t="shared" si="184"/>
        <v>0.70548307978888403</v>
      </c>
      <c r="CT43" s="10">
        <f t="shared" si="184"/>
        <v>0.70722684466521635</v>
      </c>
      <c r="CU43" s="10">
        <f t="shared" si="184"/>
        <v>0.70897060954154867</v>
      </c>
      <c r="CV43" s="10">
        <f t="shared" si="184"/>
        <v>0.71071437441788188</v>
      </c>
      <c r="CW43" s="10">
        <f t="shared" ref="CW43:DL43" si="185">CW$5/(1-$C43)+$B$43-CW$5</f>
        <v>0.7124581392942142</v>
      </c>
      <c r="CX43" s="10">
        <f t="shared" si="185"/>
        <v>0.71420190417054652</v>
      </c>
      <c r="CY43" s="10">
        <f t="shared" si="185"/>
        <v>0.71594566904687884</v>
      </c>
      <c r="CZ43" s="10">
        <f t="shared" si="185"/>
        <v>0.71768943392321116</v>
      </c>
      <c r="DA43" s="10">
        <f t="shared" si="185"/>
        <v>0.71943319879954348</v>
      </c>
      <c r="DB43" s="10">
        <f t="shared" si="185"/>
        <v>0.7211769636758758</v>
      </c>
      <c r="DC43" s="10">
        <f t="shared" si="185"/>
        <v>0.72292072855220812</v>
      </c>
      <c r="DD43" s="10">
        <f t="shared" si="185"/>
        <v>0.72466449342854045</v>
      </c>
      <c r="DE43" s="10">
        <f t="shared" si="185"/>
        <v>0.72640825830487277</v>
      </c>
      <c r="DF43" s="10">
        <f t="shared" si="185"/>
        <v>0.72815202318120509</v>
      </c>
      <c r="DG43" s="10">
        <f t="shared" si="185"/>
        <v>0.72989578805753741</v>
      </c>
      <c r="DH43" s="10">
        <f t="shared" si="185"/>
        <v>0.73163955293387062</v>
      </c>
      <c r="DI43" s="10">
        <f t="shared" si="185"/>
        <v>0.73338331781020294</v>
      </c>
      <c r="DJ43" s="10">
        <f t="shared" si="185"/>
        <v>0.73512708268653526</v>
      </c>
      <c r="DK43" s="10">
        <f t="shared" si="185"/>
        <v>0.73687084756286758</v>
      </c>
      <c r="DL43" s="10">
        <f t="shared" si="185"/>
        <v>0.7386146124391999</v>
      </c>
      <c r="DM43" s="10">
        <f t="shared" ref="DM43:EB43" si="186">DM$5/(1-$C43)+$B$43-DM$5</f>
        <v>0.74035837731553222</v>
      </c>
      <c r="DN43" s="10">
        <f t="shared" si="186"/>
        <v>0.74210214219186454</v>
      </c>
      <c r="DO43" s="10">
        <f t="shared" si="186"/>
        <v>0.74384590706819687</v>
      </c>
      <c r="DP43" s="10">
        <f t="shared" si="186"/>
        <v>0.74558967194453007</v>
      </c>
      <c r="DQ43" s="10">
        <f t="shared" si="186"/>
        <v>0.74733343682086151</v>
      </c>
      <c r="DR43" s="10">
        <f t="shared" si="186"/>
        <v>0.74907720169719472</v>
      </c>
      <c r="DS43" s="10">
        <f t="shared" si="186"/>
        <v>0.75082096657352615</v>
      </c>
      <c r="DT43" s="10">
        <f t="shared" si="186"/>
        <v>0.75256473144985936</v>
      </c>
      <c r="DU43" s="10">
        <f t="shared" si="186"/>
        <v>0.75430849632619257</v>
      </c>
      <c r="DV43" s="10">
        <f t="shared" si="186"/>
        <v>0.756052261202524</v>
      </c>
      <c r="DW43" s="10">
        <f t="shared" si="186"/>
        <v>0.75779602607885721</v>
      </c>
      <c r="DX43" s="10">
        <f t="shared" si="186"/>
        <v>0.75953979095518864</v>
      </c>
      <c r="DY43" s="10">
        <f t="shared" si="186"/>
        <v>0.76128355583152008</v>
      </c>
      <c r="DZ43" s="10">
        <f t="shared" si="186"/>
        <v>0.76302732070785328</v>
      </c>
      <c r="EA43" s="10">
        <f t="shared" si="186"/>
        <v>0.76477108558418649</v>
      </c>
      <c r="EB43" s="10">
        <f t="shared" si="186"/>
        <v>0.76651485046051793</v>
      </c>
      <c r="EC43" s="10">
        <f>EC$5/(1-$C43)+$B$43-EC$5</f>
        <v>0.76825861533685114</v>
      </c>
      <c r="ED43" s="10">
        <f>ED$5/(1-$C43)+$B$43-ED$5</f>
        <v>0.77000238021318257</v>
      </c>
    </row>
    <row r="44" spans="1:135" x14ac:dyDescent="0.25">
      <c r="A44" s="57" t="s">
        <v>34</v>
      </c>
      <c r="B44" s="10">
        <f>0.4734+0.002+0.0088</f>
        <v>0.48419999999999996</v>
      </c>
      <c r="C44" s="7">
        <v>4.6699999999999998E-2</v>
      </c>
      <c r="D44" s="10">
        <f>D$5/(1-$C44)+$B$44-D$5</f>
        <v>0.55768159026539355</v>
      </c>
      <c r="E44" s="10">
        <f t="shared" ref="E44:T44" si="187">E$5/(1-$C44)+$B$44-E$5</f>
        <v>0.56013097660757327</v>
      </c>
      <c r="F44" s="10">
        <f t="shared" si="187"/>
        <v>0.56258036294975344</v>
      </c>
      <c r="G44" s="10">
        <f t="shared" si="187"/>
        <v>0.56502974929193317</v>
      </c>
      <c r="H44" s="10">
        <f t="shared" si="187"/>
        <v>0.5674791356341129</v>
      </c>
      <c r="I44" s="10">
        <f t="shared" si="187"/>
        <v>0.56992852197629307</v>
      </c>
      <c r="J44" s="10">
        <f t="shared" si="187"/>
        <v>0.57237790831847279</v>
      </c>
      <c r="K44" s="10">
        <f t="shared" si="187"/>
        <v>0.57482729466065252</v>
      </c>
      <c r="L44" s="10">
        <f t="shared" si="187"/>
        <v>0.57727668100283225</v>
      </c>
      <c r="M44" s="10">
        <f t="shared" si="187"/>
        <v>0.57972606734501198</v>
      </c>
      <c r="N44" s="10">
        <f t="shared" si="187"/>
        <v>0.5821754536871917</v>
      </c>
      <c r="O44" s="10">
        <f t="shared" si="187"/>
        <v>0.58462484002937165</v>
      </c>
      <c r="P44" s="10">
        <f t="shared" si="187"/>
        <v>0.58707422637155116</v>
      </c>
      <c r="Q44" s="10">
        <f t="shared" si="187"/>
        <v>0.5895236127137311</v>
      </c>
      <c r="R44" s="10">
        <f t="shared" si="187"/>
        <v>0.59197299905591105</v>
      </c>
      <c r="S44" s="10">
        <f t="shared" si="187"/>
        <v>0.59442238539809056</v>
      </c>
      <c r="T44" s="10">
        <f t="shared" si="187"/>
        <v>0.59687177174027051</v>
      </c>
      <c r="U44" s="10">
        <f t="shared" ref="U44:AJ44" si="188">U$5/(1-$C44)+$B$44-U$5</f>
        <v>0.59932115808245046</v>
      </c>
      <c r="V44" s="10">
        <f t="shared" si="188"/>
        <v>0.60177054442462996</v>
      </c>
      <c r="W44" s="10">
        <f t="shared" si="188"/>
        <v>0.60421993076680991</v>
      </c>
      <c r="X44" s="10">
        <f t="shared" si="188"/>
        <v>0.60666931710898941</v>
      </c>
      <c r="Y44" s="10">
        <f t="shared" si="188"/>
        <v>0.60911870345116936</v>
      </c>
      <c r="Z44" s="10">
        <f t="shared" si="188"/>
        <v>0.61156808979334931</v>
      </c>
      <c r="AA44" s="10">
        <f t="shared" si="188"/>
        <v>0.61401747613552882</v>
      </c>
      <c r="AB44" s="10">
        <f t="shared" si="188"/>
        <v>0.61646686247770877</v>
      </c>
      <c r="AC44" s="10">
        <f t="shared" si="188"/>
        <v>0.61891624881988871</v>
      </c>
      <c r="AD44" s="10">
        <f t="shared" si="188"/>
        <v>0.62136563516206822</v>
      </c>
      <c r="AE44" s="10">
        <f t="shared" si="188"/>
        <v>0.62381502150424817</v>
      </c>
      <c r="AF44" s="10">
        <f t="shared" si="188"/>
        <v>0.62626440784642812</v>
      </c>
      <c r="AG44" s="10">
        <f t="shared" si="188"/>
        <v>0.62871379418860762</v>
      </c>
      <c r="AH44" s="10">
        <f t="shared" si="188"/>
        <v>0.63116318053078757</v>
      </c>
      <c r="AI44" s="10">
        <f t="shared" si="188"/>
        <v>0.63361256687296708</v>
      </c>
      <c r="AJ44" s="10">
        <f t="shared" si="188"/>
        <v>0.63606195321514702</v>
      </c>
      <c r="AK44" s="10">
        <f t="shared" ref="AK44:AZ44" si="189">AK$5/(1-$C44)+$B$44-AK$5</f>
        <v>0.63851133955732697</v>
      </c>
      <c r="AL44" s="10">
        <f t="shared" si="189"/>
        <v>0.64096072589950648</v>
      </c>
      <c r="AM44" s="10">
        <f t="shared" si="189"/>
        <v>0.64341011224168643</v>
      </c>
      <c r="AN44" s="10">
        <f t="shared" si="189"/>
        <v>0.64585949858386638</v>
      </c>
      <c r="AO44" s="10">
        <f t="shared" si="189"/>
        <v>0.64830888492604588</v>
      </c>
      <c r="AP44" s="10">
        <f t="shared" si="189"/>
        <v>0.65075827126822583</v>
      </c>
      <c r="AQ44" s="10">
        <f t="shared" si="189"/>
        <v>0.65320765761040578</v>
      </c>
      <c r="AR44" s="10">
        <f t="shared" si="189"/>
        <v>0.65565704395258484</v>
      </c>
      <c r="AS44" s="10">
        <f t="shared" si="189"/>
        <v>0.65810643029476568</v>
      </c>
      <c r="AT44" s="10">
        <f t="shared" si="189"/>
        <v>0.66055581663694474</v>
      </c>
      <c r="AU44" s="10">
        <f t="shared" si="189"/>
        <v>0.66300520297912469</v>
      </c>
      <c r="AV44" s="10">
        <f t="shared" si="189"/>
        <v>0.66545458932130463</v>
      </c>
      <c r="AW44" s="10">
        <f t="shared" si="189"/>
        <v>0.6679039756634837</v>
      </c>
      <c r="AX44" s="10">
        <f t="shared" si="189"/>
        <v>0.67035336200566453</v>
      </c>
      <c r="AY44" s="10">
        <f t="shared" si="189"/>
        <v>0.67280274834784359</v>
      </c>
      <c r="AZ44" s="10">
        <f t="shared" si="189"/>
        <v>0.67525213469002443</v>
      </c>
      <c r="BA44" s="10">
        <f t="shared" ref="BA44:BP44" si="190">BA$5/(1-$C44)+$B$44-BA$5</f>
        <v>0.67770152103220349</v>
      </c>
      <c r="BB44" s="10">
        <f t="shared" si="190"/>
        <v>0.68015090737438255</v>
      </c>
      <c r="BC44" s="10">
        <f t="shared" si="190"/>
        <v>0.68260029371656294</v>
      </c>
      <c r="BD44" s="10">
        <f t="shared" si="190"/>
        <v>0.68504968005874201</v>
      </c>
      <c r="BE44" s="10">
        <f t="shared" si="190"/>
        <v>0.68749906640092284</v>
      </c>
      <c r="BF44" s="10">
        <f t="shared" si="190"/>
        <v>0.6899484527431019</v>
      </c>
      <c r="BG44" s="10">
        <f t="shared" si="190"/>
        <v>0.69239783908528274</v>
      </c>
      <c r="BH44" s="10">
        <f t="shared" si="190"/>
        <v>0.6948472254274618</v>
      </c>
      <c r="BI44" s="10">
        <f t="shared" si="190"/>
        <v>0.69729661176964086</v>
      </c>
      <c r="BJ44" s="10">
        <f t="shared" si="190"/>
        <v>0.6997459981118217</v>
      </c>
      <c r="BK44" s="10">
        <f t="shared" si="190"/>
        <v>0.70219538445400076</v>
      </c>
      <c r="BL44" s="10">
        <f t="shared" si="190"/>
        <v>0.7046447707961816</v>
      </c>
      <c r="BM44" s="10">
        <f t="shared" si="190"/>
        <v>0.70709415713836066</v>
      </c>
      <c r="BN44" s="10">
        <f t="shared" si="190"/>
        <v>0.70954354348054149</v>
      </c>
      <c r="BO44" s="10">
        <f t="shared" si="190"/>
        <v>0.71199292982272055</v>
      </c>
      <c r="BP44" s="10">
        <f t="shared" si="190"/>
        <v>0.71444231616489962</v>
      </c>
      <c r="BQ44" s="10">
        <f t="shared" ref="BQ44:CF44" si="191">BQ$5/(1-$C44)+$B$44-BQ$5</f>
        <v>0.71689170250708045</v>
      </c>
      <c r="BR44" s="10">
        <f t="shared" si="191"/>
        <v>0.71934108884925951</v>
      </c>
      <c r="BS44" s="10">
        <f t="shared" si="191"/>
        <v>0.72179047519144035</v>
      </c>
      <c r="BT44" s="10">
        <f t="shared" si="191"/>
        <v>0.72423986153361941</v>
      </c>
      <c r="BU44" s="10">
        <f t="shared" si="191"/>
        <v>0.72668924787579847</v>
      </c>
      <c r="BV44" s="10">
        <f t="shared" si="191"/>
        <v>0.72913863421797931</v>
      </c>
      <c r="BW44" s="10">
        <f t="shared" si="191"/>
        <v>0.73158802056015837</v>
      </c>
      <c r="BX44" s="10">
        <f t="shared" si="191"/>
        <v>0.73403740690233921</v>
      </c>
      <c r="BY44" s="10">
        <f t="shared" si="191"/>
        <v>0.73648679324451827</v>
      </c>
      <c r="BZ44" s="10">
        <f t="shared" si="191"/>
        <v>0.73893617958669733</v>
      </c>
      <c r="CA44" s="10">
        <f t="shared" si="191"/>
        <v>0.74138556592887817</v>
      </c>
      <c r="CB44" s="10">
        <f t="shared" si="191"/>
        <v>0.74383495227105723</v>
      </c>
      <c r="CC44" s="10">
        <f t="shared" si="191"/>
        <v>0.74628433861323806</v>
      </c>
      <c r="CD44" s="10">
        <f t="shared" si="191"/>
        <v>0.74873372495541712</v>
      </c>
      <c r="CE44" s="10">
        <f t="shared" si="191"/>
        <v>0.75118311129759618</v>
      </c>
      <c r="CF44" s="10">
        <f t="shared" si="191"/>
        <v>0.75363249763977702</v>
      </c>
      <c r="CG44" s="10">
        <f t="shared" ref="CG44:CV44" si="192">CG$5/(1-$C44)+$B$44-CG$5</f>
        <v>0.75608188398195608</v>
      </c>
      <c r="CH44" s="10">
        <f t="shared" si="192"/>
        <v>0.75853127032413692</v>
      </c>
      <c r="CI44" s="10">
        <f t="shared" si="192"/>
        <v>0.76098065666631598</v>
      </c>
      <c r="CJ44" s="10">
        <f t="shared" si="192"/>
        <v>0.76343004300849682</v>
      </c>
      <c r="CK44" s="10">
        <f t="shared" si="192"/>
        <v>0.76587942935067588</v>
      </c>
      <c r="CL44" s="10">
        <f t="shared" si="192"/>
        <v>0.76832881569285494</v>
      </c>
      <c r="CM44" s="10">
        <f t="shared" si="192"/>
        <v>0.77077820203503578</v>
      </c>
      <c r="CN44" s="10">
        <f t="shared" si="192"/>
        <v>0.77322758837721484</v>
      </c>
      <c r="CO44" s="10">
        <f t="shared" si="192"/>
        <v>0.77567697471939567</v>
      </c>
      <c r="CP44" s="10">
        <f t="shared" si="192"/>
        <v>0.77812636106157473</v>
      </c>
      <c r="CQ44" s="10">
        <f t="shared" si="192"/>
        <v>0.78057574740375379</v>
      </c>
      <c r="CR44" s="10">
        <f t="shared" si="192"/>
        <v>0.78302513374593463</v>
      </c>
      <c r="CS44" s="10">
        <f t="shared" si="192"/>
        <v>0.78547452008811369</v>
      </c>
      <c r="CT44" s="10">
        <f t="shared" si="192"/>
        <v>0.78792390643029453</v>
      </c>
      <c r="CU44" s="10">
        <f t="shared" si="192"/>
        <v>0.79037329277247359</v>
      </c>
      <c r="CV44" s="10">
        <f t="shared" si="192"/>
        <v>0.79282267911465265</v>
      </c>
      <c r="CW44" s="10">
        <f t="shared" ref="CW44:DL44" si="193">CW$5/(1-$C44)+$B$44-CW$5</f>
        <v>0.79527206545683349</v>
      </c>
      <c r="CX44" s="10">
        <f t="shared" si="193"/>
        <v>0.79772145179901255</v>
      </c>
      <c r="CY44" s="10">
        <f t="shared" si="193"/>
        <v>0.80017083814119339</v>
      </c>
      <c r="CZ44" s="10">
        <f t="shared" si="193"/>
        <v>0.80262022448337245</v>
      </c>
      <c r="DA44" s="10">
        <f t="shared" si="193"/>
        <v>0.80506961082555151</v>
      </c>
      <c r="DB44" s="10">
        <f t="shared" si="193"/>
        <v>0.80751899716773234</v>
      </c>
      <c r="DC44" s="10">
        <f t="shared" si="193"/>
        <v>0.8099683835099114</v>
      </c>
      <c r="DD44" s="10">
        <f t="shared" si="193"/>
        <v>0.81241776985209224</v>
      </c>
      <c r="DE44" s="10">
        <f t="shared" si="193"/>
        <v>0.8148671561942713</v>
      </c>
      <c r="DF44" s="10">
        <f t="shared" si="193"/>
        <v>0.81731654253645036</v>
      </c>
      <c r="DG44" s="10">
        <f t="shared" si="193"/>
        <v>0.8197659288786312</v>
      </c>
      <c r="DH44" s="10">
        <f t="shared" si="193"/>
        <v>0.82221531522081026</v>
      </c>
      <c r="DI44" s="10">
        <f t="shared" si="193"/>
        <v>0.8246647015629911</v>
      </c>
      <c r="DJ44" s="10">
        <f t="shared" si="193"/>
        <v>0.82711408790517016</v>
      </c>
      <c r="DK44" s="10">
        <f t="shared" si="193"/>
        <v>0.829563474247351</v>
      </c>
      <c r="DL44" s="10">
        <f t="shared" si="193"/>
        <v>0.83201286058953006</v>
      </c>
      <c r="DM44" s="10">
        <f t="shared" ref="DM44:EB44" si="194">DM$5/(1-$C44)+$B$44-DM$5</f>
        <v>0.83446224693170912</v>
      </c>
      <c r="DN44" s="10">
        <f t="shared" si="194"/>
        <v>0.83691163327388995</v>
      </c>
      <c r="DO44" s="10">
        <f t="shared" si="194"/>
        <v>0.83936101961606902</v>
      </c>
      <c r="DP44" s="10">
        <f t="shared" si="194"/>
        <v>0.84181040595824985</v>
      </c>
      <c r="DQ44" s="10">
        <f t="shared" si="194"/>
        <v>0.84425979230042891</v>
      </c>
      <c r="DR44" s="10">
        <f t="shared" si="194"/>
        <v>0.84670917864260797</v>
      </c>
      <c r="DS44" s="10">
        <f t="shared" si="194"/>
        <v>0.84915856498478881</v>
      </c>
      <c r="DT44" s="10">
        <f t="shared" si="194"/>
        <v>0.85160795132696787</v>
      </c>
      <c r="DU44" s="10">
        <f t="shared" si="194"/>
        <v>0.85405733766914871</v>
      </c>
      <c r="DV44" s="10">
        <f t="shared" si="194"/>
        <v>0.85650672401132777</v>
      </c>
      <c r="DW44" s="10">
        <f t="shared" si="194"/>
        <v>0.85895611035350683</v>
      </c>
      <c r="DX44" s="10">
        <f t="shared" si="194"/>
        <v>0.86140549669568767</v>
      </c>
      <c r="DY44" s="10">
        <f t="shared" si="194"/>
        <v>0.86385488303786673</v>
      </c>
      <c r="DZ44" s="10">
        <f t="shared" si="194"/>
        <v>0.86630426938004579</v>
      </c>
      <c r="EA44" s="10">
        <f t="shared" si="194"/>
        <v>0.86875365572222663</v>
      </c>
      <c r="EB44" s="10">
        <f t="shared" si="194"/>
        <v>0.87120304206440569</v>
      </c>
      <c r="EC44" s="10">
        <f>EC$5/(1-$C44)+$B$44-EC$5</f>
        <v>0.87365242840658652</v>
      </c>
      <c r="ED44" s="10">
        <f>ED$5/(1-$C44)+$B$44-ED$5</f>
        <v>0.87610181474876558</v>
      </c>
    </row>
    <row r="45" spans="1:135" x14ac:dyDescent="0.25">
      <c r="A45" s="57" t="s">
        <v>35</v>
      </c>
      <c r="B45" s="10">
        <f>0.4983+0.002+0.0088</f>
        <v>0.5091</v>
      </c>
      <c r="C45" s="7">
        <v>6.7100000000000007E-2</v>
      </c>
      <c r="D45" s="10">
        <f>D$5/(1-$C45)+$B$45-D$5</f>
        <v>0.61698937721084812</v>
      </c>
      <c r="E45" s="10">
        <f t="shared" ref="E45:T45" si="195">E$5/(1-$C45)+$B$45-E$5</f>
        <v>0.62058568978454276</v>
      </c>
      <c r="F45" s="10">
        <f t="shared" si="195"/>
        <v>0.62418200235823784</v>
      </c>
      <c r="G45" s="10">
        <f t="shared" si="195"/>
        <v>0.62777831493193292</v>
      </c>
      <c r="H45" s="10">
        <f t="shared" si="195"/>
        <v>0.63137462750562756</v>
      </c>
      <c r="I45" s="10">
        <f t="shared" si="195"/>
        <v>0.63497094007932264</v>
      </c>
      <c r="J45" s="10">
        <f t="shared" si="195"/>
        <v>0.63856725265301773</v>
      </c>
      <c r="K45" s="10">
        <f t="shared" si="195"/>
        <v>0.64216356522671236</v>
      </c>
      <c r="L45" s="10">
        <f t="shared" si="195"/>
        <v>0.64575987780040744</v>
      </c>
      <c r="M45" s="10">
        <f t="shared" si="195"/>
        <v>0.64935619037410253</v>
      </c>
      <c r="N45" s="10">
        <f t="shared" si="195"/>
        <v>0.65295250294779761</v>
      </c>
      <c r="O45" s="10">
        <f t="shared" si="195"/>
        <v>0.65654881552149247</v>
      </c>
      <c r="P45" s="10">
        <f t="shared" si="195"/>
        <v>0.66014512809518733</v>
      </c>
      <c r="Q45" s="10">
        <f t="shared" si="195"/>
        <v>0.66374144066888219</v>
      </c>
      <c r="R45" s="10">
        <f t="shared" si="195"/>
        <v>0.66733775324257705</v>
      </c>
      <c r="S45" s="10">
        <f t="shared" si="195"/>
        <v>0.67093406581627191</v>
      </c>
      <c r="T45" s="10">
        <f t="shared" si="195"/>
        <v>0.67453037838996677</v>
      </c>
      <c r="U45" s="10">
        <f t="shared" ref="U45:AJ45" si="196">U$5/(1-$C45)+$B$45-U$5</f>
        <v>0.67812669096366207</v>
      </c>
      <c r="V45" s="10">
        <f t="shared" si="196"/>
        <v>0.68172300353735693</v>
      </c>
      <c r="W45" s="10">
        <f t="shared" si="196"/>
        <v>0.68531931611105179</v>
      </c>
      <c r="X45" s="10">
        <f t="shared" si="196"/>
        <v>0.68891562868474665</v>
      </c>
      <c r="Y45" s="10">
        <f t="shared" si="196"/>
        <v>0.69251194125844151</v>
      </c>
      <c r="Z45" s="10">
        <f t="shared" si="196"/>
        <v>0.69610825383213637</v>
      </c>
      <c r="AA45" s="10">
        <f t="shared" si="196"/>
        <v>0.69970456640583123</v>
      </c>
      <c r="AB45" s="10">
        <f t="shared" si="196"/>
        <v>0.70330087897952653</v>
      </c>
      <c r="AC45" s="10">
        <f t="shared" si="196"/>
        <v>0.70689719155322139</v>
      </c>
      <c r="AD45" s="10">
        <f t="shared" si="196"/>
        <v>0.71049350412691625</v>
      </c>
      <c r="AE45" s="10">
        <f t="shared" si="196"/>
        <v>0.71408981670061111</v>
      </c>
      <c r="AF45" s="10">
        <f t="shared" si="196"/>
        <v>0.71768612927430597</v>
      </c>
      <c r="AG45" s="10">
        <f t="shared" si="196"/>
        <v>0.72128244184800083</v>
      </c>
      <c r="AH45" s="10">
        <f t="shared" si="196"/>
        <v>0.72487875442169569</v>
      </c>
      <c r="AI45" s="10">
        <f t="shared" si="196"/>
        <v>0.72847506699539055</v>
      </c>
      <c r="AJ45" s="10">
        <f t="shared" si="196"/>
        <v>0.73207137956908586</v>
      </c>
      <c r="AK45" s="10">
        <f t="shared" ref="AK45:AZ45" si="197">AK$5/(1-$C45)+$B$45-AK$5</f>
        <v>0.73566769214278072</v>
      </c>
      <c r="AL45" s="10">
        <f t="shared" si="197"/>
        <v>0.73926400471647558</v>
      </c>
      <c r="AM45" s="10">
        <f t="shared" si="197"/>
        <v>0.74286031729017044</v>
      </c>
      <c r="AN45" s="10">
        <f t="shared" si="197"/>
        <v>0.74645662986386485</v>
      </c>
      <c r="AO45" s="10">
        <f t="shared" si="197"/>
        <v>0.75005294243755971</v>
      </c>
      <c r="AP45" s="10">
        <f t="shared" si="197"/>
        <v>0.75364925501125457</v>
      </c>
      <c r="AQ45" s="10">
        <f t="shared" si="197"/>
        <v>0.75724556758495032</v>
      </c>
      <c r="AR45" s="10">
        <f t="shared" si="197"/>
        <v>0.76084188015864518</v>
      </c>
      <c r="AS45" s="10">
        <f t="shared" si="197"/>
        <v>0.76443819273234004</v>
      </c>
      <c r="AT45" s="10">
        <f t="shared" si="197"/>
        <v>0.7680345053060349</v>
      </c>
      <c r="AU45" s="10">
        <f t="shared" si="197"/>
        <v>0.77163081787972976</v>
      </c>
      <c r="AV45" s="10">
        <f t="shared" si="197"/>
        <v>0.77522713045342462</v>
      </c>
      <c r="AW45" s="10">
        <f t="shared" si="197"/>
        <v>0.77882344302711948</v>
      </c>
      <c r="AX45" s="10">
        <f t="shared" si="197"/>
        <v>0.78241975560081434</v>
      </c>
      <c r="AY45" s="10">
        <f t="shared" si="197"/>
        <v>0.7860160681745092</v>
      </c>
      <c r="AZ45" s="10">
        <f t="shared" si="197"/>
        <v>0.78961238074820406</v>
      </c>
      <c r="BA45" s="10">
        <f t="shared" ref="BA45:BP45" si="198">BA$5/(1-$C45)+$B$45-BA$5</f>
        <v>0.79320869332189892</v>
      </c>
      <c r="BB45" s="10">
        <f t="shared" si="198"/>
        <v>0.79680500589559466</v>
      </c>
      <c r="BC45" s="10">
        <f t="shared" si="198"/>
        <v>0.80040131846928908</v>
      </c>
      <c r="BD45" s="10">
        <f t="shared" si="198"/>
        <v>0.80399763104298394</v>
      </c>
      <c r="BE45" s="10">
        <f t="shared" si="198"/>
        <v>0.8075939436166788</v>
      </c>
      <c r="BF45" s="10">
        <f t="shared" si="198"/>
        <v>0.81119025619037366</v>
      </c>
      <c r="BG45" s="10">
        <f t="shared" si="198"/>
        <v>0.81478656876406852</v>
      </c>
      <c r="BH45" s="10">
        <f t="shared" si="198"/>
        <v>0.81838288133776338</v>
      </c>
      <c r="BI45" s="10">
        <f t="shared" si="198"/>
        <v>0.82197919391145913</v>
      </c>
      <c r="BJ45" s="10">
        <f t="shared" si="198"/>
        <v>0.82557550648515399</v>
      </c>
      <c r="BK45" s="10">
        <f t="shared" si="198"/>
        <v>0.82917181905884885</v>
      </c>
      <c r="BL45" s="10">
        <f t="shared" si="198"/>
        <v>0.83276813163254371</v>
      </c>
      <c r="BM45" s="10">
        <f t="shared" si="198"/>
        <v>0.83636444420623857</v>
      </c>
      <c r="BN45" s="10">
        <f t="shared" si="198"/>
        <v>0.83996075677993343</v>
      </c>
      <c r="BO45" s="10">
        <f t="shared" si="198"/>
        <v>0.84355706935362829</v>
      </c>
      <c r="BP45" s="10">
        <f t="shared" si="198"/>
        <v>0.84715338192732315</v>
      </c>
      <c r="BQ45" s="10">
        <f t="shared" ref="BQ45:CF45" si="199">BQ$5/(1-$C45)+$B$45-BQ$5</f>
        <v>0.85074969450101801</v>
      </c>
      <c r="BR45" s="10">
        <f t="shared" si="199"/>
        <v>0.85434600707471287</v>
      </c>
      <c r="BS45" s="10">
        <f t="shared" si="199"/>
        <v>0.85794231964840773</v>
      </c>
      <c r="BT45" s="10">
        <f t="shared" si="199"/>
        <v>0.86153863222210258</v>
      </c>
      <c r="BU45" s="10">
        <f t="shared" si="199"/>
        <v>0.86513494479579744</v>
      </c>
      <c r="BV45" s="10">
        <f t="shared" si="199"/>
        <v>0.8687312573694923</v>
      </c>
      <c r="BW45" s="10">
        <f t="shared" si="199"/>
        <v>0.87232756994318716</v>
      </c>
      <c r="BX45" s="10">
        <f t="shared" si="199"/>
        <v>0.87592388251688291</v>
      </c>
      <c r="BY45" s="10">
        <f t="shared" si="199"/>
        <v>0.87952019509057777</v>
      </c>
      <c r="BZ45" s="10">
        <f t="shared" si="199"/>
        <v>0.88311650766427263</v>
      </c>
      <c r="CA45" s="10">
        <f t="shared" si="199"/>
        <v>0.88671282023796749</v>
      </c>
      <c r="CB45" s="10">
        <f t="shared" si="199"/>
        <v>0.89030913281166235</v>
      </c>
      <c r="CC45" s="10">
        <f t="shared" si="199"/>
        <v>0.89390544538535721</v>
      </c>
      <c r="CD45" s="10">
        <f t="shared" si="199"/>
        <v>0.89750175795905207</v>
      </c>
      <c r="CE45" s="10">
        <f t="shared" si="199"/>
        <v>0.90109807053274693</v>
      </c>
      <c r="CF45" s="10">
        <f t="shared" si="199"/>
        <v>0.90469438310644179</v>
      </c>
      <c r="CG45" s="10">
        <f t="shared" ref="CG45:CV45" si="200">CG$5/(1-$C45)+$B$45-CG$5</f>
        <v>0.90829069568013665</v>
      </c>
      <c r="CH45" s="10">
        <f t="shared" si="200"/>
        <v>0.91188700825383151</v>
      </c>
      <c r="CI45" s="10">
        <f t="shared" si="200"/>
        <v>0.91548332082752637</v>
      </c>
      <c r="CJ45" s="10">
        <f t="shared" si="200"/>
        <v>0.91907963340122123</v>
      </c>
      <c r="CK45" s="10">
        <f t="shared" si="200"/>
        <v>0.92267594597491609</v>
      </c>
      <c r="CL45" s="10">
        <f t="shared" si="200"/>
        <v>0.92627225854861095</v>
      </c>
      <c r="CM45" s="10">
        <f t="shared" si="200"/>
        <v>0.9298685711223067</v>
      </c>
      <c r="CN45" s="10">
        <f t="shared" si="200"/>
        <v>0.93346488369600156</v>
      </c>
      <c r="CO45" s="10">
        <f t="shared" si="200"/>
        <v>0.93706119626969642</v>
      </c>
      <c r="CP45" s="10">
        <f t="shared" si="200"/>
        <v>0.94065750884339128</v>
      </c>
      <c r="CQ45" s="10">
        <f t="shared" si="200"/>
        <v>0.94425382141708614</v>
      </c>
      <c r="CR45" s="10">
        <f t="shared" si="200"/>
        <v>0.947850133990781</v>
      </c>
      <c r="CS45" s="10">
        <f t="shared" si="200"/>
        <v>0.95144644656447586</v>
      </c>
      <c r="CT45" s="10">
        <f t="shared" si="200"/>
        <v>0.95504275913817072</v>
      </c>
      <c r="CU45" s="10">
        <f t="shared" si="200"/>
        <v>0.95863907171186558</v>
      </c>
      <c r="CV45" s="10">
        <f t="shared" si="200"/>
        <v>0.96223538428556044</v>
      </c>
      <c r="CW45" s="10">
        <f t="shared" ref="CW45:DL45" si="201">CW$5/(1-$C45)+$B$45-CW$5</f>
        <v>0.9658316968592553</v>
      </c>
      <c r="CX45" s="10">
        <f t="shared" si="201"/>
        <v>0.96942800943295016</v>
      </c>
      <c r="CY45" s="10">
        <f t="shared" si="201"/>
        <v>0.97302432200664501</v>
      </c>
      <c r="CZ45" s="10">
        <f t="shared" si="201"/>
        <v>0.97662063458033987</v>
      </c>
      <c r="DA45" s="10">
        <f t="shared" si="201"/>
        <v>0.98021694715403473</v>
      </c>
      <c r="DB45" s="10">
        <f t="shared" si="201"/>
        <v>0.98381325972773048</v>
      </c>
      <c r="DC45" s="10">
        <f t="shared" si="201"/>
        <v>0.98740957230142534</v>
      </c>
      <c r="DD45" s="10">
        <f t="shared" si="201"/>
        <v>0.9910058848751202</v>
      </c>
      <c r="DE45" s="10">
        <f t="shared" si="201"/>
        <v>0.99460219744881506</v>
      </c>
      <c r="DF45" s="10">
        <f t="shared" si="201"/>
        <v>0.99819851002250992</v>
      </c>
      <c r="DG45" s="10">
        <f t="shared" si="201"/>
        <v>1.0017948225962048</v>
      </c>
      <c r="DH45" s="10">
        <f t="shared" si="201"/>
        <v>1.0053911351698996</v>
      </c>
      <c r="DI45" s="10">
        <f t="shared" si="201"/>
        <v>1.0089874477435945</v>
      </c>
      <c r="DJ45" s="10">
        <f t="shared" si="201"/>
        <v>1.0125837603172885</v>
      </c>
      <c r="DK45" s="10">
        <f t="shared" si="201"/>
        <v>1.0161800728909842</v>
      </c>
      <c r="DL45" s="10">
        <f t="shared" si="201"/>
        <v>1.0197763854646782</v>
      </c>
      <c r="DM45" s="10">
        <f t="shared" ref="DM45:EB45" si="202">DM$5/(1-$C45)+$B$45-DM$5</f>
        <v>1.0233726980383739</v>
      </c>
      <c r="DN45" s="10">
        <f t="shared" si="202"/>
        <v>1.0269690106120679</v>
      </c>
      <c r="DO45" s="10">
        <f t="shared" si="202"/>
        <v>1.0305653231857637</v>
      </c>
      <c r="DP45" s="10">
        <f t="shared" si="202"/>
        <v>1.0341616357594594</v>
      </c>
      <c r="DQ45" s="10">
        <f t="shared" si="202"/>
        <v>1.0377579483331534</v>
      </c>
      <c r="DR45" s="10">
        <f t="shared" si="202"/>
        <v>1.0413542609068491</v>
      </c>
      <c r="DS45" s="10">
        <f t="shared" si="202"/>
        <v>1.0449505734805431</v>
      </c>
      <c r="DT45" s="10">
        <f t="shared" si="202"/>
        <v>1.0485468860542388</v>
      </c>
      <c r="DU45" s="10">
        <f t="shared" si="202"/>
        <v>1.0521431986279328</v>
      </c>
      <c r="DV45" s="10">
        <f t="shared" si="202"/>
        <v>1.0557395112016286</v>
      </c>
      <c r="DW45" s="10">
        <f t="shared" si="202"/>
        <v>1.0593358237753225</v>
      </c>
      <c r="DX45" s="10">
        <f t="shared" si="202"/>
        <v>1.0629321363490183</v>
      </c>
      <c r="DY45" s="10">
        <f t="shared" si="202"/>
        <v>1.066528448922714</v>
      </c>
      <c r="DZ45" s="10">
        <f t="shared" si="202"/>
        <v>1.070124761496408</v>
      </c>
      <c r="EA45" s="10">
        <f t="shared" si="202"/>
        <v>1.0737210740701038</v>
      </c>
      <c r="EB45" s="10">
        <f t="shared" si="202"/>
        <v>1.0773173866437977</v>
      </c>
      <c r="EC45" s="10">
        <f>EC$5/(1-$C45)+$B$45-EC$5</f>
        <v>1.0809136992174935</v>
      </c>
      <c r="ED45" s="10">
        <f>ED$5/(1-$C45)+$B$45-ED$5</f>
        <v>1.0845100117911874</v>
      </c>
    </row>
    <row r="46" spans="1:135" x14ac:dyDescent="0.25">
      <c r="A46" s="57"/>
    </row>
    <row r="47" spans="1:135" x14ac:dyDescent="0.25">
      <c r="A47" s="57" t="s">
        <v>38</v>
      </c>
    </row>
    <row r="48" spans="1:135" x14ac:dyDescent="0.25">
      <c r="A48" s="57" t="s">
        <v>39</v>
      </c>
      <c r="B48" s="10">
        <v>0.5212</v>
      </c>
      <c r="C48" s="7">
        <v>4.3799999999999999E-2</v>
      </c>
      <c r="D48" s="10">
        <f>D$5/(1-$C48)+$B$48-D$5</f>
        <v>0.58990947500522894</v>
      </c>
      <c r="E48" s="10">
        <f t="shared" ref="E48:T48" si="203">E$5/(1-$C48)+$B$48-E$5</f>
        <v>0.59219979083873642</v>
      </c>
      <c r="F48" s="10">
        <f t="shared" si="203"/>
        <v>0.59449010667224433</v>
      </c>
      <c r="G48" s="10">
        <f t="shared" si="203"/>
        <v>0.59678042250575181</v>
      </c>
      <c r="H48" s="10">
        <f t="shared" si="203"/>
        <v>0.59907073833925928</v>
      </c>
      <c r="I48" s="10">
        <f t="shared" si="203"/>
        <v>0.6013610541727672</v>
      </c>
      <c r="J48" s="10">
        <f t="shared" si="203"/>
        <v>0.60365137000627467</v>
      </c>
      <c r="K48" s="10">
        <f t="shared" si="203"/>
        <v>0.60594168583978258</v>
      </c>
      <c r="L48" s="10">
        <f t="shared" si="203"/>
        <v>0.60823200167329006</v>
      </c>
      <c r="M48" s="10">
        <f t="shared" si="203"/>
        <v>0.61052231750679753</v>
      </c>
      <c r="N48" s="10">
        <f t="shared" si="203"/>
        <v>0.612812633340305</v>
      </c>
      <c r="O48" s="10">
        <f t="shared" si="203"/>
        <v>0.6151029491738127</v>
      </c>
      <c r="P48" s="10">
        <f t="shared" si="203"/>
        <v>0.61739326500732039</v>
      </c>
      <c r="Q48" s="10">
        <f t="shared" si="203"/>
        <v>0.61968358084082809</v>
      </c>
      <c r="R48" s="10">
        <f t="shared" si="203"/>
        <v>0.62197389667433578</v>
      </c>
      <c r="S48" s="10">
        <f t="shared" si="203"/>
        <v>0.62426421250784347</v>
      </c>
      <c r="T48" s="10">
        <f t="shared" si="203"/>
        <v>0.62655452834135072</v>
      </c>
      <c r="U48" s="10">
        <f t="shared" ref="U48:AJ48" si="204">U$5/(1-$C48)+$B$48-U$5</f>
        <v>0.62884484417485842</v>
      </c>
      <c r="V48" s="10">
        <f t="shared" si="204"/>
        <v>0.63113516000836611</v>
      </c>
      <c r="W48" s="10">
        <f t="shared" si="204"/>
        <v>0.63342547584187381</v>
      </c>
      <c r="X48" s="10">
        <f t="shared" si="204"/>
        <v>0.6357157916753815</v>
      </c>
      <c r="Y48" s="10">
        <f t="shared" si="204"/>
        <v>0.6380061075088892</v>
      </c>
      <c r="Z48" s="10">
        <f t="shared" si="204"/>
        <v>0.64029642334239645</v>
      </c>
      <c r="AA48" s="10">
        <f t="shared" si="204"/>
        <v>0.64258673917590414</v>
      </c>
      <c r="AB48" s="10">
        <f t="shared" si="204"/>
        <v>0.64487705500941184</v>
      </c>
      <c r="AC48" s="10">
        <f t="shared" si="204"/>
        <v>0.64716737084291953</v>
      </c>
      <c r="AD48" s="10">
        <f t="shared" si="204"/>
        <v>0.64945768667642723</v>
      </c>
      <c r="AE48" s="10">
        <f t="shared" si="204"/>
        <v>0.65174800250993492</v>
      </c>
      <c r="AF48" s="10">
        <f t="shared" si="204"/>
        <v>0.65403831834344262</v>
      </c>
      <c r="AG48" s="10">
        <f t="shared" si="204"/>
        <v>0.65632863417694987</v>
      </c>
      <c r="AH48" s="10">
        <f t="shared" si="204"/>
        <v>0.65861895001045756</v>
      </c>
      <c r="AI48" s="10">
        <f t="shared" si="204"/>
        <v>0.66090926584396525</v>
      </c>
      <c r="AJ48" s="10">
        <f t="shared" si="204"/>
        <v>0.66319958167747295</v>
      </c>
      <c r="AK48" s="10">
        <f t="shared" ref="AK48:AZ48" si="205">AK$5/(1-$C48)+$B$48-AK$5</f>
        <v>0.66548989751098064</v>
      </c>
      <c r="AL48" s="10">
        <f t="shared" si="205"/>
        <v>0.66778021334448834</v>
      </c>
      <c r="AM48" s="10">
        <f t="shared" si="205"/>
        <v>0.67007052917799559</v>
      </c>
      <c r="AN48" s="10">
        <f t="shared" si="205"/>
        <v>0.67236084501150328</v>
      </c>
      <c r="AO48" s="10">
        <f t="shared" si="205"/>
        <v>0.67465116084501142</v>
      </c>
      <c r="AP48" s="10">
        <f t="shared" si="205"/>
        <v>0.67694147667851867</v>
      </c>
      <c r="AQ48" s="10">
        <f t="shared" si="205"/>
        <v>0.67923179251202681</v>
      </c>
      <c r="AR48" s="10">
        <f t="shared" si="205"/>
        <v>0.68152210834553406</v>
      </c>
      <c r="AS48" s="10">
        <f t="shared" si="205"/>
        <v>0.68381242417904131</v>
      </c>
      <c r="AT48" s="10">
        <f t="shared" si="205"/>
        <v>0.68610274001254945</v>
      </c>
      <c r="AU48" s="10">
        <f t="shared" si="205"/>
        <v>0.6883930558460567</v>
      </c>
      <c r="AV48" s="10">
        <f t="shared" si="205"/>
        <v>0.69068337167956484</v>
      </c>
      <c r="AW48" s="10">
        <f t="shared" si="205"/>
        <v>0.69297368751307209</v>
      </c>
      <c r="AX48" s="10">
        <f t="shared" si="205"/>
        <v>0.69526400334658023</v>
      </c>
      <c r="AY48" s="10">
        <f t="shared" si="205"/>
        <v>0.69755431918008748</v>
      </c>
      <c r="AZ48" s="10">
        <f t="shared" si="205"/>
        <v>0.69984463501359562</v>
      </c>
      <c r="BA48" s="10">
        <f t="shared" ref="BA48:BP48" si="206">BA$5/(1-$C48)+$B$48-BA$5</f>
        <v>0.70213495084710287</v>
      </c>
      <c r="BB48" s="10">
        <f t="shared" si="206"/>
        <v>0.70442526668061012</v>
      </c>
      <c r="BC48" s="10">
        <f t="shared" si="206"/>
        <v>0.70671558251411781</v>
      </c>
      <c r="BD48" s="10">
        <f t="shared" si="206"/>
        <v>0.70900589834762595</v>
      </c>
      <c r="BE48" s="10">
        <f t="shared" si="206"/>
        <v>0.7112962141811332</v>
      </c>
      <c r="BF48" s="10">
        <f t="shared" si="206"/>
        <v>0.71358653001464134</v>
      </c>
      <c r="BG48" s="10">
        <f t="shared" si="206"/>
        <v>0.71587684584814859</v>
      </c>
      <c r="BH48" s="10">
        <f t="shared" si="206"/>
        <v>0.71816716168165673</v>
      </c>
      <c r="BI48" s="10">
        <f t="shared" si="206"/>
        <v>0.72045747751516398</v>
      </c>
      <c r="BJ48" s="10">
        <f t="shared" si="206"/>
        <v>0.72274779334867123</v>
      </c>
      <c r="BK48" s="10">
        <f t="shared" si="206"/>
        <v>0.72503810918217937</v>
      </c>
      <c r="BL48" s="10">
        <f t="shared" si="206"/>
        <v>0.72732842501568662</v>
      </c>
      <c r="BM48" s="10">
        <f t="shared" si="206"/>
        <v>0.72961874084919476</v>
      </c>
      <c r="BN48" s="10">
        <f t="shared" si="206"/>
        <v>0.73190905668270201</v>
      </c>
      <c r="BO48" s="10">
        <f t="shared" si="206"/>
        <v>0.73419937251620926</v>
      </c>
      <c r="BP48" s="10">
        <f t="shared" si="206"/>
        <v>0.7364896883497174</v>
      </c>
      <c r="BQ48" s="10">
        <f t="shared" ref="BQ48:CF48" si="207">BQ$5/(1-$C48)+$B$48-BQ$5</f>
        <v>0.73878000418322465</v>
      </c>
      <c r="BR48" s="10">
        <f t="shared" si="207"/>
        <v>0.74107032001673279</v>
      </c>
      <c r="BS48" s="10">
        <f t="shared" si="207"/>
        <v>0.74336063585024004</v>
      </c>
      <c r="BT48" s="10">
        <f t="shared" si="207"/>
        <v>0.74565095168374818</v>
      </c>
      <c r="BU48" s="10">
        <f t="shared" si="207"/>
        <v>0.74794126751725543</v>
      </c>
      <c r="BV48" s="10">
        <f t="shared" si="207"/>
        <v>0.75023158335076268</v>
      </c>
      <c r="BW48" s="10">
        <f t="shared" si="207"/>
        <v>0.75252189918427081</v>
      </c>
      <c r="BX48" s="10">
        <f t="shared" si="207"/>
        <v>0.75481221501777807</v>
      </c>
      <c r="BY48" s="10">
        <f t="shared" si="207"/>
        <v>0.7571025308512862</v>
      </c>
      <c r="BZ48" s="10">
        <f t="shared" si="207"/>
        <v>0.75939284668479345</v>
      </c>
      <c r="CA48" s="10">
        <f t="shared" si="207"/>
        <v>0.76168316251830159</v>
      </c>
      <c r="CB48" s="10">
        <f t="shared" si="207"/>
        <v>0.76397347835180884</v>
      </c>
      <c r="CC48" s="10">
        <f t="shared" si="207"/>
        <v>0.76626379418531609</v>
      </c>
      <c r="CD48" s="10">
        <f t="shared" si="207"/>
        <v>0.76855411001882423</v>
      </c>
      <c r="CE48" s="10">
        <f t="shared" si="207"/>
        <v>0.77084442585233148</v>
      </c>
      <c r="CF48" s="10">
        <f t="shared" si="207"/>
        <v>0.77313474168583962</v>
      </c>
      <c r="CG48" s="10">
        <f t="shared" ref="CG48:CV48" si="208">CG$5/(1-$C48)+$B$48-CG$5</f>
        <v>0.77542505751934687</v>
      </c>
      <c r="CH48" s="10">
        <f t="shared" si="208"/>
        <v>0.77771537335285412</v>
      </c>
      <c r="CI48" s="10">
        <f t="shared" si="208"/>
        <v>0.78000568918636226</v>
      </c>
      <c r="CJ48" s="10">
        <f t="shared" si="208"/>
        <v>0.78229600501986951</v>
      </c>
      <c r="CK48" s="10">
        <f t="shared" si="208"/>
        <v>0.78458632085337765</v>
      </c>
      <c r="CL48" s="10">
        <f t="shared" si="208"/>
        <v>0.7868766366868849</v>
      </c>
      <c r="CM48" s="10">
        <f t="shared" si="208"/>
        <v>0.78916695252039304</v>
      </c>
      <c r="CN48" s="10">
        <f t="shared" si="208"/>
        <v>0.79145726835390029</v>
      </c>
      <c r="CO48" s="10">
        <f t="shared" si="208"/>
        <v>0.79374758418740754</v>
      </c>
      <c r="CP48" s="10">
        <f t="shared" si="208"/>
        <v>0.79603790002091568</v>
      </c>
      <c r="CQ48" s="10">
        <f t="shared" si="208"/>
        <v>0.79832821585442293</v>
      </c>
      <c r="CR48" s="10">
        <f t="shared" si="208"/>
        <v>0.80061853168793107</v>
      </c>
      <c r="CS48" s="10">
        <f t="shared" si="208"/>
        <v>0.80290884752143832</v>
      </c>
      <c r="CT48" s="10">
        <f t="shared" si="208"/>
        <v>0.80519916335494557</v>
      </c>
      <c r="CU48" s="10">
        <f t="shared" si="208"/>
        <v>0.80748947918845371</v>
      </c>
      <c r="CV48" s="10">
        <f t="shared" si="208"/>
        <v>0.80977979502196096</v>
      </c>
      <c r="CW48" s="10">
        <f t="shared" ref="CW48:DL48" si="209">CW$5/(1-$C48)+$B$48-CW$5</f>
        <v>0.8120701108554691</v>
      </c>
      <c r="CX48" s="10">
        <f t="shared" si="209"/>
        <v>0.81436042668897635</v>
      </c>
      <c r="CY48" s="10">
        <f t="shared" si="209"/>
        <v>0.81665074252248449</v>
      </c>
      <c r="CZ48" s="10">
        <f t="shared" si="209"/>
        <v>0.81894105835599174</v>
      </c>
      <c r="DA48" s="10">
        <f t="shared" si="209"/>
        <v>0.82123137418949899</v>
      </c>
      <c r="DB48" s="10">
        <f t="shared" si="209"/>
        <v>0.82352169002300712</v>
      </c>
      <c r="DC48" s="10">
        <f t="shared" si="209"/>
        <v>0.82581200585651438</v>
      </c>
      <c r="DD48" s="10">
        <f t="shared" si="209"/>
        <v>0.82810232169002251</v>
      </c>
      <c r="DE48" s="10">
        <f t="shared" si="209"/>
        <v>0.83039263752352976</v>
      </c>
      <c r="DF48" s="10">
        <f t="shared" si="209"/>
        <v>0.8326829533570379</v>
      </c>
      <c r="DG48" s="10">
        <f t="shared" si="209"/>
        <v>0.83497326919054515</v>
      </c>
      <c r="DH48" s="10">
        <f t="shared" si="209"/>
        <v>0.8372635850240524</v>
      </c>
      <c r="DI48" s="10">
        <f t="shared" si="209"/>
        <v>0.83955390085756054</v>
      </c>
      <c r="DJ48" s="10">
        <f t="shared" si="209"/>
        <v>0.84184421669106779</v>
      </c>
      <c r="DK48" s="10">
        <f t="shared" si="209"/>
        <v>0.84413453252457593</v>
      </c>
      <c r="DL48" s="10">
        <f t="shared" si="209"/>
        <v>0.84642484835808318</v>
      </c>
      <c r="DM48" s="10">
        <f t="shared" ref="DM48:EB48" si="210">DM$5/(1-$C48)+$B$48-DM$5</f>
        <v>0.84871516419159043</v>
      </c>
      <c r="DN48" s="10">
        <f t="shared" si="210"/>
        <v>0.85100548002509857</v>
      </c>
      <c r="DO48" s="10">
        <f t="shared" si="210"/>
        <v>0.85329579585860493</v>
      </c>
      <c r="DP48" s="10">
        <f t="shared" si="210"/>
        <v>0.85558611169211307</v>
      </c>
      <c r="DQ48" s="10">
        <f t="shared" si="210"/>
        <v>0.85787642752562121</v>
      </c>
      <c r="DR48" s="10">
        <f t="shared" si="210"/>
        <v>0.86016674335912935</v>
      </c>
      <c r="DS48" s="10">
        <f t="shared" si="210"/>
        <v>0.86245705919263571</v>
      </c>
      <c r="DT48" s="10">
        <f t="shared" si="210"/>
        <v>0.86474737502614385</v>
      </c>
      <c r="DU48" s="10">
        <f t="shared" si="210"/>
        <v>0.86703769085965199</v>
      </c>
      <c r="DV48" s="10">
        <f t="shared" si="210"/>
        <v>0.86932800669315835</v>
      </c>
      <c r="DW48" s="10">
        <f t="shared" si="210"/>
        <v>0.87161832252666649</v>
      </c>
      <c r="DX48" s="10">
        <f t="shared" si="210"/>
        <v>0.87390863836017463</v>
      </c>
      <c r="DY48" s="10">
        <f t="shared" si="210"/>
        <v>0.87619895419368277</v>
      </c>
      <c r="DZ48" s="10">
        <f t="shared" si="210"/>
        <v>0.87848927002718913</v>
      </c>
      <c r="EA48" s="10">
        <f t="shared" si="210"/>
        <v>0.88077958586069727</v>
      </c>
      <c r="EB48" s="10">
        <f t="shared" si="210"/>
        <v>0.88306990169420541</v>
      </c>
      <c r="EC48" s="10">
        <f>EC$5/(1-$C48)+$B$48-EC$5</f>
        <v>0.88536021752771354</v>
      </c>
      <c r="ED48" s="10">
        <f>ED$5/(1-$C48)+$B$48-ED$5</f>
        <v>0.88765053336121991</v>
      </c>
      <c r="EE48" s="10"/>
    </row>
    <row r="49" spans="1:135" x14ac:dyDescent="0.25">
      <c r="A49" s="57" t="s">
        <v>40</v>
      </c>
      <c r="B49" s="10">
        <f>0.5664</f>
        <v>0.56640000000000001</v>
      </c>
      <c r="C49" s="7">
        <v>5.28E-2</v>
      </c>
      <c r="D49" s="10">
        <f>D$5/(1-$C49)+$B$49-D$5</f>
        <v>0.65001486486486471</v>
      </c>
      <c r="E49" s="10">
        <f t="shared" ref="E49:T49" si="211">E$5/(1-$C49)+$B$49-E$5</f>
        <v>0.65280202702702694</v>
      </c>
      <c r="F49" s="10">
        <f t="shared" si="211"/>
        <v>0.65558918918918918</v>
      </c>
      <c r="G49" s="10">
        <f t="shared" si="211"/>
        <v>0.65837635135135142</v>
      </c>
      <c r="H49" s="10">
        <f t="shared" si="211"/>
        <v>0.66116351351351366</v>
      </c>
      <c r="I49" s="10">
        <f t="shared" si="211"/>
        <v>0.66395067567567589</v>
      </c>
      <c r="J49" s="10">
        <f t="shared" si="211"/>
        <v>0.66673783783783769</v>
      </c>
      <c r="K49" s="10">
        <f t="shared" si="211"/>
        <v>0.66952499999999993</v>
      </c>
      <c r="L49" s="10">
        <f t="shared" si="211"/>
        <v>0.67231216216216172</v>
      </c>
      <c r="M49" s="10">
        <f t="shared" si="211"/>
        <v>0.67509932432432396</v>
      </c>
      <c r="N49" s="10">
        <f t="shared" si="211"/>
        <v>0.67788648648648619</v>
      </c>
      <c r="O49" s="10">
        <f t="shared" si="211"/>
        <v>0.68067364864864865</v>
      </c>
      <c r="P49" s="10">
        <f t="shared" si="211"/>
        <v>0.68346081081081111</v>
      </c>
      <c r="Q49" s="10">
        <f t="shared" si="211"/>
        <v>0.68624797297297269</v>
      </c>
      <c r="R49" s="10">
        <f t="shared" si="211"/>
        <v>0.68903513513513515</v>
      </c>
      <c r="S49" s="10">
        <f t="shared" si="211"/>
        <v>0.69182229729729761</v>
      </c>
      <c r="T49" s="10">
        <f t="shared" si="211"/>
        <v>0.69460945945945918</v>
      </c>
      <c r="U49" s="10">
        <f t="shared" ref="U49:AJ49" si="212">U$5/(1-$C49)+$B$49-U$5</f>
        <v>0.69739662162162164</v>
      </c>
      <c r="V49" s="10">
        <f t="shared" si="212"/>
        <v>0.70018378378378321</v>
      </c>
      <c r="W49" s="10">
        <f t="shared" si="212"/>
        <v>0.70297094594594567</v>
      </c>
      <c r="X49" s="10">
        <f t="shared" si="212"/>
        <v>0.70575810810810813</v>
      </c>
      <c r="Y49" s="10">
        <f t="shared" si="212"/>
        <v>0.7085452702702697</v>
      </c>
      <c r="Z49" s="10">
        <f t="shared" si="212"/>
        <v>0.71133243243243216</v>
      </c>
      <c r="AA49" s="10">
        <f t="shared" si="212"/>
        <v>0.71411959459459462</v>
      </c>
      <c r="AB49" s="10">
        <f t="shared" si="212"/>
        <v>0.71690675675675619</v>
      </c>
      <c r="AC49" s="10">
        <f t="shared" si="212"/>
        <v>0.71969391891891865</v>
      </c>
      <c r="AD49" s="10">
        <f t="shared" si="212"/>
        <v>0.72248108108108111</v>
      </c>
      <c r="AE49" s="10">
        <f t="shared" si="212"/>
        <v>0.72526824324324268</v>
      </c>
      <c r="AF49" s="10">
        <f t="shared" si="212"/>
        <v>0.72805540540540514</v>
      </c>
      <c r="AG49" s="10">
        <f t="shared" si="212"/>
        <v>0.7308425675675676</v>
      </c>
      <c r="AH49" s="10">
        <f t="shared" si="212"/>
        <v>0.73362972972972917</v>
      </c>
      <c r="AI49" s="10">
        <f t="shared" si="212"/>
        <v>0.73641689189189163</v>
      </c>
      <c r="AJ49" s="10">
        <f t="shared" si="212"/>
        <v>0.73920405405405409</v>
      </c>
      <c r="AK49" s="10">
        <f t="shared" ref="AK49:AZ49" si="213">AK$5/(1-$C49)+$B$49-AK$5</f>
        <v>0.74199121621621567</v>
      </c>
      <c r="AL49" s="10">
        <f t="shared" si="213"/>
        <v>0.74477837837837813</v>
      </c>
      <c r="AM49" s="10">
        <f t="shared" si="213"/>
        <v>0.74756554054054059</v>
      </c>
      <c r="AN49" s="10">
        <f t="shared" si="213"/>
        <v>0.75035270270270216</v>
      </c>
      <c r="AO49" s="10">
        <f t="shared" si="213"/>
        <v>0.75313986486486462</v>
      </c>
      <c r="AP49" s="10">
        <f t="shared" si="213"/>
        <v>0.75592702702702619</v>
      </c>
      <c r="AQ49" s="10">
        <f t="shared" si="213"/>
        <v>0.75871418918918865</v>
      </c>
      <c r="AR49" s="10">
        <f t="shared" si="213"/>
        <v>0.76150135135135111</v>
      </c>
      <c r="AS49" s="10">
        <f t="shared" si="213"/>
        <v>0.76428851351351268</v>
      </c>
      <c r="AT49" s="10">
        <f t="shared" si="213"/>
        <v>0.76707567567567514</v>
      </c>
      <c r="AU49" s="10">
        <f t="shared" si="213"/>
        <v>0.7698628378378376</v>
      </c>
      <c r="AV49" s="10">
        <f t="shared" si="213"/>
        <v>0.77264999999999917</v>
      </c>
      <c r="AW49" s="10">
        <f t="shared" si="213"/>
        <v>0.77543716216216163</v>
      </c>
      <c r="AX49" s="10">
        <f t="shared" si="213"/>
        <v>0.7782243243243232</v>
      </c>
      <c r="AY49" s="10">
        <f t="shared" si="213"/>
        <v>0.78101148648648566</v>
      </c>
      <c r="AZ49" s="10">
        <f t="shared" si="213"/>
        <v>0.78379864864864812</v>
      </c>
      <c r="BA49" s="10">
        <f t="shared" ref="BA49:BP49" si="214">BA$5/(1-$C49)+$B$49-BA$5</f>
        <v>0.78658581081080969</v>
      </c>
      <c r="BB49" s="10">
        <f t="shared" si="214"/>
        <v>0.78937297297297215</v>
      </c>
      <c r="BC49" s="10">
        <f t="shared" si="214"/>
        <v>0.79216013513513417</v>
      </c>
      <c r="BD49" s="10">
        <f t="shared" si="214"/>
        <v>0.79494729729729663</v>
      </c>
      <c r="BE49" s="10">
        <f t="shared" si="214"/>
        <v>0.79773445945945909</v>
      </c>
      <c r="BF49" s="10">
        <f t="shared" si="214"/>
        <v>0.80052162162162066</v>
      </c>
      <c r="BG49" s="10">
        <f t="shared" si="214"/>
        <v>0.80330878378378312</v>
      </c>
      <c r="BH49" s="10">
        <f t="shared" si="214"/>
        <v>0.80609594594594469</v>
      </c>
      <c r="BI49" s="10">
        <f t="shared" si="214"/>
        <v>0.80888310810810715</v>
      </c>
      <c r="BJ49" s="10">
        <f t="shared" si="214"/>
        <v>0.81167027027026961</v>
      </c>
      <c r="BK49" s="10">
        <f t="shared" si="214"/>
        <v>0.81445743243243118</v>
      </c>
      <c r="BL49" s="10">
        <f t="shared" si="214"/>
        <v>0.81724459459459364</v>
      </c>
      <c r="BM49" s="10">
        <f t="shared" si="214"/>
        <v>0.8200317567567561</v>
      </c>
      <c r="BN49" s="10">
        <f t="shared" si="214"/>
        <v>0.82281891891891767</v>
      </c>
      <c r="BO49" s="10">
        <f t="shared" si="214"/>
        <v>0.82560608108108013</v>
      </c>
      <c r="BP49" s="10">
        <f t="shared" si="214"/>
        <v>0.82839324324324259</v>
      </c>
      <c r="BQ49" s="10">
        <f t="shared" ref="BQ49:CF49" si="215">BQ$5/(1-$C49)+$B$49-BQ$5</f>
        <v>0.83118040540540417</v>
      </c>
      <c r="BR49" s="10">
        <f t="shared" si="215"/>
        <v>0.83396756756756663</v>
      </c>
      <c r="BS49" s="10">
        <f t="shared" si="215"/>
        <v>0.83675472972972909</v>
      </c>
      <c r="BT49" s="10">
        <f t="shared" si="215"/>
        <v>0.83954189189189066</v>
      </c>
      <c r="BU49" s="10">
        <f t="shared" si="215"/>
        <v>0.84232905405405312</v>
      </c>
      <c r="BV49" s="10">
        <f t="shared" si="215"/>
        <v>0.84511621621621558</v>
      </c>
      <c r="BW49" s="10">
        <f t="shared" si="215"/>
        <v>0.84790337837837715</v>
      </c>
      <c r="BX49" s="10">
        <f t="shared" si="215"/>
        <v>0.85069054054053961</v>
      </c>
      <c r="BY49" s="10">
        <f t="shared" si="215"/>
        <v>0.85347770270270207</v>
      </c>
      <c r="BZ49" s="10">
        <f t="shared" si="215"/>
        <v>0.85626486486486364</v>
      </c>
      <c r="CA49" s="10">
        <f t="shared" si="215"/>
        <v>0.8590520270270261</v>
      </c>
      <c r="CB49" s="10">
        <f t="shared" si="215"/>
        <v>0.86183918918918856</v>
      </c>
      <c r="CC49" s="10">
        <f t="shared" si="215"/>
        <v>0.86462635135135013</v>
      </c>
      <c r="CD49" s="10">
        <f t="shared" si="215"/>
        <v>0.86741351351351259</v>
      </c>
      <c r="CE49" s="10">
        <f t="shared" si="215"/>
        <v>0.87020067567567416</v>
      </c>
      <c r="CF49" s="10">
        <f t="shared" si="215"/>
        <v>0.87298783783783662</v>
      </c>
      <c r="CG49" s="10">
        <f t="shared" ref="CG49:CV49" si="216">CG$5/(1-$C49)+$B$49-CG$5</f>
        <v>0.87577499999999908</v>
      </c>
      <c r="CH49" s="10">
        <f t="shared" si="216"/>
        <v>0.87856216216216065</v>
      </c>
      <c r="CI49" s="10">
        <f t="shared" si="216"/>
        <v>0.88134932432432311</v>
      </c>
      <c r="CJ49" s="10">
        <f t="shared" si="216"/>
        <v>0.88413648648648557</v>
      </c>
      <c r="CK49" s="10">
        <f t="shared" si="216"/>
        <v>0.88692364864864714</v>
      </c>
      <c r="CL49" s="10">
        <f t="shared" si="216"/>
        <v>0.8897108108108096</v>
      </c>
      <c r="CM49" s="10">
        <f t="shared" si="216"/>
        <v>0.89249797297297206</v>
      </c>
      <c r="CN49" s="10">
        <f t="shared" si="216"/>
        <v>0.89528513513513364</v>
      </c>
      <c r="CO49" s="10">
        <f t="shared" si="216"/>
        <v>0.8980722972972961</v>
      </c>
      <c r="CP49" s="10">
        <f t="shared" si="216"/>
        <v>0.90085945945945856</v>
      </c>
      <c r="CQ49" s="10">
        <f t="shared" si="216"/>
        <v>0.90364662162162013</v>
      </c>
      <c r="CR49" s="10">
        <f t="shared" si="216"/>
        <v>0.90643378378378259</v>
      </c>
      <c r="CS49" s="10">
        <f t="shared" si="216"/>
        <v>0.90922094594594505</v>
      </c>
      <c r="CT49" s="10">
        <f t="shared" si="216"/>
        <v>0.91200810810810662</v>
      </c>
      <c r="CU49" s="10">
        <f t="shared" si="216"/>
        <v>0.91479527027026908</v>
      </c>
      <c r="CV49" s="10">
        <f t="shared" si="216"/>
        <v>0.91758243243243154</v>
      </c>
      <c r="CW49" s="10">
        <f t="shared" ref="CW49:DL49" si="217">CW$5/(1-$C49)+$B$49-CW$5</f>
        <v>0.92036959459459311</v>
      </c>
      <c r="CX49" s="10">
        <f t="shared" si="217"/>
        <v>0.92315675675675557</v>
      </c>
      <c r="CY49" s="10">
        <f t="shared" si="217"/>
        <v>0.92594391891891714</v>
      </c>
      <c r="CZ49" s="10">
        <f t="shared" si="217"/>
        <v>0.9287310810810796</v>
      </c>
      <c r="DA49" s="10">
        <f t="shared" si="217"/>
        <v>0.93151824324324206</v>
      </c>
      <c r="DB49" s="10">
        <f t="shared" si="217"/>
        <v>0.93430540540540363</v>
      </c>
      <c r="DC49" s="10">
        <f t="shared" si="217"/>
        <v>0.93709256756756609</v>
      </c>
      <c r="DD49" s="10">
        <f t="shared" si="217"/>
        <v>0.93987972972972855</v>
      </c>
      <c r="DE49" s="10">
        <f t="shared" si="217"/>
        <v>0.94266689189189012</v>
      </c>
      <c r="DF49" s="10">
        <f t="shared" si="217"/>
        <v>0.94545405405405258</v>
      </c>
      <c r="DG49" s="10">
        <f t="shared" si="217"/>
        <v>0.94824121621621504</v>
      </c>
      <c r="DH49" s="10">
        <f t="shared" si="217"/>
        <v>0.95102837837837662</v>
      </c>
      <c r="DI49" s="10">
        <f t="shared" si="217"/>
        <v>0.95381554054053908</v>
      </c>
      <c r="DJ49" s="10">
        <f t="shared" si="217"/>
        <v>0.95660270270270154</v>
      </c>
      <c r="DK49" s="10">
        <f t="shared" si="217"/>
        <v>0.95938986486486399</v>
      </c>
      <c r="DL49" s="10">
        <f t="shared" si="217"/>
        <v>0.96217702702702557</v>
      </c>
      <c r="DM49" s="10">
        <f t="shared" ref="DM49:EB49" si="218">DM$5/(1-$C49)+$B$49-DM$5</f>
        <v>0.96496418918918891</v>
      </c>
      <c r="DN49" s="10">
        <f t="shared" si="218"/>
        <v>0.96775135135135049</v>
      </c>
      <c r="DO49" s="10">
        <f t="shared" si="218"/>
        <v>0.97053851351351206</v>
      </c>
      <c r="DP49" s="10">
        <f t="shared" si="218"/>
        <v>0.97332567567567541</v>
      </c>
      <c r="DQ49" s="10">
        <f t="shared" si="218"/>
        <v>0.97611283783783698</v>
      </c>
      <c r="DR49" s="10">
        <f t="shared" si="218"/>
        <v>0.97889999999999855</v>
      </c>
      <c r="DS49" s="10">
        <f t="shared" si="218"/>
        <v>0.9816871621621619</v>
      </c>
      <c r="DT49" s="10">
        <f t="shared" si="218"/>
        <v>0.98447432432432347</v>
      </c>
      <c r="DU49" s="10">
        <f t="shared" si="218"/>
        <v>0.98726148648648504</v>
      </c>
      <c r="DV49" s="10">
        <f t="shared" si="218"/>
        <v>0.99004864864864661</v>
      </c>
      <c r="DW49" s="10">
        <f t="shared" si="218"/>
        <v>0.99283581081080996</v>
      </c>
      <c r="DX49" s="10">
        <f t="shared" si="218"/>
        <v>0.99562297297297153</v>
      </c>
      <c r="DY49" s="10">
        <f t="shared" si="218"/>
        <v>0.9984101351351331</v>
      </c>
      <c r="DZ49" s="10">
        <f t="shared" si="218"/>
        <v>1.0011972972972965</v>
      </c>
      <c r="EA49" s="10">
        <f t="shared" si="218"/>
        <v>1.003984459459458</v>
      </c>
      <c r="EB49" s="10">
        <f t="shared" si="218"/>
        <v>1.0067716216216196</v>
      </c>
      <c r="EC49" s="10">
        <f>EC$5/(1-$C49)+$B$49-EC$5</f>
        <v>1.0095587837837829</v>
      </c>
      <c r="ED49" s="10">
        <f>ED$5/(1-$C49)+$B$49-ED$5</f>
        <v>1.0123459459459445</v>
      </c>
      <c r="EE49" s="10"/>
    </row>
    <row r="50" spans="1:135" x14ac:dyDescent="0.25">
      <c r="A50" s="57"/>
    </row>
    <row r="51" spans="1:135" x14ac:dyDescent="0.25">
      <c r="A51" s="1" t="s">
        <v>41</v>
      </c>
    </row>
    <row r="52" spans="1:135" x14ac:dyDescent="0.25">
      <c r="A52" s="57" t="s">
        <v>42</v>
      </c>
      <c r="B52" s="10">
        <f>0.1729</f>
        <v>0.1729</v>
      </c>
      <c r="C52" s="7">
        <v>8.3999999999999995E-3</v>
      </c>
      <c r="D52" s="10">
        <f t="shared" ref="D52:T52" si="219">D$5/(1-$C52)+$B$52-D$5</f>
        <v>0.18560673658733351</v>
      </c>
      <c r="E52" s="10">
        <f t="shared" si="219"/>
        <v>0.18603029447357811</v>
      </c>
      <c r="F52" s="10">
        <f t="shared" si="219"/>
        <v>0.18645385235982248</v>
      </c>
      <c r="G52" s="10">
        <f t="shared" si="219"/>
        <v>0.18687741024606686</v>
      </c>
      <c r="H52" s="10">
        <f t="shared" si="219"/>
        <v>0.18730096813231145</v>
      </c>
      <c r="I52" s="10">
        <f t="shared" si="219"/>
        <v>0.18772452601855583</v>
      </c>
      <c r="J52" s="10">
        <f t="shared" si="219"/>
        <v>0.1881480839048002</v>
      </c>
      <c r="K52" s="10">
        <f t="shared" si="219"/>
        <v>0.18857164179104458</v>
      </c>
      <c r="L52" s="10">
        <f t="shared" si="219"/>
        <v>0.18899519967728917</v>
      </c>
      <c r="M52" s="10">
        <f t="shared" si="219"/>
        <v>0.18941875756353377</v>
      </c>
      <c r="N52" s="10">
        <f t="shared" si="219"/>
        <v>0.18984231544977792</v>
      </c>
      <c r="O52" s="10">
        <f t="shared" si="219"/>
        <v>0.1902658733360223</v>
      </c>
      <c r="P52" s="10">
        <f t="shared" si="219"/>
        <v>0.19068943122226667</v>
      </c>
      <c r="Q52" s="10">
        <f t="shared" si="219"/>
        <v>0.19111298910851104</v>
      </c>
      <c r="R52" s="10">
        <f t="shared" si="219"/>
        <v>0.19153654699475586</v>
      </c>
      <c r="S52" s="10">
        <f t="shared" si="219"/>
        <v>0.19196010488100024</v>
      </c>
      <c r="T52" s="10">
        <f t="shared" si="219"/>
        <v>0.19238366276724461</v>
      </c>
      <c r="U52" s="10">
        <f t="shared" ref="U52:AJ52" si="220">U$5/(1-$C52)+$B$52-U$5</f>
        <v>0.19280722065348899</v>
      </c>
      <c r="V52" s="10">
        <f t="shared" si="220"/>
        <v>0.19323077853973336</v>
      </c>
      <c r="W52" s="10">
        <f t="shared" si="220"/>
        <v>0.19365433642597774</v>
      </c>
      <c r="X52" s="10">
        <f t="shared" si="220"/>
        <v>0.19407789431222255</v>
      </c>
      <c r="Y52" s="10">
        <f t="shared" si="220"/>
        <v>0.19450145219846693</v>
      </c>
      <c r="Z52" s="10">
        <f t="shared" si="220"/>
        <v>0.1949250100847113</v>
      </c>
      <c r="AA52" s="10">
        <f t="shared" si="220"/>
        <v>0.19534856797095568</v>
      </c>
      <c r="AB52" s="10">
        <f t="shared" si="220"/>
        <v>0.19577212585720005</v>
      </c>
      <c r="AC52" s="10">
        <f t="shared" si="220"/>
        <v>0.19619568374344443</v>
      </c>
      <c r="AD52" s="10">
        <f t="shared" si="220"/>
        <v>0.19661924162968925</v>
      </c>
      <c r="AE52" s="10">
        <f t="shared" si="220"/>
        <v>0.19704279951593362</v>
      </c>
      <c r="AF52" s="10">
        <f t="shared" si="220"/>
        <v>0.19746635740217799</v>
      </c>
      <c r="AG52" s="10">
        <f t="shared" si="220"/>
        <v>0.19788991528842237</v>
      </c>
      <c r="AH52" s="10">
        <f t="shared" si="220"/>
        <v>0.19831347317466674</v>
      </c>
      <c r="AI52" s="10">
        <f t="shared" si="220"/>
        <v>0.19873703106091156</v>
      </c>
      <c r="AJ52" s="10">
        <f t="shared" si="220"/>
        <v>0.19916058894715594</v>
      </c>
      <c r="AK52" s="10">
        <f t="shared" ref="AK52:AZ52" si="221">AK$5/(1-$C52)+$B$52-AK$5</f>
        <v>0.19958414683340031</v>
      </c>
      <c r="AL52" s="10">
        <f t="shared" si="221"/>
        <v>0.20000770471964469</v>
      </c>
      <c r="AM52" s="10">
        <f t="shared" si="221"/>
        <v>0.20043126260588906</v>
      </c>
      <c r="AN52" s="10">
        <f t="shared" si="221"/>
        <v>0.20085482049213343</v>
      </c>
      <c r="AO52" s="10">
        <f t="shared" si="221"/>
        <v>0.20127837837837825</v>
      </c>
      <c r="AP52" s="10">
        <f t="shared" si="221"/>
        <v>0.20170193626462263</v>
      </c>
      <c r="AQ52" s="10">
        <f t="shared" si="221"/>
        <v>0.202125494150867</v>
      </c>
      <c r="AR52" s="10">
        <f t="shared" si="221"/>
        <v>0.20254905203711138</v>
      </c>
      <c r="AS52" s="10">
        <f t="shared" si="221"/>
        <v>0.20297260992335575</v>
      </c>
      <c r="AT52" s="10">
        <f t="shared" si="221"/>
        <v>0.20339616780960013</v>
      </c>
      <c r="AU52" s="10">
        <f t="shared" si="221"/>
        <v>0.20381972569584494</v>
      </c>
      <c r="AV52" s="10">
        <f t="shared" si="221"/>
        <v>0.20424328358208932</v>
      </c>
      <c r="AW52" s="10">
        <f t="shared" si="221"/>
        <v>0.20466684146833369</v>
      </c>
      <c r="AX52" s="10">
        <f t="shared" si="221"/>
        <v>0.20509039935457851</v>
      </c>
      <c r="AY52" s="10">
        <f t="shared" si="221"/>
        <v>0.20551395724082289</v>
      </c>
      <c r="AZ52" s="10">
        <f t="shared" si="221"/>
        <v>0.20593751512706726</v>
      </c>
      <c r="BA52" s="10">
        <f t="shared" ref="BA52:BP52" si="222">BA$5/(1-$C52)+$B$52-BA$5</f>
        <v>0.20636107301331164</v>
      </c>
      <c r="BB52" s="10">
        <f t="shared" si="222"/>
        <v>0.20678463089955601</v>
      </c>
      <c r="BC52" s="10">
        <f t="shared" si="222"/>
        <v>0.20720818878580083</v>
      </c>
      <c r="BD52" s="10">
        <f t="shared" si="222"/>
        <v>0.2076317466720452</v>
      </c>
      <c r="BE52" s="10">
        <f t="shared" si="222"/>
        <v>0.20805530455828958</v>
      </c>
      <c r="BF52" s="10">
        <f t="shared" si="222"/>
        <v>0.20847886244453395</v>
      </c>
      <c r="BG52" s="10">
        <f t="shared" si="222"/>
        <v>0.20890242033077833</v>
      </c>
      <c r="BH52" s="10">
        <f t="shared" si="222"/>
        <v>0.2093259782170227</v>
      </c>
      <c r="BI52" s="10">
        <f t="shared" si="222"/>
        <v>0.20974953610326708</v>
      </c>
      <c r="BJ52" s="10">
        <f t="shared" si="222"/>
        <v>0.21017309398951234</v>
      </c>
      <c r="BK52" s="10">
        <f t="shared" si="222"/>
        <v>0.21059665187575671</v>
      </c>
      <c r="BL52" s="10">
        <f t="shared" si="222"/>
        <v>0.21102020976200109</v>
      </c>
      <c r="BM52" s="10">
        <f t="shared" si="222"/>
        <v>0.21144376764824546</v>
      </c>
      <c r="BN52" s="10">
        <f t="shared" si="222"/>
        <v>0.21186732553448984</v>
      </c>
      <c r="BO52" s="10">
        <f t="shared" si="222"/>
        <v>0.21229088342073421</v>
      </c>
      <c r="BP52" s="10">
        <f t="shared" si="222"/>
        <v>0.21271444130697859</v>
      </c>
      <c r="BQ52" s="10">
        <f t="shared" ref="BQ52:CF52" si="223">BQ$5/(1-$C52)+$B$52-BQ$5</f>
        <v>0.21313799919322296</v>
      </c>
      <c r="BR52" s="10">
        <f t="shared" si="223"/>
        <v>0.21356155707946733</v>
      </c>
      <c r="BS52" s="10">
        <f t="shared" si="223"/>
        <v>0.21398511496571171</v>
      </c>
      <c r="BT52" s="10">
        <f t="shared" si="223"/>
        <v>0.21440867285195608</v>
      </c>
      <c r="BU52" s="10">
        <f t="shared" si="223"/>
        <v>0.21483223073820046</v>
      </c>
      <c r="BV52" s="10">
        <f t="shared" si="223"/>
        <v>0.21525578862444572</v>
      </c>
      <c r="BW52" s="10">
        <f t="shared" si="223"/>
        <v>0.2156793465106901</v>
      </c>
      <c r="BX52" s="10">
        <f t="shared" si="223"/>
        <v>0.21610290439693447</v>
      </c>
      <c r="BY52" s="10">
        <f t="shared" si="223"/>
        <v>0.21652646228317884</v>
      </c>
      <c r="BZ52" s="10">
        <f t="shared" si="223"/>
        <v>0.21695002016942322</v>
      </c>
      <c r="CA52" s="10">
        <f t="shared" si="223"/>
        <v>0.21737357805566759</v>
      </c>
      <c r="CB52" s="10">
        <f t="shared" si="223"/>
        <v>0.21779713594191197</v>
      </c>
      <c r="CC52" s="10">
        <f t="shared" si="223"/>
        <v>0.21822069382815634</v>
      </c>
      <c r="CD52" s="10">
        <f t="shared" si="223"/>
        <v>0.21864425171440072</v>
      </c>
      <c r="CE52" s="10">
        <f t="shared" si="223"/>
        <v>0.21906780960064509</v>
      </c>
      <c r="CF52" s="10">
        <f t="shared" si="223"/>
        <v>0.21949136748688947</v>
      </c>
      <c r="CG52" s="10">
        <f t="shared" ref="CG52:CV52" si="224">CG$5/(1-$C52)+$B$52-CG$5</f>
        <v>0.21991492537313473</v>
      </c>
      <c r="CH52" s="10">
        <f t="shared" si="224"/>
        <v>0.2203384832593791</v>
      </c>
      <c r="CI52" s="10">
        <f t="shared" si="224"/>
        <v>0.22076204114562348</v>
      </c>
      <c r="CJ52" s="10">
        <f t="shared" si="224"/>
        <v>0.22118559903186785</v>
      </c>
      <c r="CK52" s="10">
        <f t="shared" si="224"/>
        <v>0.22160915691811223</v>
      </c>
      <c r="CL52" s="10">
        <f t="shared" si="224"/>
        <v>0.2220327148043566</v>
      </c>
      <c r="CM52" s="10">
        <f t="shared" si="224"/>
        <v>0.22245627269060098</v>
      </c>
      <c r="CN52" s="10">
        <f t="shared" si="224"/>
        <v>0.22287983057684535</v>
      </c>
      <c r="CO52" s="10">
        <f t="shared" si="224"/>
        <v>0.22330338846308972</v>
      </c>
      <c r="CP52" s="10">
        <f t="shared" si="224"/>
        <v>0.2237269463493341</v>
      </c>
      <c r="CQ52" s="10">
        <f t="shared" si="224"/>
        <v>0.22415050423557847</v>
      </c>
      <c r="CR52" s="10">
        <f t="shared" si="224"/>
        <v>0.22457406212182285</v>
      </c>
      <c r="CS52" s="10">
        <f t="shared" si="224"/>
        <v>0.22499762000806811</v>
      </c>
      <c r="CT52" s="10">
        <f t="shared" si="224"/>
        <v>0.22542117789431249</v>
      </c>
      <c r="CU52" s="10">
        <f t="shared" si="224"/>
        <v>0.22584473578055686</v>
      </c>
      <c r="CV52" s="10">
        <f t="shared" si="224"/>
        <v>0.22626829366680123</v>
      </c>
      <c r="CW52" s="10">
        <f t="shared" ref="CW52:DL52" si="225">CW$5/(1-$C52)+$B$52-CW$5</f>
        <v>0.22669185155304561</v>
      </c>
      <c r="CX52" s="10">
        <f t="shared" si="225"/>
        <v>0.22711540943928998</v>
      </c>
      <c r="CY52" s="10">
        <f t="shared" si="225"/>
        <v>0.22753896732553436</v>
      </c>
      <c r="CZ52" s="10">
        <f t="shared" si="225"/>
        <v>0.22796252521177873</v>
      </c>
      <c r="DA52" s="10">
        <f t="shared" si="225"/>
        <v>0.22838608309802311</v>
      </c>
      <c r="DB52" s="10">
        <f t="shared" si="225"/>
        <v>0.22880964098426748</v>
      </c>
      <c r="DC52" s="10">
        <f t="shared" si="225"/>
        <v>0.22923319887051186</v>
      </c>
      <c r="DD52" s="10">
        <f t="shared" si="225"/>
        <v>0.22965675675675623</v>
      </c>
      <c r="DE52" s="10">
        <f t="shared" si="225"/>
        <v>0.23008031464300149</v>
      </c>
      <c r="DF52" s="10">
        <f t="shared" si="225"/>
        <v>0.23050387252924587</v>
      </c>
      <c r="DG52" s="10">
        <f t="shared" si="225"/>
        <v>0.23092743041549024</v>
      </c>
      <c r="DH52" s="10">
        <f t="shared" si="225"/>
        <v>0.23135098830173462</v>
      </c>
      <c r="DI52" s="10">
        <f t="shared" si="225"/>
        <v>0.23177454618797899</v>
      </c>
      <c r="DJ52" s="10">
        <f t="shared" si="225"/>
        <v>0.23219810407422337</v>
      </c>
      <c r="DK52" s="10">
        <f t="shared" si="225"/>
        <v>0.23262166196046774</v>
      </c>
      <c r="DL52" s="10">
        <f t="shared" si="225"/>
        <v>0.23304521984671211</v>
      </c>
      <c r="DM52" s="10">
        <f t="shared" ref="DM52:EB52" si="226">DM$5/(1-$C52)+$B$52-DM$5</f>
        <v>0.23346877773295649</v>
      </c>
      <c r="DN52" s="10">
        <f t="shared" si="226"/>
        <v>0.23389233561920086</v>
      </c>
      <c r="DO52" s="10">
        <f t="shared" si="226"/>
        <v>0.23431589350544524</v>
      </c>
      <c r="DP52" s="10">
        <f t="shared" si="226"/>
        <v>0.23473945139168961</v>
      </c>
      <c r="DQ52" s="10">
        <f t="shared" si="226"/>
        <v>0.23516300927793488</v>
      </c>
      <c r="DR52" s="10">
        <f t="shared" si="226"/>
        <v>0.23558656716417925</v>
      </c>
      <c r="DS52" s="10">
        <f t="shared" si="226"/>
        <v>0.23601012505042362</v>
      </c>
      <c r="DT52" s="10">
        <f t="shared" si="226"/>
        <v>0.236433682936668</v>
      </c>
      <c r="DU52" s="10">
        <f t="shared" si="226"/>
        <v>0.23685724082291237</v>
      </c>
      <c r="DV52" s="10">
        <f t="shared" si="226"/>
        <v>0.23728079870915675</v>
      </c>
      <c r="DW52" s="10">
        <f t="shared" si="226"/>
        <v>0.23770435659540112</v>
      </c>
      <c r="DX52" s="10">
        <f t="shared" si="226"/>
        <v>0.2381279144816455</v>
      </c>
      <c r="DY52" s="10">
        <f t="shared" si="226"/>
        <v>0.23855147236788987</v>
      </c>
      <c r="DZ52" s="10">
        <f t="shared" si="226"/>
        <v>0.23897503025413425</v>
      </c>
      <c r="EA52" s="10">
        <f t="shared" si="226"/>
        <v>0.23939858814037862</v>
      </c>
      <c r="EB52" s="10">
        <f t="shared" si="226"/>
        <v>0.239822146026623</v>
      </c>
      <c r="EC52" s="10">
        <f>EC$5/(1-$C52)+$B$52-EC$5</f>
        <v>0.24024570391286737</v>
      </c>
      <c r="ED52" s="10">
        <f>ED$5/(1-$C52)+$B$52-ED$5</f>
        <v>0.24066926179911174</v>
      </c>
    </row>
    <row r="53" spans="1:135" x14ac:dyDescent="0.25">
      <c r="A53" s="57" t="s">
        <v>43</v>
      </c>
      <c r="B53" s="10">
        <f>0.2863</f>
        <v>0.2863</v>
      </c>
      <c r="C53" s="7">
        <v>2.4400000000000002E-2</v>
      </c>
      <c r="D53" s="10">
        <f t="shared" ref="D53:T53" si="227">D$5/(1-$C53)+$B$53-D$5</f>
        <v>0.32381537515375158</v>
      </c>
      <c r="E53" s="10">
        <f t="shared" si="227"/>
        <v>0.32506588765887656</v>
      </c>
      <c r="F53" s="10">
        <f t="shared" si="227"/>
        <v>0.32631640016400154</v>
      </c>
      <c r="G53" s="10">
        <f t="shared" si="227"/>
        <v>0.32756691266912674</v>
      </c>
      <c r="H53" s="10">
        <f t="shared" si="227"/>
        <v>0.32881742517425172</v>
      </c>
      <c r="I53" s="10">
        <f t="shared" si="227"/>
        <v>0.3300679376793767</v>
      </c>
      <c r="J53" s="10">
        <f t="shared" si="227"/>
        <v>0.33131845018450212</v>
      </c>
      <c r="K53" s="10">
        <f t="shared" si="227"/>
        <v>0.3325689626896271</v>
      </c>
      <c r="L53" s="10">
        <f t="shared" si="227"/>
        <v>0.33381947519475208</v>
      </c>
      <c r="M53" s="10">
        <f t="shared" si="227"/>
        <v>0.33506998769987706</v>
      </c>
      <c r="N53" s="10">
        <f t="shared" si="227"/>
        <v>0.33632050020500204</v>
      </c>
      <c r="O53" s="10">
        <f t="shared" si="227"/>
        <v>0.33757101271012724</v>
      </c>
      <c r="P53" s="10">
        <f t="shared" si="227"/>
        <v>0.33882152521525244</v>
      </c>
      <c r="Q53" s="10">
        <f t="shared" si="227"/>
        <v>0.34007203772037675</v>
      </c>
      <c r="R53" s="10">
        <f t="shared" si="227"/>
        <v>0.34132255022550195</v>
      </c>
      <c r="S53" s="10">
        <f t="shared" si="227"/>
        <v>0.34257306273062715</v>
      </c>
      <c r="T53" s="10">
        <f t="shared" si="227"/>
        <v>0.34382357523575235</v>
      </c>
      <c r="U53" s="10">
        <f t="shared" ref="U53:AJ53" si="228">U$5/(1-$C53)+$B$53-U$5</f>
        <v>0.34507408774087756</v>
      </c>
      <c r="V53" s="10">
        <f t="shared" si="228"/>
        <v>0.34632460024600276</v>
      </c>
      <c r="W53" s="10">
        <f t="shared" si="228"/>
        <v>0.34757511275112707</v>
      </c>
      <c r="X53" s="10">
        <f t="shared" si="228"/>
        <v>0.34882562525625227</v>
      </c>
      <c r="Y53" s="10">
        <f t="shared" si="228"/>
        <v>0.35007613776137747</v>
      </c>
      <c r="Z53" s="10">
        <f t="shared" si="228"/>
        <v>0.35132665026650267</v>
      </c>
      <c r="AA53" s="10">
        <f t="shared" si="228"/>
        <v>0.35257716277162787</v>
      </c>
      <c r="AB53" s="10">
        <f t="shared" si="228"/>
        <v>0.35382767527675307</v>
      </c>
      <c r="AC53" s="10">
        <f t="shared" si="228"/>
        <v>0.35507818778187739</v>
      </c>
      <c r="AD53" s="10">
        <f t="shared" si="228"/>
        <v>0.35632870028700259</v>
      </c>
      <c r="AE53" s="10">
        <f t="shared" si="228"/>
        <v>0.35757921279212779</v>
      </c>
      <c r="AF53" s="10">
        <f t="shared" si="228"/>
        <v>0.35882972529725299</v>
      </c>
      <c r="AG53" s="10">
        <f t="shared" si="228"/>
        <v>0.36008023780237819</v>
      </c>
      <c r="AH53" s="10">
        <f t="shared" si="228"/>
        <v>0.3613307503075025</v>
      </c>
      <c r="AI53" s="10">
        <f t="shared" si="228"/>
        <v>0.3625812628126277</v>
      </c>
      <c r="AJ53" s="10">
        <f t="shared" si="228"/>
        <v>0.3638317753177529</v>
      </c>
      <c r="AK53" s="10">
        <f t="shared" ref="AK53:AZ53" si="229">AK$5/(1-$C53)+$B$53-AK$5</f>
        <v>0.3650822878228781</v>
      </c>
      <c r="AL53" s="10">
        <f t="shared" si="229"/>
        <v>0.36633280032800331</v>
      </c>
      <c r="AM53" s="10">
        <f t="shared" si="229"/>
        <v>0.36758331283312851</v>
      </c>
      <c r="AN53" s="10">
        <f t="shared" si="229"/>
        <v>0.36883382533825282</v>
      </c>
      <c r="AO53" s="10">
        <f t="shared" si="229"/>
        <v>0.37008433784337802</v>
      </c>
      <c r="AP53" s="10">
        <f t="shared" si="229"/>
        <v>0.37133485034850322</v>
      </c>
      <c r="AQ53" s="10">
        <f t="shared" si="229"/>
        <v>0.37258536285362842</v>
      </c>
      <c r="AR53" s="10">
        <f t="shared" si="229"/>
        <v>0.37383587535875362</v>
      </c>
      <c r="AS53" s="10">
        <f t="shared" si="229"/>
        <v>0.37508638786387882</v>
      </c>
      <c r="AT53" s="10">
        <f t="shared" si="229"/>
        <v>0.37633690036900314</v>
      </c>
      <c r="AU53" s="10">
        <f t="shared" si="229"/>
        <v>0.37758741287412834</v>
      </c>
      <c r="AV53" s="10">
        <f t="shared" si="229"/>
        <v>0.37883792537925354</v>
      </c>
      <c r="AW53" s="10">
        <f t="shared" si="229"/>
        <v>0.38008843788437874</v>
      </c>
      <c r="AX53" s="10">
        <f t="shared" si="229"/>
        <v>0.38133895038950394</v>
      </c>
      <c r="AY53" s="10">
        <f t="shared" si="229"/>
        <v>0.38258946289462914</v>
      </c>
      <c r="AZ53" s="10">
        <f t="shared" si="229"/>
        <v>0.38383997539975345</v>
      </c>
      <c r="BA53" s="10">
        <f t="shared" ref="BA53:BP53" si="230">BA$5/(1-$C53)+$B$53-BA$5</f>
        <v>0.38509048790487865</v>
      </c>
      <c r="BB53" s="10">
        <f t="shared" si="230"/>
        <v>0.38634100041000385</v>
      </c>
      <c r="BC53" s="10">
        <f t="shared" si="230"/>
        <v>0.38759151291512861</v>
      </c>
      <c r="BD53" s="10">
        <f t="shared" si="230"/>
        <v>0.38884202542025381</v>
      </c>
      <c r="BE53" s="10">
        <f t="shared" si="230"/>
        <v>0.39009253792537901</v>
      </c>
      <c r="BF53" s="10">
        <f t="shared" si="230"/>
        <v>0.39134305043050421</v>
      </c>
      <c r="BG53" s="10">
        <f t="shared" si="230"/>
        <v>0.39259356293562853</v>
      </c>
      <c r="BH53" s="10">
        <f t="shared" si="230"/>
        <v>0.39384407544075373</v>
      </c>
      <c r="BI53" s="10">
        <f t="shared" si="230"/>
        <v>0.39509458794587893</v>
      </c>
      <c r="BJ53" s="10">
        <f t="shared" si="230"/>
        <v>0.39634510045100413</v>
      </c>
      <c r="BK53" s="10">
        <f t="shared" si="230"/>
        <v>0.39759561295612933</v>
      </c>
      <c r="BL53" s="10">
        <f t="shared" si="230"/>
        <v>0.39884612546125364</v>
      </c>
      <c r="BM53" s="10">
        <f t="shared" si="230"/>
        <v>0.40009663796637884</v>
      </c>
      <c r="BN53" s="10">
        <f t="shared" si="230"/>
        <v>0.40134715047150404</v>
      </c>
      <c r="BO53" s="10">
        <f t="shared" si="230"/>
        <v>0.40259766297662924</v>
      </c>
      <c r="BP53" s="10">
        <f t="shared" si="230"/>
        <v>0.40384817548175445</v>
      </c>
      <c r="BQ53" s="10">
        <f t="shared" ref="BQ53:CF53" si="231">BQ$5/(1-$C53)+$B$53-BQ$5</f>
        <v>0.40509868798687965</v>
      </c>
      <c r="BR53" s="10">
        <f t="shared" si="231"/>
        <v>0.40634920049200396</v>
      </c>
      <c r="BS53" s="10">
        <f t="shared" si="231"/>
        <v>0.40759971299712916</v>
      </c>
      <c r="BT53" s="10">
        <f t="shared" si="231"/>
        <v>0.40885022550225436</v>
      </c>
      <c r="BU53" s="10">
        <f t="shared" si="231"/>
        <v>0.41010073800737956</v>
      </c>
      <c r="BV53" s="10">
        <f t="shared" si="231"/>
        <v>0.41135125051250476</v>
      </c>
      <c r="BW53" s="10">
        <f t="shared" si="231"/>
        <v>0.41260176301762996</v>
      </c>
      <c r="BX53" s="10">
        <f t="shared" si="231"/>
        <v>0.41385227552275428</v>
      </c>
      <c r="BY53" s="10">
        <f t="shared" si="231"/>
        <v>0.41510278802787948</v>
      </c>
      <c r="BZ53" s="10">
        <f t="shared" si="231"/>
        <v>0.41635330053300468</v>
      </c>
      <c r="CA53" s="10">
        <f t="shared" si="231"/>
        <v>0.41760381303812988</v>
      </c>
      <c r="CB53" s="10">
        <f t="shared" si="231"/>
        <v>0.41885432554325508</v>
      </c>
      <c r="CC53" s="10">
        <f t="shared" si="231"/>
        <v>0.42010483804838028</v>
      </c>
      <c r="CD53" s="10">
        <f t="shared" si="231"/>
        <v>0.42135535055350459</v>
      </c>
      <c r="CE53" s="10">
        <f t="shared" si="231"/>
        <v>0.42260586305862979</v>
      </c>
      <c r="CF53" s="10">
        <f t="shared" si="231"/>
        <v>0.42385637556375499</v>
      </c>
      <c r="CG53" s="10">
        <f t="shared" ref="CG53:CV53" si="232">CG$5/(1-$C53)+$B$53-CG$5</f>
        <v>0.4251068880688802</v>
      </c>
      <c r="CH53" s="10">
        <f t="shared" si="232"/>
        <v>0.4263574005740054</v>
      </c>
      <c r="CI53" s="10">
        <f t="shared" si="232"/>
        <v>0.42760791307912971</v>
      </c>
      <c r="CJ53" s="10">
        <f t="shared" si="232"/>
        <v>0.42885842558425491</v>
      </c>
      <c r="CK53" s="10">
        <f t="shared" si="232"/>
        <v>0.43010893808938011</v>
      </c>
      <c r="CL53" s="10">
        <f t="shared" si="232"/>
        <v>0.43135945059450531</v>
      </c>
      <c r="CM53" s="10">
        <f t="shared" si="232"/>
        <v>0.43260996309963051</v>
      </c>
      <c r="CN53" s="10">
        <f t="shared" si="232"/>
        <v>0.43386047560475571</v>
      </c>
      <c r="CO53" s="10">
        <f t="shared" si="232"/>
        <v>0.43511098810988003</v>
      </c>
      <c r="CP53" s="10">
        <f t="shared" si="232"/>
        <v>0.43636150061500523</v>
      </c>
      <c r="CQ53" s="10">
        <f t="shared" si="232"/>
        <v>0.43761201312013043</v>
      </c>
      <c r="CR53" s="10">
        <f t="shared" si="232"/>
        <v>0.43886252562525563</v>
      </c>
      <c r="CS53" s="10">
        <f t="shared" si="232"/>
        <v>0.44011303813038083</v>
      </c>
      <c r="CT53" s="10">
        <f t="shared" si="232"/>
        <v>0.44136355063550603</v>
      </c>
      <c r="CU53" s="10">
        <f t="shared" si="232"/>
        <v>0.44261406314063034</v>
      </c>
      <c r="CV53" s="10">
        <f t="shared" si="232"/>
        <v>0.44386457564575554</v>
      </c>
      <c r="CW53" s="10">
        <f t="shared" ref="CW53:DL53" si="233">CW$5/(1-$C53)+$B$53-CW$5</f>
        <v>0.44511508815088074</v>
      </c>
      <c r="CX53" s="10">
        <f t="shared" si="233"/>
        <v>0.44636560065600595</v>
      </c>
      <c r="CY53" s="10">
        <f t="shared" si="233"/>
        <v>0.44761611316113115</v>
      </c>
      <c r="CZ53" s="10">
        <f t="shared" si="233"/>
        <v>0.44886662566625635</v>
      </c>
      <c r="DA53" s="10">
        <f t="shared" si="233"/>
        <v>0.45011713817138066</v>
      </c>
      <c r="DB53" s="10">
        <f t="shared" si="233"/>
        <v>0.45136765067650586</v>
      </c>
      <c r="DC53" s="10">
        <f t="shared" si="233"/>
        <v>0.45261816318163106</v>
      </c>
      <c r="DD53" s="10">
        <f t="shared" si="233"/>
        <v>0.45386867568675626</v>
      </c>
      <c r="DE53" s="10">
        <f t="shared" si="233"/>
        <v>0.45511918819188146</v>
      </c>
      <c r="DF53" s="10">
        <f t="shared" si="233"/>
        <v>0.45636970069700578</v>
      </c>
      <c r="DG53" s="10">
        <f t="shared" si="233"/>
        <v>0.45762021320213098</v>
      </c>
      <c r="DH53" s="10">
        <f t="shared" si="233"/>
        <v>0.45887072570725618</v>
      </c>
      <c r="DI53" s="10">
        <f t="shared" si="233"/>
        <v>0.46012123821238138</v>
      </c>
      <c r="DJ53" s="10">
        <f t="shared" si="233"/>
        <v>0.46137175071750658</v>
      </c>
      <c r="DK53" s="10">
        <f t="shared" si="233"/>
        <v>0.46262226322263178</v>
      </c>
      <c r="DL53" s="10">
        <f t="shared" si="233"/>
        <v>0.46387277572775609</v>
      </c>
      <c r="DM53" s="10">
        <f t="shared" ref="DM53:EB53" si="234">DM$5/(1-$C53)+$B$53-DM$5</f>
        <v>0.46512328823288129</v>
      </c>
      <c r="DN53" s="10">
        <f t="shared" si="234"/>
        <v>0.46637380073800649</v>
      </c>
      <c r="DO53" s="10">
        <f t="shared" si="234"/>
        <v>0.4676243132431317</v>
      </c>
      <c r="DP53" s="10">
        <f t="shared" si="234"/>
        <v>0.4688748257482569</v>
      </c>
      <c r="DQ53" s="10">
        <f t="shared" si="234"/>
        <v>0.4701253382533821</v>
      </c>
      <c r="DR53" s="10">
        <f t="shared" si="234"/>
        <v>0.47137585075850641</v>
      </c>
      <c r="DS53" s="10">
        <f t="shared" si="234"/>
        <v>0.47262636326363161</v>
      </c>
      <c r="DT53" s="10">
        <f t="shared" si="234"/>
        <v>0.47387687576875681</v>
      </c>
      <c r="DU53" s="10">
        <f t="shared" si="234"/>
        <v>0.4751273882738829</v>
      </c>
      <c r="DV53" s="10">
        <f t="shared" si="234"/>
        <v>0.47637790077900721</v>
      </c>
      <c r="DW53" s="10">
        <f t="shared" si="234"/>
        <v>0.47762841328413153</v>
      </c>
      <c r="DX53" s="10">
        <f t="shared" si="234"/>
        <v>0.47887892578925761</v>
      </c>
      <c r="DY53" s="10">
        <f t="shared" si="234"/>
        <v>0.48012943829438193</v>
      </c>
      <c r="DZ53" s="10">
        <f t="shared" si="234"/>
        <v>0.48137995079950802</v>
      </c>
      <c r="EA53" s="10">
        <f t="shared" si="234"/>
        <v>0.48263046330463233</v>
      </c>
      <c r="EB53" s="10">
        <f t="shared" si="234"/>
        <v>0.48388097580975842</v>
      </c>
      <c r="EC53" s="10">
        <f>EC$5/(1-$C53)+$B$53-EC$5</f>
        <v>0.48513148831488273</v>
      </c>
      <c r="ED53" s="10">
        <f>ED$5/(1-$C53)+$B$53-ED$5</f>
        <v>0.48638200082000882</v>
      </c>
    </row>
    <row r="54" spans="1:135" x14ac:dyDescent="0.25">
      <c r="A54" s="57" t="s">
        <v>44</v>
      </c>
      <c r="B54" s="10">
        <f>0.378</f>
        <v>0.378</v>
      </c>
      <c r="C54" s="7">
        <v>4.4299999999999999E-2</v>
      </c>
      <c r="D54" s="10">
        <f t="shared" ref="D54:T54" si="235">D$5/(1-$C54)+$B$54-D$5</f>
        <v>0.44753018729726923</v>
      </c>
      <c r="E54" s="10">
        <f t="shared" si="235"/>
        <v>0.44984786020717782</v>
      </c>
      <c r="F54" s="10">
        <f t="shared" si="235"/>
        <v>0.45216553311708685</v>
      </c>
      <c r="G54" s="10">
        <f t="shared" si="235"/>
        <v>0.45448320602699588</v>
      </c>
      <c r="H54" s="10">
        <f t="shared" si="235"/>
        <v>0.45680087893690491</v>
      </c>
      <c r="I54" s="10">
        <f t="shared" si="235"/>
        <v>0.45911855184681394</v>
      </c>
      <c r="J54" s="10">
        <f t="shared" si="235"/>
        <v>0.46143622475672297</v>
      </c>
      <c r="K54" s="10">
        <f t="shared" si="235"/>
        <v>0.463753897666632</v>
      </c>
      <c r="L54" s="10">
        <f t="shared" si="235"/>
        <v>0.46607157057654058</v>
      </c>
      <c r="M54" s="10">
        <f t="shared" si="235"/>
        <v>0.46838924348645006</v>
      </c>
      <c r="N54" s="10">
        <f t="shared" si="235"/>
        <v>0.47070691639635864</v>
      </c>
      <c r="O54" s="10">
        <f t="shared" si="235"/>
        <v>0.4730245893062679</v>
      </c>
      <c r="P54" s="10">
        <f t="shared" si="235"/>
        <v>0.4753422622161767</v>
      </c>
      <c r="Q54" s="10">
        <f t="shared" si="235"/>
        <v>0.47765993512608551</v>
      </c>
      <c r="R54" s="10">
        <f t="shared" si="235"/>
        <v>0.47997760803599476</v>
      </c>
      <c r="S54" s="10">
        <f t="shared" si="235"/>
        <v>0.48229528094590357</v>
      </c>
      <c r="T54" s="10">
        <f t="shared" si="235"/>
        <v>0.48461295385581238</v>
      </c>
      <c r="U54" s="10">
        <f t="shared" ref="U54:AJ54" si="236">U$5/(1-$C54)+$B$54-U$5</f>
        <v>0.48693062676572163</v>
      </c>
      <c r="V54" s="10">
        <f t="shared" si="236"/>
        <v>0.48924829967563044</v>
      </c>
      <c r="W54" s="10">
        <f t="shared" si="236"/>
        <v>0.49156597258553969</v>
      </c>
      <c r="X54" s="10">
        <f t="shared" si="236"/>
        <v>0.4938836454954485</v>
      </c>
      <c r="Y54" s="10">
        <f t="shared" si="236"/>
        <v>0.49620131840535731</v>
      </c>
      <c r="Z54" s="10">
        <f t="shared" si="236"/>
        <v>0.49851899131526656</v>
      </c>
      <c r="AA54" s="10">
        <f t="shared" si="236"/>
        <v>0.50083666422517537</v>
      </c>
      <c r="AB54" s="10">
        <f t="shared" si="236"/>
        <v>0.50315433713508417</v>
      </c>
      <c r="AC54" s="10">
        <f t="shared" si="236"/>
        <v>0.50547201004499343</v>
      </c>
      <c r="AD54" s="10">
        <f t="shared" si="236"/>
        <v>0.50778968295490223</v>
      </c>
      <c r="AE54" s="10">
        <f t="shared" si="236"/>
        <v>0.51010735586481104</v>
      </c>
      <c r="AF54" s="10">
        <f t="shared" si="236"/>
        <v>0.51242502877472029</v>
      </c>
      <c r="AG54" s="10">
        <f t="shared" si="236"/>
        <v>0.5147427016846291</v>
      </c>
      <c r="AH54" s="10">
        <f t="shared" si="236"/>
        <v>0.51706037459453791</v>
      </c>
      <c r="AI54" s="10">
        <f t="shared" si="236"/>
        <v>0.51937804750444716</v>
      </c>
      <c r="AJ54" s="10">
        <f t="shared" si="236"/>
        <v>0.52169572041435597</v>
      </c>
      <c r="AK54" s="10">
        <f t="shared" ref="AK54:AZ54" si="237">AK$5/(1-$C54)+$B$54-AK$5</f>
        <v>0.52401339332426478</v>
      </c>
      <c r="AL54" s="10">
        <f t="shared" si="237"/>
        <v>0.52633106623417403</v>
      </c>
      <c r="AM54" s="10">
        <f t="shared" si="237"/>
        <v>0.52864873914408284</v>
      </c>
      <c r="AN54" s="10">
        <f t="shared" si="237"/>
        <v>0.53096641205399164</v>
      </c>
      <c r="AO54" s="10">
        <f t="shared" si="237"/>
        <v>0.5332840849639009</v>
      </c>
      <c r="AP54" s="10">
        <f t="shared" si="237"/>
        <v>0.5356017578738097</v>
      </c>
      <c r="AQ54" s="10">
        <f t="shared" si="237"/>
        <v>0.53791943078371851</v>
      </c>
      <c r="AR54" s="10">
        <f t="shared" si="237"/>
        <v>0.54023710369362776</v>
      </c>
      <c r="AS54" s="10">
        <f t="shared" si="237"/>
        <v>0.54255477660353657</v>
      </c>
      <c r="AT54" s="10">
        <f t="shared" si="237"/>
        <v>0.54487244951344538</v>
      </c>
      <c r="AU54" s="10">
        <f t="shared" si="237"/>
        <v>0.54719012242335419</v>
      </c>
      <c r="AV54" s="10">
        <f t="shared" si="237"/>
        <v>0.54950779533326299</v>
      </c>
      <c r="AW54" s="10">
        <f t="shared" si="237"/>
        <v>0.5518254682431718</v>
      </c>
      <c r="AX54" s="10">
        <f t="shared" si="237"/>
        <v>0.5541431411530815</v>
      </c>
      <c r="AY54" s="10">
        <f t="shared" si="237"/>
        <v>0.55646081406299031</v>
      </c>
      <c r="AZ54" s="10">
        <f t="shared" si="237"/>
        <v>0.55877848697289911</v>
      </c>
      <c r="BA54" s="10">
        <f t="shared" ref="BA54:BP54" si="238">BA$5/(1-$C54)+$B$54-BA$5</f>
        <v>0.56109615988280792</v>
      </c>
      <c r="BB54" s="10">
        <f t="shared" si="238"/>
        <v>0.56341383279271762</v>
      </c>
      <c r="BC54" s="10">
        <f t="shared" si="238"/>
        <v>0.56573150570262598</v>
      </c>
      <c r="BD54" s="10">
        <f t="shared" si="238"/>
        <v>0.56804917861253479</v>
      </c>
      <c r="BE54" s="10">
        <f t="shared" si="238"/>
        <v>0.57036685152244448</v>
      </c>
      <c r="BF54" s="10">
        <f t="shared" si="238"/>
        <v>0.57268452443235329</v>
      </c>
      <c r="BG54" s="10">
        <f t="shared" si="238"/>
        <v>0.5750021973422621</v>
      </c>
      <c r="BH54" s="10">
        <f t="shared" si="238"/>
        <v>0.57731987025217091</v>
      </c>
      <c r="BI54" s="10">
        <f t="shared" si="238"/>
        <v>0.57963754316207972</v>
      </c>
      <c r="BJ54" s="10">
        <f t="shared" si="238"/>
        <v>0.58195521607198852</v>
      </c>
      <c r="BK54" s="10">
        <f t="shared" si="238"/>
        <v>0.58427288898189822</v>
      </c>
      <c r="BL54" s="10">
        <f t="shared" si="238"/>
        <v>0.58659056189180703</v>
      </c>
      <c r="BM54" s="10">
        <f t="shared" si="238"/>
        <v>0.58890823480171584</v>
      </c>
      <c r="BN54" s="10">
        <f t="shared" si="238"/>
        <v>0.59122590771162464</v>
      </c>
      <c r="BO54" s="10">
        <f t="shared" si="238"/>
        <v>0.59354358062153345</v>
      </c>
      <c r="BP54" s="10">
        <f t="shared" si="238"/>
        <v>0.59586125353144226</v>
      </c>
      <c r="BQ54" s="10">
        <f t="shared" ref="BQ54:CF54" si="239">BQ$5/(1-$C54)+$B$54-BQ$5</f>
        <v>0.59817892644135195</v>
      </c>
      <c r="BR54" s="10">
        <f t="shared" si="239"/>
        <v>0.60049659935126076</v>
      </c>
      <c r="BS54" s="10">
        <f t="shared" si="239"/>
        <v>0.60281427226116957</v>
      </c>
      <c r="BT54" s="10">
        <f t="shared" si="239"/>
        <v>0.60513194517107838</v>
      </c>
      <c r="BU54" s="10">
        <f t="shared" si="239"/>
        <v>0.60744961808098719</v>
      </c>
      <c r="BV54" s="10">
        <f t="shared" si="239"/>
        <v>0.60976729099089599</v>
      </c>
      <c r="BW54" s="10">
        <f t="shared" si="239"/>
        <v>0.61208496390080569</v>
      </c>
      <c r="BX54" s="10">
        <f t="shared" si="239"/>
        <v>0.6144026368107145</v>
      </c>
      <c r="BY54" s="10">
        <f t="shared" si="239"/>
        <v>0.61672030972062331</v>
      </c>
      <c r="BZ54" s="10">
        <f t="shared" si="239"/>
        <v>0.61903798263053211</v>
      </c>
      <c r="CA54" s="10">
        <f t="shared" si="239"/>
        <v>0.62135565554044092</v>
      </c>
      <c r="CB54" s="10">
        <f t="shared" si="239"/>
        <v>0.62367332845035062</v>
      </c>
      <c r="CC54" s="10">
        <f t="shared" si="239"/>
        <v>0.62599100136025942</v>
      </c>
      <c r="CD54" s="10">
        <f t="shared" si="239"/>
        <v>0.62830867427016823</v>
      </c>
      <c r="CE54" s="10">
        <f t="shared" si="239"/>
        <v>0.63062634718007704</v>
      </c>
      <c r="CF54" s="10">
        <f t="shared" si="239"/>
        <v>0.63294402008998585</v>
      </c>
      <c r="CG54" s="10">
        <f t="shared" ref="CG54:CV54" si="240">CG$5/(1-$C54)+$B$54-CG$5</f>
        <v>0.63526169299989466</v>
      </c>
      <c r="CH54" s="10">
        <f t="shared" si="240"/>
        <v>0.63757936590980435</v>
      </c>
      <c r="CI54" s="10">
        <f t="shared" si="240"/>
        <v>0.63989703881971316</v>
      </c>
      <c r="CJ54" s="10">
        <f t="shared" si="240"/>
        <v>0.64221471172962197</v>
      </c>
      <c r="CK54" s="10">
        <f t="shared" si="240"/>
        <v>0.64453238463953078</v>
      </c>
      <c r="CL54" s="10">
        <f t="shared" si="240"/>
        <v>0.64685005754943958</v>
      </c>
      <c r="CM54" s="10">
        <f t="shared" si="240"/>
        <v>0.64916773045934839</v>
      </c>
      <c r="CN54" s="10">
        <f t="shared" si="240"/>
        <v>0.65148540336925809</v>
      </c>
      <c r="CO54" s="10">
        <f t="shared" si="240"/>
        <v>0.65380307627916689</v>
      </c>
      <c r="CP54" s="10">
        <f t="shared" si="240"/>
        <v>0.6561207491890757</v>
      </c>
      <c r="CQ54" s="10">
        <f t="shared" si="240"/>
        <v>0.65843842209898451</v>
      </c>
      <c r="CR54" s="10">
        <f t="shared" si="240"/>
        <v>0.66075609500889332</v>
      </c>
      <c r="CS54" s="10">
        <f t="shared" si="240"/>
        <v>0.66307376791880213</v>
      </c>
      <c r="CT54" s="10">
        <f t="shared" si="240"/>
        <v>0.66539144082871182</v>
      </c>
      <c r="CU54" s="10">
        <f t="shared" si="240"/>
        <v>0.66770911373862063</v>
      </c>
      <c r="CV54" s="10">
        <f t="shared" si="240"/>
        <v>0.67002678664852944</v>
      </c>
      <c r="CW54" s="10">
        <f t="shared" ref="CW54:DL54" si="241">CW$5/(1-$C54)+$B$54-CW$5</f>
        <v>0.67234445955843825</v>
      </c>
      <c r="CX54" s="10">
        <f t="shared" si="241"/>
        <v>0.67466213246834705</v>
      </c>
      <c r="CY54" s="10">
        <f t="shared" si="241"/>
        <v>0.67697980537825586</v>
      </c>
      <c r="CZ54" s="10">
        <f t="shared" si="241"/>
        <v>0.67929747828816556</v>
      </c>
      <c r="DA54" s="10">
        <f t="shared" si="241"/>
        <v>0.68161515119807436</v>
      </c>
      <c r="DB54" s="10">
        <f t="shared" si="241"/>
        <v>0.68393282410798317</v>
      </c>
      <c r="DC54" s="10">
        <f t="shared" si="241"/>
        <v>0.68625049701789198</v>
      </c>
      <c r="DD54" s="10">
        <f t="shared" si="241"/>
        <v>0.68856816992780079</v>
      </c>
      <c r="DE54" s="10">
        <f t="shared" si="241"/>
        <v>0.6908858428377096</v>
      </c>
      <c r="DF54" s="10">
        <f t="shared" si="241"/>
        <v>0.69320351574761929</v>
      </c>
      <c r="DG54" s="10">
        <f t="shared" si="241"/>
        <v>0.6955211886575281</v>
      </c>
      <c r="DH54" s="10">
        <f t="shared" si="241"/>
        <v>0.69783886156743691</v>
      </c>
      <c r="DI54" s="10">
        <f t="shared" si="241"/>
        <v>0.70015653447734572</v>
      </c>
      <c r="DJ54" s="10">
        <f t="shared" si="241"/>
        <v>0.70247420738725452</v>
      </c>
      <c r="DK54" s="10">
        <f t="shared" si="241"/>
        <v>0.70479188029716333</v>
      </c>
      <c r="DL54" s="10">
        <f t="shared" si="241"/>
        <v>0.70710955320707303</v>
      </c>
      <c r="DM54" s="10">
        <f t="shared" ref="DM54:EB54" si="242">DM$5/(1-$C54)+$B$54-DM$5</f>
        <v>0.70942722611698183</v>
      </c>
      <c r="DN54" s="10">
        <f t="shared" si="242"/>
        <v>0.71174489902689064</v>
      </c>
      <c r="DO54" s="10">
        <f t="shared" si="242"/>
        <v>0.71406257193679945</v>
      </c>
      <c r="DP54" s="10">
        <f t="shared" si="242"/>
        <v>0.71638024484670826</v>
      </c>
      <c r="DQ54" s="10">
        <f t="shared" si="242"/>
        <v>0.71869791775661618</v>
      </c>
      <c r="DR54" s="10">
        <f t="shared" si="242"/>
        <v>0.72101559066652587</v>
      </c>
      <c r="DS54" s="10">
        <f t="shared" si="242"/>
        <v>0.72333326357643557</v>
      </c>
      <c r="DT54" s="10">
        <f t="shared" si="242"/>
        <v>0.72565093648634349</v>
      </c>
      <c r="DU54" s="10">
        <f t="shared" si="242"/>
        <v>0.72796860939625319</v>
      </c>
      <c r="DV54" s="10">
        <f t="shared" si="242"/>
        <v>0.73028628230616111</v>
      </c>
      <c r="DW54" s="10">
        <f t="shared" si="242"/>
        <v>0.7326039552160708</v>
      </c>
      <c r="DX54" s="10">
        <f t="shared" si="242"/>
        <v>0.7349216281259805</v>
      </c>
      <c r="DY54" s="10">
        <f t="shared" si="242"/>
        <v>0.73723930103588842</v>
      </c>
      <c r="DZ54" s="10">
        <f t="shared" si="242"/>
        <v>0.73955697394579811</v>
      </c>
      <c r="EA54" s="10">
        <f t="shared" si="242"/>
        <v>0.74187464685570781</v>
      </c>
      <c r="EB54" s="10">
        <f t="shared" si="242"/>
        <v>0.74419231976561573</v>
      </c>
      <c r="EC54" s="10">
        <f>EC$5/(1-$C54)+$B$54-EC$5</f>
        <v>0.74650999267552542</v>
      </c>
      <c r="ED54" s="10">
        <f>ED$5/(1-$C54)+$B$54-ED$5</f>
        <v>0.74882766558543334</v>
      </c>
    </row>
    <row r="55" spans="1:135" x14ac:dyDescent="0.25">
      <c r="A55" s="57" t="s">
        <v>45</v>
      </c>
      <c r="B55" s="10">
        <f>0.4273</f>
        <v>0.42730000000000001</v>
      </c>
      <c r="C55" s="7">
        <v>5.04E-2</v>
      </c>
      <c r="D55" s="10">
        <f t="shared" ref="D55:T55" si="243">D$5/(1-$C55)+$B$55-D$5</f>
        <v>0.50691246840775062</v>
      </c>
      <c r="E55" s="10">
        <f t="shared" si="243"/>
        <v>0.50956621735467578</v>
      </c>
      <c r="F55" s="10">
        <f t="shared" si="243"/>
        <v>0.51221996630160094</v>
      </c>
      <c r="G55" s="10">
        <f t="shared" si="243"/>
        <v>0.51487371524852565</v>
      </c>
      <c r="H55" s="10">
        <f t="shared" si="243"/>
        <v>0.51752746419545081</v>
      </c>
      <c r="I55" s="10">
        <f t="shared" si="243"/>
        <v>0.52018121314237553</v>
      </c>
      <c r="J55" s="10">
        <f t="shared" si="243"/>
        <v>0.52283496208930069</v>
      </c>
      <c r="K55" s="10">
        <f t="shared" si="243"/>
        <v>0.52548871103622585</v>
      </c>
      <c r="L55" s="10">
        <f t="shared" si="243"/>
        <v>0.52814245998315101</v>
      </c>
      <c r="M55" s="10">
        <f t="shared" si="243"/>
        <v>0.53079620893007617</v>
      </c>
      <c r="N55" s="10">
        <f t="shared" si="243"/>
        <v>0.53344995787700045</v>
      </c>
      <c r="O55" s="10">
        <f t="shared" si="243"/>
        <v>0.53610370682392583</v>
      </c>
      <c r="P55" s="10">
        <f t="shared" si="243"/>
        <v>0.53875745577085121</v>
      </c>
      <c r="Q55" s="10">
        <f t="shared" si="243"/>
        <v>0.54141120471777571</v>
      </c>
      <c r="R55" s="10">
        <f t="shared" si="243"/>
        <v>0.54406495366470109</v>
      </c>
      <c r="S55" s="10">
        <f t="shared" si="243"/>
        <v>0.54671870261162558</v>
      </c>
      <c r="T55" s="10">
        <f t="shared" si="243"/>
        <v>0.54937245155855097</v>
      </c>
      <c r="U55" s="10">
        <f t="shared" ref="U55:AJ55" si="244">U$5/(1-$C55)+$B$55-U$5</f>
        <v>0.55202620050547635</v>
      </c>
      <c r="V55" s="10">
        <f t="shared" si="244"/>
        <v>0.55467994945240084</v>
      </c>
      <c r="W55" s="10">
        <f t="shared" si="244"/>
        <v>0.55733369839932623</v>
      </c>
      <c r="X55" s="10">
        <f t="shared" si="244"/>
        <v>0.55998744734625072</v>
      </c>
      <c r="Y55" s="10">
        <f t="shared" si="244"/>
        <v>0.5626411962931761</v>
      </c>
      <c r="Z55" s="10">
        <f t="shared" si="244"/>
        <v>0.5652949452401006</v>
      </c>
      <c r="AA55" s="10">
        <f t="shared" si="244"/>
        <v>0.56794869418702598</v>
      </c>
      <c r="AB55" s="10">
        <f t="shared" si="244"/>
        <v>0.57060244313395136</v>
      </c>
      <c r="AC55" s="10">
        <f t="shared" si="244"/>
        <v>0.57325619208087586</v>
      </c>
      <c r="AD55" s="10">
        <f t="shared" si="244"/>
        <v>0.57590994102780124</v>
      </c>
      <c r="AE55" s="10">
        <f t="shared" si="244"/>
        <v>0.57856368997472574</v>
      </c>
      <c r="AF55" s="10">
        <f t="shared" si="244"/>
        <v>0.58121743892165112</v>
      </c>
      <c r="AG55" s="10">
        <f t="shared" si="244"/>
        <v>0.5838711878685765</v>
      </c>
      <c r="AH55" s="10">
        <f t="shared" si="244"/>
        <v>0.586524936815501</v>
      </c>
      <c r="AI55" s="10">
        <f t="shared" si="244"/>
        <v>0.58917868576242638</v>
      </c>
      <c r="AJ55" s="10">
        <f t="shared" si="244"/>
        <v>0.59183243470935087</v>
      </c>
      <c r="AK55" s="10">
        <f t="shared" ref="AK55:AZ55" si="245">AK$5/(1-$C55)+$B$55-AK$5</f>
        <v>0.59448618365627626</v>
      </c>
      <c r="AL55" s="10">
        <f t="shared" si="245"/>
        <v>0.59713993260320075</v>
      </c>
      <c r="AM55" s="10">
        <f t="shared" si="245"/>
        <v>0.59979368155012613</v>
      </c>
      <c r="AN55" s="10">
        <f t="shared" si="245"/>
        <v>0.60244743049705152</v>
      </c>
      <c r="AO55" s="10">
        <f t="shared" si="245"/>
        <v>0.60510117944397601</v>
      </c>
      <c r="AP55" s="10">
        <f t="shared" si="245"/>
        <v>0.60775492839090139</v>
      </c>
      <c r="AQ55" s="10">
        <f t="shared" si="245"/>
        <v>0.61040867733782589</v>
      </c>
      <c r="AR55" s="10">
        <f t="shared" si="245"/>
        <v>0.61306242628475127</v>
      </c>
      <c r="AS55" s="10">
        <f t="shared" si="245"/>
        <v>0.61571617523167665</v>
      </c>
      <c r="AT55" s="10">
        <f t="shared" si="245"/>
        <v>0.61836992417860115</v>
      </c>
      <c r="AU55" s="10">
        <f t="shared" si="245"/>
        <v>0.62102367312552653</v>
      </c>
      <c r="AV55" s="10">
        <f t="shared" si="245"/>
        <v>0.62367742207245103</v>
      </c>
      <c r="AW55" s="10">
        <f t="shared" si="245"/>
        <v>0.62633117101937641</v>
      </c>
      <c r="AX55" s="10">
        <f t="shared" si="245"/>
        <v>0.6289849199663009</v>
      </c>
      <c r="AY55" s="10">
        <f t="shared" si="245"/>
        <v>0.63163866891322629</v>
      </c>
      <c r="AZ55" s="10">
        <f t="shared" si="245"/>
        <v>0.63429241786015078</v>
      </c>
      <c r="BA55" s="10">
        <f t="shared" ref="BA55:BP55" si="246">BA$5/(1-$C55)+$B$55-BA$5</f>
        <v>0.63694616680707616</v>
      </c>
      <c r="BB55" s="10">
        <f t="shared" si="246"/>
        <v>0.63959991575400155</v>
      </c>
      <c r="BC55" s="10">
        <f t="shared" si="246"/>
        <v>0.64225366470092649</v>
      </c>
      <c r="BD55" s="10">
        <f t="shared" si="246"/>
        <v>0.64490741364785098</v>
      </c>
      <c r="BE55" s="10">
        <f t="shared" si="246"/>
        <v>0.64756116259477636</v>
      </c>
      <c r="BF55" s="10">
        <f t="shared" si="246"/>
        <v>0.65021491154170086</v>
      </c>
      <c r="BG55" s="10">
        <f t="shared" si="246"/>
        <v>0.65286866048862624</v>
      </c>
      <c r="BH55" s="10">
        <f t="shared" si="246"/>
        <v>0.65552240943555162</v>
      </c>
      <c r="BI55" s="10">
        <f t="shared" si="246"/>
        <v>0.65817615838247612</v>
      </c>
      <c r="BJ55" s="10">
        <f t="shared" si="246"/>
        <v>0.6608299073294015</v>
      </c>
      <c r="BK55" s="10">
        <f t="shared" si="246"/>
        <v>0.66348365627632599</v>
      </c>
      <c r="BL55" s="10">
        <f t="shared" si="246"/>
        <v>0.66613740522325138</v>
      </c>
      <c r="BM55" s="10">
        <f t="shared" si="246"/>
        <v>0.66879115417017587</v>
      </c>
      <c r="BN55" s="10">
        <f t="shared" si="246"/>
        <v>0.67144490311710125</v>
      </c>
      <c r="BO55" s="10">
        <f t="shared" si="246"/>
        <v>0.67409865206402664</v>
      </c>
      <c r="BP55" s="10">
        <f t="shared" si="246"/>
        <v>0.67675240101095113</v>
      </c>
      <c r="BQ55" s="10">
        <f t="shared" ref="BQ55:CF55" si="247">BQ$5/(1-$C55)+$B$55-BQ$5</f>
        <v>0.67940614995787652</v>
      </c>
      <c r="BR55" s="10">
        <f t="shared" si="247"/>
        <v>0.68205989890480101</v>
      </c>
      <c r="BS55" s="10">
        <f t="shared" si="247"/>
        <v>0.68471364785172639</v>
      </c>
      <c r="BT55" s="10">
        <f t="shared" si="247"/>
        <v>0.68736739679865178</v>
      </c>
      <c r="BU55" s="10">
        <f t="shared" si="247"/>
        <v>0.69002114574557627</v>
      </c>
      <c r="BV55" s="10">
        <f t="shared" si="247"/>
        <v>0.69267489469250165</v>
      </c>
      <c r="BW55" s="10">
        <f t="shared" si="247"/>
        <v>0.69532864363942615</v>
      </c>
      <c r="BX55" s="10">
        <f t="shared" si="247"/>
        <v>0.69798239258635153</v>
      </c>
      <c r="BY55" s="10">
        <f t="shared" si="247"/>
        <v>0.70063614153327602</v>
      </c>
      <c r="BZ55" s="10">
        <f t="shared" si="247"/>
        <v>0.70328989048020141</v>
      </c>
      <c r="CA55" s="10">
        <f t="shared" si="247"/>
        <v>0.70594363942712679</v>
      </c>
      <c r="CB55" s="10">
        <f t="shared" si="247"/>
        <v>0.70859738837405128</v>
      </c>
      <c r="CC55" s="10">
        <f t="shared" si="247"/>
        <v>0.71125113732097667</v>
      </c>
      <c r="CD55" s="10">
        <f t="shared" si="247"/>
        <v>0.71390488626790116</v>
      </c>
      <c r="CE55" s="10">
        <f t="shared" si="247"/>
        <v>0.71655863521482654</v>
      </c>
      <c r="CF55" s="10">
        <f t="shared" si="247"/>
        <v>0.71921238416175193</v>
      </c>
      <c r="CG55" s="10">
        <f t="shared" ref="CG55:CV55" si="248">CG$5/(1-$C55)+$B$55-CG$5</f>
        <v>0.72186613310867642</v>
      </c>
      <c r="CH55" s="10">
        <f t="shared" si="248"/>
        <v>0.7245198820556018</v>
      </c>
      <c r="CI55" s="10">
        <f t="shared" si="248"/>
        <v>0.7271736310025263</v>
      </c>
      <c r="CJ55" s="10">
        <f t="shared" si="248"/>
        <v>0.72982737994945168</v>
      </c>
      <c r="CK55" s="10">
        <f t="shared" si="248"/>
        <v>0.73248112889637618</v>
      </c>
      <c r="CL55" s="10">
        <f t="shared" si="248"/>
        <v>0.73513487784330156</v>
      </c>
      <c r="CM55" s="10">
        <f t="shared" si="248"/>
        <v>0.73778862679022694</v>
      </c>
      <c r="CN55" s="10">
        <f t="shared" si="248"/>
        <v>0.74044237573715144</v>
      </c>
      <c r="CO55" s="10">
        <f t="shared" si="248"/>
        <v>0.74309612468407682</v>
      </c>
      <c r="CP55" s="10">
        <f t="shared" si="248"/>
        <v>0.74574987363100131</v>
      </c>
      <c r="CQ55" s="10">
        <f t="shared" si="248"/>
        <v>0.7484036225779267</v>
      </c>
      <c r="CR55" s="10">
        <f t="shared" si="248"/>
        <v>0.75105737152485208</v>
      </c>
      <c r="CS55" s="10">
        <f t="shared" si="248"/>
        <v>0.75371112047177657</v>
      </c>
      <c r="CT55" s="10">
        <f t="shared" si="248"/>
        <v>0.75636486941870196</v>
      </c>
      <c r="CU55" s="10">
        <f t="shared" si="248"/>
        <v>0.75901861836562645</v>
      </c>
      <c r="CV55" s="10">
        <f t="shared" si="248"/>
        <v>0.76167236731255183</v>
      </c>
      <c r="CW55" s="10">
        <f t="shared" ref="CW55:DL55" si="249">CW$5/(1-$C55)+$B$55-CW$5</f>
        <v>0.76432611625947633</v>
      </c>
      <c r="CX55" s="10">
        <f t="shared" si="249"/>
        <v>0.76697986520640171</v>
      </c>
      <c r="CY55" s="10">
        <f t="shared" si="249"/>
        <v>0.76963361415332709</v>
      </c>
      <c r="CZ55" s="10">
        <f t="shared" si="249"/>
        <v>0.77228736310025159</v>
      </c>
      <c r="DA55" s="10">
        <f t="shared" si="249"/>
        <v>0.77494111204717697</v>
      </c>
      <c r="DB55" s="10">
        <f t="shared" si="249"/>
        <v>0.77759486099410147</v>
      </c>
      <c r="DC55" s="10">
        <f t="shared" si="249"/>
        <v>0.78024860994102685</v>
      </c>
      <c r="DD55" s="10">
        <f t="shared" si="249"/>
        <v>0.78290235888795134</v>
      </c>
      <c r="DE55" s="10">
        <f t="shared" si="249"/>
        <v>0.78555610783487673</v>
      </c>
      <c r="DF55" s="10">
        <f t="shared" si="249"/>
        <v>0.78820985678180211</v>
      </c>
      <c r="DG55" s="10">
        <f t="shared" si="249"/>
        <v>0.7908636057287266</v>
      </c>
      <c r="DH55" s="10">
        <f t="shared" si="249"/>
        <v>0.79351735467565199</v>
      </c>
      <c r="DI55" s="10">
        <f t="shared" si="249"/>
        <v>0.79617110362257648</v>
      </c>
      <c r="DJ55" s="10">
        <f t="shared" si="249"/>
        <v>0.79882485256950186</v>
      </c>
      <c r="DK55" s="10">
        <f t="shared" si="249"/>
        <v>0.80147860151642725</v>
      </c>
      <c r="DL55" s="10">
        <f t="shared" si="249"/>
        <v>0.80413235046335174</v>
      </c>
      <c r="DM55" s="10">
        <f t="shared" ref="DM55:EB55" si="250">DM$5/(1-$C55)+$B$55-DM$5</f>
        <v>0.80678609941027712</v>
      </c>
      <c r="DN55" s="10">
        <f t="shared" si="250"/>
        <v>0.80943984835720162</v>
      </c>
      <c r="DO55" s="10">
        <f t="shared" si="250"/>
        <v>0.812093597304127</v>
      </c>
      <c r="DP55" s="10">
        <f t="shared" si="250"/>
        <v>0.81474734625105238</v>
      </c>
      <c r="DQ55" s="10">
        <f t="shared" si="250"/>
        <v>0.81740109519797777</v>
      </c>
      <c r="DR55" s="10">
        <f t="shared" si="250"/>
        <v>0.82005484414490315</v>
      </c>
      <c r="DS55" s="10">
        <f t="shared" si="250"/>
        <v>0.82270859309182676</v>
      </c>
      <c r="DT55" s="10">
        <f t="shared" si="250"/>
        <v>0.82536234203875214</v>
      </c>
      <c r="DU55" s="10">
        <f t="shared" si="250"/>
        <v>0.82801609098567752</v>
      </c>
      <c r="DV55" s="10">
        <f t="shared" si="250"/>
        <v>0.8306698399326029</v>
      </c>
      <c r="DW55" s="10">
        <f t="shared" si="250"/>
        <v>0.83332358887952829</v>
      </c>
      <c r="DX55" s="10">
        <f t="shared" si="250"/>
        <v>0.83597733782645367</v>
      </c>
      <c r="DY55" s="10">
        <f t="shared" si="250"/>
        <v>0.83863108677337728</v>
      </c>
      <c r="DZ55" s="10">
        <f t="shared" si="250"/>
        <v>0.84128483572030266</v>
      </c>
      <c r="EA55" s="10">
        <f t="shared" si="250"/>
        <v>0.84393858466722804</v>
      </c>
      <c r="EB55" s="10">
        <f t="shared" si="250"/>
        <v>0.84659233361415343</v>
      </c>
      <c r="EC55" s="10">
        <f>EC$5/(1-$C55)+$B$55-EC$5</f>
        <v>0.84924608256107881</v>
      </c>
      <c r="ED55" s="10">
        <f>ED$5/(1-$C55)+$B$55-ED$5</f>
        <v>0.85189983150800241</v>
      </c>
    </row>
    <row r="56" spans="1:135" x14ac:dyDescent="0.25">
      <c r="A56" s="57" t="s">
        <v>46</v>
      </c>
      <c r="B56" s="10">
        <f>0.487</f>
        <v>0.48699999999999999</v>
      </c>
      <c r="C56" s="7">
        <v>5.8000000000000003E-2</v>
      </c>
      <c r="D56" s="10">
        <f t="shared" ref="D56:T56" si="251">D$5/(1-$C56)+$B$56-D$5</f>
        <v>0.57935668789808936</v>
      </c>
      <c r="E56" s="10">
        <f t="shared" si="251"/>
        <v>0.58243524416135872</v>
      </c>
      <c r="F56" s="10">
        <f t="shared" si="251"/>
        <v>0.58551380042462853</v>
      </c>
      <c r="G56" s="10">
        <f t="shared" si="251"/>
        <v>0.58859235668789833</v>
      </c>
      <c r="H56" s="10">
        <f t="shared" si="251"/>
        <v>0.59167091295116769</v>
      </c>
      <c r="I56" s="10">
        <f t="shared" si="251"/>
        <v>0.5947494692144375</v>
      </c>
      <c r="J56" s="10">
        <f t="shared" si="251"/>
        <v>0.5978280254777073</v>
      </c>
      <c r="K56" s="10">
        <f t="shared" si="251"/>
        <v>0.60090658174097666</v>
      </c>
      <c r="L56" s="10">
        <f t="shared" si="251"/>
        <v>0.60398513800424647</v>
      </c>
      <c r="M56" s="10">
        <f t="shared" si="251"/>
        <v>0.60706369426751627</v>
      </c>
      <c r="N56" s="10">
        <f t="shared" si="251"/>
        <v>0.61014225053078563</v>
      </c>
      <c r="O56" s="10">
        <f t="shared" si="251"/>
        <v>0.61322080679405522</v>
      </c>
      <c r="P56" s="10">
        <f t="shared" si="251"/>
        <v>0.61629936305732524</v>
      </c>
      <c r="Q56" s="10">
        <f t="shared" si="251"/>
        <v>0.61937791932059483</v>
      </c>
      <c r="R56" s="10">
        <f t="shared" si="251"/>
        <v>0.62245647558386441</v>
      </c>
      <c r="S56" s="10">
        <f t="shared" si="251"/>
        <v>0.62553503184713399</v>
      </c>
      <c r="T56" s="10">
        <f t="shared" si="251"/>
        <v>0.62861358811040358</v>
      </c>
      <c r="U56" s="10">
        <f t="shared" ref="U56:AJ56" si="252">U$5/(1-$C56)+$B$56-U$5</f>
        <v>0.63169214437367316</v>
      </c>
      <c r="V56" s="10">
        <f t="shared" si="252"/>
        <v>0.63477070063694274</v>
      </c>
      <c r="W56" s="10">
        <f t="shared" si="252"/>
        <v>0.63784925690021232</v>
      </c>
      <c r="X56" s="10">
        <f t="shared" si="252"/>
        <v>0.64092781316348191</v>
      </c>
      <c r="Y56" s="10">
        <f t="shared" si="252"/>
        <v>0.64400636942675193</v>
      </c>
      <c r="Z56" s="10">
        <f t="shared" si="252"/>
        <v>0.64708492569002152</v>
      </c>
      <c r="AA56" s="10">
        <f t="shared" si="252"/>
        <v>0.6501634819532911</v>
      </c>
      <c r="AB56" s="10">
        <f t="shared" si="252"/>
        <v>0.65324203821656068</v>
      </c>
      <c r="AC56" s="10">
        <f t="shared" si="252"/>
        <v>0.65632059447983027</v>
      </c>
      <c r="AD56" s="10">
        <f t="shared" si="252"/>
        <v>0.65939915074309985</v>
      </c>
      <c r="AE56" s="10">
        <f t="shared" si="252"/>
        <v>0.66247770700636943</v>
      </c>
      <c r="AF56" s="10">
        <f t="shared" si="252"/>
        <v>0.66555626326963901</v>
      </c>
      <c r="AG56" s="10">
        <f t="shared" si="252"/>
        <v>0.6686348195329086</v>
      </c>
      <c r="AH56" s="10">
        <f t="shared" si="252"/>
        <v>0.67171337579617862</v>
      </c>
      <c r="AI56" s="10">
        <f t="shared" si="252"/>
        <v>0.67479193205944821</v>
      </c>
      <c r="AJ56" s="10">
        <f t="shared" si="252"/>
        <v>0.67787048832271779</v>
      </c>
      <c r="AK56" s="10">
        <f t="shared" ref="AK56:AZ56" si="253">AK$5/(1-$C56)+$B$56-AK$5</f>
        <v>0.68094904458598737</v>
      </c>
      <c r="AL56" s="10">
        <f t="shared" si="253"/>
        <v>0.68402760084925696</v>
      </c>
      <c r="AM56" s="10">
        <f t="shared" si="253"/>
        <v>0.68710615711252654</v>
      </c>
      <c r="AN56" s="10">
        <f t="shared" si="253"/>
        <v>0.69018471337579612</v>
      </c>
      <c r="AO56" s="10">
        <f t="shared" si="253"/>
        <v>0.69326326963906526</v>
      </c>
      <c r="AP56" s="10">
        <f t="shared" si="253"/>
        <v>0.69634182590233484</v>
      </c>
      <c r="AQ56" s="10">
        <f t="shared" si="253"/>
        <v>0.69942038216560531</v>
      </c>
      <c r="AR56" s="10">
        <f t="shared" si="253"/>
        <v>0.7024989384288749</v>
      </c>
      <c r="AS56" s="10">
        <f t="shared" si="253"/>
        <v>0.70557749469214448</v>
      </c>
      <c r="AT56" s="10">
        <f t="shared" si="253"/>
        <v>0.70865605095541406</v>
      </c>
      <c r="AU56" s="10">
        <f t="shared" si="253"/>
        <v>0.71173460721868365</v>
      </c>
      <c r="AV56" s="10">
        <f t="shared" si="253"/>
        <v>0.71481316348195323</v>
      </c>
      <c r="AW56" s="10">
        <f t="shared" si="253"/>
        <v>0.71789171974522281</v>
      </c>
      <c r="AX56" s="10">
        <f t="shared" si="253"/>
        <v>0.72097027600849239</v>
      </c>
      <c r="AY56" s="10">
        <f t="shared" si="253"/>
        <v>0.72404883227176198</v>
      </c>
      <c r="AZ56" s="10">
        <f t="shared" si="253"/>
        <v>0.72712738853503156</v>
      </c>
      <c r="BA56" s="10">
        <f t="shared" ref="BA56:BP56" si="254">BA$5/(1-$C56)+$B$56-BA$5</f>
        <v>0.73020594479830114</v>
      </c>
      <c r="BB56" s="10">
        <f t="shared" si="254"/>
        <v>0.73328450106157073</v>
      </c>
      <c r="BC56" s="10">
        <f t="shared" si="254"/>
        <v>0.73636305732484075</v>
      </c>
      <c r="BD56" s="10">
        <f t="shared" si="254"/>
        <v>0.73944161358811034</v>
      </c>
      <c r="BE56" s="10">
        <f t="shared" si="254"/>
        <v>0.74252016985137992</v>
      </c>
      <c r="BF56" s="10">
        <f t="shared" si="254"/>
        <v>0.7455987261146495</v>
      </c>
      <c r="BG56" s="10">
        <f t="shared" si="254"/>
        <v>0.74867728237791908</v>
      </c>
      <c r="BH56" s="10">
        <f t="shared" si="254"/>
        <v>0.75175583864118867</v>
      </c>
      <c r="BI56" s="10">
        <f t="shared" si="254"/>
        <v>0.75483439490445825</v>
      </c>
      <c r="BJ56" s="10">
        <f t="shared" si="254"/>
        <v>0.75791295116772783</v>
      </c>
      <c r="BK56" s="10">
        <f t="shared" si="254"/>
        <v>0.76099150743099742</v>
      </c>
      <c r="BL56" s="10">
        <f t="shared" si="254"/>
        <v>0.764070063694267</v>
      </c>
      <c r="BM56" s="10">
        <f t="shared" si="254"/>
        <v>0.76714861995753658</v>
      </c>
      <c r="BN56" s="10">
        <f t="shared" si="254"/>
        <v>0.77022717622080705</v>
      </c>
      <c r="BO56" s="10">
        <f t="shared" si="254"/>
        <v>0.77330573248407664</v>
      </c>
      <c r="BP56" s="10">
        <f t="shared" si="254"/>
        <v>0.77638428874734622</v>
      </c>
      <c r="BQ56" s="10">
        <f t="shared" ref="BQ56:CF56" si="255">BQ$5/(1-$C56)+$B$56-BQ$5</f>
        <v>0.7794628450106158</v>
      </c>
      <c r="BR56" s="10">
        <f t="shared" si="255"/>
        <v>0.78254140127388538</v>
      </c>
      <c r="BS56" s="10">
        <f t="shared" si="255"/>
        <v>0.78561995753715497</v>
      </c>
      <c r="BT56" s="10">
        <f t="shared" si="255"/>
        <v>0.78869851380042455</v>
      </c>
      <c r="BU56" s="10">
        <f t="shared" si="255"/>
        <v>0.79177707006369413</v>
      </c>
      <c r="BV56" s="10">
        <f t="shared" si="255"/>
        <v>0.79485562632696372</v>
      </c>
      <c r="BW56" s="10">
        <f t="shared" si="255"/>
        <v>0.7979341825902333</v>
      </c>
      <c r="BX56" s="10">
        <f t="shared" si="255"/>
        <v>0.80101273885350288</v>
      </c>
      <c r="BY56" s="10">
        <f t="shared" si="255"/>
        <v>0.80409129511677246</v>
      </c>
      <c r="BZ56" s="10">
        <f t="shared" si="255"/>
        <v>0.80716985138004205</v>
      </c>
      <c r="CA56" s="10">
        <f t="shared" si="255"/>
        <v>0.81024840764331163</v>
      </c>
      <c r="CB56" s="10">
        <f t="shared" si="255"/>
        <v>0.81332696390658121</v>
      </c>
      <c r="CC56" s="10">
        <f t="shared" si="255"/>
        <v>0.8164055201698508</v>
      </c>
      <c r="CD56" s="10">
        <f t="shared" si="255"/>
        <v>0.81948407643312038</v>
      </c>
      <c r="CE56" s="10">
        <f t="shared" si="255"/>
        <v>0.82256263269638996</v>
      </c>
      <c r="CF56" s="10">
        <f t="shared" si="255"/>
        <v>0.82564118895966043</v>
      </c>
      <c r="CG56" s="10">
        <f t="shared" ref="CG56:CV56" si="256">CG$5/(1-$C56)+$B$56-CG$5</f>
        <v>0.82871974522293002</v>
      </c>
      <c r="CH56" s="10">
        <f t="shared" si="256"/>
        <v>0.8317983014861996</v>
      </c>
      <c r="CI56" s="10">
        <f t="shared" si="256"/>
        <v>0.83487685774946918</v>
      </c>
      <c r="CJ56" s="10">
        <f t="shared" si="256"/>
        <v>0.83795541401273876</v>
      </c>
      <c r="CK56" s="10">
        <f t="shared" si="256"/>
        <v>0.84103397027600835</v>
      </c>
      <c r="CL56" s="10">
        <f t="shared" si="256"/>
        <v>0.84411252653927793</v>
      </c>
      <c r="CM56" s="10">
        <f t="shared" si="256"/>
        <v>0.84719108280254751</v>
      </c>
      <c r="CN56" s="10">
        <f t="shared" si="256"/>
        <v>0.8502696390658171</v>
      </c>
      <c r="CO56" s="10">
        <f t="shared" si="256"/>
        <v>0.85334819532908668</v>
      </c>
      <c r="CP56" s="10">
        <f t="shared" si="256"/>
        <v>0.85642675159235626</v>
      </c>
      <c r="CQ56" s="10">
        <f t="shared" si="256"/>
        <v>0.85950530785562584</v>
      </c>
      <c r="CR56" s="10">
        <f t="shared" si="256"/>
        <v>0.86258386411889543</v>
      </c>
      <c r="CS56" s="10">
        <f t="shared" si="256"/>
        <v>0.86566242038216501</v>
      </c>
      <c r="CT56" s="10">
        <f t="shared" si="256"/>
        <v>0.86874097664543459</v>
      </c>
      <c r="CU56" s="10">
        <f t="shared" si="256"/>
        <v>0.87181953290870418</v>
      </c>
      <c r="CV56" s="10">
        <f t="shared" si="256"/>
        <v>0.87489808917197376</v>
      </c>
      <c r="CW56" s="10">
        <f t="shared" ref="CW56:DL56" si="257">CW$5/(1-$C56)+$B$56-CW$5</f>
        <v>0.87797664543524334</v>
      </c>
      <c r="CX56" s="10">
        <f t="shared" si="257"/>
        <v>0.88105520169851292</v>
      </c>
      <c r="CY56" s="10">
        <f t="shared" si="257"/>
        <v>0.8841337579617834</v>
      </c>
      <c r="CZ56" s="10">
        <f t="shared" si="257"/>
        <v>0.88721231422505298</v>
      </c>
      <c r="DA56" s="10">
        <f t="shared" si="257"/>
        <v>0.89029087048832256</v>
      </c>
      <c r="DB56" s="10">
        <f t="shared" si="257"/>
        <v>0.89336942675159214</v>
      </c>
      <c r="DC56" s="10">
        <f t="shared" si="257"/>
        <v>0.89644798301486173</v>
      </c>
      <c r="DD56" s="10">
        <f t="shared" si="257"/>
        <v>0.89952653927813131</v>
      </c>
      <c r="DE56" s="10">
        <f t="shared" si="257"/>
        <v>0.90260509554140089</v>
      </c>
      <c r="DF56" s="10">
        <f t="shared" si="257"/>
        <v>0.90568365180467048</v>
      </c>
      <c r="DG56" s="10">
        <f t="shared" si="257"/>
        <v>0.90876220806794006</v>
      </c>
      <c r="DH56" s="10">
        <f t="shared" si="257"/>
        <v>0.91184076433120964</v>
      </c>
      <c r="DI56" s="10">
        <f t="shared" si="257"/>
        <v>0.91491932059447922</v>
      </c>
      <c r="DJ56" s="10">
        <f t="shared" si="257"/>
        <v>0.91799787685774881</v>
      </c>
      <c r="DK56" s="10">
        <f t="shared" si="257"/>
        <v>0.92107643312101839</v>
      </c>
      <c r="DL56" s="10">
        <f t="shared" si="257"/>
        <v>0.92415498938428708</v>
      </c>
      <c r="DM56" s="10">
        <f t="shared" ref="DM56:EB56" si="258">DM$5/(1-$C56)+$B$56-DM$5</f>
        <v>0.92723354564755667</v>
      </c>
      <c r="DN56" s="10">
        <f t="shared" si="258"/>
        <v>0.93031210191082625</v>
      </c>
      <c r="DO56" s="10">
        <f t="shared" si="258"/>
        <v>0.93339065817409583</v>
      </c>
      <c r="DP56" s="10">
        <f t="shared" si="258"/>
        <v>0.93646921443736542</v>
      </c>
      <c r="DQ56" s="10">
        <f t="shared" si="258"/>
        <v>0.93954777070063678</v>
      </c>
      <c r="DR56" s="10">
        <f t="shared" si="258"/>
        <v>0.94262632696390636</v>
      </c>
      <c r="DS56" s="10">
        <f t="shared" si="258"/>
        <v>0.94570488322717594</v>
      </c>
      <c r="DT56" s="10">
        <f t="shared" si="258"/>
        <v>0.94878343949044552</v>
      </c>
      <c r="DU56" s="10">
        <f t="shared" si="258"/>
        <v>0.95186199575371511</v>
      </c>
      <c r="DV56" s="10">
        <f t="shared" si="258"/>
        <v>0.95494055201698469</v>
      </c>
      <c r="DW56" s="10">
        <f t="shared" si="258"/>
        <v>0.95801910828025427</v>
      </c>
      <c r="DX56" s="10">
        <f t="shared" si="258"/>
        <v>0.96109766454352386</v>
      </c>
      <c r="DY56" s="10">
        <f t="shared" si="258"/>
        <v>0.96417622080679344</v>
      </c>
      <c r="DZ56" s="10">
        <f t="shared" si="258"/>
        <v>0.96725477707006302</v>
      </c>
      <c r="EA56" s="10">
        <f t="shared" si="258"/>
        <v>0.9703333333333326</v>
      </c>
      <c r="EB56" s="10">
        <f t="shared" si="258"/>
        <v>0.97341188959660219</v>
      </c>
      <c r="EC56" s="10">
        <f>EC$5/(1-$C56)+$B$56-EC$5</f>
        <v>0.97649044585987177</v>
      </c>
      <c r="ED56" s="10">
        <f>ED$5/(1-$C56)+$B$56-ED$5</f>
        <v>0.97956900212314135</v>
      </c>
    </row>
    <row r="57" spans="1:135" x14ac:dyDescent="0.25">
      <c r="A57" s="57" t="s">
        <v>47</v>
      </c>
      <c r="B57" s="10">
        <f>0.5491</f>
        <v>0.54910000000000003</v>
      </c>
      <c r="C57" s="7">
        <v>6.7199999999999996E-2</v>
      </c>
      <c r="D57" s="10">
        <f t="shared" ref="D57:T57" si="259">D$5/(1-$C57)+$B$57-D$5</f>
        <v>0.65716174957118367</v>
      </c>
      <c r="E57" s="10">
        <f t="shared" si="259"/>
        <v>0.66076380789022315</v>
      </c>
      <c r="F57" s="10">
        <f t="shared" si="259"/>
        <v>0.66436586620926263</v>
      </c>
      <c r="G57" s="10">
        <f t="shared" si="259"/>
        <v>0.66796792452830211</v>
      </c>
      <c r="H57" s="10">
        <f t="shared" si="259"/>
        <v>0.6715699828473416</v>
      </c>
      <c r="I57" s="10">
        <f t="shared" si="259"/>
        <v>0.67517204116638108</v>
      </c>
      <c r="J57" s="10">
        <f t="shared" si="259"/>
        <v>0.67877409948542056</v>
      </c>
      <c r="K57" s="10">
        <f t="shared" si="259"/>
        <v>0.68237615780446004</v>
      </c>
      <c r="L57" s="10">
        <f t="shared" si="259"/>
        <v>0.68597821612349952</v>
      </c>
      <c r="M57" s="10">
        <f t="shared" si="259"/>
        <v>0.689580274442539</v>
      </c>
      <c r="N57" s="10">
        <f t="shared" si="259"/>
        <v>0.69318233276157848</v>
      </c>
      <c r="O57" s="10">
        <f t="shared" si="259"/>
        <v>0.69678439108061774</v>
      </c>
      <c r="P57" s="10">
        <f t="shared" si="259"/>
        <v>0.700386449399657</v>
      </c>
      <c r="Q57" s="10">
        <f t="shared" si="259"/>
        <v>0.7039885077186967</v>
      </c>
      <c r="R57" s="10">
        <f t="shared" si="259"/>
        <v>0.70759056603773596</v>
      </c>
      <c r="S57" s="10">
        <f t="shared" si="259"/>
        <v>0.71119262435677566</v>
      </c>
      <c r="T57" s="10">
        <f t="shared" si="259"/>
        <v>0.71479468267581492</v>
      </c>
      <c r="U57" s="10">
        <f t="shared" ref="U57:AJ57" si="260">U$5/(1-$C57)+$B$57-U$5</f>
        <v>0.71839674099485418</v>
      </c>
      <c r="V57" s="10">
        <f t="shared" si="260"/>
        <v>0.72199879931389388</v>
      </c>
      <c r="W57" s="10">
        <f t="shared" si="260"/>
        <v>0.72560085763293314</v>
      </c>
      <c r="X57" s="10">
        <f t="shared" si="260"/>
        <v>0.72920291595197284</v>
      </c>
      <c r="Y57" s="10">
        <f t="shared" si="260"/>
        <v>0.7328049742710121</v>
      </c>
      <c r="Z57" s="10">
        <f t="shared" si="260"/>
        <v>0.7364070325900518</v>
      </c>
      <c r="AA57" s="10">
        <f t="shared" si="260"/>
        <v>0.74000909090909106</v>
      </c>
      <c r="AB57" s="10">
        <f t="shared" si="260"/>
        <v>0.74361114922813032</v>
      </c>
      <c r="AC57" s="10">
        <f t="shared" si="260"/>
        <v>0.74721320754717002</v>
      </c>
      <c r="AD57" s="10">
        <f t="shared" si="260"/>
        <v>0.75081526586620928</v>
      </c>
      <c r="AE57" s="10">
        <f t="shared" si="260"/>
        <v>0.75441732418524898</v>
      </c>
      <c r="AF57" s="10">
        <f t="shared" si="260"/>
        <v>0.75801938250428824</v>
      </c>
      <c r="AG57" s="10">
        <f t="shared" si="260"/>
        <v>0.7616214408233275</v>
      </c>
      <c r="AH57" s="10">
        <f t="shared" si="260"/>
        <v>0.7652234991423672</v>
      </c>
      <c r="AI57" s="10">
        <f t="shared" si="260"/>
        <v>0.76882555746140646</v>
      </c>
      <c r="AJ57" s="10">
        <f t="shared" si="260"/>
        <v>0.77242761578044616</v>
      </c>
      <c r="AK57" s="10">
        <f t="shared" ref="AK57:AZ57" si="261">AK$5/(1-$C57)+$B$57-AK$5</f>
        <v>0.77602967409948542</v>
      </c>
      <c r="AL57" s="10">
        <f t="shared" si="261"/>
        <v>0.77963173241852468</v>
      </c>
      <c r="AM57" s="10">
        <f t="shared" si="261"/>
        <v>0.78323379073756394</v>
      </c>
      <c r="AN57" s="10">
        <f t="shared" si="261"/>
        <v>0.7868358490566032</v>
      </c>
      <c r="AO57" s="10">
        <f t="shared" si="261"/>
        <v>0.79043790737564334</v>
      </c>
      <c r="AP57" s="10">
        <f t="shared" si="261"/>
        <v>0.7940399656946826</v>
      </c>
      <c r="AQ57" s="10">
        <f t="shared" si="261"/>
        <v>0.79764202401372186</v>
      </c>
      <c r="AR57" s="10">
        <f t="shared" si="261"/>
        <v>0.80124408233276112</v>
      </c>
      <c r="AS57" s="10">
        <f t="shared" si="261"/>
        <v>0.80484614065180038</v>
      </c>
      <c r="AT57" s="10">
        <f t="shared" si="261"/>
        <v>0.80844819897084053</v>
      </c>
      <c r="AU57" s="10">
        <f t="shared" si="261"/>
        <v>0.81205025728987978</v>
      </c>
      <c r="AV57" s="10">
        <f t="shared" si="261"/>
        <v>0.81565231560891904</v>
      </c>
      <c r="AW57" s="10">
        <f t="shared" si="261"/>
        <v>0.8192543739279583</v>
      </c>
      <c r="AX57" s="10">
        <f t="shared" si="261"/>
        <v>0.82285643224699845</v>
      </c>
      <c r="AY57" s="10">
        <f t="shared" si="261"/>
        <v>0.82645849056603771</v>
      </c>
      <c r="AZ57" s="10">
        <f t="shared" si="261"/>
        <v>0.83006054888507697</v>
      </c>
      <c r="BA57" s="10">
        <f t="shared" ref="BA57:BP57" si="262">BA$5/(1-$C57)+$B$57-BA$5</f>
        <v>0.83366260720411622</v>
      </c>
      <c r="BB57" s="10">
        <f t="shared" si="262"/>
        <v>0.83726466552315548</v>
      </c>
      <c r="BC57" s="10">
        <f t="shared" si="262"/>
        <v>0.84086672384219519</v>
      </c>
      <c r="BD57" s="10">
        <f t="shared" si="262"/>
        <v>0.84446878216123444</v>
      </c>
      <c r="BE57" s="10">
        <f t="shared" si="262"/>
        <v>0.84807084048027459</v>
      </c>
      <c r="BF57" s="10">
        <f t="shared" si="262"/>
        <v>0.85167289879931385</v>
      </c>
      <c r="BG57" s="10">
        <f t="shared" si="262"/>
        <v>0.85527495711835311</v>
      </c>
      <c r="BH57" s="10">
        <f t="shared" si="262"/>
        <v>0.85887701543739237</v>
      </c>
      <c r="BI57" s="10">
        <f t="shared" si="262"/>
        <v>0.86247907375643162</v>
      </c>
      <c r="BJ57" s="10">
        <f t="shared" si="262"/>
        <v>0.86608113207547177</v>
      </c>
      <c r="BK57" s="10">
        <f t="shared" si="262"/>
        <v>0.86968319039451103</v>
      </c>
      <c r="BL57" s="10">
        <f t="shared" si="262"/>
        <v>0.87328524871355029</v>
      </c>
      <c r="BM57" s="10">
        <f t="shared" si="262"/>
        <v>0.87688730703258955</v>
      </c>
      <c r="BN57" s="10">
        <f t="shared" si="262"/>
        <v>0.88048936535162881</v>
      </c>
      <c r="BO57" s="10">
        <f t="shared" si="262"/>
        <v>0.88409142367066895</v>
      </c>
      <c r="BP57" s="10">
        <f t="shared" si="262"/>
        <v>0.88769348198970821</v>
      </c>
      <c r="BQ57" s="10">
        <f t="shared" ref="BQ57:CF57" si="263">BQ$5/(1-$C57)+$B$57-BQ$5</f>
        <v>0.89129554030874747</v>
      </c>
      <c r="BR57" s="10">
        <f t="shared" si="263"/>
        <v>0.89489759862778673</v>
      </c>
      <c r="BS57" s="10">
        <f t="shared" si="263"/>
        <v>0.89849965694682687</v>
      </c>
      <c r="BT57" s="10">
        <f t="shared" si="263"/>
        <v>0.90210171526586613</v>
      </c>
      <c r="BU57" s="10">
        <f t="shared" si="263"/>
        <v>0.90570377358490539</v>
      </c>
      <c r="BV57" s="10">
        <f t="shared" si="263"/>
        <v>0.90930583190394465</v>
      </c>
      <c r="BW57" s="10">
        <f t="shared" si="263"/>
        <v>0.91290789022298391</v>
      </c>
      <c r="BX57" s="10">
        <f t="shared" si="263"/>
        <v>0.91650994854202406</v>
      </c>
      <c r="BY57" s="10">
        <f t="shared" si="263"/>
        <v>0.92011200686106331</v>
      </c>
      <c r="BZ57" s="10">
        <f t="shared" si="263"/>
        <v>0.92371406518010257</v>
      </c>
      <c r="CA57" s="10">
        <f t="shared" si="263"/>
        <v>0.92731612349914183</v>
      </c>
      <c r="CB57" s="10">
        <f t="shared" si="263"/>
        <v>0.93091818181818109</v>
      </c>
      <c r="CC57" s="10">
        <f t="shared" si="263"/>
        <v>0.93452024013722124</v>
      </c>
      <c r="CD57" s="10">
        <f t="shared" si="263"/>
        <v>0.93812229845626049</v>
      </c>
      <c r="CE57" s="10">
        <f t="shared" si="263"/>
        <v>0.94172435677529975</v>
      </c>
      <c r="CF57" s="10">
        <f t="shared" si="263"/>
        <v>0.94532641509433901</v>
      </c>
      <c r="CG57" s="10">
        <f t="shared" ref="CG57:CV57" si="264">CG$5/(1-$C57)+$B$57-CG$5</f>
        <v>0.94892847341337827</v>
      </c>
      <c r="CH57" s="10">
        <f t="shared" si="264"/>
        <v>0.95253053173241842</v>
      </c>
      <c r="CI57" s="10">
        <f t="shared" si="264"/>
        <v>0.95613259005145768</v>
      </c>
      <c r="CJ57" s="10">
        <f t="shared" si="264"/>
        <v>0.95973464837049693</v>
      </c>
      <c r="CK57" s="10">
        <f t="shared" si="264"/>
        <v>0.96333670668953619</v>
      </c>
      <c r="CL57" s="10">
        <f t="shared" si="264"/>
        <v>0.96693876500857545</v>
      </c>
      <c r="CM57" s="10">
        <f t="shared" si="264"/>
        <v>0.9705408233276156</v>
      </c>
      <c r="CN57" s="10">
        <f t="shared" si="264"/>
        <v>0.97414288164665486</v>
      </c>
      <c r="CO57" s="10">
        <f t="shared" si="264"/>
        <v>0.97774493996569412</v>
      </c>
      <c r="CP57" s="10">
        <f t="shared" si="264"/>
        <v>0.98134699828473337</v>
      </c>
      <c r="CQ57" s="10">
        <f t="shared" si="264"/>
        <v>0.98494905660377263</v>
      </c>
      <c r="CR57" s="10">
        <f t="shared" si="264"/>
        <v>0.98855111492281278</v>
      </c>
      <c r="CS57" s="10">
        <f t="shared" si="264"/>
        <v>0.99215317324185204</v>
      </c>
      <c r="CT57" s="10">
        <f t="shared" si="264"/>
        <v>0.9957552315608913</v>
      </c>
      <c r="CU57" s="10">
        <f t="shared" si="264"/>
        <v>0.99935728987993055</v>
      </c>
      <c r="CV57" s="10">
        <f t="shared" si="264"/>
        <v>1.0029593481989698</v>
      </c>
      <c r="CW57" s="10">
        <f t="shared" ref="CW57:DL57" si="265">CW$5/(1-$C57)+$B$57-CW$5</f>
        <v>1.00656140651801</v>
      </c>
      <c r="CX57" s="10">
        <f t="shared" si="265"/>
        <v>1.0101634648370492</v>
      </c>
      <c r="CY57" s="10">
        <f t="shared" si="265"/>
        <v>1.0137655231560885</v>
      </c>
      <c r="CZ57" s="10">
        <f t="shared" si="265"/>
        <v>1.0173675814751277</v>
      </c>
      <c r="DA57" s="10">
        <f t="shared" si="265"/>
        <v>1.020969639794167</v>
      </c>
      <c r="DB57" s="10">
        <f t="shared" si="265"/>
        <v>1.0245716981132071</v>
      </c>
      <c r="DC57" s="10">
        <f t="shared" si="265"/>
        <v>1.0281737564322464</v>
      </c>
      <c r="DD57" s="10">
        <f t="shared" si="265"/>
        <v>1.0317758147512857</v>
      </c>
      <c r="DE57" s="10">
        <f t="shared" si="265"/>
        <v>1.0353778730703249</v>
      </c>
      <c r="DF57" s="10">
        <f t="shared" si="265"/>
        <v>1.0389799313893651</v>
      </c>
      <c r="DG57" s="10">
        <f t="shared" si="265"/>
        <v>1.0425819897084043</v>
      </c>
      <c r="DH57" s="10">
        <f t="shared" si="265"/>
        <v>1.0461840480274436</v>
      </c>
      <c r="DI57" s="10">
        <f t="shared" si="265"/>
        <v>1.0497861063464828</v>
      </c>
      <c r="DJ57" s="10">
        <f t="shared" si="265"/>
        <v>1.0533881646655212</v>
      </c>
      <c r="DK57" s="10">
        <f t="shared" si="265"/>
        <v>1.0569902229845614</v>
      </c>
      <c r="DL57" s="10">
        <f t="shared" si="265"/>
        <v>1.0605922813036015</v>
      </c>
      <c r="DM57" s="10">
        <f t="shared" ref="DM57:EB57" si="266">DM$5/(1-$C57)+$B$57-DM$5</f>
        <v>1.0641943396226399</v>
      </c>
      <c r="DN57" s="10">
        <f t="shared" si="266"/>
        <v>1.06779639794168</v>
      </c>
      <c r="DO57" s="10">
        <f t="shared" si="266"/>
        <v>1.0713984562607184</v>
      </c>
      <c r="DP57" s="10">
        <f t="shared" si="266"/>
        <v>1.0750005145797585</v>
      </c>
      <c r="DQ57" s="10">
        <f t="shared" si="266"/>
        <v>1.0786025728987987</v>
      </c>
      <c r="DR57" s="10">
        <f t="shared" si="266"/>
        <v>1.0822046312178371</v>
      </c>
      <c r="DS57" s="10">
        <f t="shared" si="266"/>
        <v>1.0858066895368772</v>
      </c>
      <c r="DT57" s="10">
        <f t="shared" si="266"/>
        <v>1.0894087478559156</v>
      </c>
      <c r="DU57" s="10">
        <f t="shared" si="266"/>
        <v>1.0930108061749557</v>
      </c>
      <c r="DV57" s="10">
        <f t="shared" si="266"/>
        <v>1.0966128644939941</v>
      </c>
      <c r="DW57" s="10">
        <f t="shared" si="266"/>
        <v>1.1002149228130342</v>
      </c>
      <c r="DX57" s="10">
        <f t="shared" si="266"/>
        <v>1.1038169811320744</v>
      </c>
      <c r="DY57" s="10">
        <f t="shared" si="266"/>
        <v>1.1074190394511128</v>
      </c>
      <c r="DZ57" s="10">
        <f t="shared" si="266"/>
        <v>1.1110210977701529</v>
      </c>
      <c r="EA57" s="10">
        <f t="shared" si="266"/>
        <v>1.1146231560891913</v>
      </c>
      <c r="EB57" s="10">
        <f t="shared" si="266"/>
        <v>1.1182252144082314</v>
      </c>
      <c r="EC57" s="10">
        <f>EC$5/(1-$C57)+$B$57-EC$5</f>
        <v>1.1218272727272716</v>
      </c>
      <c r="ED57" s="10">
        <f>ED$5/(1-$C57)+$B$57-ED$5</f>
        <v>1.1254293310463099</v>
      </c>
    </row>
    <row r="58" spans="1:135" x14ac:dyDescent="0.25">
      <c r="A58" s="57" t="s">
        <v>48</v>
      </c>
      <c r="B58" s="10">
        <f>0.6548</f>
        <v>0.65480000000000005</v>
      </c>
      <c r="C58" s="7">
        <v>7.4200000000000002E-2</v>
      </c>
      <c r="D58" s="10">
        <f>D$5/(1-$C58)+$B$58-D$5</f>
        <v>0.77502034996759583</v>
      </c>
      <c r="E58" s="10">
        <f t="shared" ref="E58:T58" si="267">E$5/(1-$C58)+$B$58-E$5</f>
        <v>0.77902769496651536</v>
      </c>
      <c r="F58" s="10">
        <f t="shared" si="267"/>
        <v>0.78303503996543533</v>
      </c>
      <c r="G58" s="10">
        <f t="shared" si="267"/>
        <v>0.7870423849643553</v>
      </c>
      <c r="H58" s="10">
        <f t="shared" si="267"/>
        <v>0.79104972996327483</v>
      </c>
      <c r="I58" s="10">
        <f t="shared" si="267"/>
        <v>0.79505707496219524</v>
      </c>
      <c r="J58" s="10">
        <f t="shared" si="267"/>
        <v>0.79906441996111477</v>
      </c>
      <c r="K58" s="10">
        <f t="shared" si="267"/>
        <v>0.80307176496003474</v>
      </c>
      <c r="L58" s="10">
        <f t="shared" si="267"/>
        <v>0.80707910995895471</v>
      </c>
      <c r="M58" s="10">
        <f t="shared" si="267"/>
        <v>0.81108645495787424</v>
      </c>
      <c r="N58" s="10">
        <f t="shared" si="267"/>
        <v>0.81509379995679465</v>
      </c>
      <c r="O58" s="10">
        <f t="shared" si="267"/>
        <v>0.8191011449557144</v>
      </c>
      <c r="P58" s="10">
        <f t="shared" si="267"/>
        <v>0.82310848995463415</v>
      </c>
      <c r="Q58" s="10">
        <f t="shared" si="267"/>
        <v>0.8271158349535539</v>
      </c>
      <c r="R58" s="10">
        <f t="shared" si="267"/>
        <v>0.83112317995247365</v>
      </c>
      <c r="S58" s="10">
        <f t="shared" si="267"/>
        <v>0.83513052495139339</v>
      </c>
      <c r="T58" s="10">
        <f t="shared" si="267"/>
        <v>0.83913786995031314</v>
      </c>
      <c r="U58" s="10">
        <f t="shared" ref="U58:AJ58" si="268">U$5/(1-$C58)+$B$58-U$5</f>
        <v>0.84314521494923289</v>
      </c>
      <c r="V58" s="10">
        <f t="shared" si="268"/>
        <v>0.84715255994815264</v>
      </c>
      <c r="W58" s="10">
        <f t="shared" si="268"/>
        <v>0.85115990494707328</v>
      </c>
      <c r="X58" s="10">
        <f t="shared" si="268"/>
        <v>0.85516724994599302</v>
      </c>
      <c r="Y58" s="10">
        <f t="shared" si="268"/>
        <v>0.85917459494491277</v>
      </c>
      <c r="Z58" s="10">
        <f t="shared" si="268"/>
        <v>0.86318193994383252</v>
      </c>
      <c r="AA58" s="10">
        <f t="shared" si="268"/>
        <v>0.86718928494275227</v>
      </c>
      <c r="AB58" s="10">
        <f t="shared" si="268"/>
        <v>0.87119662994167202</v>
      </c>
      <c r="AC58" s="10">
        <f t="shared" si="268"/>
        <v>0.87520397494059177</v>
      </c>
      <c r="AD58" s="10">
        <f t="shared" si="268"/>
        <v>0.87921131993951152</v>
      </c>
      <c r="AE58" s="10">
        <f t="shared" si="268"/>
        <v>0.88321866493843126</v>
      </c>
      <c r="AF58" s="10">
        <f t="shared" si="268"/>
        <v>0.88722600993735101</v>
      </c>
      <c r="AG58" s="10">
        <f t="shared" si="268"/>
        <v>0.89123335493627165</v>
      </c>
      <c r="AH58" s="10">
        <f t="shared" si="268"/>
        <v>0.8952406999351914</v>
      </c>
      <c r="AI58" s="10">
        <f t="shared" si="268"/>
        <v>0.89924804493411115</v>
      </c>
      <c r="AJ58" s="10">
        <f t="shared" si="268"/>
        <v>0.90325538993303089</v>
      </c>
      <c r="AK58" s="10">
        <f t="shared" ref="AK58:AZ58" si="269">AK$5/(1-$C58)+$B$58-AK$5</f>
        <v>0.90726273493195064</v>
      </c>
      <c r="AL58" s="10">
        <f t="shared" si="269"/>
        <v>0.91127007993087039</v>
      </c>
      <c r="AM58" s="10">
        <f t="shared" si="269"/>
        <v>0.91527742492979014</v>
      </c>
      <c r="AN58" s="10">
        <f t="shared" si="269"/>
        <v>0.91928476992870989</v>
      </c>
      <c r="AO58" s="10">
        <f t="shared" si="269"/>
        <v>0.92329211492762964</v>
      </c>
      <c r="AP58" s="10">
        <f t="shared" si="269"/>
        <v>0.92729945992655027</v>
      </c>
      <c r="AQ58" s="10">
        <f t="shared" si="269"/>
        <v>0.93130680492547002</v>
      </c>
      <c r="AR58" s="10">
        <f t="shared" si="269"/>
        <v>0.93531414992438977</v>
      </c>
      <c r="AS58" s="10">
        <f t="shared" si="269"/>
        <v>0.93932149492330952</v>
      </c>
      <c r="AT58" s="10">
        <f t="shared" si="269"/>
        <v>0.94332883992222927</v>
      </c>
      <c r="AU58" s="10">
        <f t="shared" si="269"/>
        <v>0.94733618492114902</v>
      </c>
      <c r="AV58" s="10">
        <f t="shared" si="269"/>
        <v>0.95134352992006876</v>
      </c>
      <c r="AW58" s="10">
        <f t="shared" si="269"/>
        <v>0.95535087491898851</v>
      </c>
      <c r="AX58" s="10">
        <f t="shared" si="269"/>
        <v>0.95935821991790826</v>
      </c>
      <c r="AY58" s="10">
        <f t="shared" si="269"/>
        <v>0.96336556491682801</v>
      </c>
      <c r="AZ58" s="10">
        <f t="shared" si="269"/>
        <v>0.96737290991574776</v>
      </c>
      <c r="BA58" s="10">
        <f t="shared" ref="BA58:BP58" si="270">BA$5/(1-$C58)+$B$58-BA$5</f>
        <v>0.97138025491466751</v>
      </c>
      <c r="BB58" s="10">
        <f t="shared" si="270"/>
        <v>0.97538759991358814</v>
      </c>
      <c r="BC58" s="10">
        <f t="shared" si="270"/>
        <v>0.97939494491250745</v>
      </c>
      <c r="BD58" s="10">
        <f t="shared" si="270"/>
        <v>0.9834022899114272</v>
      </c>
      <c r="BE58" s="10">
        <f t="shared" si="270"/>
        <v>0.98740963491034694</v>
      </c>
      <c r="BF58" s="10">
        <f t="shared" si="270"/>
        <v>0.99141697990926758</v>
      </c>
      <c r="BG58" s="10">
        <f t="shared" si="270"/>
        <v>0.99542432490818733</v>
      </c>
      <c r="BH58" s="10">
        <f t="shared" si="270"/>
        <v>0.99943166990710708</v>
      </c>
      <c r="BI58" s="10">
        <f t="shared" si="270"/>
        <v>1.0034390149060268</v>
      </c>
      <c r="BJ58" s="10">
        <f t="shared" si="270"/>
        <v>1.0074463599049466</v>
      </c>
      <c r="BK58" s="10">
        <f t="shared" si="270"/>
        <v>1.0114537049038663</v>
      </c>
      <c r="BL58" s="10">
        <f t="shared" si="270"/>
        <v>1.0154610499027861</v>
      </c>
      <c r="BM58" s="10">
        <f t="shared" si="270"/>
        <v>1.0194683949017058</v>
      </c>
      <c r="BN58" s="10">
        <f t="shared" si="270"/>
        <v>1.0234757399006256</v>
      </c>
      <c r="BO58" s="10">
        <f t="shared" si="270"/>
        <v>1.0274830848995453</v>
      </c>
      <c r="BP58" s="10">
        <f t="shared" si="270"/>
        <v>1.031490429898466</v>
      </c>
      <c r="BQ58" s="10">
        <f t="shared" ref="BQ58:CF58" si="271">BQ$5/(1-$C58)+$B$58-BQ$5</f>
        <v>1.0354977748973857</v>
      </c>
      <c r="BR58" s="10">
        <f t="shared" si="271"/>
        <v>1.0395051198963055</v>
      </c>
      <c r="BS58" s="10">
        <f t="shared" si="271"/>
        <v>1.0435124648952252</v>
      </c>
      <c r="BT58" s="10">
        <f t="shared" si="271"/>
        <v>1.0475198098941449</v>
      </c>
      <c r="BU58" s="10">
        <f t="shared" si="271"/>
        <v>1.0515271548930647</v>
      </c>
      <c r="BV58" s="10">
        <f t="shared" si="271"/>
        <v>1.0555344998919844</v>
      </c>
      <c r="BW58" s="10">
        <f t="shared" si="271"/>
        <v>1.0595418448909042</v>
      </c>
      <c r="BX58" s="10">
        <f t="shared" si="271"/>
        <v>1.0635491898898239</v>
      </c>
      <c r="BY58" s="10">
        <f t="shared" si="271"/>
        <v>1.0675565348887437</v>
      </c>
      <c r="BZ58" s="10">
        <f t="shared" si="271"/>
        <v>1.0715638798876643</v>
      </c>
      <c r="CA58" s="10">
        <f t="shared" si="271"/>
        <v>1.0755712248865841</v>
      </c>
      <c r="CB58" s="10">
        <f t="shared" si="271"/>
        <v>1.0795785698855038</v>
      </c>
      <c r="CC58" s="10">
        <f t="shared" si="271"/>
        <v>1.0835859148844236</v>
      </c>
      <c r="CD58" s="10">
        <f t="shared" si="271"/>
        <v>1.0875932598833433</v>
      </c>
      <c r="CE58" s="10">
        <f t="shared" si="271"/>
        <v>1.0916006048822631</v>
      </c>
      <c r="CF58" s="10">
        <f t="shared" si="271"/>
        <v>1.0956079498811828</v>
      </c>
      <c r="CG58" s="10">
        <f t="shared" ref="CG58:CV58" si="272">CG$5/(1-$C58)+$B$58-CG$5</f>
        <v>1.0996152948801026</v>
      </c>
      <c r="CH58" s="10">
        <f t="shared" si="272"/>
        <v>1.1036226398790223</v>
      </c>
      <c r="CI58" s="10">
        <f t="shared" si="272"/>
        <v>1.107629984877943</v>
      </c>
      <c r="CJ58" s="10">
        <f t="shared" si="272"/>
        <v>1.1116373298768627</v>
      </c>
      <c r="CK58" s="10">
        <f t="shared" si="272"/>
        <v>1.1156446748757824</v>
      </c>
      <c r="CL58" s="10">
        <f t="shared" si="272"/>
        <v>1.1196520198747022</v>
      </c>
      <c r="CM58" s="10">
        <f t="shared" si="272"/>
        <v>1.1236593648736219</v>
      </c>
      <c r="CN58" s="10">
        <f t="shared" si="272"/>
        <v>1.1276667098725417</v>
      </c>
      <c r="CO58" s="10">
        <f t="shared" si="272"/>
        <v>1.1316740548714614</v>
      </c>
      <c r="CP58" s="10">
        <f t="shared" si="272"/>
        <v>1.1356813998703812</v>
      </c>
      <c r="CQ58" s="10">
        <f t="shared" si="272"/>
        <v>1.1396887448693009</v>
      </c>
      <c r="CR58" s="10">
        <f t="shared" si="272"/>
        <v>1.1436960898682207</v>
      </c>
      <c r="CS58" s="10">
        <f t="shared" si="272"/>
        <v>1.1477034348671413</v>
      </c>
      <c r="CT58" s="10">
        <f t="shared" si="272"/>
        <v>1.1517107798660611</v>
      </c>
      <c r="CU58" s="10">
        <f t="shared" si="272"/>
        <v>1.1557181248649808</v>
      </c>
      <c r="CV58" s="10">
        <f t="shared" si="272"/>
        <v>1.1597254698639006</v>
      </c>
      <c r="CW58" s="10">
        <f t="shared" ref="CW58:DL58" si="273">CW$5/(1-$C58)+$B$58-CW$5</f>
        <v>1.1637328148628203</v>
      </c>
      <c r="CX58" s="10">
        <f t="shared" si="273"/>
        <v>1.1677401598617401</v>
      </c>
      <c r="CY58" s="10">
        <f t="shared" si="273"/>
        <v>1.1717475048606598</v>
      </c>
      <c r="CZ58" s="10">
        <f t="shared" si="273"/>
        <v>1.1757548498595796</v>
      </c>
      <c r="DA58" s="10">
        <f t="shared" si="273"/>
        <v>1.1797621948584993</v>
      </c>
      <c r="DB58" s="10">
        <f t="shared" si="273"/>
        <v>1.18376953985742</v>
      </c>
      <c r="DC58" s="10">
        <f t="shared" si="273"/>
        <v>1.1877768848563397</v>
      </c>
      <c r="DD58" s="10">
        <f t="shared" si="273"/>
        <v>1.1917842298552594</v>
      </c>
      <c r="DE58" s="10">
        <f t="shared" si="273"/>
        <v>1.1957915748541792</v>
      </c>
      <c r="DF58" s="10">
        <f t="shared" si="273"/>
        <v>1.1997989198530989</v>
      </c>
      <c r="DG58" s="10">
        <f t="shared" si="273"/>
        <v>1.2038062648520196</v>
      </c>
      <c r="DH58" s="10">
        <f t="shared" si="273"/>
        <v>1.2078136098509384</v>
      </c>
      <c r="DI58" s="10">
        <f t="shared" si="273"/>
        <v>1.2118209548498591</v>
      </c>
      <c r="DJ58" s="10">
        <f t="shared" si="273"/>
        <v>1.2158282998487779</v>
      </c>
      <c r="DK58" s="10">
        <f t="shared" si="273"/>
        <v>1.2198356448476986</v>
      </c>
      <c r="DL58" s="10">
        <f t="shared" si="273"/>
        <v>1.2238429898466192</v>
      </c>
      <c r="DM58" s="10">
        <f t="shared" ref="DM58:EB58" si="274">DM$5/(1-$C58)+$B$58-DM$5</f>
        <v>1.2278503348455381</v>
      </c>
      <c r="DN58" s="10">
        <f t="shared" si="274"/>
        <v>1.2318576798444587</v>
      </c>
      <c r="DO58" s="10">
        <f t="shared" si="274"/>
        <v>1.2358650248433776</v>
      </c>
      <c r="DP58" s="10">
        <f t="shared" si="274"/>
        <v>1.2398723698422982</v>
      </c>
      <c r="DQ58" s="10">
        <f t="shared" si="274"/>
        <v>1.2438797148412171</v>
      </c>
      <c r="DR58" s="10">
        <f t="shared" si="274"/>
        <v>1.2478870598401377</v>
      </c>
      <c r="DS58" s="10">
        <f t="shared" si="274"/>
        <v>1.2518944048390566</v>
      </c>
      <c r="DT58" s="10">
        <f t="shared" si="274"/>
        <v>1.2559017498379772</v>
      </c>
      <c r="DU58" s="10">
        <f t="shared" si="274"/>
        <v>1.2599090948368961</v>
      </c>
      <c r="DV58" s="10">
        <f t="shared" si="274"/>
        <v>1.2639164398358167</v>
      </c>
      <c r="DW58" s="10">
        <f t="shared" si="274"/>
        <v>1.2679237848347356</v>
      </c>
      <c r="DX58" s="10">
        <f t="shared" si="274"/>
        <v>1.2719311298336562</v>
      </c>
      <c r="DY58" s="10">
        <f t="shared" si="274"/>
        <v>1.2759384748325751</v>
      </c>
      <c r="DZ58" s="10">
        <f t="shared" si="274"/>
        <v>1.2799458198314957</v>
      </c>
      <c r="EA58" s="10">
        <f t="shared" si="274"/>
        <v>1.2839531648304163</v>
      </c>
      <c r="EB58" s="10">
        <f t="shared" si="274"/>
        <v>1.2879605098293352</v>
      </c>
      <c r="EC58" s="10">
        <f>EC$5/(1-$C58)+$B$58-EC$5</f>
        <v>1.2919678548282558</v>
      </c>
      <c r="ED58" s="10">
        <f>ED$5/(1-$C58)+$B$58-ED$5</f>
        <v>1.2959751998271747</v>
      </c>
      <c r="EE58" s="10"/>
    </row>
    <row r="59" spans="1:135" x14ac:dyDescent="0.25">
      <c r="A59" s="57"/>
    </row>
    <row r="60" spans="1:135" x14ac:dyDescent="0.25">
      <c r="A60" s="1" t="s">
        <v>41</v>
      </c>
    </row>
    <row r="61" spans="1:135" x14ac:dyDescent="0.25">
      <c r="A61" s="57" t="s">
        <v>49</v>
      </c>
      <c r="B61" s="10">
        <f>0.2351</f>
        <v>0.2351</v>
      </c>
      <c r="C61" s="7">
        <v>1.7000000000000001E-2</v>
      </c>
      <c r="D61" s="10">
        <f t="shared" ref="D61:T61" si="275">D$5/(1-$C61)+$B$61-D$5</f>
        <v>0.26104099694811822</v>
      </c>
      <c r="E61" s="10">
        <f t="shared" si="275"/>
        <v>0.26190569684638865</v>
      </c>
      <c r="F61" s="10">
        <f t="shared" si="275"/>
        <v>0.2627703967446593</v>
      </c>
      <c r="G61" s="10">
        <f t="shared" si="275"/>
        <v>0.26363509664292994</v>
      </c>
      <c r="H61" s="10">
        <f t="shared" si="275"/>
        <v>0.26449979654120059</v>
      </c>
      <c r="I61" s="10">
        <f t="shared" si="275"/>
        <v>0.26536449643947102</v>
      </c>
      <c r="J61" s="10">
        <f t="shared" si="275"/>
        <v>0.26622919633774167</v>
      </c>
      <c r="K61" s="10">
        <f t="shared" si="275"/>
        <v>0.26709389623601232</v>
      </c>
      <c r="L61" s="10">
        <f t="shared" si="275"/>
        <v>0.26795859613428297</v>
      </c>
      <c r="M61" s="10">
        <f t="shared" si="275"/>
        <v>0.26882329603255362</v>
      </c>
      <c r="N61" s="10">
        <f t="shared" si="275"/>
        <v>0.26968799593082426</v>
      </c>
      <c r="O61" s="10">
        <f t="shared" si="275"/>
        <v>0.27055269582909469</v>
      </c>
      <c r="P61" s="10">
        <f t="shared" si="275"/>
        <v>0.27141739572736512</v>
      </c>
      <c r="Q61" s="10">
        <f t="shared" si="275"/>
        <v>0.27228209562563599</v>
      </c>
      <c r="R61" s="10">
        <f t="shared" si="275"/>
        <v>0.27314679552390642</v>
      </c>
      <c r="S61" s="10">
        <f t="shared" si="275"/>
        <v>0.27401149542217729</v>
      </c>
      <c r="T61" s="10">
        <f t="shared" si="275"/>
        <v>0.27487619532044771</v>
      </c>
      <c r="U61" s="10">
        <f t="shared" ref="U61:AJ61" si="276">U$5/(1-$C61)+$B$61-U$5</f>
        <v>0.27574089521871814</v>
      </c>
      <c r="V61" s="10">
        <f t="shared" si="276"/>
        <v>0.27660559511698901</v>
      </c>
      <c r="W61" s="10">
        <f t="shared" si="276"/>
        <v>0.27747029501525944</v>
      </c>
      <c r="X61" s="10">
        <f t="shared" si="276"/>
        <v>0.27833499491353031</v>
      </c>
      <c r="Y61" s="10">
        <f t="shared" si="276"/>
        <v>0.27919969481180074</v>
      </c>
      <c r="Z61" s="10">
        <f t="shared" si="276"/>
        <v>0.28006439471007116</v>
      </c>
      <c r="AA61" s="10">
        <f t="shared" si="276"/>
        <v>0.28092909460834203</v>
      </c>
      <c r="AB61" s="10">
        <f t="shared" si="276"/>
        <v>0.28179379450661246</v>
      </c>
      <c r="AC61" s="10">
        <f t="shared" si="276"/>
        <v>0.28265849440488289</v>
      </c>
      <c r="AD61" s="10">
        <f t="shared" si="276"/>
        <v>0.28352319430315376</v>
      </c>
      <c r="AE61" s="10">
        <f t="shared" si="276"/>
        <v>0.28438789420142419</v>
      </c>
      <c r="AF61" s="10">
        <f t="shared" si="276"/>
        <v>0.28525259409969506</v>
      </c>
      <c r="AG61" s="10">
        <f t="shared" si="276"/>
        <v>0.28611729399796548</v>
      </c>
      <c r="AH61" s="10">
        <f t="shared" si="276"/>
        <v>0.28698199389623591</v>
      </c>
      <c r="AI61" s="10">
        <f t="shared" si="276"/>
        <v>0.28784669379450678</v>
      </c>
      <c r="AJ61" s="10">
        <f t="shared" si="276"/>
        <v>0.28871139369277721</v>
      </c>
      <c r="AK61" s="10">
        <f t="shared" ref="AK61:AZ61" si="277">AK$5/(1-$C61)+$B$61-AK$5</f>
        <v>0.28957609359104808</v>
      </c>
      <c r="AL61" s="10">
        <f t="shared" si="277"/>
        <v>0.29044079348931851</v>
      </c>
      <c r="AM61" s="10">
        <f t="shared" si="277"/>
        <v>0.29130549338758893</v>
      </c>
      <c r="AN61" s="10">
        <f t="shared" si="277"/>
        <v>0.2921701932858598</v>
      </c>
      <c r="AO61" s="10">
        <f t="shared" si="277"/>
        <v>0.29303489318413023</v>
      </c>
      <c r="AP61" s="10">
        <f t="shared" si="277"/>
        <v>0.29389959308240066</v>
      </c>
      <c r="AQ61" s="10">
        <f t="shared" si="277"/>
        <v>0.29476429298067153</v>
      </c>
      <c r="AR61" s="10">
        <f t="shared" si="277"/>
        <v>0.29562899287894195</v>
      </c>
      <c r="AS61" s="10">
        <f t="shared" si="277"/>
        <v>0.29649369277721283</v>
      </c>
      <c r="AT61" s="10">
        <f t="shared" si="277"/>
        <v>0.29735839267548325</v>
      </c>
      <c r="AU61" s="10">
        <f t="shared" si="277"/>
        <v>0.29822309257375368</v>
      </c>
      <c r="AV61" s="10">
        <f t="shared" si="277"/>
        <v>0.29908779247202455</v>
      </c>
      <c r="AW61" s="10">
        <f t="shared" si="277"/>
        <v>0.29995249237029453</v>
      </c>
      <c r="AX61" s="10">
        <f t="shared" si="277"/>
        <v>0.3008171922685654</v>
      </c>
      <c r="AY61" s="10">
        <f t="shared" si="277"/>
        <v>0.30168189216683627</v>
      </c>
      <c r="AZ61" s="10">
        <f t="shared" si="277"/>
        <v>0.30254659206510626</v>
      </c>
      <c r="BA61" s="10">
        <f t="shared" ref="BA61:BP61" si="278">BA$5/(1-$C61)+$B$61-BA$5</f>
        <v>0.30341129196337713</v>
      </c>
      <c r="BB61" s="10">
        <f t="shared" si="278"/>
        <v>0.304275991861648</v>
      </c>
      <c r="BC61" s="10">
        <f t="shared" si="278"/>
        <v>0.30514069175991843</v>
      </c>
      <c r="BD61" s="10">
        <f t="shared" si="278"/>
        <v>0.3060053916581893</v>
      </c>
      <c r="BE61" s="10">
        <f t="shared" si="278"/>
        <v>0.30687009155646017</v>
      </c>
      <c r="BF61" s="10">
        <f t="shared" si="278"/>
        <v>0.30773479145473015</v>
      </c>
      <c r="BG61" s="10">
        <f t="shared" si="278"/>
        <v>0.30859949135300102</v>
      </c>
      <c r="BH61" s="10">
        <f t="shared" si="278"/>
        <v>0.30946419125127189</v>
      </c>
      <c r="BI61" s="10">
        <f t="shared" si="278"/>
        <v>0.31032889114954187</v>
      </c>
      <c r="BJ61" s="10">
        <f t="shared" si="278"/>
        <v>0.31119359104781275</v>
      </c>
      <c r="BK61" s="10">
        <f t="shared" si="278"/>
        <v>0.31205829094608362</v>
      </c>
      <c r="BL61" s="10">
        <f t="shared" si="278"/>
        <v>0.3129229908443536</v>
      </c>
      <c r="BM61" s="10">
        <f t="shared" si="278"/>
        <v>0.31378769074262447</v>
      </c>
      <c r="BN61" s="10">
        <f t="shared" si="278"/>
        <v>0.31465239064089534</v>
      </c>
      <c r="BO61" s="10">
        <f t="shared" si="278"/>
        <v>0.31551709053916621</v>
      </c>
      <c r="BP61" s="10">
        <f t="shared" si="278"/>
        <v>0.31638179043743619</v>
      </c>
      <c r="BQ61" s="10">
        <f t="shared" ref="BQ61:CF61" si="279">BQ$5/(1-$C61)+$B$61-BQ$5</f>
        <v>0.31724649033570707</v>
      </c>
      <c r="BR61" s="10">
        <f t="shared" si="279"/>
        <v>0.31811119023397794</v>
      </c>
      <c r="BS61" s="10">
        <f t="shared" si="279"/>
        <v>0.31897589013224792</v>
      </c>
      <c r="BT61" s="10">
        <f t="shared" si="279"/>
        <v>0.31984059003051879</v>
      </c>
      <c r="BU61" s="10">
        <f t="shared" si="279"/>
        <v>0.32070528992878966</v>
      </c>
      <c r="BV61" s="10">
        <f t="shared" si="279"/>
        <v>0.32156998982705964</v>
      </c>
      <c r="BW61" s="10">
        <f t="shared" si="279"/>
        <v>0.32243468972533051</v>
      </c>
      <c r="BX61" s="10">
        <f t="shared" si="279"/>
        <v>0.32329938962360139</v>
      </c>
      <c r="BY61" s="10">
        <f t="shared" si="279"/>
        <v>0.32416408952187137</v>
      </c>
      <c r="BZ61" s="10">
        <f t="shared" si="279"/>
        <v>0.32502878942014224</v>
      </c>
      <c r="CA61" s="10">
        <f t="shared" si="279"/>
        <v>0.32589348931841311</v>
      </c>
      <c r="CB61" s="10">
        <f t="shared" si="279"/>
        <v>0.32675818921668398</v>
      </c>
      <c r="CC61" s="10">
        <f t="shared" si="279"/>
        <v>0.32762288911495396</v>
      </c>
      <c r="CD61" s="10">
        <f t="shared" si="279"/>
        <v>0.32848758901322483</v>
      </c>
      <c r="CE61" s="10">
        <f t="shared" si="279"/>
        <v>0.32935228891149571</v>
      </c>
      <c r="CF61" s="10">
        <f t="shared" si="279"/>
        <v>0.33021698880976569</v>
      </c>
      <c r="CG61" s="10">
        <f t="shared" ref="CG61:CV61" si="280">CG$5/(1-$C61)+$B$61-CG$5</f>
        <v>0.33108168870803656</v>
      </c>
      <c r="CH61" s="10">
        <f t="shared" si="280"/>
        <v>0.33194638860630743</v>
      </c>
      <c r="CI61" s="10">
        <f t="shared" si="280"/>
        <v>0.33281108850457741</v>
      </c>
      <c r="CJ61" s="10">
        <f t="shared" si="280"/>
        <v>0.33367578840284828</v>
      </c>
      <c r="CK61" s="10">
        <f t="shared" si="280"/>
        <v>0.33454048830111915</v>
      </c>
      <c r="CL61" s="10">
        <f t="shared" si="280"/>
        <v>0.33540518819939003</v>
      </c>
      <c r="CM61" s="10">
        <f t="shared" si="280"/>
        <v>0.33626988809766001</v>
      </c>
      <c r="CN61" s="10">
        <f t="shared" si="280"/>
        <v>0.33713458799593088</v>
      </c>
      <c r="CO61" s="10">
        <f t="shared" si="280"/>
        <v>0.33799928789420175</v>
      </c>
      <c r="CP61" s="10">
        <f t="shared" si="280"/>
        <v>0.33886398779247173</v>
      </c>
      <c r="CQ61" s="10">
        <f t="shared" si="280"/>
        <v>0.3397286876907426</v>
      </c>
      <c r="CR61" s="10">
        <f t="shared" si="280"/>
        <v>0.34059338758901347</v>
      </c>
      <c r="CS61" s="10">
        <f t="shared" si="280"/>
        <v>0.34145808748728346</v>
      </c>
      <c r="CT61" s="10">
        <f t="shared" si="280"/>
        <v>0.34232278738555433</v>
      </c>
      <c r="CU61" s="10">
        <f t="shared" si="280"/>
        <v>0.3431874872838252</v>
      </c>
      <c r="CV61" s="10">
        <f t="shared" si="280"/>
        <v>0.34405218718209518</v>
      </c>
      <c r="CW61" s="10">
        <f t="shared" ref="CW61:DL61" si="281">CW$5/(1-$C61)+$B$61-CW$5</f>
        <v>0.34491688708036605</v>
      </c>
      <c r="CX61" s="10">
        <f t="shared" si="281"/>
        <v>0.34578158697863692</v>
      </c>
      <c r="CY61" s="10">
        <f t="shared" si="281"/>
        <v>0.34664628687690779</v>
      </c>
      <c r="CZ61" s="10">
        <f t="shared" si="281"/>
        <v>0.34751098677517778</v>
      </c>
      <c r="DA61" s="10">
        <f t="shared" si="281"/>
        <v>0.34837568667344865</v>
      </c>
      <c r="DB61" s="10">
        <f t="shared" si="281"/>
        <v>0.34924038657171952</v>
      </c>
      <c r="DC61" s="10">
        <f t="shared" si="281"/>
        <v>0.3501050864699895</v>
      </c>
      <c r="DD61" s="10">
        <f t="shared" si="281"/>
        <v>0.35096978636826037</v>
      </c>
      <c r="DE61" s="10">
        <f t="shared" si="281"/>
        <v>0.35183448626653124</v>
      </c>
      <c r="DF61" s="10">
        <f t="shared" si="281"/>
        <v>0.35269918616480123</v>
      </c>
      <c r="DG61" s="10">
        <f t="shared" si="281"/>
        <v>0.3535638860630721</v>
      </c>
      <c r="DH61" s="10">
        <f t="shared" si="281"/>
        <v>0.35442858596134297</v>
      </c>
      <c r="DI61" s="10">
        <f t="shared" si="281"/>
        <v>0.35529328585961295</v>
      </c>
      <c r="DJ61" s="10">
        <f t="shared" si="281"/>
        <v>0.35615798575788382</v>
      </c>
      <c r="DK61" s="10">
        <f t="shared" si="281"/>
        <v>0.35702268565615469</v>
      </c>
      <c r="DL61" s="10">
        <f t="shared" si="281"/>
        <v>0.35788738555442556</v>
      </c>
      <c r="DM61" s="10">
        <f t="shared" ref="DM61:EB61" si="282">DM$5/(1-$C61)+$B$61-DM$5</f>
        <v>0.35875208545269555</v>
      </c>
      <c r="DN61" s="10">
        <f t="shared" si="282"/>
        <v>0.35961678535096642</v>
      </c>
      <c r="DO61" s="10">
        <f t="shared" si="282"/>
        <v>0.36048148524923729</v>
      </c>
      <c r="DP61" s="10">
        <f t="shared" si="282"/>
        <v>0.36134618514750727</v>
      </c>
      <c r="DQ61" s="10">
        <f t="shared" si="282"/>
        <v>0.36221088504577814</v>
      </c>
      <c r="DR61" s="10">
        <f t="shared" si="282"/>
        <v>0.36307558494404901</v>
      </c>
      <c r="DS61" s="10">
        <f t="shared" si="282"/>
        <v>0.363940284842319</v>
      </c>
      <c r="DT61" s="10">
        <f t="shared" si="282"/>
        <v>0.36480498474058987</v>
      </c>
      <c r="DU61" s="10">
        <f t="shared" si="282"/>
        <v>0.36566968463886074</v>
      </c>
      <c r="DV61" s="10">
        <f t="shared" si="282"/>
        <v>0.36653438453713072</v>
      </c>
      <c r="DW61" s="10">
        <f t="shared" si="282"/>
        <v>0.36739908443540159</v>
      </c>
      <c r="DX61" s="10">
        <f t="shared" si="282"/>
        <v>0.36826378433367157</v>
      </c>
      <c r="DY61" s="10">
        <f t="shared" si="282"/>
        <v>0.36912848423194333</v>
      </c>
      <c r="DZ61" s="10">
        <f t="shared" si="282"/>
        <v>0.36999318413021332</v>
      </c>
      <c r="EA61" s="10">
        <f t="shared" si="282"/>
        <v>0.3708578840284833</v>
      </c>
      <c r="EB61" s="10">
        <f t="shared" si="282"/>
        <v>0.37172258392675328</v>
      </c>
      <c r="EC61" s="10">
        <f>EC$5/(1-$C61)+$B$61-EC$5</f>
        <v>0.37258728382502504</v>
      </c>
      <c r="ED61" s="10">
        <f>ED$5/(1-$C61)+$B$61-ED$5</f>
        <v>0.37345198372329502</v>
      </c>
    </row>
    <row r="62" spans="1:135" x14ac:dyDescent="0.25">
      <c r="A62" s="57" t="s">
        <v>50</v>
      </c>
      <c r="B62" s="10">
        <f>0.3283</f>
        <v>0.32829999999999998</v>
      </c>
      <c r="C62" s="7">
        <v>3.6900000000000002E-2</v>
      </c>
      <c r="D62" s="10">
        <f t="shared" ref="D62:T62" si="283">D$5/(1-$C62)+$B$62-D$5</f>
        <v>0.38577066763575973</v>
      </c>
      <c r="E62" s="10">
        <f t="shared" si="283"/>
        <v>0.38768635655695172</v>
      </c>
      <c r="F62" s="10">
        <f t="shared" si="283"/>
        <v>0.3896020454781437</v>
      </c>
      <c r="G62" s="10">
        <f t="shared" si="283"/>
        <v>0.39151773439933568</v>
      </c>
      <c r="H62" s="10">
        <f t="shared" si="283"/>
        <v>0.39343342332052744</v>
      </c>
      <c r="I62" s="10">
        <f t="shared" si="283"/>
        <v>0.39534911224171965</v>
      </c>
      <c r="J62" s="10">
        <f t="shared" si="283"/>
        <v>0.39726480116291141</v>
      </c>
      <c r="K62" s="10">
        <f t="shared" si="283"/>
        <v>0.39918049008410361</v>
      </c>
      <c r="L62" s="10">
        <f t="shared" si="283"/>
        <v>0.40109617900529537</v>
      </c>
      <c r="M62" s="10">
        <f t="shared" si="283"/>
        <v>0.40301186792648758</v>
      </c>
      <c r="N62" s="10">
        <f t="shared" si="283"/>
        <v>0.40492755684767934</v>
      </c>
      <c r="O62" s="10">
        <f t="shared" si="283"/>
        <v>0.40684324576887132</v>
      </c>
      <c r="P62" s="10">
        <f t="shared" si="283"/>
        <v>0.4087589346900633</v>
      </c>
      <c r="Q62" s="10">
        <f t="shared" si="283"/>
        <v>0.41067462361125529</v>
      </c>
      <c r="R62" s="10">
        <f t="shared" si="283"/>
        <v>0.41259031253244727</v>
      </c>
      <c r="S62" s="10">
        <f t="shared" si="283"/>
        <v>0.41450600145363925</v>
      </c>
      <c r="T62" s="10">
        <f t="shared" si="283"/>
        <v>0.41642169037483123</v>
      </c>
      <c r="U62" s="10">
        <f t="shared" ref="U62:AJ62" si="284">U$5/(1-$C62)+$B$62-U$5</f>
        <v>0.41833737929602322</v>
      </c>
      <c r="V62" s="10">
        <f t="shared" si="284"/>
        <v>0.4202530682172152</v>
      </c>
      <c r="W62" s="10">
        <f t="shared" si="284"/>
        <v>0.42216875713840718</v>
      </c>
      <c r="X62" s="10">
        <f t="shared" si="284"/>
        <v>0.42408444605959916</v>
      </c>
      <c r="Y62" s="10">
        <f t="shared" si="284"/>
        <v>0.42600013498079115</v>
      </c>
      <c r="Z62" s="10">
        <f t="shared" si="284"/>
        <v>0.42791582390198313</v>
      </c>
      <c r="AA62" s="10">
        <f t="shared" si="284"/>
        <v>0.42983151282317511</v>
      </c>
      <c r="AB62" s="10">
        <f t="shared" si="284"/>
        <v>0.43174720174436709</v>
      </c>
      <c r="AC62" s="10">
        <f t="shared" si="284"/>
        <v>0.43366289066555908</v>
      </c>
      <c r="AD62" s="10">
        <f t="shared" si="284"/>
        <v>0.43557857958675106</v>
      </c>
      <c r="AE62" s="10">
        <f t="shared" si="284"/>
        <v>0.43749426850794304</v>
      </c>
      <c r="AF62" s="10">
        <f t="shared" si="284"/>
        <v>0.43940995742913502</v>
      </c>
      <c r="AG62" s="10">
        <f t="shared" si="284"/>
        <v>0.44132564635032701</v>
      </c>
      <c r="AH62" s="10">
        <f t="shared" si="284"/>
        <v>0.44324133527151899</v>
      </c>
      <c r="AI62" s="10">
        <f t="shared" si="284"/>
        <v>0.44515702419271097</v>
      </c>
      <c r="AJ62" s="10">
        <f t="shared" si="284"/>
        <v>0.44707271311390295</v>
      </c>
      <c r="AK62" s="10">
        <f t="shared" ref="AK62:AZ62" si="285">AK$5/(1-$C62)+$B$62-AK$5</f>
        <v>0.44898840203509494</v>
      </c>
      <c r="AL62" s="10">
        <f t="shared" si="285"/>
        <v>0.45090409095628692</v>
      </c>
      <c r="AM62" s="10">
        <f t="shared" si="285"/>
        <v>0.4528197798774789</v>
      </c>
      <c r="AN62" s="10">
        <f t="shared" si="285"/>
        <v>0.45473546879867088</v>
      </c>
      <c r="AO62" s="10">
        <f t="shared" si="285"/>
        <v>0.45665115771986287</v>
      </c>
      <c r="AP62" s="10">
        <f t="shared" si="285"/>
        <v>0.45856684664105485</v>
      </c>
      <c r="AQ62" s="10">
        <f t="shared" si="285"/>
        <v>0.46048253556224683</v>
      </c>
      <c r="AR62" s="10">
        <f t="shared" si="285"/>
        <v>0.46239822448343881</v>
      </c>
      <c r="AS62" s="10">
        <f t="shared" si="285"/>
        <v>0.46431391340463035</v>
      </c>
      <c r="AT62" s="10">
        <f t="shared" si="285"/>
        <v>0.46622960232582278</v>
      </c>
      <c r="AU62" s="10">
        <f t="shared" si="285"/>
        <v>0.46814529124701432</v>
      </c>
      <c r="AV62" s="10">
        <f t="shared" si="285"/>
        <v>0.47006098016820674</v>
      </c>
      <c r="AW62" s="10">
        <f t="shared" si="285"/>
        <v>0.47197666908939828</v>
      </c>
      <c r="AX62" s="10">
        <f t="shared" si="285"/>
        <v>0.47389235801059071</v>
      </c>
      <c r="AY62" s="10">
        <f t="shared" si="285"/>
        <v>0.47580804693178225</v>
      </c>
      <c r="AZ62" s="10">
        <f t="shared" si="285"/>
        <v>0.47772373585297467</v>
      </c>
      <c r="BA62" s="10">
        <f t="shared" ref="BA62:BP62" si="286">BA$5/(1-$C62)+$B$62-BA$5</f>
        <v>0.47963942477416621</v>
      </c>
      <c r="BB62" s="10">
        <f t="shared" si="286"/>
        <v>0.48155511369535864</v>
      </c>
      <c r="BC62" s="10">
        <f t="shared" si="286"/>
        <v>0.48347080261655062</v>
      </c>
      <c r="BD62" s="10">
        <f t="shared" si="286"/>
        <v>0.48538649153774216</v>
      </c>
      <c r="BE62" s="10">
        <f t="shared" si="286"/>
        <v>0.48730218045893459</v>
      </c>
      <c r="BF62" s="10">
        <f t="shared" si="286"/>
        <v>0.48921786938012612</v>
      </c>
      <c r="BG62" s="10">
        <f t="shared" si="286"/>
        <v>0.49113355830131855</v>
      </c>
      <c r="BH62" s="10">
        <f t="shared" si="286"/>
        <v>0.49304924722251009</v>
      </c>
      <c r="BI62" s="10">
        <f t="shared" si="286"/>
        <v>0.49496493614370252</v>
      </c>
      <c r="BJ62" s="10">
        <f t="shared" si="286"/>
        <v>0.49688062506489405</v>
      </c>
      <c r="BK62" s="10">
        <f t="shared" si="286"/>
        <v>0.49879631398608648</v>
      </c>
      <c r="BL62" s="10">
        <f t="shared" si="286"/>
        <v>0.50071200290727802</v>
      </c>
      <c r="BM62" s="10">
        <f t="shared" si="286"/>
        <v>0.50262769182847045</v>
      </c>
      <c r="BN62" s="10">
        <f t="shared" si="286"/>
        <v>0.50454338074966198</v>
      </c>
      <c r="BO62" s="10">
        <f t="shared" si="286"/>
        <v>0.50645906967085441</v>
      </c>
      <c r="BP62" s="10">
        <f t="shared" si="286"/>
        <v>0.50837475859204595</v>
      </c>
      <c r="BQ62" s="10">
        <f t="shared" ref="BQ62:CF62" si="287">BQ$5/(1-$C62)+$B$62-BQ$5</f>
        <v>0.51029044751323838</v>
      </c>
      <c r="BR62" s="10">
        <f t="shared" si="287"/>
        <v>0.51220613643442992</v>
      </c>
      <c r="BS62" s="10">
        <f t="shared" si="287"/>
        <v>0.51412182535562234</v>
      </c>
      <c r="BT62" s="10">
        <f t="shared" si="287"/>
        <v>0.51603751427681388</v>
      </c>
      <c r="BU62" s="10">
        <f t="shared" si="287"/>
        <v>0.51795320319800631</v>
      </c>
      <c r="BV62" s="10">
        <f t="shared" si="287"/>
        <v>0.51986889211919785</v>
      </c>
      <c r="BW62" s="10">
        <f t="shared" si="287"/>
        <v>0.52178458104039027</v>
      </c>
      <c r="BX62" s="10">
        <f t="shared" si="287"/>
        <v>0.52370026996158181</v>
      </c>
      <c r="BY62" s="10">
        <f t="shared" si="287"/>
        <v>0.52561595888277424</v>
      </c>
      <c r="BZ62" s="10">
        <f t="shared" si="287"/>
        <v>0.52753164780396578</v>
      </c>
      <c r="CA62" s="10">
        <f t="shared" si="287"/>
        <v>0.5294473367251582</v>
      </c>
      <c r="CB62" s="10">
        <f t="shared" si="287"/>
        <v>0.53136302564634974</v>
      </c>
      <c r="CC62" s="10">
        <f t="shared" si="287"/>
        <v>0.53327871456754217</v>
      </c>
      <c r="CD62" s="10">
        <f t="shared" si="287"/>
        <v>0.53519440348873371</v>
      </c>
      <c r="CE62" s="10">
        <f t="shared" si="287"/>
        <v>0.53711009240992613</v>
      </c>
      <c r="CF62" s="10">
        <f t="shared" si="287"/>
        <v>0.53902578133111767</v>
      </c>
      <c r="CG62" s="10">
        <f t="shared" ref="CG62:CV62" si="288">CG$5/(1-$C62)+$B$62-CG$5</f>
        <v>0.5409414702523101</v>
      </c>
      <c r="CH62" s="10">
        <f t="shared" si="288"/>
        <v>0.54285715917350164</v>
      </c>
      <c r="CI62" s="10">
        <f t="shared" si="288"/>
        <v>0.54477284809469317</v>
      </c>
      <c r="CJ62" s="10">
        <f t="shared" si="288"/>
        <v>0.5466885370158856</v>
      </c>
      <c r="CK62" s="10">
        <f t="shared" si="288"/>
        <v>0.54860422593707714</v>
      </c>
      <c r="CL62" s="10">
        <f t="shared" si="288"/>
        <v>0.55051991485826957</v>
      </c>
      <c r="CM62" s="10">
        <f t="shared" si="288"/>
        <v>0.5524356037794611</v>
      </c>
      <c r="CN62" s="10">
        <f t="shared" si="288"/>
        <v>0.55435129270065353</v>
      </c>
      <c r="CO62" s="10">
        <f t="shared" si="288"/>
        <v>0.55626698162184507</v>
      </c>
      <c r="CP62" s="10">
        <f t="shared" si="288"/>
        <v>0.5581826705430375</v>
      </c>
      <c r="CQ62" s="10">
        <f t="shared" si="288"/>
        <v>0.56009835946422903</v>
      </c>
      <c r="CR62" s="10">
        <f t="shared" si="288"/>
        <v>0.56201404838542146</v>
      </c>
      <c r="CS62" s="10">
        <f t="shared" si="288"/>
        <v>0.563929737306613</v>
      </c>
      <c r="CT62" s="10">
        <f t="shared" si="288"/>
        <v>0.56584542622780543</v>
      </c>
      <c r="CU62" s="10">
        <f t="shared" si="288"/>
        <v>0.56776111514899696</v>
      </c>
      <c r="CV62" s="10">
        <f t="shared" si="288"/>
        <v>0.56967680407018939</v>
      </c>
      <c r="CW62" s="10">
        <f t="shared" ref="CW62:DL62" si="289">CW$5/(1-$C62)+$B$62-CW$5</f>
        <v>0.57159249299138093</v>
      </c>
      <c r="CX62" s="10">
        <f t="shared" si="289"/>
        <v>0.57350818191257336</v>
      </c>
      <c r="CY62" s="10">
        <f t="shared" si="289"/>
        <v>0.57542387083376489</v>
      </c>
      <c r="CZ62" s="10">
        <f t="shared" si="289"/>
        <v>0.57733955975495732</v>
      </c>
      <c r="DA62" s="10">
        <f t="shared" si="289"/>
        <v>0.57925524867614886</v>
      </c>
      <c r="DB62" s="10">
        <f t="shared" si="289"/>
        <v>0.58117093759734129</v>
      </c>
      <c r="DC62" s="10">
        <f t="shared" si="289"/>
        <v>0.58308662651853282</v>
      </c>
      <c r="DD62" s="10">
        <f t="shared" si="289"/>
        <v>0.58500231543972525</v>
      </c>
      <c r="DE62" s="10">
        <f t="shared" si="289"/>
        <v>0.58691800436091679</v>
      </c>
      <c r="DF62" s="10">
        <f t="shared" si="289"/>
        <v>0.58883369328210922</v>
      </c>
      <c r="DG62" s="10">
        <f t="shared" si="289"/>
        <v>0.59074938220330075</v>
      </c>
      <c r="DH62" s="10">
        <f t="shared" si="289"/>
        <v>0.59266507112449318</v>
      </c>
      <c r="DI62" s="10">
        <f t="shared" si="289"/>
        <v>0.59458076004568472</v>
      </c>
      <c r="DJ62" s="10">
        <f t="shared" si="289"/>
        <v>0.59649644896687715</v>
      </c>
      <c r="DK62" s="10">
        <f t="shared" si="289"/>
        <v>0.59841213788806868</v>
      </c>
      <c r="DL62" s="10">
        <f t="shared" si="289"/>
        <v>0.60032782680926111</v>
      </c>
      <c r="DM62" s="10">
        <f t="shared" ref="DM62:EB62" si="290">DM$5/(1-$C62)+$B$62-DM$5</f>
        <v>0.60224351573045265</v>
      </c>
      <c r="DN62" s="10">
        <f t="shared" si="290"/>
        <v>0.60415920465164508</v>
      </c>
      <c r="DO62" s="10">
        <f t="shared" si="290"/>
        <v>0.60607489357283661</v>
      </c>
      <c r="DP62" s="10">
        <f t="shared" si="290"/>
        <v>0.60799058249402904</v>
      </c>
      <c r="DQ62" s="10">
        <f t="shared" si="290"/>
        <v>0.60990627141522058</v>
      </c>
      <c r="DR62" s="10">
        <f t="shared" si="290"/>
        <v>0.61182196033641301</v>
      </c>
      <c r="DS62" s="10">
        <f t="shared" si="290"/>
        <v>0.61373764925760455</v>
      </c>
      <c r="DT62" s="10">
        <f t="shared" si="290"/>
        <v>0.61565333817879786</v>
      </c>
      <c r="DU62" s="10">
        <f t="shared" si="290"/>
        <v>0.6175690270999894</v>
      </c>
      <c r="DV62" s="10">
        <f t="shared" si="290"/>
        <v>0.61948471602118094</v>
      </c>
      <c r="DW62" s="10">
        <f t="shared" si="290"/>
        <v>0.62140040494237248</v>
      </c>
      <c r="DX62" s="10">
        <f t="shared" si="290"/>
        <v>0.62331609386356579</v>
      </c>
      <c r="DY62" s="10">
        <f t="shared" si="290"/>
        <v>0.62523178278475733</v>
      </c>
      <c r="DZ62" s="10">
        <f t="shared" si="290"/>
        <v>0.62714747170594887</v>
      </c>
      <c r="EA62" s="10">
        <f t="shared" si="290"/>
        <v>0.62906316062714218</v>
      </c>
      <c r="EB62" s="10">
        <f t="shared" si="290"/>
        <v>0.63097884954833372</v>
      </c>
      <c r="EC62" s="10">
        <f>EC$5/(1-$C62)+$B$62-EC$5</f>
        <v>0.63289453846952526</v>
      </c>
      <c r="ED62" s="10">
        <f>ED$5/(1-$C62)+$B$62-ED$5</f>
        <v>0.6348102273907168</v>
      </c>
    </row>
    <row r="63" spans="1:135" x14ac:dyDescent="0.25">
      <c r="A63" s="57" t="s">
        <v>51</v>
      </c>
      <c r="B63" s="10">
        <f>0.3776</f>
        <v>0.37759999999999999</v>
      </c>
      <c r="C63" s="7">
        <v>4.2900000000000001E-2</v>
      </c>
      <c r="D63" s="10">
        <f t="shared" ref="D63:T63" si="291">D$5/(1-$C63)+$B$63-D$5</f>
        <v>0.44483435377703473</v>
      </c>
      <c r="E63" s="10">
        <f t="shared" si="291"/>
        <v>0.44707549890293596</v>
      </c>
      <c r="F63" s="10">
        <f t="shared" si="291"/>
        <v>0.44931664402883742</v>
      </c>
      <c r="G63" s="10">
        <f t="shared" si="291"/>
        <v>0.45155778915473843</v>
      </c>
      <c r="H63" s="10">
        <f t="shared" si="291"/>
        <v>0.45379893428063944</v>
      </c>
      <c r="I63" s="10">
        <f t="shared" si="291"/>
        <v>0.4560400794065409</v>
      </c>
      <c r="J63" s="10">
        <f t="shared" si="291"/>
        <v>0.45828122453244191</v>
      </c>
      <c r="K63" s="10">
        <f t="shared" si="291"/>
        <v>0.46052236965834292</v>
      </c>
      <c r="L63" s="10">
        <f t="shared" si="291"/>
        <v>0.46276351478424438</v>
      </c>
      <c r="M63" s="10">
        <f t="shared" si="291"/>
        <v>0.46500465991014539</v>
      </c>
      <c r="N63" s="10">
        <f t="shared" si="291"/>
        <v>0.46724580503604685</v>
      </c>
      <c r="O63" s="10">
        <f t="shared" si="291"/>
        <v>0.46948695016194764</v>
      </c>
      <c r="P63" s="10">
        <f t="shared" si="291"/>
        <v>0.47172809528784887</v>
      </c>
      <c r="Q63" s="10">
        <f t="shared" si="291"/>
        <v>0.4739692404137501</v>
      </c>
      <c r="R63" s="10">
        <f t="shared" si="291"/>
        <v>0.47621038553965134</v>
      </c>
      <c r="S63" s="10">
        <f t="shared" si="291"/>
        <v>0.47845153066555257</v>
      </c>
      <c r="T63" s="10">
        <f t="shared" si="291"/>
        <v>0.48069267579145381</v>
      </c>
      <c r="U63" s="10">
        <f t="shared" ref="U63:AJ63" si="292">U$5/(1-$C63)+$B$63-U$5</f>
        <v>0.48293382091735459</v>
      </c>
      <c r="V63" s="10">
        <f t="shared" si="292"/>
        <v>0.48517496604325583</v>
      </c>
      <c r="W63" s="10">
        <f t="shared" si="292"/>
        <v>0.48741611116915706</v>
      </c>
      <c r="X63" s="10">
        <f t="shared" si="292"/>
        <v>0.4896572562950583</v>
      </c>
      <c r="Y63" s="10">
        <f t="shared" si="292"/>
        <v>0.49189840142095953</v>
      </c>
      <c r="Z63" s="10">
        <f t="shared" si="292"/>
        <v>0.49413954654686032</v>
      </c>
      <c r="AA63" s="10">
        <f t="shared" si="292"/>
        <v>0.49638069167276155</v>
      </c>
      <c r="AB63" s="10">
        <f t="shared" si="292"/>
        <v>0.49862183679866279</v>
      </c>
      <c r="AC63" s="10">
        <f t="shared" si="292"/>
        <v>0.50086298192456402</v>
      </c>
      <c r="AD63" s="10">
        <f t="shared" si="292"/>
        <v>0.50310412705046526</v>
      </c>
      <c r="AE63" s="10">
        <f t="shared" si="292"/>
        <v>0.50534527217636649</v>
      </c>
      <c r="AF63" s="10">
        <f t="shared" si="292"/>
        <v>0.50758641730226728</v>
      </c>
      <c r="AG63" s="10">
        <f t="shared" si="292"/>
        <v>0.50982756242816851</v>
      </c>
      <c r="AH63" s="10">
        <f t="shared" si="292"/>
        <v>0.51206870755406975</v>
      </c>
      <c r="AI63" s="10">
        <f t="shared" si="292"/>
        <v>0.51430985267997098</v>
      </c>
      <c r="AJ63" s="10">
        <f t="shared" si="292"/>
        <v>0.51655099780587221</v>
      </c>
      <c r="AK63" s="10">
        <f t="shared" ref="AK63:AZ63" si="293">AK$5/(1-$C63)+$B$63-AK$5</f>
        <v>0.51879214293177345</v>
      </c>
      <c r="AL63" s="10">
        <f t="shared" si="293"/>
        <v>0.52103328805767424</v>
      </c>
      <c r="AM63" s="10">
        <f t="shared" si="293"/>
        <v>0.52327443318357547</v>
      </c>
      <c r="AN63" s="10">
        <f t="shared" si="293"/>
        <v>0.52551557830947671</v>
      </c>
      <c r="AO63" s="10">
        <f t="shared" si="293"/>
        <v>0.52775672343537794</v>
      </c>
      <c r="AP63" s="10">
        <f t="shared" si="293"/>
        <v>0.52999786856127917</v>
      </c>
      <c r="AQ63" s="10">
        <f t="shared" si="293"/>
        <v>0.53223901368717996</v>
      </c>
      <c r="AR63" s="10">
        <f t="shared" si="293"/>
        <v>0.53448015881308075</v>
      </c>
      <c r="AS63" s="10">
        <f t="shared" si="293"/>
        <v>0.53672130393898199</v>
      </c>
      <c r="AT63" s="10">
        <f t="shared" si="293"/>
        <v>0.53896244906488322</v>
      </c>
      <c r="AU63" s="10">
        <f t="shared" si="293"/>
        <v>0.54120359419078445</v>
      </c>
      <c r="AV63" s="10">
        <f t="shared" si="293"/>
        <v>0.54344473931668569</v>
      </c>
      <c r="AW63" s="10">
        <f t="shared" si="293"/>
        <v>0.54568588444258692</v>
      </c>
      <c r="AX63" s="10">
        <f t="shared" si="293"/>
        <v>0.54792702956848816</v>
      </c>
      <c r="AY63" s="10">
        <f t="shared" si="293"/>
        <v>0.55016817469438939</v>
      </c>
      <c r="AZ63" s="10">
        <f t="shared" si="293"/>
        <v>0.55240931982029062</v>
      </c>
      <c r="BA63" s="10">
        <f t="shared" ref="BA63:BP63" si="294">BA$5/(1-$C63)+$B$63-BA$5</f>
        <v>0.55465046494619186</v>
      </c>
      <c r="BB63" s="10">
        <f t="shared" si="294"/>
        <v>0.55689161007209309</v>
      </c>
      <c r="BC63" s="10">
        <f t="shared" si="294"/>
        <v>0.55913275519799388</v>
      </c>
      <c r="BD63" s="10">
        <f t="shared" si="294"/>
        <v>0.56137390032389511</v>
      </c>
      <c r="BE63" s="10">
        <f t="shared" si="294"/>
        <v>0.56361504544979635</v>
      </c>
      <c r="BF63" s="10">
        <f t="shared" si="294"/>
        <v>0.56585619057569758</v>
      </c>
      <c r="BG63" s="10">
        <f t="shared" si="294"/>
        <v>0.56809733570159882</v>
      </c>
      <c r="BH63" s="10">
        <f t="shared" si="294"/>
        <v>0.57033848082750005</v>
      </c>
      <c r="BI63" s="10">
        <f t="shared" si="294"/>
        <v>0.57257962595340128</v>
      </c>
      <c r="BJ63" s="10">
        <f t="shared" si="294"/>
        <v>0.57482077107930252</v>
      </c>
      <c r="BK63" s="10">
        <f t="shared" si="294"/>
        <v>0.57706191620520286</v>
      </c>
      <c r="BL63" s="10">
        <f t="shared" si="294"/>
        <v>0.5793030613311041</v>
      </c>
      <c r="BM63" s="10">
        <f t="shared" si="294"/>
        <v>0.58154420645700533</v>
      </c>
      <c r="BN63" s="10">
        <f t="shared" si="294"/>
        <v>0.58378535158290656</v>
      </c>
      <c r="BO63" s="10">
        <f t="shared" si="294"/>
        <v>0.5860264967088078</v>
      </c>
      <c r="BP63" s="10">
        <f t="shared" si="294"/>
        <v>0.58826764183470903</v>
      </c>
      <c r="BQ63" s="10">
        <f t="shared" ref="BQ63:CF63" si="295">BQ$5/(1-$C63)+$B$63-BQ$5</f>
        <v>0.59050878696061027</v>
      </c>
      <c r="BR63" s="10">
        <f t="shared" si="295"/>
        <v>0.5927499320865115</v>
      </c>
      <c r="BS63" s="10">
        <f t="shared" si="295"/>
        <v>0.59499107721241273</v>
      </c>
      <c r="BT63" s="10">
        <f t="shared" si="295"/>
        <v>0.59723222233831397</v>
      </c>
      <c r="BU63" s="10">
        <f t="shared" si="295"/>
        <v>0.5994733674642152</v>
      </c>
      <c r="BV63" s="10">
        <f t="shared" si="295"/>
        <v>0.60171451259011555</v>
      </c>
      <c r="BW63" s="10">
        <f t="shared" si="295"/>
        <v>0.60395565771601678</v>
      </c>
      <c r="BX63" s="10">
        <f t="shared" si="295"/>
        <v>0.60619680284191801</v>
      </c>
      <c r="BY63" s="10">
        <f t="shared" si="295"/>
        <v>0.60843794796781925</v>
      </c>
      <c r="BZ63" s="10">
        <f t="shared" si="295"/>
        <v>0.61067909309372048</v>
      </c>
      <c r="CA63" s="10">
        <f t="shared" si="295"/>
        <v>0.61292023821962172</v>
      </c>
      <c r="CB63" s="10">
        <f t="shared" si="295"/>
        <v>0.61516138334552295</v>
      </c>
      <c r="CC63" s="10">
        <f t="shared" si="295"/>
        <v>0.61740252847142418</v>
      </c>
      <c r="CD63" s="10">
        <f t="shared" si="295"/>
        <v>0.61964367359732542</v>
      </c>
      <c r="CE63" s="10">
        <f t="shared" si="295"/>
        <v>0.62188481872322665</v>
      </c>
      <c r="CF63" s="10">
        <f t="shared" si="295"/>
        <v>0.62412596384912788</v>
      </c>
      <c r="CG63" s="10">
        <f t="shared" ref="CG63:CV63" si="296">CG$5/(1-$C63)+$B$63-CG$5</f>
        <v>0.62636710897502823</v>
      </c>
      <c r="CH63" s="10">
        <f t="shared" si="296"/>
        <v>0.62860825410092946</v>
      </c>
      <c r="CI63" s="10">
        <f t="shared" si="296"/>
        <v>0.6308493992268307</v>
      </c>
      <c r="CJ63" s="10">
        <f t="shared" si="296"/>
        <v>0.63309054435273193</v>
      </c>
      <c r="CK63" s="10">
        <f t="shared" si="296"/>
        <v>0.63533168947863317</v>
      </c>
      <c r="CL63" s="10">
        <f t="shared" si="296"/>
        <v>0.6375728346045344</v>
      </c>
      <c r="CM63" s="10">
        <f t="shared" si="296"/>
        <v>0.63981397973043563</v>
      </c>
      <c r="CN63" s="10">
        <f t="shared" si="296"/>
        <v>0.64205512485633687</v>
      </c>
      <c r="CO63" s="10">
        <f t="shared" si="296"/>
        <v>0.6442962699822381</v>
      </c>
      <c r="CP63" s="10">
        <f t="shared" si="296"/>
        <v>0.64653741510813934</v>
      </c>
      <c r="CQ63" s="10">
        <f t="shared" si="296"/>
        <v>0.64877856023404057</v>
      </c>
      <c r="CR63" s="10">
        <f t="shared" si="296"/>
        <v>0.6510197053599418</v>
      </c>
      <c r="CS63" s="10">
        <f t="shared" si="296"/>
        <v>0.65326085048584215</v>
      </c>
      <c r="CT63" s="10">
        <f t="shared" si="296"/>
        <v>0.65550199561174338</v>
      </c>
      <c r="CU63" s="10">
        <f t="shared" si="296"/>
        <v>0.65774314073764462</v>
      </c>
      <c r="CV63" s="10">
        <f t="shared" si="296"/>
        <v>0.65998428586354585</v>
      </c>
      <c r="CW63" s="10">
        <f t="shared" ref="CW63:DL63" si="297">CW$5/(1-$C63)+$B$63-CW$5</f>
        <v>0.66222543098944708</v>
      </c>
      <c r="CX63" s="10">
        <f t="shared" si="297"/>
        <v>0.66446657611534832</v>
      </c>
      <c r="CY63" s="10">
        <f t="shared" si="297"/>
        <v>0.66670772124124955</v>
      </c>
      <c r="CZ63" s="10">
        <f t="shared" si="297"/>
        <v>0.66894886636715079</v>
      </c>
      <c r="DA63" s="10">
        <f t="shared" si="297"/>
        <v>0.67119001149305202</v>
      </c>
      <c r="DB63" s="10">
        <f t="shared" si="297"/>
        <v>0.67343115661895325</v>
      </c>
      <c r="DC63" s="10">
        <f t="shared" si="297"/>
        <v>0.67567230174485449</v>
      </c>
      <c r="DD63" s="10">
        <f t="shared" si="297"/>
        <v>0.67791344687075483</v>
      </c>
      <c r="DE63" s="10">
        <f t="shared" si="297"/>
        <v>0.68015459199665607</v>
      </c>
      <c r="DF63" s="10">
        <f t="shared" si="297"/>
        <v>0.6823957371225573</v>
      </c>
      <c r="DG63" s="10">
        <f t="shared" si="297"/>
        <v>0.68463688224845853</v>
      </c>
      <c r="DH63" s="10">
        <f t="shared" si="297"/>
        <v>0.68687802737435977</v>
      </c>
      <c r="DI63" s="10">
        <f t="shared" si="297"/>
        <v>0.689119172500261</v>
      </c>
      <c r="DJ63" s="10">
        <f t="shared" si="297"/>
        <v>0.69136031762616224</v>
      </c>
      <c r="DK63" s="10">
        <f t="shared" si="297"/>
        <v>0.69360146275206347</v>
      </c>
      <c r="DL63" s="10">
        <f t="shared" si="297"/>
        <v>0.6958426078779647</v>
      </c>
      <c r="DM63" s="10">
        <f t="shared" ref="DM63:EB63" si="298">DM$5/(1-$C63)+$B$63-DM$5</f>
        <v>0.69808375300386594</v>
      </c>
      <c r="DN63" s="10">
        <f t="shared" si="298"/>
        <v>0.70032489812976717</v>
      </c>
      <c r="DO63" s="10">
        <f t="shared" si="298"/>
        <v>0.70256604325566752</v>
      </c>
      <c r="DP63" s="10">
        <f t="shared" si="298"/>
        <v>0.70480718838156786</v>
      </c>
      <c r="DQ63" s="10">
        <f t="shared" si="298"/>
        <v>0.7070483335074691</v>
      </c>
      <c r="DR63" s="10">
        <f t="shared" si="298"/>
        <v>0.70928947863337033</v>
      </c>
      <c r="DS63" s="10">
        <f t="shared" si="298"/>
        <v>0.71153062375927156</v>
      </c>
      <c r="DT63" s="10">
        <f t="shared" si="298"/>
        <v>0.7137717688851728</v>
      </c>
      <c r="DU63" s="10">
        <f t="shared" si="298"/>
        <v>0.71601291401107403</v>
      </c>
      <c r="DV63" s="10">
        <f t="shared" si="298"/>
        <v>0.71825405913697526</v>
      </c>
      <c r="DW63" s="10">
        <f t="shared" si="298"/>
        <v>0.7204952042628765</v>
      </c>
      <c r="DX63" s="10">
        <f t="shared" si="298"/>
        <v>0.72273634938877773</v>
      </c>
      <c r="DY63" s="10">
        <f t="shared" si="298"/>
        <v>0.72497749451467897</v>
      </c>
      <c r="DZ63" s="10">
        <f t="shared" si="298"/>
        <v>0.7272186396405802</v>
      </c>
      <c r="EA63" s="10">
        <f t="shared" si="298"/>
        <v>0.72945978476648143</v>
      </c>
      <c r="EB63" s="10">
        <f t="shared" si="298"/>
        <v>0.73170092989238267</v>
      </c>
      <c r="EC63" s="10">
        <f>EC$5/(1-$C63)+$B$63-EC$5</f>
        <v>0.7339420750182839</v>
      </c>
      <c r="ED63" s="10">
        <f>ED$5/(1-$C63)+$B$63-ED$5</f>
        <v>0.73618322014418514</v>
      </c>
    </row>
    <row r="64" spans="1:135" x14ac:dyDescent="0.25">
      <c r="A64" s="57" t="s">
        <v>52</v>
      </c>
      <c r="B64" s="10">
        <f>0.4377</f>
        <v>0.43769999999999998</v>
      </c>
      <c r="C64" s="7">
        <v>5.0599999999999999E-2</v>
      </c>
      <c r="D64" s="10">
        <f t="shared" ref="D64:T64" si="299">D$5/(1-$C64)+$B$64-D$5</f>
        <v>0.51764522856540962</v>
      </c>
      <c r="E64" s="10">
        <f t="shared" si="299"/>
        <v>0.52031006951758996</v>
      </c>
      <c r="F64" s="10">
        <f t="shared" si="299"/>
        <v>0.52297491046977029</v>
      </c>
      <c r="G64" s="10">
        <f t="shared" si="299"/>
        <v>0.52563975142195063</v>
      </c>
      <c r="H64" s="10">
        <f t="shared" si="299"/>
        <v>0.52830459237413097</v>
      </c>
      <c r="I64" s="10">
        <f t="shared" si="299"/>
        <v>0.5309694333263113</v>
      </c>
      <c r="J64" s="10">
        <f t="shared" si="299"/>
        <v>0.53363427427849164</v>
      </c>
      <c r="K64" s="10">
        <f t="shared" si="299"/>
        <v>0.53629911523067197</v>
      </c>
      <c r="L64" s="10">
        <f t="shared" si="299"/>
        <v>0.53896395618285231</v>
      </c>
      <c r="M64" s="10">
        <f t="shared" si="299"/>
        <v>0.54162879713503265</v>
      </c>
      <c r="N64" s="10">
        <f t="shared" si="299"/>
        <v>0.54429363808721298</v>
      </c>
      <c r="O64" s="10">
        <f t="shared" si="299"/>
        <v>0.5469584790393931</v>
      </c>
      <c r="P64" s="10">
        <f t="shared" si="299"/>
        <v>0.54962331999157366</v>
      </c>
      <c r="Q64" s="10">
        <f t="shared" si="299"/>
        <v>0.55228816094375377</v>
      </c>
      <c r="R64" s="10">
        <f t="shared" si="299"/>
        <v>0.55495300189593433</v>
      </c>
      <c r="S64" s="10">
        <f t="shared" si="299"/>
        <v>0.55761784284811444</v>
      </c>
      <c r="T64" s="10">
        <f t="shared" si="299"/>
        <v>0.560282683800295</v>
      </c>
      <c r="U64" s="10">
        <f t="shared" ref="U64:AJ64" si="300">U$5/(1-$C64)+$B$64-U$5</f>
        <v>0.56294752475247511</v>
      </c>
      <c r="V64" s="10">
        <f t="shared" si="300"/>
        <v>0.56561236570465523</v>
      </c>
      <c r="W64" s="10">
        <f t="shared" si="300"/>
        <v>0.56827720665683579</v>
      </c>
      <c r="X64" s="10">
        <f t="shared" si="300"/>
        <v>0.5709420476090159</v>
      </c>
      <c r="Y64" s="10">
        <f t="shared" si="300"/>
        <v>0.57360688856119646</v>
      </c>
      <c r="Z64" s="10">
        <f t="shared" si="300"/>
        <v>0.57627172951337657</v>
      </c>
      <c r="AA64" s="10">
        <f t="shared" si="300"/>
        <v>0.57893657046555713</v>
      </c>
      <c r="AB64" s="10">
        <f t="shared" si="300"/>
        <v>0.58160141141773725</v>
      </c>
      <c r="AC64" s="10">
        <f t="shared" si="300"/>
        <v>0.5842662523699178</v>
      </c>
      <c r="AD64" s="10">
        <f t="shared" si="300"/>
        <v>0.58693109332209792</v>
      </c>
      <c r="AE64" s="10">
        <f t="shared" si="300"/>
        <v>0.58959593427427848</v>
      </c>
      <c r="AF64" s="10">
        <f t="shared" si="300"/>
        <v>0.59226077522645859</v>
      </c>
      <c r="AG64" s="10">
        <f t="shared" si="300"/>
        <v>0.59492561617863871</v>
      </c>
      <c r="AH64" s="10">
        <f t="shared" si="300"/>
        <v>0.59759045713081926</v>
      </c>
      <c r="AI64" s="10">
        <f t="shared" si="300"/>
        <v>0.60025529808299938</v>
      </c>
      <c r="AJ64" s="10">
        <f t="shared" si="300"/>
        <v>0.60292013903517994</v>
      </c>
      <c r="AK64" s="10">
        <f t="shared" ref="AK64:AZ64" si="301">AK$5/(1-$C64)+$B$64-AK$5</f>
        <v>0.60558497998736005</v>
      </c>
      <c r="AL64" s="10">
        <f t="shared" si="301"/>
        <v>0.60824982093954061</v>
      </c>
      <c r="AM64" s="10">
        <f t="shared" si="301"/>
        <v>0.61091466189172072</v>
      </c>
      <c r="AN64" s="10">
        <f t="shared" si="301"/>
        <v>0.61357950284390128</v>
      </c>
      <c r="AO64" s="10">
        <f t="shared" si="301"/>
        <v>0.6162443437960814</v>
      </c>
      <c r="AP64" s="10">
        <f t="shared" si="301"/>
        <v>0.61890918474826107</v>
      </c>
      <c r="AQ64" s="10">
        <f t="shared" si="301"/>
        <v>0.62157402570044207</v>
      </c>
      <c r="AR64" s="10">
        <f t="shared" si="301"/>
        <v>0.62423886665262218</v>
      </c>
      <c r="AS64" s="10">
        <f t="shared" si="301"/>
        <v>0.6269037076048023</v>
      </c>
      <c r="AT64" s="10">
        <f t="shared" si="301"/>
        <v>0.6295685485569833</v>
      </c>
      <c r="AU64" s="10">
        <f t="shared" si="301"/>
        <v>0.63223338950916341</v>
      </c>
      <c r="AV64" s="10">
        <f t="shared" si="301"/>
        <v>0.63489823046134353</v>
      </c>
      <c r="AW64" s="10">
        <f t="shared" si="301"/>
        <v>0.63756307141352453</v>
      </c>
      <c r="AX64" s="10">
        <f t="shared" si="301"/>
        <v>0.64022791236570376</v>
      </c>
      <c r="AY64" s="10">
        <f t="shared" si="301"/>
        <v>0.64289275331788476</v>
      </c>
      <c r="AZ64" s="10">
        <f t="shared" si="301"/>
        <v>0.64555759427006398</v>
      </c>
      <c r="BA64" s="10">
        <f t="shared" ref="BA64:BP64" si="302">BA$5/(1-$C64)+$B$64-BA$5</f>
        <v>0.64822243522224499</v>
      </c>
      <c r="BB64" s="10">
        <f t="shared" si="302"/>
        <v>0.65088727617442599</v>
      </c>
      <c r="BC64" s="10">
        <f t="shared" si="302"/>
        <v>0.65355211712660655</v>
      </c>
      <c r="BD64" s="10">
        <f t="shared" si="302"/>
        <v>0.65621695807878577</v>
      </c>
      <c r="BE64" s="10">
        <f t="shared" si="302"/>
        <v>0.65888179903096677</v>
      </c>
      <c r="BF64" s="10">
        <f t="shared" si="302"/>
        <v>0.661546639983146</v>
      </c>
      <c r="BG64" s="10">
        <f t="shared" si="302"/>
        <v>0.664211480935327</v>
      </c>
      <c r="BH64" s="10">
        <f t="shared" si="302"/>
        <v>0.66687632188750801</v>
      </c>
      <c r="BI64" s="10">
        <f t="shared" si="302"/>
        <v>0.66954116283968723</v>
      </c>
      <c r="BJ64" s="10">
        <f t="shared" si="302"/>
        <v>0.67220600379186823</v>
      </c>
      <c r="BK64" s="10">
        <f t="shared" si="302"/>
        <v>0.67487084474404746</v>
      </c>
      <c r="BL64" s="10">
        <f t="shared" si="302"/>
        <v>0.67753568569622846</v>
      </c>
      <c r="BM64" s="10">
        <f t="shared" si="302"/>
        <v>0.68020052664840946</v>
      </c>
      <c r="BN64" s="10">
        <f t="shared" si="302"/>
        <v>0.68286536760058869</v>
      </c>
      <c r="BO64" s="10">
        <f t="shared" si="302"/>
        <v>0.68553020855276969</v>
      </c>
      <c r="BP64" s="10">
        <f t="shared" si="302"/>
        <v>0.6881950495049507</v>
      </c>
      <c r="BQ64" s="10">
        <f t="shared" ref="BQ64:CF64" si="303">BQ$5/(1-$C64)+$B$64-BQ$5</f>
        <v>0.69085989045712992</v>
      </c>
      <c r="BR64" s="10">
        <f t="shared" si="303"/>
        <v>0.69352473140931092</v>
      </c>
      <c r="BS64" s="10">
        <f t="shared" si="303"/>
        <v>0.69618957236149015</v>
      </c>
      <c r="BT64" s="10">
        <f t="shared" si="303"/>
        <v>0.69885441331367115</v>
      </c>
      <c r="BU64" s="10">
        <f t="shared" si="303"/>
        <v>0.70151925426585215</v>
      </c>
      <c r="BV64" s="10">
        <f t="shared" si="303"/>
        <v>0.70418409521803138</v>
      </c>
      <c r="BW64" s="10">
        <f t="shared" si="303"/>
        <v>0.70684893617021238</v>
      </c>
      <c r="BX64" s="10">
        <f t="shared" si="303"/>
        <v>0.70951377712239161</v>
      </c>
      <c r="BY64" s="10">
        <f t="shared" si="303"/>
        <v>0.71217861807457261</v>
      </c>
      <c r="BZ64" s="10">
        <f t="shared" si="303"/>
        <v>0.71484345902675361</v>
      </c>
      <c r="CA64" s="10">
        <f t="shared" si="303"/>
        <v>0.71750829997893284</v>
      </c>
      <c r="CB64" s="10">
        <f t="shared" si="303"/>
        <v>0.72017314093111384</v>
      </c>
      <c r="CC64" s="10">
        <f t="shared" si="303"/>
        <v>0.72283798188329484</v>
      </c>
      <c r="CD64" s="10">
        <f t="shared" si="303"/>
        <v>0.72550282283547407</v>
      </c>
      <c r="CE64" s="10">
        <f t="shared" si="303"/>
        <v>0.72816766378765507</v>
      </c>
      <c r="CF64" s="10">
        <f t="shared" si="303"/>
        <v>0.7308325047398343</v>
      </c>
      <c r="CG64" s="10">
        <f t="shared" ref="CG64:CV64" si="304">CG$5/(1-$C64)+$B$64-CG$5</f>
        <v>0.7334973456920153</v>
      </c>
      <c r="CH64" s="10">
        <f t="shared" si="304"/>
        <v>0.7361621866441963</v>
      </c>
      <c r="CI64" s="10">
        <f t="shared" si="304"/>
        <v>0.73882702759637553</v>
      </c>
      <c r="CJ64" s="10">
        <f t="shared" si="304"/>
        <v>0.74149186854855653</v>
      </c>
      <c r="CK64" s="10">
        <f t="shared" si="304"/>
        <v>0.74415670950073576</v>
      </c>
      <c r="CL64" s="10">
        <f t="shared" si="304"/>
        <v>0.74682155045291676</v>
      </c>
      <c r="CM64" s="10">
        <f t="shared" si="304"/>
        <v>0.74948639140509776</v>
      </c>
      <c r="CN64" s="10">
        <f t="shared" si="304"/>
        <v>0.75215123235727699</v>
      </c>
      <c r="CO64" s="10">
        <f t="shared" si="304"/>
        <v>0.75481607330945799</v>
      </c>
      <c r="CP64" s="10">
        <f t="shared" si="304"/>
        <v>0.75748091426163722</v>
      </c>
      <c r="CQ64" s="10">
        <f t="shared" si="304"/>
        <v>0.76014575521381822</v>
      </c>
      <c r="CR64" s="10">
        <f t="shared" si="304"/>
        <v>0.76281059616599922</v>
      </c>
      <c r="CS64" s="10">
        <f t="shared" si="304"/>
        <v>0.76547543711817845</v>
      </c>
      <c r="CT64" s="10">
        <f t="shared" si="304"/>
        <v>0.76814027807035945</v>
      </c>
      <c r="CU64" s="10">
        <f t="shared" si="304"/>
        <v>0.77080511902254045</v>
      </c>
      <c r="CV64" s="10">
        <f t="shared" si="304"/>
        <v>0.77346995997471968</v>
      </c>
      <c r="CW64" s="10">
        <f t="shared" ref="CW64:DL64" si="305">CW$5/(1-$C64)+$B$64-CW$5</f>
        <v>0.77613480092690068</v>
      </c>
      <c r="CX64" s="10">
        <f t="shared" si="305"/>
        <v>0.77879964187907991</v>
      </c>
      <c r="CY64" s="10">
        <f t="shared" si="305"/>
        <v>0.78146448283126091</v>
      </c>
      <c r="CZ64" s="10">
        <f t="shared" si="305"/>
        <v>0.78412932378344191</v>
      </c>
      <c r="DA64" s="10">
        <f t="shared" si="305"/>
        <v>0.78679416473562114</v>
      </c>
      <c r="DB64" s="10">
        <f t="shared" si="305"/>
        <v>0.78945900568780214</v>
      </c>
      <c r="DC64" s="10">
        <f t="shared" si="305"/>
        <v>0.79212384663998137</v>
      </c>
      <c r="DD64" s="10">
        <f t="shared" si="305"/>
        <v>0.79478868759216237</v>
      </c>
      <c r="DE64" s="10">
        <f t="shared" si="305"/>
        <v>0.79745352854434337</v>
      </c>
      <c r="DF64" s="10">
        <f t="shared" si="305"/>
        <v>0.8001183694965226</v>
      </c>
      <c r="DG64" s="10">
        <f t="shared" si="305"/>
        <v>0.8027832104487036</v>
      </c>
      <c r="DH64" s="10">
        <f t="shared" si="305"/>
        <v>0.80544805140088283</v>
      </c>
      <c r="DI64" s="10">
        <f t="shared" si="305"/>
        <v>0.80811289235306383</v>
      </c>
      <c r="DJ64" s="10">
        <f t="shared" si="305"/>
        <v>0.81077773330524483</v>
      </c>
      <c r="DK64" s="10">
        <f t="shared" si="305"/>
        <v>0.81344257425742406</v>
      </c>
      <c r="DL64" s="10">
        <f t="shared" si="305"/>
        <v>0.81610741520960506</v>
      </c>
      <c r="DM64" s="10">
        <f t="shared" ref="DM64:EB64" si="306">DM$5/(1-$C64)+$B$64-DM$5</f>
        <v>0.81877225616178606</v>
      </c>
      <c r="DN64" s="10">
        <f t="shared" si="306"/>
        <v>0.82143709711396529</v>
      </c>
      <c r="DO64" s="10">
        <f t="shared" si="306"/>
        <v>0.82410193806614629</v>
      </c>
      <c r="DP64" s="10">
        <f t="shared" si="306"/>
        <v>0.82676677901832551</v>
      </c>
      <c r="DQ64" s="10">
        <f t="shared" si="306"/>
        <v>0.82943161997050652</v>
      </c>
      <c r="DR64" s="10">
        <f t="shared" si="306"/>
        <v>0.83209646092268752</v>
      </c>
      <c r="DS64" s="10">
        <f t="shared" si="306"/>
        <v>0.83476130187486675</v>
      </c>
      <c r="DT64" s="10">
        <f t="shared" si="306"/>
        <v>0.83742614282704775</v>
      </c>
      <c r="DU64" s="10">
        <f t="shared" si="306"/>
        <v>0.84009098377922697</v>
      </c>
      <c r="DV64" s="10">
        <f t="shared" si="306"/>
        <v>0.84275582473140798</v>
      </c>
      <c r="DW64" s="10">
        <f t="shared" si="306"/>
        <v>0.8454206656835872</v>
      </c>
      <c r="DX64" s="10">
        <f t="shared" si="306"/>
        <v>0.8480855066357682</v>
      </c>
      <c r="DY64" s="10">
        <f t="shared" si="306"/>
        <v>0.85075034758794921</v>
      </c>
      <c r="DZ64" s="10">
        <f t="shared" si="306"/>
        <v>0.85341518854012843</v>
      </c>
      <c r="EA64" s="10">
        <f t="shared" si="306"/>
        <v>0.85608002949230944</v>
      </c>
      <c r="EB64" s="10">
        <f t="shared" si="306"/>
        <v>0.85874487044448866</v>
      </c>
      <c r="EC64" s="10">
        <f>EC$5/(1-$C64)+$B$64-EC$5</f>
        <v>0.86140971139666966</v>
      </c>
      <c r="ED64" s="10">
        <f>ED$5/(1-$C64)+$B$64-ED$5</f>
        <v>0.86407455234885067</v>
      </c>
    </row>
    <row r="65" spans="1:135" x14ac:dyDescent="0.25">
      <c r="A65" s="57" t="s">
        <v>53</v>
      </c>
      <c r="B65" s="10">
        <f>0.4994</f>
        <v>0.49940000000000001</v>
      </c>
      <c r="C65" s="7">
        <v>5.9700000000000003E-2</v>
      </c>
      <c r="D65" s="10">
        <f t="shared" ref="D65:T65" si="307">D$5/(1-$C65)+$B$65-D$5</f>
        <v>0.59463556311815369</v>
      </c>
      <c r="E65" s="10">
        <f t="shared" si="307"/>
        <v>0.59781008188875862</v>
      </c>
      <c r="F65" s="10">
        <f t="shared" si="307"/>
        <v>0.60098460065936399</v>
      </c>
      <c r="G65" s="10">
        <f t="shared" si="307"/>
        <v>0.60415911942996892</v>
      </c>
      <c r="H65" s="10">
        <f t="shared" si="307"/>
        <v>0.60733363820057429</v>
      </c>
      <c r="I65" s="10">
        <f t="shared" si="307"/>
        <v>0.61050815697117922</v>
      </c>
      <c r="J65" s="10">
        <f t="shared" si="307"/>
        <v>0.61368267574178459</v>
      </c>
      <c r="K65" s="10">
        <f t="shared" si="307"/>
        <v>0.61685719451238952</v>
      </c>
      <c r="L65" s="10">
        <f t="shared" si="307"/>
        <v>0.62003171328299489</v>
      </c>
      <c r="M65" s="10">
        <f t="shared" si="307"/>
        <v>0.62320623205359982</v>
      </c>
      <c r="N65" s="10">
        <f t="shared" si="307"/>
        <v>0.62638075082420519</v>
      </c>
      <c r="O65" s="10">
        <f t="shared" si="307"/>
        <v>0.62955526959481034</v>
      </c>
      <c r="P65" s="10">
        <f t="shared" si="307"/>
        <v>0.63272978836541549</v>
      </c>
      <c r="Q65" s="10">
        <f t="shared" si="307"/>
        <v>0.63590430713602064</v>
      </c>
      <c r="R65" s="10">
        <f t="shared" si="307"/>
        <v>0.63907882590662535</v>
      </c>
      <c r="S65" s="10">
        <f t="shared" si="307"/>
        <v>0.6422533446772305</v>
      </c>
      <c r="T65" s="10">
        <f t="shared" si="307"/>
        <v>0.64542786344783565</v>
      </c>
      <c r="U65" s="10">
        <f t="shared" ref="U65:AJ65" si="308">U$5/(1-$C65)+$B$65-U$5</f>
        <v>0.6486023822184408</v>
      </c>
      <c r="V65" s="10">
        <f t="shared" si="308"/>
        <v>0.65177690098904595</v>
      </c>
      <c r="W65" s="10">
        <f t="shared" si="308"/>
        <v>0.6549514197596511</v>
      </c>
      <c r="X65" s="10">
        <f t="shared" si="308"/>
        <v>0.65812593853025625</v>
      </c>
      <c r="Y65" s="10">
        <f t="shared" si="308"/>
        <v>0.6613004573008614</v>
      </c>
      <c r="Z65" s="10">
        <f t="shared" si="308"/>
        <v>0.66447497607146655</v>
      </c>
      <c r="AA65" s="10">
        <f t="shared" si="308"/>
        <v>0.6676494948420717</v>
      </c>
      <c r="AB65" s="10">
        <f t="shared" si="308"/>
        <v>0.67082401361267685</v>
      </c>
      <c r="AC65" s="10">
        <f t="shared" si="308"/>
        <v>0.673998532383282</v>
      </c>
      <c r="AD65" s="10">
        <f t="shared" si="308"/>
        <v>0.67717305115388671</v>
      </c>
      <c r="AE65" s="10">
        <f t="shared" si="308"/>
        <v>0.68034756992449186</v>
      </c>
      <c r="AF65" s="10">
        <f t="shared" si="308"/>
        <v>0.68352208869509701</v>
      </c>
      <c r="AG65" s="10">
        <f t="shared" si="308"/>
        <v>0.68669660746570216</v>
      </c>
      <c r="AH65" s="10">
        <f t="shared" si="308"/>
        <v>0.68987112623630731</v>
      </c>
      <c r="AI65" s="10">
        <f t="shared" si="308"/>
        <v>0.69304564500691246</v>
      </c>
      <c r="AJ65" s="10">
        <f t="shared" si="308"/>
        <v>0.69622016377751761</v>
      </c>
      <c r="AK65" s="10">
        <f t="shared" ref="AK65:AZ65" si="309">AK$5/(1-$C65)+$B$65-AK$5</f>
        <v>0.69939468254812276</v>
      </c>
      <c r="AL65" s="10">
        <f t="shared" si="309"/>
        <v>0.70256920131872791</v>
      </c>
      <c r="AM65" s="10">
        <f t="shared" si="309"/>
        <v>0.70574372008933306</v>
      </c>
      <c r="AN65" s="10">
        <f t="shared" si="309"/>
        <v>0.70891823885993821</v>
      </c>
      <c r="AO65" s="10">
        <f t="shared" si="309"/>
        <v>0.71209275763054292</v>
      </c>
      <c r="AP65" s="10">
        <f t="shared" si="309"/>
        <v>0.71526727640114762</v>
      </c>
      <c r="AQ65" s="10">
        <f t="shared" si="309"/>
        <v>0.71844179517175322</v>
      </c>
      <c r="AR65" s="10">
        <f t="shared" si="309"/>
        <v>0.72161631394235792</v>
      </c>
      <c r="AS65" s="10">
        <f t="shared" si="309"/>
        <v>0.72479083271296352</v>
      </c>
      <c r="AT65" s="10">
        <f t="shared" si="309"/>
        <v>0.72796535148356822</v>
      </c>
      <c r="AU65" s="10">
        <f t="shared" si="309"/>
        <v>0.73113987025417382</v>
      </c>
      <c r="AV65" s="10">
        <f t="shared" si="309"/>
        <v>0.73431438902477852</v>
      </c>
      <c r="AW65" s="10">
        <f t="shared" si="309"/>
        <v>0.73748890779538412</v>
      </c>
      <c r="AX65" s="10">
        <f t="shared" si="309"/>
        <v>0.74066342656598882</v>
      </c>
      <c r="AY65" s="10">
        <f t="shared" si="309"/>
        <v>0.74383794533659353</v>
      </c>
      <c r="AZ65" s="10">
        <f t="shared" si="309"/>
        <v>0.74701246410719913</v>
      </c>
      <c r="BA65" s="10">
        <f t="shared" ref="BA65:BP65" si="310">BA$5/(1-$C65)+$B$65-BA$5</f>
        <v>0.75018698287780383</v>
      </c>
      <c r="BB65" s="10">
        <f t="shared" si="310"/>
        <v>0.75336150164840943</v>
      </c>
      <c r="BC65" s="10">
        <f t="shared" si="310"/>
        <v>0.75653602041901458</v>
      </c>
      <c r="BD65" s="10">
        <f t="shared" si="310"/>
        <v>0.75971053918961928</v>
      </c>
      <c r="BE65" s="10">
        <f t="shared" si="310"/>
        <v>0.76288505796022488</v>
      </c>
      <c r="BF65" s="10">
        <f t="shared" si="310"/>
        <v>0.76605957673082958</v>
      </c>
      <c r="BG65" s="10">
        <f t="shared" si="310"/>
        <v>0.76923409550143518</v>
      </c>
      <c r="BH65" s="10">
        <f t="shared" si="310"/>
        <v>0.77240861427203988</v>
      </c>
      <c r="BI65" s="10">
        <f t="shared" si="310"/>
        <v>0.77558313304264459</v>
      </c>
      <c r="BJ65" s="10">
        <f t="shared" si="310"/>
        <v>0.77875765181325018</v>
      </c>
      <c r="BK65" s="10">
        <f t="shared" si="310"/>
        <v>0.78193217058385489</v>
      </c>
      <c r="BL65" s="10">
        <f t="shared" si="310"/>
        <v>0.78510668935446049</v>
      </c>
      <c r="BM65" s="10">
        <f t="shared" si="310"/>
        <v>0.78828120812506519</v>
      </c>
      <c r="BN65" s="10">
        <f t="shared" si="310"/>
        <v>0.79145572689567079</v>
      </c>
      <c r="BO65" s="10">
        <f t="shared" si="310"/>
        <v>0.79463024566627549</v>
      </c>
      <c r="BP65" s="10">
        <f t="shared" si="310"/>
        <v>0.79780476443688109</v>
      </c>
      <c r="BQ65" s="10">
        <f t="shared" ref="BQ65:CF65" si="311">BQ$5/(1-$C65)+$B$65-BQ$5</f>
        <v>0.80097928320748579</v>
      </c>
      <c r="BR65" s="10">
        <f t="shared" si="311"/>
        <v>0.80415380197809139</v>
      </c>
      <c r="BS65" s="10">
        <f t="shared" si="311"/>
        <v>0.80732832074869609</v>
      </c>
      <c r="BT65" s="10">
        <f t="shared" si="311"/>
        <v>0.8105028395193008</v>
      </c>
      <c r="BU65" s="10">
        <f t="shared" si="311"/>
        <v>0.81367735828990639</v>
      </c>
      <c r="BV65" s="10">
        <f t="shared" si="311"/>
        <v>0.8168518770605111</v>
      </c>
      <c r="BW65" s="10">
        <f t="shared" si="311"/>
        <v>0.82002639583111669</v>
      </c>
      <c r="BX65" s="10">
        <f t="shared" si="311"/>
        <v>0.8232009146017214</v>
      </c>
      <c r="BY65" s="10">
        <f t="shared" si="311"/>
        <v>0.826375433372327</v>
      </c>
      <c r="BZ65" s="10">
        <f t="shared" si="311"/>
        <v>0.8295499521429317</v>
      </c>
      <c r="CA65" s="10">
        <f t="shared" si="311"/>
        <v>0.8327244709135373</v>
      </c>
      <c r="CB65" s="10">
        <f t="shared" si="311"/>
        <v>0.835898989684142</v>
      </c>
      <c r="CC65" s="10">
        <f t="shared" si="311"/>
        <v>0.8390735084547476</v>
      </c>
      <c r="CD65" s="10">
        <f t="shared" si="311"/>
        <v>0.8422480272253523</v>
      </c>
      <c r="CE65" s="10">
        <f t="shared" si="311"/>
        <v>0.8454225459959579</v>
      </c>
      <c r="CF65" s="10">
        <f t="shared" si="311"/>
        <v>0.8485970647665626</v>
      </c>
      <c r="CG65" s="10">
        <f t="shared" ref="CG65:CV65" si="312">CG$5/(1-$C65)+$B$65-CG$5</f>
        <v>0.85177158353716731</v>
      </c>
      <c r="CH65" s="10">
        <f t="shared" si="312"/>
        <v>0.8549461023077729</v>
      </c>
      <c r="CI65" s="10">
        <f t="shared" si="312"/>
        <v>0.85812062107837761</v>
      </c>
      <c r="CJ65" s="10">
        <f t="shared" si="312"/>
        <v>0.8612951398489832</v>
      </c>
      <c r="CK65" s="10">
        <f t="shared" si="312"/>
        <v>0.86446965861958791</v>
      </c>
      <c r="CL65" s="10">
        <f t="shared" si="312"/>
        <v>0.86764417739019351</v>
      </c>
      <c r="CM65" s="10">
        <f t="shared" si="312"/>
        <v>0.87081869616079821</v>
      </c>
      <c r="CN65" s="10">
        <f t="shared" si="312"/>
        <v>0.87399321493140381</v>
      </c>
      <c r="CO65" s="10">
        <f t="shared" si="312"/>
        <v>0.87716773370200851</v>
      </c>
      <c r="CP65" s="10">
        <f t="shared" si="312"/>
        <v>0.88034225247261411</v>
      </c>
      <c r="CQ65" s="10">
        <f t="shared" si="312"/>
        <v>0.88351677124321881</v>
      </c>
      <c r="CR65" s="10">
        <f t="shared" si="312"/>
        <v>0.88669129001382352</v>
      </c>
      <c r="CS65" s="10">
        <f t="shared" si="312"/>
        <v>0.88986580878442911</v>
      </c>
      <c r="CT65" s="10">
        <f t="shared" si="312"/>
        <v>0.89304032755503382</v>
      </c>
      <c r="CU65" s="10">
        <f t="shared" si="312"/>
        <v>0.89621484632563941</v>
      </c>
      <c r="CV65" s="10">
        <f t="shared" si="312"/>
        <v>0.89938936509624412</v>
      </c>
      <c r="CW65" s="10">
        <f t="shared" ref="CW65:DL65" si="313">CW$5/(1-$C65)+$B$65-CW$5</f>
        <v>0.90256388386684971</v>
      </c>
      <c r="CX65" s="10">
        <f t="shared" si="313"/>
        <v>0.90573840263745442</v>
      </c>
      <c r="CY65" s="10">
        <f t="shared" si="313"/>
        <v>0.90891292140806001</v>
      </c>
      <c r="CZ65" s="10">
        <f t="shared" si="313"/>
        <v>0.91208744017866472</v>
      </c>
      <c r="DA65" s="10">
        <f t="shared" si="313"/>
        <v>0.91526195894927032</v>
      </c>
      <c r="DB65" s="10">
        <f t="shared" si="313"/>
        <v>0.91843647771987502</v>
      </c>
      <c r="DC65" s="10">
        <f t="shared" si="313"/>
        <v>0.92161099649048062</v>
      </c>
      <c r="DD65" s="10">
        <f t="shared" si="313"/>
        <v>0.92478551526108532</v>
      </c>
      <c r="DE65" s="10">
        <f t="shared" si="313"/>
        <v>0.92796003403169003</v>
      </c>
      <c r="DF65" s="10">
        <f t="shared" si="313"/>
        <v>0.93113455280229562</v>
      </c>
      <c r="DG65" s="10">
        <f t="shared" si="313"/>
        <v>0.93430907157290033</v>
      </c>
      <c r="DH65" s="10">
        <f t="shared" si="313"/>
        <v>0.93748359034350592</v>
      </c>
      <c r="DI65" s="10">
        <f t="shared" si="313"/>
        <v>0.94065810911411063</v>
      </c>
      <c r="DJ65" s="10">
        <f t="shared" si="313"/>
        <v>0.94383262788471622</v>
      </c>
      <c r="DK65" s="10">
        <f t="shared" si="313"/>
        <v>0.94700714665532093</v>
      </c>
      <c r="DL65" s="10">
        <f t="shared" si="313"/>
        <v>0.95018166542592741</v>
      </c>
      <c r="DM65" s="10">
        <f t="shared" ref="DM65:EB65" si="314">DM$5/(1-$C65)+$B$65-DM$5</f>
        <v>0.95335618419653123</v>
      </c>
      <c r="DN65" s="10">
        <f t="shared" si="314"/>
        <v>0.95653070296713683</v>
      </c>
      <c r="DO65" s="10">
        <f t="shared" si="314"/>
        <v>0.95970522173774242</v>
      </c>
      <c r="DP65" s="10">
        <f t="shared" si="314"/>
        <v>0.96287974050834624</v>
      </c>
      <c r="DQ65" s="10">
        <f t="shared" si="314"/>
        <v>0.96605425927895183</v>
      </c>
      <c r="DR65" s="10">
        <f t="shared" si="314"/>
        <v>0.96922877804955743</v>
      </c>
      <c r="DS65" s="10">
        <f t="shared" si="314"/>
        <v>0.97240329682016302</v>
      </c>
      <c r="DT65" s="10">
        <f t="shared" si="314"/>
        <v>0.97557781559076684</v>
      </c>
      <c r="DU65" s="10">
        <f t="shared" si="314"/>
        <v>0.97875233436137243</v>
      </c>
      <c r="DV65" s="10">
        <f t="shared" si="314"/>
        <v>0.98192685313197803</v>
      </c>
      <c r="DW65" s="10">
        <f t="shared" si="314"/>
        <v>0.98510137190258185</v>
      </c>
      <c r="DX65" s="10">
        <f t="shared" si="314"/>
        <v>0.98827589067318744</v>
      </c>
      <c r="DY65" s="10">
        <f t="shared" si="314"/>
        <v>0.99145040944379303</v>
      </c>
      <c r="DZ65" s="10">
        <f t="shared" si="314"/>
        <v>0.99462492821439863</v>
      </c>
      <c r="EA65" s="10">
        <f t="shared" si="314"/>
        <v>0.99779944698500245</v>
      </c>
      <c r="EB65" s="10">
        <f t="shared" si="314"/>
        <v>1.000973965755608</v>
      </c>
      <c r="EC65" s="10">
        <f>EC$5/(1-$C65)+$B$65-EC$5</f>
        <v>1.0041484845262136</v>
      </c>
      <c r="ED65" s="10">
        <f>ED$5/(1-$C65)+$B$65-ED$5</f>
        <v>1.0073230032968175</v>
      </c>
    </row>
    <row r="66" spans="1:135" x14ac:dyDescent="0.25">
      <c r="A66" s="57" t="s">
        <v>54</v>
      </c>
      <c r="B66" s="10">
        <f>0.6051</f>
        <v>0.60509999999999997</v>
      </c>
      <c r="C66" s="7">
        <v>6.6699999999999995E-2</v>
      </c>
      <c r="D66" s="10">
        <f>D$5/(1-$C66)+$B$66-D$5</f>
        <v>0.71230025715204093</v>
      </c>
      <c r="E66" s="10">
        <f t="shared" ref="E66:T66" si="315">E$5/(1-$C66)+$B$66-E$5</f>
        <v>0.71587359905710923</v>
      </c>
      <c r="F66" s="10">
        <f t="shared" si="315"/>
        <v>0.7194469409621771</v>
      </c>
      <c r="G66" s="10">
        <f t="shared" si="315"/>
        <v>0.7230202828672454</v>
      </c>
      <c r="H66" s="10">
        <f t="shared" si="315"/>
        <v>0.72659362477231326</v>
      </c>
      <c r="I66" s="10">
        <f t="shared" si="315"/>
        <v>0.73016696667738112</v>
      </c>
      <c r="J66" s="10">
        <f t="shared" si="315"/>
        <v>0.73374030858244943</v>
      </c>
      <c r="K66" s="10">
        <f t="shared" si="315"/>
        <v>0.73731365048751729</v>
      </c>
      <c r="L66" s="10">
        <f t="shared" si="315"/>
        <v>0.7408869923925856</v>
      </c>
      <c r="M66" s="10">
        <f t="shared" si="315"/>
        <v>0.74446033429765346</v>
      </c>
      <c r="N66" s="10">
        <f t="shared" si="315"/>
        <v>0.74803367620272132</v>
      </c>
      <c r="O66" s="10">
        <f t="shared" si="315"/>
        <v>0.7516070181077894</v>
      </c>
      <c r="P66" s="10">
        <f t="shared" si="315"/>
        <v>0.75518036001285749</v>
      </c>
      <c r="Q66" s="10">
        <f t="shared" si="315"/>
        <v>0.75875370191792557</v>
      </c>
      <c r="R66" s="10">
        <f t="shared" si="315"/>
        <v>0.76232704382299366</v>
      </c>
      <c r="S66" s="10">
        <f t="shared" si="315"/>
        <v>0.76590038572806174</v>
      </c>
      <c r="T66" s="10">
        <f t="shared" si="315"/>
        <v>0.76947372763312982</v>
      </c>
      <c r="U66" s="10">
        <f t="shared" ref="U66:AJ66" si="316">U$5/(1-$C66)+$B$66-U$5</f>
        <v>0.77304706953819791</v>
      </c>
      <c r="V66" s="10">
        <f t="shared" si="316"/>
        <v>0.77662041144326599</v>
      </c>
      <c r="W66" s="10">
        <f t="shared" si="316"/>
        <v>0.78019375334833407</v>
      </c>
      <c r="X66" s="10">
        <f t="shared" si="316"/>
        <v>0.78376709525340216</v>
      </c>
      <c r="Y66" s="10">
        <f t="shared" si="316"/>
        <v>0.78734043715846935</v>
      </c>
      <c r="Z66" s="10">
        <f t="shared" si="316"/>
        <v>0.79091377906353744</v>
      </c>
      <c r="AA66" s="10">
        <f t="shared" si="316"/>
        <v>0.79448712096860552</v>
      </c>
      <c r="AB66" s="10">
        <f t="shared" si="316"/>
        <v>0.7980604628736736</v>
      </c>
      <c r="AC66" s="10">
        <f t="shared" si="316"/>
        <v>0.80163380477874169</v>
      </c>
      <c r="AD66" s="10">
        <f t="shared" si="316"/>
        <v>0.80520714668380977</v>
      </c>
      <c r="AE66" s="10">
        <f t="shared" si="316"/>
        <v>0.80878048858887785</v>
      </c>
      <c r="AF66" s="10">
        <f t="shared" si="316"/>
        <v>0.81235383049394594</v>
      </c>
      <c r="AG66" s="10">
        <f t="shared" si="316"/>
        <v>0.81592717239901402</v>
      </c>
      <c r="AH66" s="10">
        <f t="shared" si="316"/>
        <v>0.81950051430408211</v>
      </c>
      <c r="AI66" s="10">
        <f t="shared" si="316"/>
        <v>0.82307385620915019</v>
      </c>
      <c r="AJ66" s="10">
        <f t="shared" si="316"/>
        <v>0.82664719811421827</v>
      </c>
      <c r="AK66" s="10">
        <f t="shared" ref="AK66:AZ66" si="317">AK$5/(1-$C66)+$B$66-AK$5</f>
        <v>0.83022054001928636</v>
      </c>
      <c r="AL66" s="10">
        <f t="shared" si="317"/>
        <v>0.83379388192435444</v>
      </c>
      <c r="AM66" s="10">
        <f t="shared" si="317"/>
        <v>0.83736722382942252</v>
      </c>
      <c r="AN66" s="10">
        <f t="shared" si="317"/>
        <v>0.84094056573448972</v>
      </c>
      <c r="AO66" s="10">
        <f t="shared" si="317"/>
        <v>0.8445139076395578</v>
      </c>
      <c r="AP66" s="10">
        <f t="shared" si="317"/>
        <v>0.84808724954462589</v>
      </c>
      <c r="AQ66" s="10">
        <f t="shared" si="317"/>
        <v>0.85166059144969397</v>
      </c>
      <c r="AR66" s="10">
        <f t="shared" si="317"/>
        <v>0.85523393335476205</v>
      </c>
      <c r="AS66" s="10">
        <f t="shared" si="317"/>
        <v>0.85880727525983014</v>
      </c>
      <c r="AT66" s="10">
        <f t="shared" si="317"/>
        <v>0.86238061716489822</v>
      </c>
      <c r="AU66" s="10">
        <f t="shared" si="317"/>
        <v>0.86595395906996631</v>
      </c>
      <c r="AV66" s="10">
        <f t="shared" si="317"/>
        <v>0.86952730097503439</v>
      </c>
      <c r="AW66" s="10">
        <f t="shared" si="317"/>
        <v>0.87310064288010247</v>
      </c>
      <c r="AX66" s="10">
        <f t="shared" si="317"/>
        <v>0.87667398478517056</v>
      </c>
      <c r="AY66" s="10">
        <f t="shared" si="317"/>
        <v>0.88024732669023864</v>
      </c>
      <c r="AZ66" s="10">
        <f t="shared" si="317"/>
        <v>0.88382066859530672</v>
      </c>
      <c r="BA66" s="10">
        <f t="shared" ref="BA66:BP66" si="318">BA$5/(1-$C66)+$B$66-BA$5</f>
        <v>0.88739401050037481</v>
      </c>
      <c r="BB66" s="10">
        <f t="shared" si="318"/>
        <v>0.89096735240544289</v>
      </c>
      <c r="BC66" s="10">
        <f t="shared" si="318"/>
        <v>0.89454069431051053</v>
      </c>
      <c r="BD66" s="10">
        <f t="shared" si="318"/>
        <v>0.89811403621557861</v>
      </c>
      <c r="BE66" s="10">
        <f t="shared" si="318"/>
        <v>0.9016873781206467</v>
      </c>
      <c r="BF66" s="10">
        <f t="shared" si="318"/>
        <v>0.90526072002571478</v>
      </c>
      <c r="BG66" s="10">
        <f t="shared" si="318"/>
        <v>0.90883406193078287</v>
      </c>
      <c r="BH66" s="10">
        <f t="shared" si="318"/>
        <v>0.91240740383585095</v>
      </c>
      <c r="BI66" s="10">
        <f t="shared" si="318"/>
        <v>0.91598074574091903</v>
      </c>
      <c r="BJ66" s="10">
        <f t="shared" si="318"/>
        <v>0.91955408764598712</v>
      </c>
      <c r="BK66" s="10">
        <f t="shared" si="318"/>
        <v>0.9231274295510552</v>
      </c>
      <c r="BL66" s="10">
        <f t="shared" si="318"/>
        <v>0.92670077145612328</v>
      </c>
      <c r="BM66" s="10">
        <f t="shared" si="318"/>
        <v>0.93027411336119137</v>
      </c>
      <c r="BN66" s="10">
        <f t="shared" si="318"/>
        <v>0.93384745526625945</v>
      </c>
      <c r="BO66" s="10">
        <f t="shared" si="318"/>
        <v>0.93742079717132665</v>
      </c>
      <c r="BP66" s="10">
        <f t="shared" si="318"/>
        <v>0.94099413907639473</v>
      </c>
      <c r="BQ66" s="10">
        <f t="shared" ref="BQ66:CF66" si="319">BQ$5/(1-$C66)+$B$66-BQ$5</f>
        <v>0.94456748098146281</v>
      </c>
      <c r="BR66" s="10">
        <f t="shared" si="319"/>
        <v>0.9481408228865309</v>
      </c>
      <c r="BS66" s="10">
        <f t="shared" si="319"/>
        <v>0.95171416479159898</v>
      </c>
      <c r="BT66" s="10">
        <f t="shared" si="319"/>
        <v>0.95528750669666707</v>
      </c>
      <c r="BU66" s="10">
        <f t="shared" si="319"/>
        <v>0.95886084860173515</v>
      </c>
      <c r="BV66" s="10">
        <f t="shared" si="319"/>
        <v>0.96243419050680323</v>
      </c>
      <c r="BW66" s="10">
        <f t="shared" si="319"/>
        <v>0.96600753241187132</v>
      </c>
      <c r="BX66" s="10">
        <f t="shared" si="319"/>
        <v>0.9695808743169394</v>
      </c>
      <c r="BY66" s="10">
        <f t="shared" si="319"/>
        <v>0.97315421622200748</v>
      </c>
      <c r="BZ66" s="10">
        <f t="shared" si="319"/>
        <v>0.97672755812707557</v>
      </c>
      <c r="CA66" s="10">
        <f t="shared" si="319"/>
        <v>0.98030090003214365</v>
      </c>
      <c r="CB66" s="10">
        <f t="shared" si="319"/>
        <v>0.98387424193721174</v>
      </c>
      <c r="CC66" s="10">
        <f t="shared" si="319"/>
        <v>0.98744758384227893</v>
      </c>
      <c r="CD66" s="10">
        <f t="shared" si="319"/>
        <v>0.99102092574734701</v>
      </c>
      <c r="CE66" s="10">
        <f t="shared" si="319"/>
        <v>0.9945942676524151</v>
      </c>
      <c r="CF66" s="10">
        <f t="shared" si="319"/>
        <v>0.99816760955748318</v>
      </c>
      <c r="CG66" s="10">
        <f t="shared" ref="CG66:CV66" si="320">CG$5/(1-$C66)+$B$66-CG$5</f>
        <v>1.0017409514625513</v>
      </c>
      <c r="CH66" s="10">
        <f t="shared" si="320"/>
        <v>1.0053142933676193</v>
      </c>
      <c r="CI66" s="10">
        <f t="shared" si="320"/>
        <v>1.0088876352726874</v>
      </c>
      <c r="CJ66" s="10">
        <f t="shared" si="320"/>
        <v>1.0124609771777555</v>
      </c>
      <c r="CK66" s="10">
        <f t="shared" si="320"/>
        <v>1.0160343190828236</v>
      </c>
      <c r="CL66" s="10">
        <f t="shared" si="320"/>
        <v>1.0196076609878917</v>
      </c>
      <c r="CM66" s="10">
        <f t="shared" si="320"/>
        <v>1.0231810028929598</v>
      </c>
      <c r="CN66" s="10">
        <f t="shared" si="320"/>
        <v>1.0267543447980279</v>
      </c>
      <c r="CO66" s="10">
        <f t="shared" si="320"/>
        <v>1.0303276867030959</v>
      </c>
      <c r="CP66" s="10">
        <f t="shared" si="320"/>
        <v>1.033901028608164</v>
      </c>
      <c r="CQ66" s="10">
        <f t="shared" si="320"/>
        <v>1.0374743705132321</v>
      </c>
      <c r="CR66" s="10">
        <f t="shared" si="320"/>
        <v>1.0410477124182993</v>
      </c>
      <c r="CS66" s="10">
        <f t="shared" si="320"/>
        <v>1.0446210543233674</v>
      </c>
      <c r="CT66" s="10">
        <f t="shared" si="320"/>
        <v>1.0481943962284355</v>
      </c>
      <c r="CU66" s="10">
        <f t="shared" si="320"/>
        <v>1.0517677381335035</v>
      </c>
      <c r="CV66" s="10">
        <f t="shared" si="320"/>
        <v>1.0553410800385716</v>
      </c>
      <c r="CW66" s="10">
        <f t="shared" ref="CW66:DL66" si="321">CW$5/(1-$C66)+$B$66-CW$5</f>
        <v>1.0589144219436397</v>
      </c>
      <c r="CX66" s="10">
        <f t="shared" si="321"/>
        <v>1.0624877638487078</v>
      </c>
      <c r="CY66" s="10">
        <f t="shared" si="321"/>
        <v>1.0660611057537759</v>
      </c>
      <c r="CZ66" s="10">
        <f t="shared" si="321"/>
        <v>1.069634447658844</v>
      </c>
      <c r="DA66" s="10">
        <f t="shared" si="321"/>
        <v>1.0732077895639121</v>
      </c>
      <c r="DB66" s="10">
        <f t="shared" si="321"/>
        <v>1.0767811314689801</v>
      </c>
      <c r="DC66" s="10">
        <f t="shared" si="321"/>
        <v>1.0803544733740482</v>
      </c>
      <c r="DD66" s="10">
        <f t="shared" si="321"/>
        <v>1.0839278152791163</v>
      </c>
      <c r="DE66" s="10">
        <f t="shared" si="321"/>
        <v>1.0875011571841844</v>
      </c>
      <c r="DF66" s="10">
        <f t="shared" si="321"/>
        <v>1.0910744990892525</v>
      </c>
      <c r="DG66" s="10">
        <f t="shared" si="321"/>
        <v>1.0946478409943197</v>
      </c>
      <c r="DH66" s="10">
        <f t="shared" si="321"/>
        <v>1.0982211828993877</v>
      </c>
      <c r="DI66" s="10">
        <f t="shared" si="321"/>
        <v>1.1017945248044558</v>
      </c>
      <c r="DJ66" s="10">
        <f t="shared" si="321"/>
        <v>1.1053678667095239</v>
      </c>
      <c r="DK66" s="10">
        <f t="shared" si="321"/>
        <v>1.108941208614592</v>
      </c>
      <c r="DL66" s="10">
        <f t="shared" si="321"/>
        <v>1.1125145505196601</v>
      </c>
      <c r="DM66" s="10">
        <f t="shared" ref="DM66:EB66" si="322">DM$5/(1-$C66)+$B$66-DM$5</f>
        <v>1.1160878924247282</v>
      </c>
      <c r="DN66" s="10">
        <f t="shared" si="322"/>
        <v>1.1196612343297963</v>
      </c>
      <c r="DO66" s="10">
        <f t="shared" si="322"/>
        <v>1.1232345762348643</v>
      </c>
      <c r="DP66" s="10">
        <f t="shared" si="322"/>
        <v>1.1268079181399324</v>
      </c>
      <c r="DQ66" s="10">
        <f t="shared" si="322"/>
        <v>1.1303812600450005</v>
      </c>
      <c r="DR66" s="10">
        <f t="shared" si="322"/>
        <v>1.1339546019500686</v>
      </c>
      <c r="DS66" s="10">
        <f t="shared" si="322"/>
        <v>1.1375279438551367</v>
      </c>
      <c r="DT66" s="10">
        <f t="shared" si="322"/>
        <v>1.1411012857602048</v>
      </c>
      <c r="DU66" s="10">
        <f t="shared" si="322"/>
        <v>1.1446746276652728</v>
      </c>
      <c r="DV66" s="10">
        <f t="shared" si="322"/>
        <v>1.1482479695703409</v>
      </c>
      <c r="DW66" s="10">
        <f t="shared" si="322"/>
        <v>1.151821311475409</v>
      </c>
      <c r="DX66" s="10">
        <f t="shared" si="322"/>
        <v>1.1553946533804771</v>
      </c>
      <c r="DY66" s="10">
        <f t="shared" si="322"/>
        <v>1.1589679952855452</v>
      </c>
      <c r="DZ66" s="10">
        <f t="shared" si="322"/>
        <v>1.1625413371906133</v>
      </c>
      <c r="EA66" s="10">
        <f t="shared" si="322"/>
        <v>1.1661146790956813</v>
      </c>
      <c r="EB66" s="10">
        <f t="shared" si="322"/>
        <v>1.1696880210007494</v>
      </c>
      <c r="EC66" s="10">
        <f>EC$5/(1-$C66)+$B$66-EC$5</f>
        <v>1.1732613629058175</v>
      </c>
      <c r="ED66" s="10">
        <f>ED$5/(1-$C66)+$B$66-ED$5</f>
        <v>1.1768347048108838</v>
      </c>
      <c r="EE66" s="10"/>
    </row>
    <row r="67" spans="1:135" x14ac:dyDescent="0.25">
      <c r="A67" s="57"/>
    </row>
    <row r="68" spans="1:135" x14ac:dyDescent="0.25">
      <c r="A68" s="1" t="s">
        <v>41</v>
      </c>
    </row>
    <row r="69" spans="1:135" x14ac:dyDescent="0.25">
      <c r="A69" s="57" t="s">
        <v>55</v>
      </c>
      <c r="B69" s="10">
        <f>0.2753</f>
        <v>0.27529999999999999</v>
      </c>
      <c r="C69" s="7">
        <v>2.3199999999999998E-2</v>
      </c>
      <c r="D69" s="10">
        <f t="shared" ref="D69:T69" si="323">D$5/(1-$C69)+$B$69-D$5</f>
        <v>0.31092653562653583</v>
      </c>
      <c r="E69" s="10">
        <f t="shared" si="323"/>
        <v>0.31211408681408659</v>
      </c>
      <c r="F69" s="10">
        <f t="shared" si="323"/>
        <v>0.31330163800163779</v>
      </c>
      <c r="G69" s="10">
        <f t="shared" si="323"/>
        <v>0.314489189189189</v>
      </c>
      <c r="H69" s="10">
        <f t="shared" si="323"/>
        <v>0.31567674037674021</v>
      </c>
      <c r="I69" s="10">
        <f t="shared" si="323"/>
        <v>0.31686429156429141</v>
      </c>
      <c r="J69" s="10">
        <f t="shared" si="323"/>
        <v>0.31805184275184262</v>
      </c>
      <c r="K69" s="10">
        <f t="shared" si="323"/>
        <v>0.31923939393939382</v>
      </c>
      <c r="L69" s="10">
        <f t="shared" si="323"/>
        <v>0.32042694512694503</v>
      </c>
      <c r="M69" s="10">
        <f t="shared" si="323"/>
        <v>0.32161449631449623</v>
      </c>
      <c r="N69" s="10">
        <f t="shared" si="323"/>
        <v>0.32280204750204744</v>
      </c>
      <c r="O69" s="10">
        <f t="shared" si="323"/>
        <v>0.32398959868959887</v>
      </c>
      <c r="P69" s="10">
        <f t="shared" si="323"/>
        <v>0.32517714987714985</v>
      </c>
      <c r="Q69" s="10">
        <f t="shared" si="323"/>
        <v>0.32636470106470128</v>
      </c>
      <c r="R69" s="10">
        <f t="shared" si="323"/>
        <v>0.32755225225225226</v>
      </c>
      <c r="S69" s="10">
        <f t="shared" si="323"/>
        <v>0.32873980343980369</v>
      </c>
      <c r="T69" s="10">
        <f t="shared" si="323"/>
        <v>0.32992735462735467</v>
      </c>
      <c r="U69" s="10">
        <f t="shared" ref="U69:AJ69" si="324">U$5/(1-$C69)+$B$69-U$5</f>
        <v>0.3311149058149061</v>
      </c>
      <c r="V69" s="10">
        <f t="shared" si="324"/>
        <v>0.33230245700245709</v>
      </c>
      <c r="W69" s="10">
        <f t="shared" si="324"/>
        <v>0.33349000819000807</v>
      </c>
      <c r="X69" s="10">
        <f t="shared" si="324"/>
        <v>0.3346775593775595</v>
      </c>
      <c r="Y69" s="10">
        <f t="shared" si="324"/>
        <v>0.33586511056511048</v>
      </c>
      <c r="Z69" s="10">
        <f t="shared" si="324"/>
        <v>0.33705266175266191</v>
      </c>
      <c r="AA69" s="10">
        <f t="shared" si="324"/>
        <v>0.33824021294021289</v>
      </c>
      <c r="AB69" s="10">
        <f t="shared" si="324"/>
        <v>0.33942776412776432</v>
      </c>
      <c r="AC69" s="10">
        <f t="shared" si="324"/>
        <v>0.3406153153153153</v>
      </c>
      <c r="AD69" s="10">
        <f t="shared" si="324"/>
        <v>0.34180286650286673</v>
      </c>
      <c r="AE69" s="10">
        <f t="shared" si="324"/>
        <v>0.34299041769041771</v>
      </c>
      <c r="AF69" s="10">
        <f t="shared" si="324"/>
        <v>0.3441779688779687</v>
      </c>
      <c r="AG69" s="10">
        <f t="shared" si="324"/>
        <v>0.34536552006552013</v>
      </c>
      <c r="AH69" s="10">
        <f t="shared" si="324"/>
        <v>0.34655307125307111</v>
      </c>
      <c r="AI69" s="10">
        <f t="shared" si="324"/>
        <v>0.34774062244062254</v>
      </c>
      <c r="AJ69" s="10">
        <f t="shared" si="324"/>
        <v>0.34892817362817352</v>
      </c>
      <c r="AK69" s="10">
        <f t="shared" ref="AK69:AZ69" si="325">AK$5/(1-$C69)+$B$69-AK$5</f>
        <v>0.35011572481572495</v>
      </c>
      <c r="AL69" s="10">
        <f t="shared" si="325"/>
        <v>0.35130327600327593</v>
      </c>
      <c r="AM69" s="10">
        <f t="shared" si="325"/>
        <v>0.35249082719082736</v>
      </c>
      <c r="AN69" s="10">
        <f t="shared" si="325"/>
        <v>0.35367837837837834</v>
      </c>
      <c r="AO69" s="10">
        <f t="shared" si="325"/>
        <v>0.35486592956592977</v>
      </c>
      <c r="AP69" s="10">
        <f t="shared" si="325"/>
        <v>0.35605348075348076</v>
      </c>
      <c r="AQ69" s="10">
        <f t="shared" si="325"/>
        <v>0.35724103194103174</v>
      </c>
      <c r="AR69" s="10">
        <f t="shared" si="325"/>
        <v>0.35842858312858317</v>
      </c>
      <c r="AS69" s="10">
        <f t="shared" si="325"/>
        <v>0.35961613431613415</v>
      </c>
      <c r="AT69" s="10">
        <f t="shared" si="325"/>
        <v>0.36080368550368558</v>
      </c>
      <c r="AU69" s="10">
        <f t="shared" si="325"/>
        <v>0.36199123669123656</v>
      </c>
      <c r="AV69" s="10">
        <f t="shared" si="325"/>
        <v>0.36317878787878799</v>
      </c>
      <c r="AW69" s="10">
        <f t="shared" si="325"/>
        <v>0.36436633906633853</v>
      </c>
      <c r="AX69" s="10">
        <f t="shared" si="325"/>
        <v>0.36555389025388996</v>
      </c>
      <c r="AY69" s="10">
        <f t="shared" si="325"/>
        <v>0.36674144144144138</v>
      </c>
      <c r="AZ69" s="10">
        <f t="shared" si="325"/>
        <v>0.36792899262899192</v>
      </c>
      <c r="BA69" s="10">
        <f t="shared" ref="BA69:BP69" si="326">BA$5/(1-$C69)+$B$69-BA$5</f>
        <v>0.36911654381654335</v>
      </c>
      <c r="BB69" s="10">
        <f t="shared" si="326"/>
        <v>0.37030409500409478</v>
      </c>
      <c r="BC69" s="10">
        <f t="shared" si="326"/>
        <v>0.37149164619164576</v>
      </c>
      <c r="BD69" s="10">
        <f t="shared" si="326"/>
        <v>0.37267919737919719</v>
      </c>
      <c r="BE69" s="10">
        <f t="shared" si="326"/>
        <v>0.37386674856674773</v>
      </c>
      <c r="BF69" s="10">
        <f t="shared" si="326"/>
        <v>0.37505429975429916</v>
      </c>
      <c r="BG69" s="10">
        <f t="shared" si="326"/>
        <v>0.37624185094185059</v>
      </c>
      <c r="BH69" s="10">
        <f t="shared" si="326"/>
        <v>0.37742940212940201</v>
      </c>
      <c r="BI69" s="10">
        <f t="shared" si="326"/>
        <v>0.37861695331695255</v>
      </c>
      <c r="BJ69" s="10">
        <f t="shared" si="326"/>
        <v>0.37980450450450398</v>
      </c>
      <c r="BK69" s="10">
        <f t="shared" si="326"/>
        <v>0.38099205569205541</v>
      </c>
      <c r="BL69" s="10">
        <f t="shared" si="326"/>
        <v>0.38217960687960595</v>
      </c>
      <c r="BM69" s="10">
        <f t="shared" si="326"/>
        <v>0.38336715806715738</v>
      </c>
      <c r="BN69" s="10">
        <f t="shared" si="326"/>
        <v>0.3845547092547088</v>
      </c>
      <c r="BO69" s="10">
        <f t="shared" si="326"/>
        <v>0.38574226044226023</v>
      </c>
      <c r="BP69" s="10">
        <f t="shared" si="326"/>
        <v>0.38692981162981077</v>
      </c>
      <c r="BQ69" s="10">
        <f t="shared" ref="BQ69:CF69" si="327">BQ$5/(1-$C69)+$B$69-BQ$5</f>
        <v>0.3881173628173622</v>
      </c>
      <c r="BR69" s="10">
        <f t="shared" si="327"/>
        <v>0.38930491400491363</v>
      </c>
      <c r="BS69" s="10">
        <f t="shared" si="327"/>
        <v>0.39049246519246505</v>
      </c>
      <c r="BT69" s="10">
        <f t="shared" si="327"/>
        <v>0.39168001638001559</v>
      </c>
      <c r="BU69" s="10">
        <f t="shared" si="327"/>
        <v>0.39286756756756702</v>
      </c>
      <c r="BV69" s="10">
        <f t="shared" si="327"/>
        <v>0.39405511875511845</v>
      </c>
      <c r="BW69" s="10">
        <f t="shared" si="327"/>
        <v>0.39524266994266899</v>
      </c>
      <c r="BX69" s="10">
        <f t="shared" si="327"/>
        <v>0.39643022113022042</v>
      </c>
      <c r="BY69" s="10">
        <f t="shared" si="327"/>
        <v>0.39761777231777184</v>
      </c>
      <c r="BZ69" s="10">
        <f t="shared" si="327"/>
        <v>0.39880532350532327</v>
      </c>
      <c r="CA69" s="10">
        <f t="shared" si="327"/>
        <v>0.39999287469287381</v>
      </c>
      <c r="CB69" s="10">
        <f t="shared" si="327"/>
        <v>0.40118042588042524</v>
      </c>
      <c r="CC69" s="10">
        <f t="shared" si="327"/>
        <v>0.40236797706797667</v>
      </c>
      <c r="CD69" s="10">
        <f t="shared" si="327"/>
        <v>0.40355552825552721</v>
      </c>
      <c r="CE69" s="10">
        <f t="shared" si="327"/>
        <v>0.40474307944307863</v>
      </c>
      <c r="CF69" s="10">
        <f t="shared" si="327"/>
        <v>0.40593063063063006</v>
      </c>
      <c r="CG69" s="10">
        <f t="shared" ref="CG69:CV69" si="328">CG$5/(1-$C69)+$B$69-CG$5</f>
        <v>0.40711818181818149</v>
      </c>
      <c r="CH69" s="10">
        <f t="shared" si="328"/>
        <v>0.40830573300573203</v>
      </c>
      <c r="CI69" s="10">
        <f t="shared" si="328"/>
        <v>0.40949328419328346</v>
      </c>
      <c r="CJ69" s="10">
        <f t="shared" si="328"/>
        <v>0.41068083538083489</v>
      </c>
      <c r="CK69" s="10">
        <f t="shared" si="328"/>
        <v>0.41186838656838631</v>
      </c>
      <c r="CL69" s="10">
        <f t="shared" si="328"/>
        <v>0.41305593775593685</v>
      </c>
      <c r="CM69" s="10">
        <f t="shared" si="328"/>
        <v>0.41424348894348828</v>
      </c>
      <c r="CN69" s="10">
        <f t="shared" si="328"/>
        <v>0.41543104013103971</v>
      </c>
      <c r="CO69" s="10">
        <f t="shared" si="328"/>
        <v>0.41661859131859025</v>
      </c>
      <c r="CP69" s="10">
        <f t="shared" si="328"/>
        <v>0.41780614250614168</v>
      </c>
      <c r="CQ69" s="10">
        <f t="shared" si="328"/>
        <v>0.4189936936936931</v>
      </c>
      <c r="CR69" s="10">
        <f t="shared" si="328"/>
        <v>0.42018124488124453</v>
      </c>
      <c r="CS69" s="10">
        <f t="shared" si="328"/>
        <v>0.42136879606879507</v>
      </c>
      <c r="CT69" s="10">
        <f t="shared" si="328"/>
        <v>0.4225563472563465</v>
      </c>
      <c r="CU69" s="10">
        <f t="shared" si="328"/>
        <v>0.42374389844389793</v>
      </c>
      <c r="CV69" s="10">
        <f t="shared" si="328"/>
        <v>0.42493144963144935</v>
      </c>
      <c r="CW69" s="10">
        <f t="shared" ref="CW69:DL69" si="329">CW$5/(1-$C69)+$B$69-CW$5</f>
        <v>0.42611900081899989</v>
      </c>
      <c r="CX69" s="10">
        <f t="shared" si="329"/>
        <v>0.42730655200655132</v>
      </c>
      <c r="CY69" s="10">
        <f t="shared" si="329"/>
        <v>0.42849410319410275</v>
      </c>
      <c r="CZ69" s="10">
        <f t="shared" si="329"/>
        <v>0.42968165438165329</v>
      </c>
      <c r="DA69" s="10">
        <f t="shared" si="329"/>
        <v>0.43086920556920472</v>
      </c>
      <c r="DB69" s="10">
        <f t="shared" si="329"/>
        <v>0.43205675675675614</v>
      </c>
      <c r="DC69" s="10">
        <f t="shared" si="329"/>
        <v>0.43324430794430757</v>
      </c>
      <c r="DD69" s="10">
        <f t="shared" si="329"/>
        <v>0.43443185913185811</v>
      </c>
      <c r="DE69" s="10">
        <f t="shared" si="329"/>
        <v>0.43561941031940954</v>
      </c>
      <c r="DF69" s="10">
        <f t="shared" si="329"/>
        <v>0.43680696150696097</v>
      </c>
      <c r="DG69" s="10">
        <f t="shared" si="329"/>
        <v>0.43799451269451239</v>
      </c>
      <c r="DH69" s="10">
        <f t="shared" si="329"/>
        <v>0.43918206388206293</v>
      </c>
      <c r="DI69" s="10">
        <f t="shared" si="329"/>
        <v>0.44036961506961436</v>
      </c>
      <c r="DJ69" s="10">
        <f t="shared" si="329"/>
        <v>0.44155716625716579</v>
      </c>
      <c r="DK69" s="10">
        <f t="shared" si="329"/>
        <v>0.44274471744471633</v>
      </c>
      <c r="DL69" s="10">
        <f t="shared" si="329"/>
        <v>0.44393226863226776</v>
      </c>
      <c r="DM69" s="10">
        <f t="shared" ref="DM69:EB69" si="330">DM$5/(1-$C69)+$B$69-DM$5</f>
        <v>0.44511981981981918</v>
      </c>
      <c r="DN69" s="10">
        <f t="shared" si="330"/>
        <v>0.44630737100737061</v>
      </c>
      <c r="DO69" s="10">
        <f t="shared" si="330"/>
        <v>0.44749492219492115</v>
      </c>
      <c r="DP69" s="10">
        <f t="shared" si="330"/>
        <v>0.44868247338247258</v>
      </c>
      <c r="DQ69" s="10">
        <f t="shared" si="330"/>
        <v>0.44987002457002401</v>
      </c>
      <c r="DR69" s="10">
        <f t="shared" si="330"/>
        <v>0.45105757575757455</v>
      </c>
      <c r="DS69" s="10">
        <f t="shared" si="330"/>
        <v>0.45224512694512597</v>
      </c>
      <c r="DT69" s="10">
        <f t="shared" si="330"/>
        <v>0.4534326781326774</v>
      </c>
      <c r="DU69" s="10">
        <f t="shared" si="330"/>
        <v>0.45462022932022883</v>
      </c>
      <c r="DV69" s="10">
        <f t="shared" si="330"/>
        <v>0.45580778050778026</v>
      </c>
      <c r="DW69" s="10">
        <f t="shared" si="330"/>
        <v>0.45699533169533169</v>
      </c>
      <c r="DX69" s="10">
        <f t="shared" si="330"/>
        <v>0.45818288288288311</v>
      </c>
      <c r="DY69" s="10">
        <f t="shared" si="330"/>
        <v>0.45937043407043454</v>
      </c>
      <c r="DZ69" s="10">
        <f t="shared" si="330"/>
        <v>0.46055798525798419</v>
      </c>
      <c r="EA69" s="10">
        <f t="shared" si="330"/>
        <v>0.46174553644553562</v>
      </c>
      <c r="EB69" s="10">
        <f t="shared" si="330"/>
        <v>0.46293308763308705</v>
      </c>
      <c r="EC69" s="10">
        <f>EC$5/(1-$C69)+$B$69-EC$5</f>
        <v>0.46412063882063848</v>
      </c>
      <c r="ED69" s="10">
        <f>ED$5/(1-$C69)+$B$69-ED$5</f>
        <v>0.4653081900081899</v>
      </c>
    </row>
    <row r="70" spans="1:135" x14ac:dyDescent="0.25">
      <c r="A70" s="57" t="s">
        <v>56</v>
      </c>
      <c r="B70" s="10">
        <f>0.328</f>
        <v>0.32800000000000001</v>
      </c>
      <c r="C70" s="7">
        <v>3.5799999999999998E-2</v>
      </c>
      <c r="D70" s="10">
        <f t="shared" ref="D70:T70" si="331">D$5/(1-$C70)+$B$70-D$5</f>
        <v>0.38369383945239588</v>
      </c>
      <c r="E70" s="10">
        <f t="shared" si="331"/>
        <v>0.38555030076747587</v>
      </c>
      <c r="F70" s="10">
        <f t="shared" si="331"/>
        <v>0.38740676208255564</v>
      </c>
      <c r="G70" s="10">
        <f t="shared" si="331"/>
        <v>0.38926322339763542</v>
      </c>
      <c r="H70" s="10">
        <f t="shared" si="331"/>
        <v>0.39111968471271519</v>
      </c>
      <c r="I70" s="10">
        <f t="shared" si="331"/>
        <v>0.39297614602779496</v>
      </c>
      <c r="J70" s="10">
        <f t="shared" si="331"/>
        <v>0.39483260734287517</v>
      </c>
      <c r="K70" s="10">
        <f t="shared" si="331"/>
        <v>0.39668906865795495</v>
      </c>
      <c r="L70" s="10">
        <f t="shared" si="331"/>
        <v>0.39854552997303472</v>
      </c>
      <c r="M70" s="10">
        <f t="shared" si="331"/>
        <v>0.40040199128811449</v>
      </c>
      <c r="N70" s="10">
        <f t="shared" si="331"/>
        <v>0.40225845260319426</v>
      </c>
      <c r="O70" s="10">
        <f t="shared" si="331"/>
        <v>0.40411491391827425</v>
      </c>
      <c r="P70" s="10">
        <f t="shared" si="331"/>
        <v>0.40597137523335425</v>
      </c>
      <c r="Q70" s="10">
        <f t="shared" si="331"/>
        <v>0.4078278365484338</v>
      </c>
      <c r="R70" s="10">
        <f t="shared" si="331"/>
        <v>0.40968429786351379</v>
      </c>
      <c r="S70" s="10">
        <f t="shared" si="331"/>
        <v>0.41154075917859378</v>
      </c>
      <c r="T70" s="10">
        <f t="shared" si="331"/>
        <v>0.41339722049367333</v>
      </c>
      <c r="U70" s="10">
        <f t="shared" ref="U70:AJ70" si="332">U$5/(1-$C70)+$B$70-U$5</f>
        <v>0.41525368180875333</v>
      </c>
      <c r="V70" s="10">
        <f t="shared" si="332"/>
        <v>0.41711014312383332</v>
      </c>
      <c r="W70" s="10">
        <f t="shared" si="332"/>
        <v>0.41896660443891287</v>
      </c>
      <c r="X70" s="10">
        <f t="shared" si="332"/>
        <v>0.42082306575399286</v>
      </c>
      <c r="Y70" s="10">
        <f t="shared" si="332"/>
        <v>0.42267952706907286</v>
      </c>
      <c r="Z70" s="10">
        <f t="shared" si="332"/>
        <v>0.42453598838415241</v>
      </c>
      <c r="AA70" s="10">
        <f t="shared" si="332"/>
        <v>0.4263924496992324</v>
      </c>
      <c r="AB70" s="10">
        <f t="shared" si="332"/>
        <v>0.42824891101431239</v>
      </c>
      <c r="AC70" s="10">
        <f t="shared" si="332"/>
        <v>0.43010537232939239</v>
      </c>
      <c r="AD70" s="10">
        <f t="shared" si="332"/>
        <v>0.43196183364447194</v>
      </c>
      <c r="AE70" s="10">
        <f t="shared" si="332"/>
        <v>0.43381829495955193</v>
      </c>
      <c r="AF70" s="10">
        <f t="shared" si="332"/>
        <v>0.43567475627463192</v>
      </c>
      <c r="AG70" s="10">
        <f t="shared" si="332"/>
        <v>0.43753121758971147</v>
      </c>
      <c r="AH70" s="10">
        <f t="shared" si="332"/>
        <v>0.43938767890479147</v>
      </c>
      <c r="AI70" s="10">
        <f t="shared" si="332"/>
        <v>0.44124414021987146</v>
      </c>
      <c r="AJ70" s="10">
        <f t="shared" si="332"/>
        <v>0.44310060153495101</v>
      </c>
      <c r="AK70" s="10">
        <f t="shared" ref="AK70:AZ70" si="333">AK$5/(1-$C70)+$B$70-AK$5</f>
        <v>0.444957062850031</v>
      </c>
      <c r="AL70" s="10">
        <f t="shared" si="333"/>
        <v>0.446813524165111</v>
      </c>
      <c r="AM70" s="10">
        <f t="shared" si="333"/>
        <v>0.44866998548019055</v>
      </c>
      <c r="AN70" s="10">
        <f t="shared" si="333"/>
        <v>0.45052644679527054</v>
      </c>
      <c r="AO70" s="10">
        <f t="shared" si="333"/>
        <v>0.45238290811035053</v>
      </c>
      <c r="AP70" s="10">
        <f t="shared" si="333"/>
        <v>0.45423936942543008</v>
      </c>
      <c r="AQ70" s="10">
        <f t="shared" si="333"/>
        <v>0.45609583074051008</v>
      </c>
      <c r="AR70" s="10">
        <f t="shared" si="333"/>
        <v>0.45795229205559007</v>
      </c>
      <c r="AS70" s="10">
        <f t="shared" si="333"/>
        <v>0.45980875337067006</v>
      </c>
      <c r="AT70" s="10">
        <f t="shared" si="333"/>
        <v>0.46166521468574961</v>
      </c>
      <c r="AU70" s="10">
        <f t="shared" si="333"/>
        <v>0.46352167600083005</v>
      </c>
      <c r="AV70" s="10">
        <f t="shared" si="333"/>
        <v>0.4653781373159096</v>
      </c>
      <c r="AW70" s="10">
        <f t="shared" si="333"/>
        <v>0.46723459863098915</v>
      </c>
      <c r="AX70" s="10">
        <f t="shared" si="333"/>
        <v>0.46909105994606959</v>
      </c>
      <c r="AY70" s="10">
        <f t="shared" si="333"/>
        <v>0.47094752126114914</v>
      </c>
      <c r="AZ70" s="10">
        <f t="shared" si="333"/>
        <v>0.47280398257622958</v>
      </c>
      <c r="BA70" s="10">
        <f t="shared" ref="BA70:BP70" si="334">BA$5/(1-$C70)+$B$70-BA$5</f>
        <v>0.47466044389130913</v>
      </c>
      <c r="BB70" s="10">
        <f t="shared" si="334"/>
        <v>0.47651690520638867</v>
      </c>
      <c r="BC70" s="10">
        <f t="shared" si="334"/>
        <v>0.47837336652146867</v>
      </c>
      <c r="BD70" s="10">
        <f t="shared" si="334"/>
        <v>0.48022982783654911</v>
      </c>
      <c r="BE70" s="10">
        <f t="shared" si="334"/>
        <v>0.48208628915162866</v>
      </c>
      <c r="BF70" s="10">
        <f t="shared" si="334"/>
        <v>0.4839427504667082</v>
      </c>
      <c r="BG70" s="10">
        <f t="shared" si="334"/>
        <v>0.48579921178178864</v>
      </c>
      <c r="BH70" s="10">
        <f t="shared" si="334"/>
        <v>0.48765567309686819</v>
      </c>
      <c r="BI70" s="10">
        <f t="shared" si="334"/>
        <v>0.48951213441194774</v>
      </c>
      <c r="BJ70" s="10">
        <f t="shared" si="334"/>
        <v>0.49136859572702818</v>
      </c>
      <c r="BK70" s="10">
        <f t="shared" si="334"/>
        <v>0.49322505704210773</v>
      </c>
      <c r="BL70" s="10">
        <f t="shared" si="334"/>
        <v>0.49508151835718728</v>
      </c>
      <c r="BM70" s="10">
        <f t="shared" si="334"/>
        <v>0.49693797967226772</v>
      </c>
      <c r="BN70" s="10">
        <f t="shared" si="334"/>
        <v>0.49879444098734727</v>
      </c>
      <c r="BO70" s="10">
        <f t="shared" si="334"/>
        <v>0.50065090230242681</v>
      </c>
      <c r="BP70" s="10">
        <f t="shared" si="334"/>
        <v>0.50250736361750725</v>
      </c>
      <c r="BQ70" s="10">
        <f t="shared" ref="BQ70:CF70" si="335">BQ$5/(1-$C70)+$B$70-BQ$5</f>
        <v>0.5043638249325868</v>
      </c>
      <c r="BR70" s="10">
        <f t="shared" si="335"/>
        <v>0.50622028624766635</v>
      </c>
      <c r="BS70" s="10">
        <f t="shared" si="335"/>
        <v>0.50807674756274679</v>
      </c>
      <c r="BT70" s="10">
        <f t="shared" si="335"/>
        <v>0.50993320887782634</v>
      </c>
      <c r="BU70" s="10">
        <f t="shared" si="335"/>
        <v>0.51178967019290589</v>
      </c>
      <c r="BV70" s="10">
        <f t="shared" si="335"/>
        <v>0.51364613150798633</v>
      </c>
      <c r="BW70" s="10">
        <f t="shared" si="335"/>
        <v>0.51550259282306587</v>
      </c>
      <c r="BX70" s="10">
        <f t="shared" si="335"/>
        <v>0.51735905413814542</v>
      </c>
      <c r="BY70" s="10">
        <f t="shared" si="335"/>
        <v>0.51921551545322586</v>
      </c>
      <c r="BZ70" s="10">
        <f t="shared" si="335"/>
        <v>0.52107197676830541</v>
      </c>
      <c r="CA70" s="10">
        <f t="shared" si="335"/>
        <v>0.52292843808338496</v>
      </c>
      <c r="CB70" s="10">
        <f t="shared" si="335"/>
        <v>0.5247848993984654</v>
      </c>
      <c r="CC70" s="10">
        <f t="shared" si="335"/>
        <v>0.52664136071354495</v>
      </c>
      <c r="CD70" s="10">
        <f t="shared" si="335"/>
        <v>0.52849782202862539</v>
      </c>
      <c r="CE70" s="10">
        <f t="shared" si="335"/>
        <v>0.53035428334370494</v>
      </c>
      <c r="CF70" s="10">
        <f t="shared" si="335"/>
        <v>0.53221074465878448</v>
      </c>
      <c r="CG70" s="10">
        <f t="shared" ref="CG70:CV70" si="336">CG$5/(1-$C70)+$B$70-CG$5</f>
        <v>0.53406720597386492</v>
      </c>
      <c r="CH70" s="10">
        <f t="shared" si="336"/>
        <v>0.53592366728894447</v>
      </c>
      <c r="CI70" s="10">
        <f t="shared" si="336"/>
        <v>0.53778012860402402</v>
      </c>
      <c r="CJ70" s="10">
        <f t="shared" si="336"/>
        <v>0.53963658991910446</v>
      </c>
      <c r="CK70" s="10">
        <f t="shared" si="336"/>
        <v>0.54149305123418401</v>
      </c>
      <c r="CL70" s="10">
        <f t="shared" si="336"/>
        <v>0.54334951254926356</v>
      </c>
      <c r="CM70" s="10">
        <f t="shared" si="336"/>
        <v>0.545205973864344</v>
      </c>
      <c r="CN70" s="10">
        <f t="shared" si="336"/>
        <v>0.54706243517942355</v>
      </c>
      <c r="CO70" s="10">
        <f t="shared" si="336"/>
        <v>0.54891889649450309</v>
      </c>
      <c r="CP70" s="10">
        <f t="shared" si="336"/>
        <v>0.55077535780958353</v>
      </c>
      <c r="CQ70" s="10">
        <f t="shared" si="336"/>
        <v>0.55263181912466308</v>
      </c>
      <c r="CR70" s="10">
        <f t="shared" si="336"/>
        <v>0.55448828043974263</v>
      </c>
      <c r="CS70" s="10">
        <f t="shared" si="336"/>
        <v>0.55634474175482307</v>
      </c>
      <c r="CT70" s="10">
        <f t="shared" si="336"/>
        <v>0.55820120306990262</v>
      </c>
      <c r="CU70" s="10">
        <f t="shared" si="336"/>
        <v>0.56005766438498217</v>
      </c>
      <c r="CV70" s="10">
        <f t="shared" si="336"/>
        <v>0.56191412570006261</v>
      </c>
      <c r="CW70" s="10">
        <f t="shared" ref="CW70:DL70" si="337">CW$5/(1-$C70)+$B$70-CW$5</f>
        <v>0.56377058701514215</v>
      </c>
      <c r="CX70" s="10">
        <f t="shared" si="337"/>
        <v>0.5656270483302217</v>
      </c>
      <c r="CY70" s="10">
        <f t="shared" si="337"/>
        <v>0.56748350964530214</v>
      </c>
      <c r="CZ70" s="10">
        <f t="shared" si="337"/>
        <v>0.56933997096038169</v>
      </c>
      <c r="DA70" s="10">
        <f t="shared" si="337"/>
        <v>0.57119643227546124</v>
      </c>
      <c r="DB70" s="10">
        <f t="shared" si="337"/>
        <v>0.57305289359054168</v>
      </c>
      <c r="DC70" s="10">
        <f t="shared" si="337"/>
        <v>0.57490935490562123</v>
      </c>
      <c r="DD70" s="10">
        <f t="shared" si="337"/>
        <v>0.57676581622070078</v>
      </c>
      <c r="DE70" s="10">
        <f t="shared" si="337"/>
        <v>0.57862227753578122</v>
      </c>
      <c r="DF70" s="10">
        <f t="shared" si="337"/>
        <v>0.58047873885086076</v>
      </c>
      <c r="DG70" s="10">
        <f t="shared" si="337"/>
        <v>0.5823352001659412</v>
      </c>
      <c r="DH70" s="10">
        <f t="shared" si="337"/>
        <v>0.58419166148102075</v>
      </c>
      <c r="DI70" s="10">
        <f t="shared" si="337"/>
        <v>0.5860481227961003</v>
      </c>
      <c r="DJ70" s="10">
        <f t="shared" si="337"/>
        <v>0.58790458411118074</v>
      </c>
      <c r="DK70" s="10">
        <f t="shared" si="337"/>
        <v>0.58976104542626029</v>
      </c>
      <c r="DL70" s="10">
        <f t="shared" si="337"/>
        <v>0.59161750674133984</v>
      </c>
      <c r="DM70" s="10">
        <f t="shared" ref="DM70:EB70" si="338">DM$5/(1-$C70)+$B$70-DM$5</f>
        <v>0.59347396805642028</v>
      </c>
      <c r="DN70" s="10">
        <f t="shared" si="338"/>
        <v>0.59533042937149983</v>
      </c>
      <c r="DO70" s="10">
        <f t="shared" si="338"/>
        <v>0.59718689068657937</v>
      </c>
      <c r="DP70" s="10">
        <f t="shared" si="338"/>
        <v>0.59904335200165981</v>
      </c>
      <c r="DQ70" s="10">
        <f t="shared" si="338"/>
        <v>0.60089981331673936</v>
      </c>
      <c r="DR70" s="10">
        <f t="shared" si="338"/>
        <v>0.60275627463181802</v>
      </c>
      <c r="DS70" s="10">
        <f t="shared" si="338"/>
        <v>0.60461273594689935</v>
      </c>
      <c r="DT70" s="10">
        <f t="shared" si="338"/>
        <v>0.6064691972619789</v>
      </c>
      <c r="DU70" s="10">
        <f t="shared" si="338"/>
        <v>0.60832565857705845</v>
      </c>
      <c r="DV70" s="10">
        <f t="shared" si="338"/>
        <v>0.610182119892138</v>
      </c>
      <c r="DW70" s="10">
        <f t="shared" si="338"/>
        <v>0.61203858120721755</v>
      </c>
      <c r="DX70" s="10">
        <f t="shared" si="338"/>
        <v>0.6138950425222971</v>
      </c>
      <c r="DY70" s="10">
        <f t="shared" si="338"/>
        <v>0.61575150383737665</v>
      </c>
      <c r="DZ70" s="10">
        <f t="shared" si="338"/>
        <v>0.61760796515245797</v>
      </c>
      <c r="EA70" s="10">
        <f t="shared" si="338"/>
        <v>0.61946442646753752</v>
      </c>
      <c r="EB70" s="10">
        <f t="shared" si="338"/>
        <v>0.62132088778261707</v>
      </c>
      <c r="EC70" s="10">
        <f>EC$5/(1-$C70)+$B$70-EC$5</f>
        <v>0.62317734909769662</v>
      </c>
      <c r="ED70" s="10">
        <f>ED$5/(1-$C70)+$B$70-ED$5</f>
        <v>0.62503381041277617</v>
      </c>
    </row>
    <row r="71" spans="1:135" x14ac:dyDescent="0.25">
      <c r="A71" s="57" t="s">
        <v>57</v>
      </c>
      <c r="B71" s="10">
        <f>0.4337</f>
        <v>0.43369999999999997</v>
      </c>
      <c r="C71" s="7">
        <v>4.2799999999999998E-2</v>
      </c>
      <c r="D71" s="10">
        <f>D$5/(1-$C71)+$B$71-D$5</f>
        <v>0.50077062264939398</v>
      </c>
      <c r="E71" s="10">
        <f t="shared" ref="E71:T71" si="339">E$5/(1-$C71)+$B$71-E$5</f>
        <v>0.50300631007104069</v>
      </c>
      <c r="F71" s="10">
        <f t="shared" si="339"/>
        <v>0.50524199749268695</v>
      </c>
      <c r="G71" s="10">
        <f t="shared" si="339"/>
        <v>0.5074776849143332</v>
      </c>
      <c r="H71" s="10">
        <f t="shared" si="339"/>
        <v>0.50971337233597991</v>
      </c>
      <c r="I71" s="10">
        <f t="shared" si="339"/>
        <v>0.51194905975762661</v>
      </c>
      <c r="J71" s="10">
        <f t="shared" si="339"/>
        <v>0.51418474717927287</v>
      </c>
      <c r="K71" s="10">
        <f t="shared" si="339"/>
        <v>0.51642043460091913</v>
      </c>
      <c r="L71" s="10">
        <f t="shared" si="339"/>
        <v>0.51865612202256539</v>
      </c>
      <c r="M71" s="10">
        <f t="shared" si="339"/>
        <v>0.52089180944421209</v>
      </c>
      <c r="N71" s="10">
        <f t="shared" si="339"/>
        <v>0.5231274968658588</v>
      </c>
      <c r="O71" s="10">
        <f t="shared" si="339"/>
        <v>0.52536318428750528</v>
      </c>
      <c r="P71" s="10">
        <f t="shared" si="339"/>
        <v>0.52759887170915176</v>
      </c>
      <c r="Q71" s="10">
        <f t="shared" si="339"/>
        <v>0.5298345591307978</v>
      </c>
      <c r="R71" s="10">
        <f t="shared" si="339"/>
        <v>0.53207024655244428</v>
      </c>
      <c r="S71" s="10">
        <f t="shared" si="339"/>
        <v>0.53430593397409076</v>
      </c>
      <c r="T71" s="10">
        <f t="shared" si="339"/>
        <v>0.53654162139573724</v>
      </c>
      <c r="U71" s="10">
        <f t="shared" ref="U71:AJ71" si="340">U$5/(1-$C71)+$B$71-U$5</f>
        <v>0.53877730881738373</v>
      </c>
      <c r="V71" s="10">
        <f t="shared" si="340"/>
        <v>0.54101299623903021</v>
      </c>
      <c r="W71" s="10">
        <f t="shared" si="340"/>
        <v>0.54324868366067669</v>
      </c>
      <c r="X71" s="10">
        <f t="shared" si="340"/>
        <v>0.54548437108232317</v>
      </c>
      <c r="Y71" s="10">
        <f t="shared" si="340"/>
        <v>0.54772005850396965</v>
      </c>
      <c r="Z71" s="10">
        <f t="shared" si="340"/>
        <v>0.54995574592561614</v>
      </c>
      <c r="AA71" s="10">
        <f t="shared" si="340"/>
        <v>0.55219143334726262</v>
      </c>
      <c r="AB71" s="10">
        <f t="shared" si="340"/>
        <v>0.5544271207689091</v>
      </c>
      <c r="AC71" s="10">
        <f t="shared" si="340"/>
        <v>0.55666280819055558</v>
      </c>
      <c r="AD71" s="10">
        <f t="shared" si="340"/>
        <v>0.55889849561220206</v>
      </c>
      <c r="AE71" s="10">
        <f t="shared" si="340"/>
        <v>0.56113418303384854</v>
      </c>
      <c r="AF71" s="10">
        <f t="shared" si="340"/>
        <v>0.56336987045549503</v>
      </c>
      <c r="AG71" s="10">
        <f t="shared" si="340"/>
        <v>0.56560555787714151</v>
      </c>
      <c r="AH71" s="10">
        <f t="shared" si="340"/>
        <v>0.56784124529878799</v>
      </c>
      <c r="AI71" s="10">
        <f t="shared" si="340"/>
        <v>0.57007693272043447</v>
      </c>
      <c r="AJ71" s="10">
        <f t="shared" si="340"/>
        <v>0.57231262014208051</v>
      </c>
      <c r="AK71" s="10">
        <f t="shared" ref="AK71:AZ71" si="341">AK$5/(1-$C71)+$B$71-AK$5</f>
        <v>0.57454830756372699</v>
      </c>
      <c r="AL71" s="10">
        <f t="shared" si="341"/>
        <v>0.57678399498537347</v>
      </c>
      <c r="AM71" s="10">
        <f t="shared" si="341"/>
        <v>0.57901968240701995</v>
      </c>
      <c r="AN71" s="10">
        <f t="shared" si="341"/>
        <v>0.58125536982866643</v>
      </c>
      <c r="AO71" s="10">
        <f t="shared" si="341"/>
        <v>0.58349105725031292</v>
      </c>
      <c r="AP71" s="10">
        <f t="shared" si="341"/>
        <v>0.5857267446719594</v>
      </c>
      <c r="AQ71" s="10">
        <f t="shared" si="341"/>
        <v>0.58796243209360588</v>
      </c>
      <c r="AR71" s="10">
        <f t="shared" si="341"/>
        <v>0.59019811951525236</v>
      </c>
      <c r="AS71" s="10">
        <f t="shared" si="341"/>
        <v>0.59243380693689884</v>
      </c>
      <c r="AT71" s="10">
        <f t="shared" si="341"/>
        <v>0.59466949435854533</v>
      </c>
      <c r="AU71" s="10">
        <f t="shared" si="341"/>
        <v>0.59690518178019181</v>
      </c>
      <c r="AV71" s="10">
        <f t="shared" si="341"/>
        <v>0.59914086920183829</v>
      </c>
      <c r="AW71" s="10">
        <f t="shared" si="341"/>
        <v>0.60137655662348477</v>
      </c>
      <c r="AX71" s="10">
        <f t="shared" si="341"/>
        <v>0.60361224404513125</v>
      </c>
      <c r="AY71" s="10">
        <f t="shared" si="341"/>
        <v>0.60584793146677773</v>
      </c>
      <c r="AZ71" s="10">
        <f t="shared" si="341"/>
        <v>0.60808361888842422</v>
      </c>
      <c r="BA71" s="10">
        <f t="shared" ref="BA71:BP71" si="342">BA$5/(1-$C71)+$B$71-BA$5</f>
        <v>0.6103193063100707</v>
      </c>
      <c r="BB71" s="10">
        <f t="shared" si="342"/>
        <v>0.61255499373171718</v>
      </c>
      <c r="BC71" s="10">
        <f t="shared" si="342"/>
        <v>0.61479068115336322</v>
      </c>
      <c r="BD71" s="10">
        <f t="shared" si="342"/>
        <v>0.6170263685750097</v>
      </c>
      <c r="BE71" s="10">
        <f t="shared" si="342"/>
        <v>0.61926205599665618</v>
      </c>
      <c r="BF71" s="10">
        <f t="shared" si="342"/>
        <v>0.62149774341830266</v>
      </c>
      <c r="BG71" s="10">
        <f t="shared" si="342"/>
        <v>0.62373343083994914</v>
      </c>
      <c r="BH71" s="10">
        <f t="shared" si="342"/>
        <v>0.62596911826159563</v>
      </c>
      <c r="BI71" s="10">
        <f t="shared" si="342"/>
        <v>0.62820480568324211</v>
      </c>
      <c r="BJ71" s="10">
        <f t="shared" si="342"/>
        <v>0.63044049310488859</v>
      </c>
      <c r="BK71" s="10">
        <f t="shared" si="342"/>
        <v>0.63267618052653507</v>
      </c>
      <c r="BL71" s="10">
        <f t="shared" si="342"/>
        <v>0.63491186794818155</v>
      </c>
      <c r="BM71" s="10">
        <f t="shared" si="342"/>
        <v>0.63714755536982803</v>
      </c>
      <c r="BN71" s="10">
        <f t="shared" si="342"/>
        <v>0.63938324279147452</v>
      </c>
      <c r="BO71" s="10">
        <f t="shared" si="342"/>
        <v>0.641618930213121</v>
      </c>
      <c r="BP71" s="10">
        <f t="shared" si="342"/>
        <v>0.64385461763476748</v>
      </c>
      <c r="BQ71" s="10">
        <f t="shared" ref="BQ71:CF71" si="343">BQ$5/(1-$C71)+$B$71-BQ$5</f>
        <v>0.64609030505641396</v>
      </c>
      <c r="BR71" s="10">
        <f t="shared" si="343"/>
        <v>0.64832599247806044</v>
      </c>
      <c r="BS71" s="10">
        <f t="shared" si="343"/>
        <v>0.65056167989970692</v>
      </c>
      <c r="BT71" s="10">
        <f t="shared" si="343"/>
        <v>0.65279736732135341</v>
      </c>
      <c r="BU71" s="10">
        <f t="shared" si="343"/>
        <v>0.65503305474299989</v>
      </c>
      <c r="BV71" s="10">
        <f t="shared" si="343"/>
        <v>0.65726874216464637</v>
      </c>
      <c r="BW71" s="10">
        <f t="shared" si="343"/>
        <v>0.65950442958629285</v>
      </c>
      <c r="BX71" s="10">
        <f t="shared" si="343"/>
        <v>0.66174011700793933</v>
      </c>
      <c r="BY71" s="10">
        <f t="shared" si="343"/>
        <v>0.66397580442958581</v>
      </c>
      <c r="BZ71" s="10">
        <f t="shared" si="343"/>
        <v>0.6662114918512323</v>
      </c>
      <c r="CA71" s="10">
        <f t="shared" si="343"/>
        <v>0.66844717927287878</v>
      </c>
      <c r="CB71" s="10">
        <f t="shared" si="343"/>
        <v>0.67068286669452526</v>
      </c>
      <c r="CC71" s="10">
        <f t="shared" si="343"/>
        <v>0.67291855411617174</v>
      </c>
      <c r="CD71" s="10">
        <f t="shared" si="343"/>
        <v>0.67515424153781822</v>
      </c>
      <c r="CE71" s="10">
        <f t="shared" si="343"/>
        <v>0.6773899289594647</v>
      </c>
      <c r="CF71" s="10">
        <f t="shared" si="343"/>
        <v>0.6796256163811103</v>
      </c>
      <c r="CG71" s="10">
        <f t="shared" ref="CG71:CV71" si="344">CG$5/(1-$C71)+$B$71-CG$5</f>
        <v>0.68186130380275678</v>
      </c>
      <c r="CH71" s="10">
        <f t="shared" si="344"/>
        <v>0.68409699122440326</v>
      </c>
      <c r="CI71" s="10">
        <f t="shared" si="344"/>
        <v>0.68633267864604974</v>
      </c>
      <c r="CJ71" s="10">
        <f t="shared" si="344"/>
        <v>0.68856836606769622</v>
      </c>
      <c r="CK71" s="10">
        <f t="shared" si="344"/>
        <v>0.69080405348934271</v>
      </c>
      <c r="CL71" s="10">
        <f t="shared" si="344"/>
        <v>0.69303974091098919</v>
      </c>
      <c r="CM71" s="10">
        <f t="shared" si="344"/>
        <v>0.69527542833263567</v>
      </c>
      <c r="CN71" s="10">
        <f t="shared" si="344"/>
        <v>0.69751111575428215</v>
      </c>
      <c r="CO71" s="10">
        <f t="shared" si="344"/>
        <v>0.69974680317592863</v>
      </c>
      <c r="CP71" s="10">
        <f t="shared" si="344"/>
        <v>0.70198249059757512</v>
      </c>
      <c r="CQ71" s="10">
        <f t="shared" si="344"/>
        <v>0.7042181780192216</v>
      </c>
      <c r="CR71" s="10">
        <f t="shared" si="344"/>
        <v>0.70645386544086808</v>
      </c>
      <c r="CS71" s="10">
        <f t="shared" si="344"/>
        <v>0.70868955286251456</v>
      </c>
      <c r="CT71" s="10">
        <f t="shared" si="344"/>
        <v>0.71092524028416104</v>
      </c>
      <c r="CU71" s="10">
        <f t="shared" si="344"/>
        <v>0.71316092770580752</v>
      </c>
      <c r="CV71" s="10">
        <f t="shared" si="344"/>
        <v>0.71539661512745401</v>
      </c>
      <c r="CW71" s="10">
        <f t="shared" ref="CW71:DL71" si="345">CW$5/(1-$C71)+$B$71-CW$5</f>
        <v>0.71763230254910049</v>
      </c>
      <c r="CX71" s="10">
        <f t="shared" si="345"/>
        <v>0.71986798997074697</v>
      </c>
      <c r="CY71" s="10">
        <f t="shared" si="345"/>
        <v>0.72210367739239345</v>
      </c>
      <c r="CZ71" s="10">
        <f t="shared" si="345"/>
        <v>0.72433936481403993</v>
      </c>
      <c r="DA71" s="10">
        <f t="shared" si="345"/>
        <v>0.72657505223568641</v>
      </c>
      <c r="DB71" s="10">
        <f t="shared" si="345"/>
        <v>0.7288107396573329</v>
      </c>
      <c r="DC71" s="10">
        <f t="shared" si="345"/>
        <v>0.73104642707897938</v>
      </c>
      <c r="DD71" s="10">
        <f t="shared" si="345"/>
        <v>0.73328211450062586</v>
      </c>
      <c r="DE71" s="10">
        <f t="shared" si="345"/>
        <v>0.73551780192227234</v>
      </c>
      <c r="DF71" s="10">
        <f t="shared" si="345"/>
        <v>0.73775348934391882</v>
      </c>
      <c r="DG71" s="10">
        <f t="shared" si="345"/>
        <v>0.7399891767655653</v>
      </c>
      <c r="DH71" s="10">
        <f t="shared" si="345"/>
        <v>0.74222486418721179</v>
      </c>
      <c r="DI71" s="10">
        <f t="shared" si="345"/>
        <v>0.74446055160885827</v>
      </c>
      <c r="DJ71" s="10">
        <f t="shared" si="345"/>
        <v>0.74669623903050475</v>
      </c>
      <c r="DK71" s="10">
        <f t="shared" si="345"/>
        <v>0.74893192645215123</v>
      </c>
      <c r="DL71" s="10">
        <f t="shared" si="345"/>
        <v>0.75116761387379771</v>
      </c>
      <c r="DM71" s="10">
        <f t="shared" ref="DM71:EB71" si="346">DM$5/(1-$C71)+$B$71-DM$5</f>
        <v>0.75340330129544419</v>
      </c>
      <c r="DN71" s="10">
        <f t="shared" si="346"/>
        <v>0.75563898871709068</v>
      </c>
      <c r="DO71" s="10">
        <f t="shared" si="346"/>
        <v>0.75787467613873716</v>
      </c>
      <c r="DP71" s="10">
        <f t="shared" si="346"/>
        <v>0.76011036356038364</v>
      </c>
      <c r="DQ71" s="10">
        <f t="shared" si="346"/>
        <v>0.76234605098203012</v>
      </c>
      <c r="DR71" s="10">
        <f t="shared" si="346"/>
        <v>0.7645817384036766</v>
      </c>
      <c r="DS71" s="10">
        <f t="shared" si="346"/>
        <v>0.76681742582532308</v>
      </c>
      <c r="DT71" s="10">
        <f t="shared" si="346"/>
        <v>0.76905311324696957</v>
      </c>
      <c r="DU71" s="10">
        <f t="shared" si="346"/>
        <v>0.77128880066861605</v>
      </c>
      <c r="DV71" s="10">
        <f t="shared" si="346"/>
        <v>0.77352448809026253</v>
      </c>
      <c r="DW71" s="10">
        <f t="shared" si="346"/>
        <v>0.77576017551190901</v>
      </c>
      <c r="DX71" s="10">
        <f t="shared" si="346"/>
        <v>0.77799586293355549</v>
      </c>
      <c r="DY71" s="10">
        <f t="shared" si="346"/>
        <v>0.78023155035520197</v>
      </c>
      <c r="DZ71" s="10">
        <f t="shared" si="346"/>
        <v>0.78246723777684846</v>
      </c>
      <c r="EA71" s="10">
        <f t="shared" si="346"/>
        <v>0.78470292519849494</v>
      </c>
      <c r="EB71" s="10">
        <f t="shared" si="346"/>
        <v>0.78693861262014142</v>
      </c>
      <c r="EC71" s="10">
        <f>EC$5/(1-$C71)+$B$71-EC$5</f>
        <v>0.7891743000417879</v>
      </c>
      <c r="ED71" s="10">
        <f>ED$5/(1-$C71)+$B$71-ED$5</f>
        <v>0.79140998746343438</v>
      </c>
      <c r="EE71" s="10"/>
    </row>
    <row r="72" spans="1:135" x14ac:dyDescent="0.25">
      <c r="A72" s="5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</row>
    <row r="73" spans="1:135" x14ac:dyDescent="0.25">
      <c r="A73" s="1" t="s">
        <v>41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</row>
    <row r="74" spans="1:135" x14ac:dyDescent="0.25">
      <c r="A74" s="57" t="s">
        <v>58</v>
      </c>
      <c r="B74" s="10">
        <f>0.1583</f>
        <v>0.1583</v>
      </c>
      <c r="C74" s="7">
        <v>1.01E-2</v>
      </c>
      <c r="D74" s="10">
        <f t="shared" ref="D74:T74" si="347">D$5/(1-$C74)+$B$74-D$5</f>
        <v>0.17360457621982039</v>
      </c>
      <c r="E74" s="10">
        <f t="shared" si="347"/>
        <v>0.17411472876048095</v>
      </c>
      <c r="F74" s="10">
        <f t="shared" si="347"/>
        <v>0.17462488130114151</v>
      </c>
      <c r="G74" s="10">
        <f t="shared" si="347"/>
        <v>0.17513503384180207</v>
      </c>
      <c r="H74" s="10">
        <f t="shared" si="347"/>
        <v>0.17564518638246307</v>
      </c>
      <c r="I74" s="10">
        <f t="shared" si="347"/>
        <v>0.17615533892312363</v>
      </c>
      <c r="J74" s="10">
        <f t="shared" si="347"/>
        <v>0.17666549146378419</v>
      </c>
      <c r="K74" s="10">
        <f t="shared" si="347"/>
        <v>0.17717564400444474</v>
      </c>
      <c r="L74" s="10">
        <f t="shared" si="347"/>
        <v>0.17768579654510575</v>
      </c>
      <c r="M74" s="10">
        <f t="shared" si="347"/>
        <v>0.1781959490857663</v>
      </c>
      <c r="N74" s="10">
        <f t="shared" si="347"/>
        <v>0.17870610162642686</v>
      </c>
      <c r="O74" s="10">
        <f t="shared" si="347"/>
        <v>0.17921625416708764</v>
      </c>
      <c r="P74" s="10">
        <f t="shared" si="347"/>
        <v>0.17972640670774842</v>
      </c>
      <c r="Q74" s="10">
        <f t="shared" si="347"/>
        <v>0.1802365592484092</v>
      </c>
      <c r="R74" s="10">
        <f t="shared" si="347"/>
        <v>0.18074671178906954</v>
      </c>
      <c r="S74" s="10">
        <f t="shared" si="347"/>
        <v>0.18125686432973032</v>
      </c>
      <c r="T74" s="10">
        <f t="shared" si="347"/>
        <v>0.1817670168703911</v>
      </c>
      <c r="U74" s="10">
        <f t="shared" ref="U74:AJ74" si="348">U$5/(1-$C74)+$B$74-U$5</f>
        <v>0.18227716941105188</v>
      </c>
      <c r="V74" s="10">
        <f t="shared" si="348"/>
        <v>0.18278732195171221</v>
      </c>
      <c r="W74" s="10">
        <f t="shared" si="348"/>
        <v>0.18329747449237299</v>
      </c>
      <c r="X74" s="10">
        <f t="shared" si="348"/>
        <v>0.18380762703303377</v>
      </c>
      <c r="Y74" s="10">
        <f t="shared" si="348"/>
        <v>0.18431777957369455</v>
      </c>
      <c r="Z74" s="10">
        <f t="shared" si="348"/>
        <v>0.18482793211435489</v>
      </c>
      <c r="AA74" s="10">
        <f t="shared" si="348"/>
        <v>0.18533808465501567</v>
      </c>
      <c r="AB74" s="10">
        <f t="shared" si="348"/>
        <v>0.18584823719567645</v>
      </c>
      <c r="AC74" s="10">
        <f t="shared" si="348"/>
        <v>0.18635838973633723</v>
      </c>
      <c r="AD74" s="10">
        <f t="shared" si="348"/>
        <v>0.18686854227699756</v>
      </c>
      <c r="AE74" s="10">
        <f t="shared" si="348"/>
        <v>0.18737869481765834</v>
      </c>
      <c r="AF74" s="10">
        <f t="shared" si="348"/>
        <v>0.18788884735831912</v>
      </c>
      <c r="AG74" s="10">
        <f t="shared" si="348"/>
        <v>0.1883989998989799</v>
      </c>
      <c r="AH74" s="10">
        <f t="shared" si="348"/>
        <v>0.18890915243964024</v>
      </c>
      <c r="AI74" s="10">
        <f t="shared" si="348"/>
        <v>0.18941930498030102</v>
      </c>
      <c r="AJ74" s="10">
        <f t="shared" si="348"/>
        <v>0.1899294575209618</v>
      </c>
      <c r="AK74" s="10">
        <f t="shared" ref="AK74:AZ74" si="349">AK$5/(1-$C74)+$B$74-AK$5</f>
        <v>0.19043961006162258</v>
      </c>
      <c r="AL74" s="10">
        <f t="shared" si="349"/>
        <v>0.19094976260228291</v>
      </c>
      <c r="AM74" s="10">
        <f t="shared" si="349"/>
        <v>0.19145991514294369</v>
      </c>
      <c r="AN74" s="10">
        <f t="shared" si="349"/>
        <v>0.19197006768360447</v>
      </c>
      <c r="AO74" s="10">
        <f t="shared" si="349"/>
        <v>0.19248022022426525</v>
      </c>
      <c r="AP74" s="10">
        <f t="shared" si="349"/>
        <v>0.19299037276492559</v>
      </c>
      <c r="AQ74" s="10">
        <f t="shared" si="349"/>
        <v>0.19350052530558637</v>
      </c>
      <c r="AR74" s="10">
        <f t="shared" si="349"/>
        <v>0.19401067784624715</v>
      </c>
      <c r="AS74" s="10">
        <f t="shared" si="349"/>
        <v>0.19452083038690793</v>
      </c>
      <c r="AT74" s="10">
        <f t="shared" si="349"/>
        <v>0.19503098292756871</v>
      </c>
      <c r="AU74" s="10">
        <f t="shared" si="349"/>
        <v>0.19554113546822904</v>
      </c>
      <c r="AV74" s="10">
        <f t="shared" si="349"/>
        <v>0.19605128800888982</v>
      </c>
      <c r="AW74" s="10">
        <f t="shared" si="349"/>
        <v>0.1965614405495506</v>
      </c>
      <c r="AX74" s="10">
        <f t="shared" si="349"/>
        <v>0.19707159309021138</v>
      </c>
      <c r="AY74" s="10">
        <f t="shared" si="349"/>
        <v>0.19758174563087172</v>
      </c>
      <c r="AZ74" s="10">
        <f t="shared" si="349"/>
        <v>0.19809189817153205</v>
      </c>
      <c r="BA74" s="10">
        <f t="shared" ref="BA74:BP74" si="350">BA$5/(1-$C74)+$B$74-BA$5</f>
        <v>0.19860205071219328</v>
      </c>
      <c r="BB74" s="10">
        <f t="shared" si="350"/>
        <v>0.19911220325285361</v>
      </c>
      <c r="BC74" s="10">
        <f t="shared" si="350"/>
        <v>0.19962235579351439</v>
      </c>
      <c r="BD74" s="10">
        <f t="shared" si="350"/>
        <v>0.20013250833417473</v>
      </c>
      <c r="BE74" s="10">
        <f t="shared" si="350"/>
        <v>0.20064266087483507</v>
      </c>
      <c r="BF74" s="10">
        <f t="shared" si="350"/>
        <v>0.20115281341549629</v>
      </c>
      <c r="BG74" s="10">
        <f t="shared" si="350"/>
        <v>0.20166296595615663</v>
      </c>
      <c r="BH74" s="10">
        <f t="shared" si="350"/>
        <v>0.20217311849681785</v>
      </c>
      <c r="BI74" s="10">
        <f t="shared" si="350"/>
        <v>0.20268327103747819</v>
      </c>
      <c r="BJ74" s="10">
        <f t="shared" si="350"/>
        <v>0.20319342357813852</v>
      </c>
      <c r="BK74" s="10">
        <f t="shared" si="350"/>
        <v>0.20370357611879975</v>
      </c>
      <c r="BL74" s="10">
        <f t="shared" si="350"/>
        <v>0.20421372865946008</v>
      </c>
      <c r="BM74" s="10">
        <f t="shared" si="350"/>
        <v>0.20472388120012042</v>
      </c>
      <c r="BN74" s="10">
        <f t="shared" si="350"/>
        <v>0.20523403374078164</v>
      </c>
      <c r="BO74" s="10">
        <f t="shared" si="350"/>
        <v>0.20574418628144198</v>
      </c>
      <c r="BP74" s="10">
        <f t="shared" si="350"/>
        <v>0.2062543388221032</v>
      </c>
      <c r="BQ74" s="10">
        <f t="shared" ref="BQ74:CF74" si="351">BQ$5/(1-$C74)+$B$74-BQ$5</f>
        <v>0.20676449136276354</v>
      </c>
      <c r="BR74" s="10">
        <f t="shared" si="351"/>
        <v>0.20727464390342387</v>
      </c>
      <c r="BS74" s="10">
        <f t="shared" si="351"/>
        <v>0.2077847964440851</v>
      </c>
      <c r="BT74" s="10">
        <f t="shared" si="351"/>
        <v>0.20829494898474543</v>
      </c>
      <c r="BU74" s="10">
        <f t="shared" si="351"/>
        <v>0.20880510152540577</v>
      </c>
      <c r="BV74" s="10">
        <f t="shared" si="351"/>
        <v>0.20931525406606699</v>
      </c>
      <c r="BW74" s="10">
        <f t="shared" si="351"/>
        <v>0.20982540660672733</v>
      </c>
      <c r="BX74" s="10">
        <f t="shared" si="351"/>
        <v>0.21033555914738855</v>
      </c>
      <c r="BY74" s="10">
        <f t="shared" si="351"/>
        <v>0.21084571168804889</v>
      </c>
      <c r="BZ74" s="10">
        <f t="shared" si="351"/>
        <v>0.21135586422870922</v>
      </c>
      <c r="CA74" s="10">
        <f t="shared" si="351"/>
        <v>0.21186601676937045</v>
      </c>
      <c r="CB74" s="10">
        <f t="shared" si="351"/>
        <v>0.21237616931003078</v>
      </c>
      <c r="CC74" s="10">
        <f t="shared" si="351"/>
        <v>0.21288632185069112</v>
      </c>
      <c r="CD74" s="10">
        <f t="shared" si="351"/>
        <v>0.21339647439135234</v>
      </c>
      <c r="CE74" s="10">
        <f t="shared" si="351"/>
        <v>0.21390662693201268</v>
      </c>
      <c r="CF74" s="10">
        <f t="shared" si="351"/>
        <v>0.2144167794726739</v>
      </c>
      <c r="CG74" s="10">
        <f t="shared" ref="CG74:CV74" si="352">CG$5/(1-$C74)+$B$74-CG$5</f>
        <v>0.21492693201333424</v>
      </c>
      <c r="CH74" s="10">
        <f t="shared" si="352"/>
        <v>0.21543708455399457</v>
      </c>
      <c r="CI74" s="10">
        <f t="shared" si="352"/>
        <v>0.2159472370946558</v>
      </c>
      <c r="CJ74" s="10">
        <f t="shared" si="352"/>
        <v>0.21645738963531613</v>
      </c>
      <c r="CK74" s="10">
        <f t="shared" si="352"/>
        <v>0.21696754217597647</v>
      </c>
      <c r="CL74" s="10">
        <f t="shared" si="352"/>
        <v>0.21747769471663769</v>
      </c>
      <c r="CM74" s="10">
        <f t="shared" si="352"/>
        <v>0.21798784725729803</v>
      </c>
      <c r="CN74" s="10">
        <f t="shared" si="352"/>
        <v>0.21849799979795925</v>
      </c>
      <c r="CO74" s="10">
        <f t="shared" si="352"/>
        <v>0.21900815233861959</v>
      </c>
      <c r="CP74" s="10">
        <f t="shared" si="352"/>
        <v>0.21951830487927992</v>
      </c>
      <c r="CQ74" s="10">
        <f t="shared" si="352"/>
        <v>0.22002845741994115</v>
      </c>
      <c r="CR74" s="10">
        <f t="shared" si="352"/>
        <v>0.22053860996060148</v>
      </c>
      <c r="CS74" s="10">
        <f t="shared" si="352"/>
        <v>0.22104876250126182</v>
      </c>
      <c r="CT74" s="10">
        <f t="shared" si="352"/>
        <v>0.22155891504192304</v>
      </c>
      <c r="CU74" s="10">
        <f t="shared" si="352"/>
        <v>0.22206906758258338</v>
      </c>
      <c r="CV74" s="10">
        <f t="shared" si="352"/>
        <v>0.2225792201232446</v>
      </c>
      <c r="CW74" s="10">
        <f t="shared" ref="CW74:DL74" si="353">CW$5/(1-$C74)+$B$74-CW$5</f>
        <v>0.22308937266390494</v>
      </c>
      <c r="CX74" s="10">
        <f t="shared" si="353"/>
        <v>0.22359952520456527</v>
      </c>
      <c r="CY74" s="10">
        <f t="shared" si="353"/>
        <v>0.2241096777452265</v>
      </c>
      <c r="CZ74" s="10">
        <f t="shared" si="353"/>
        <v>0.22461983028588683</v>
      </c>
      <c r="DA74" s="10">
        <f t="shared" si="353"/>
        <v>0.22512998282654806</v>
      </c>
      <c r="DB74" s="10">
        <f t="shared" si="353"/>
        <v>0.22564013536720839</v>
      </c>
      <c r="DC74" s="10">
        <f t="shared" si="353"/>
        <v>0.22615028790786873</v>
      </c>
      <c r="DD74" s="10">
        <f t="shared" si="353"/>
        <v>0.22666044044852995</v>
      </c>
      <c r="DE74" s="10">
        <f t="shared" si="353"/>
        <v>0.22717059298919029</v>
      </c>
      <c r="DF74" s="10">
        <f t="shared" si="353"/>
        <v>0.22768074552985063</v>
      </c>
      <c r="DG74" s="10">
        <f t="shared" si="353"/>
        <v>0.22819089807051185</v>
      </c>
      <c r="DH74" s="10">
        <f t="shared" si="353"/>
        <v>0.22870105061117219</v>
      </c>
      <c r="DI74" s="10">
        <f t="shared" si="353"/>
        <v>0.22921120315183341</v>
      </c>
      <c r="DJ74" s="10">
        <f t="shared" si="353"/>
        <v>0.22972135569249374</v>
      </c>
      <c r="DK74" s="10">
        <f t="shared" si="353"/>
        <v>0.23023150823315408</v>
      </c>
      <c r="DL74" s="10">
        <f t="shared" si="353"/>
        <v>0.2307416607738153</v>
      </c>
      <c r="DM74" s="10">
        <f t="shared" ref="DM74:EB74" si="354">DM$5/(1-$C74)+$B$74-DM$5</f>
        <v>0.23125181331447564</v>
      </c>
      <c r="DN74" s="10">
        <f t="shared" si="354"/>
        <v>0.23176196585513598</v>
      </c>
      <c r="DO74" s="10">
        <f t="shared" si="354"/>
        <v>0.2322721183957972</v>
      </c>
      <c r="DP74" s="10">
        <f t="shared" si="354"/>
        <v>0.23278227093645754</v>
      </c>
      <c r="DQ74" s="10">
        <f t="shared" si="354"/>
        <v>0.23329242347711876</v>
      </c>
      <c r="DR74" s="10">
        <f t="shared" si="354"/>
        <v>0.2338025760177791</v>
      </c>
      <c r="DS74" s="10">
        <f t="shared" si="354"/>
        <v>0.23431272855843943</v>
      </c>
      <c r="DT74" s="10">
        <f t="shared" si="354"/>
        <v>0.23482288109910066</v>
      </c>
      <c r="DU74" s="10">
        <f t="shared" si="354"/>
        <v>0.23533303363976099</v>
      </c>
      <c r="DV74" s="10">
        <f t="shared" si="354"/>
        <v>0.23584318618042133</v>
      </c>
      <c r="DW74" s="10">
        <f t="shared" si="354"/>
        <v>0.23635333872108255</v>
      </c>
      <c r="DX74" s="10">
        <f t="shared" si="354"/>
        <v>0.23686349126174289</v>
      </c>
      <c r="DY74" s="10">
        <f t="shared" si="354"/>
        <v>0.23737364380240411</v>
      </c>
      <c r="DZ74" s="10">
        <f t="shared" si="354"/>
        <v>0.23788379634306533</v>
      </c>
      <c r="EA74" s="10">
        <f t="shared" si="354"/>
        <v>0.23839394888372567</v>
      </c>
      <c r="EB74" s="10">
        <f t="shared" si="354"/>
        <v>0.23890410142438601</v>
      </c>
      <c r="EC74" s="10">
        <f>EC$5/(1-$C74)+$B$74-EC$5</f>
        <v>0.23941425396504812</v>
      </c>
      <c r="ED74" s="10">
        <f>ED$5/(1-$C74)+$B$74-ED$5</f>
        <v>0.23992440650570845</v>
      </c>
    </row>
    <row r="75" spans="1:135" x14ac:dyDescent="0.25">
      <c r="A75" s="57" t="s">
        <v>59</v>
      </c>
      <c r="B75" s="10">
        <f>0.182</f>
        <v>0.182</v>
      </c>
      <c r="C75" s="7">
        <v>1.21E-2</v>
      </c>
      <c r="D75" s="10">
        <f t="shared" ref="D75:T75" si="355">D$5/(1-$C75)+$B$75-D$5</f>
        <v>0.2003723048891588</v>
      </c>
      <c r="E75" s="10">
        <f t="shared" si="355"/>
        <v>0.20098471505213067</v>
      </c>
      <c r="F75" s="10">
        <f t="shared" si="355"/>
        <v>0.20159712521510276</v>
      </c>
      <c r="G75" s="10">
        <f t="shared" si="355"/>
        <v>0.20220953537807462</v>
      </c>
      <c r="H75" s="10">
        <f t="shared" si="355"/>
        <v>0.20282194554104671</v>
      </c>
      <c r="I75" s="10">
        <f t="shared" si="355"/>
        <v>0.20343435570401858</v>
      </c>
      <c r="J75" s="10">
        <f t="shared" si="355"/>
        <v>0.20404676586699066</v>
      </c>
      <c r="K75" s="10">
        <f t="shared" si="355"/>
        <v>0.20465917602996275</v>
      </c>
      <c r="L75" s="10">
        <f t="shared" si="355"/>
        <v>0.2052715861929344</v>
      </c>
      <c r="M75" s="10">
        <f t="shared" si="355"/>
        <v>0.20588399635590648</v>
      </c>
      <c r="N75" s="10">
        <f t="shared" si="355"/>
        <v>0.20649640651887857</v>
      </c>
      <c r="O75" s="10">
        <f t="shared" si="355"/>
        <v>0.20710881668185044</v>
      </c>
      <c r="P75" s="10">
        <f t="shared" si="355"/>
        <v>0.2077212268448223</v>
      </c>
      <c r="Q75" s="10">
        <f t="shared" si="355"/>
        <v>0.20833363700779417</v>
      </c>
      <c r="R75" s="10">
        <f t="shared" si="355"/>
        <v>0.20894604717076604</v>
      </c>
      <c r="S75" s="10">
        <f t="shared" si="355"/>
        <v>0.20955845733373835</v>
      </c>
      <c r="T75" s="10">
        <f t="shared" si="355"/>
        <v>0.21017086749671021</v>
      </c>
      <c r="U75" s="10">
        <f t="shared" ref="U75:AJ75" si="356">U$5/(1-$C75)+$B$75-U$5</f>
        <v>0.21078327765968208</v>
      </c>
      <c r="V75" s="10">
        <f t="shared" si="356"/>
        <v>0.21139568782265394</v>
      </c>
      <c r="W75" s="10">
        <f t="shared" si="356"/>
        <v>0.21200809798562581</v>
      </c>
      <c r="X75" s="10">
        <f t="shared" si="356"/>
        <v>0.21262050814859812</v>
      </c>
      <c r="Y75" s="10">
        <f t="shared" si="356"/>
        <v>0.21323291831156999</v>
      </c>
      <c r="Z75" s="10">
        <f t="shared" si="356"/>
        <v>0.21384532847454185</v>
      </c>
      <c r="AA75" s="10">
        <f t="shared" si="356"/>
        <v>0.21445773863751372</v>
      </c>
      <c r="AB75" s="10">
        <f t="shared" si="356"/>
        <v>0.21507014880048558</v>
      </c>
      <c r="AC75" s="10">
        <f t="shared" si="356"/>
        <v>0.21568255896345789</v>
      </c>
      <c r="AD75" s="10">
        <f t="shared" si="356"/>
        <v>0.21629496912642976</v>
      </c>
      <c r="AE75" s="10">
        <f t="shared" si="356"/>
        <v>0.21690737928940163</v>
      </c>
      <c r="AF75" s="10">
        <f t="shared" si="356"/>
        <v>0.21751978945237349</v>
      </c>
      <c r="AG75" s="10">
        <f t="shared" si="356"/>
        <v>0.2181321996153458</v>
      </c>
      <c r="AH75" s="10">
        <f t="shared" si="356"/>
        <v>0.21874460977831767</v>
      </c>
      <c r="AI75" s="10">
        <f t="shared" si="356"/>
        <v>0.21935701994128953</v>
      </c>
      <c r="AJ75" s="10">
        <f t="shared" si="356"/>
        <v>0.2199694301042614</v>
      </c>
      <c r="AK75" s="10">
        <f t="shared" ref="AK75:AZ75" si="357">AK$5/(1-$C75)+$B$75-AK$5</f>
        <v>0.22058184026723326</v>
      </c>
      <c r="AL75" s="10">
        <f t="shared" si="357"/>
        <v>0.22119425043020557</v>
      </c>
      <c r="AM75" s="10">
        <f t="shared" si="357"/>
        <v>0.22180666059317744</v>
      </c>
      <c r="AN75" s="10">
        <f t="shared" si="357"/>
        <v>0.22241907075614931</v>
      </c>
      <c r="AO75" s="10">
        <f t="shared" si="357"/>
        <v>0.22303148091912117</v>
      </c>
      <c r="AP75" s="10">
        <f t="shared" si="357"/>
        <v>0.22364389108209304</v>
      </c>
      <c r="AQ75" s="10">
        <f t="shared" si="357"/>
        <v>0.22425630124506535</v>
      </c>
      <c r="AR75" s="10">
        <f t="shared" si="357"/>
        <v>0.22486871140803721</v>
      </c>
      <c r="AS75" s="10">
        <f t="shared" si="357"/>
        <v>0.22548112157100908</v>
      </c>
      <c r="AT75" s="10">
        <f t="shared" si="357"/>
        <v>0.22609353173398095</v>
      </c>
      <c r="AU75" s="10">
        <f t="shared" si="357"/>
        <v>0.22670594189695281</v>
      </c>
      <c r="AV75" s="10">
        <f t="shared" si="357"/>
        <v>0.22731835205992512</v>
      </c>
      <c r="AW75" s="10">
        <f t="shared" si="357"/>
        <v>0.22793076222289699</v>
      </c>
      <c r="AX75" s="10">
        <f t="shared" si="357"/>
        <v>0.22854317238586885</v>
      </c>
      <c r="AY75" s="10">
        <f t="shared" si="357"/>
        <v>0.22915558254884116</v>
      </c>
      <c r="AZ75" s="10">
        <f t="shared" si="357"/>
        <v>0.22976799271181259</v>
      </c>
      <c r="BA75" s="10">
        <f t="shared" ref="BA75:BP75" si="358">BA$5/(1-$C75)+$B$75-BA$5</f>
        <v>0.2303804028747849</v>
      </c>
      <c r="BB75" s="10">
        <f t="shared" si="358"/>
        <v>0.23099281303775721</v>
      </c>
      <c r="BC75" s="10">
        <f t="shared" si="358"/>
        <v>0.23160522320072907</v>
      </c>
      <c r="BD75" s="10">
        <f t="shared" si="358"/>
        <v>0.23221763336370138</v>
      </c>
      <c r="BE75" s="10">
        <f t="shared" si="358"/>
        <v>0.2328300435266728</v>
      </c>
      <c r="BF75" s="10">
        <f t="shared" si="358"/>
        <v>0.23344245368964511</v>
      </c>
      <c r="BG75" s="10">
        <f t="shared" si="358"/>
        <v>0.23405486385261653</v>
      </c>
      <c r="BH75" s="10">
        <f t="shared" si="358"/>
        <v>0.23466727401558884</v>
      </c>
      <c r="BI75" s="10">
        <f t="shared" si="358"/>
        <v>0.23527968417856115</v>
      </c>
      <c r="BJ75" s="10">
        <f t="shared" si="358"/>
        <v>0.23589209434153258</v>
      </c>
      <c r="BK75" s="10">
        <f t="shared" si="358"/>
        <v>0.23650450450450489</v>
      </c>
      <c r="BL75" s="10">
        <f t="shared" si="358"/>
        <v>0.23711691466747631</v>
      </c>
      <c r="BM75" s="10">
        <f t="shared" si="358"/>
        <v>0.23772932483044862</v>
      </c>
      <c r="BN75" s="10">
        <f t="shared" si="358"/>
        <v>0.23834173499342093</v>
      </c>
      <c r="BO75" s="10">
        <f t="shared" si="358"/>
        <v>0.23895414515639235</v>
      </c>
      <c r="BP75" s="10">
        <f t="shared" si="358"/>
        <v>0.23956655531936466</v>
      </c>
      <c r="BQ75" s="10">
        <f t="shared" ref="BQ75:CF75" si="359">BQ$5/(1-$C75)+$B$75-BQ$5</f>
        <v>0.24017896548233697</v>
      </c>
      <c r="BR75" s="10">
        <f t="shared" si="359"/>
        <v>0.24079137564530839</v>
      </c>
      <c r="BS75" s="10">
        <f t="shared" si="359"/>
        <v>0.2414037858082807</v>
      </c>
      <c r="BT75" s="10">
        <f t="shared" si="359"/>
        <v>0.24201619597125212</v>
      </c>
      <c r="BU75" s="10">
        <f t="shared" si="359"/>
        <v>0.24262860613422443</v>
      </c>
      <c r="BV75" s="10">
        <f t="shared" si="359"/>
        <v>0.24324101629719674</v>
      </c>
      <c r="BW75" s="10">
        <f t="shared" si="359"/>
        <v>0.24385342646016817</v>
      </c>
      <c r="BX75" s="10">
        <f t="shared" si="359"/>
        <v>0.24446583662314048</v>
      </c>
      <c r="BY75" s="10">
        <f t="shared" si="359"/>
        <v>0.2450782467861119</v>
      </c>
      <c r="BZ75" s="10">
        <f t="shared" si="359"/>
        <v>0.24569065694908421</v>
      </c>
      <c r="CA75" s="10">
        <f t="shared" si="359"/>
        <v>0.24630306711205652</v>
      </c>
      <c r="CB75" s="10">
        <f t="shared" si="359"/>
        <v>0.24691547727502794</v>
      </c>
      <c r="CC75" s="10">
        <f t="shared" si="359"/>
        <v>0.24752788743800025</v>
      </c>
      <c r="CD75" s="10">
        <f t="shared" si="359"/>
        <v>0.24814029760097167</v>
      </c>
      <c r="CE75" s="10">
        <f t="shared" si="359"/>
        <v>0.24875270776394398</v>
      </c>
      <c r="CF75" s="10">
        <f t="shared" si="359"/>
        <v>0.24936511792691629</v>
      </c>
      <c r="CG75" s="10">
        <f t="shared" ref="CG75:CV75" si="360">CG$5/(1-$C75)+$B$75-CG$5</f>
        <v>0.24997752808988771</v>
      </c>
      <c r="CH75" s="10">
        <f t="shared" si="360"/>
        <v>0.25058993825286002</v>
      </c>
      <c r="CI75" s="10">
        <f t="shared" si="360"/>
        <v>0.25120234841583144</v>
      </c>
      <c r="CJ75" s="10">
        <f t="shared" si="360"/>
        <v>0.25181475857880375</v>
      </c>
      <c r="CK75" s="10">
        <f t="shared" si="360"/>
        <v>0.25242716874177606</v>
      </c>
      <c r="CL75" s="10">
        <f t="shared" si="360"/>
        <v>0.25303957890474749</v>
      </c>
      <c r="CM75" s="10">
        <f t="shared" si="360"/>
        <v>0.2536519890677198</v>
      </c>
      <c r="CN75" s="10">
        <f t="shared" si="360"/>
        <v>0.25426439923069122</v>
      </c>
      <c r="CO75" s="10">
        <f t="shared" si="360"/>
        <v>0.25487680939366353</v>
      </c>
      <c r="CP75" s="10">
        <f t="shared" si="360"/>
        <v>0.25548921955663584</v>
      </c>
      <c r="CQ75" s="10">
        <f t="shared" si="360"/>
        <v>0.25610162971960726</v>
      </c>
      <c r="CR75" s="10">
        <f t="shared" si="360"/>
        <v>0.25671403988257957</v>
      </c>
      <c r="CS75" s="10">
        <f t="shared" si="360"/>
        <v>0.25732645004555099</v>
      </c>
      <c r="CT75" s="10">
        <f t="shared" si="360"/>
        <v>0.2579388602085233</v>
      </c>
      <c r="CU75" s="10">
        <f t="shared" si="360"/>
        <v>0.25855127037149561</v>
      </c>
      <c r="CV75" s="10">
        <f t="shared" si="360"/>
        <v>0.25916368053446703</v>
      </c>
      <c r="CW75" s="10">
        <f t="shared" ref="CW75:DL75" si="361">CW$5/(1-$C75)+$B$75-CW$5</f>
        <v>0.25977609069743934</v>
      </c>
      <c r="CX75" s="10">
        <f t="shared" si="361"/>
        <v>0.26038850086041077</v>
      </c>
      <c r="CY75" s="10">
        <f t="shared" si="361"/>
        <v>0.26100091102338308</v>
      </c>
      <c r="CZ75" s="10">
        <f t="shared" si="361"/>
        <v>0.26161332118635539</v>
      </c>
      <c r="DA75" s="10">
        <f t="shared" si="361"/>
        <v>0.26222573134932681</v>
      </c>
      <c r="DB75" s="10">
        <f t="shared" si="361"/>
        <v>0.26283814151229912</v>
      </c>
      <c r="DC75" s="10">
        <f t="shared" si="361"/>
        <v>0.26345055167527054</v>
      </c>
      <c r="DD75" s="10">
        <f t="shared" si="361"/>
        <v>0.26406296183824285</v>
      </c>
      <c r="DE75" s="10">
        <f t="shared" si="361"/>
        <v>0.26467537200121516</v>
      </c>
      <c r="DF75" s="10">
        <f t="shared" si="361"/>
        <v>0.26528778216418658</v>
      </c>
      <c r="DG75" s="10">
        <f t="shared" si="361"/>
        <v>0.26590019232715889</v>
      </c>
      <c r="DH75" s="10">
        <f t="shared" si="361"/>
        <v>0.2665126024901312</v>
      </c>
      <c r="DI75" s="10">
        <f t="shared" si="361"/>
        <v>0.26712501265310262</v>
      </c>
      <c r="DJ75" s="10">
        <f t="shared" si="361"/>
        <v>0.26773742281607493</v>
      </c>
      <c r="DK75" s="10">
        <f t="shared" si="361"/>
        <v>0.26834983297904635</v>
      </c>
      <c r="DL75" s="10">
        <f t="shared" si="361"/>
        <v>0.26896224314201866</v>
      </c>
      <c r="DM75" s="10">
        <f t="shared" ref="DM75:EB75" si="362">DM$5/(1-$C75)+$B$75-DM$5</f>
        <v>0.26957465330499097</v>
      </c>
      <c r="DN75" s="10">
        <f t="shared" si="362"/>
        <v>0.2701870634679624</v>
      </c>
      <c r="DO75" s="10">
        <f t="shared" si="362"/>
        <v>0.27079947363093471</v>
      </c>
      <c r="DP75" s="10">
        <f t="shared" si="362"/>
        <v>0.27141188379390613</v>
      </c>
      <c r="DQ75" s="10">
        <f t="shared" si="362"/>
        <v>0.27202429395687844</v>
      </c>
      <c r="DR75" s="10">
        <f t="shared" si="362"/>
        <v>0.27263670411985075</v>
      </c>
      <c r="DS75" s="10">
        <f t="shared" si="362"/>
        <v>0.27324911428282217</v>
      </c>
      <c r="DT75" s="10">
        <f t="shared" si="362"/>
        <v>0.27386152444579448</v>
      </c>
      <c r="DU75" s="10">
        <f t="shared" si="362"/>
        <v>0.2744739346087659</v>
      </c>
      <c r="DV75" s="10">
        <f t="shared" si="362"/>
        <v>0.27508634477173821</v>
      </c>
      <c r="DW75" s="10">
        <f t="shared" si="362"/>
        <v>0.27569875493471052</v>
      </c>
      <c r="DX75" s="10">
        <f t="shared" si="362"/>
        <v>0.27631116509768194</v>
      </c>
      <c r="DY75" s="10">
        <f t="shared" si="362"/>
        <v>0.27692357526065337</v>
      </c>
      <c r="DZ75" s="10">
        <f t="shared" si="362"/>
        <v>0.27753598542362479</v>
      </c>
      <c r="EA75" s="10">
        <f t="shared" si="362"/>
        <v>0.27814839558659799</v>
      </c>
      <c r="EB75" s="10">
        <f t="shared" si="362"/>
        <v>0.27876080574956941</v>
      </c>
      <c r="EC75" s="10">
        <f>EC$5/(1-$C75)+$B$75-EC$5</f>
        <v>0.27937321591254261</v>
      </c>
      <c r="ED75" s="10">
        <f>ED$5/(1-$C75)+$B$75-ED$5</f>
        <v>0.27998562607551403</v>
      </c>
    </row>
    <row r="76" spans="1:135" x14ac:dyDescent="0.25">
      <c r="A76" s="57" t="s">
        <v>60</v>
      </c>
      <c r="B76" s="10">
        <f>0.2879</f>
        <v>0.28789999999999999</v>
      </c>
      <c r="C76" s="7">
        <v>1.9199999999999998E-2</v>
      </c>
      <c r="D76" s="10">
        <f>D$5/(1-$C76)+$B$76-D$5</f>
        <v>0.31726378466557925</v>
      </c>
      <c r="E76" s="10">
        <f t="shared" ref="E76:T76" si="363">E$5/(1-$C76)+$B$76-E$5</f>
        <v>0.31824257748776508</v>
      </c>
      <c r="F76" s="10">
        <f t="shared" si="363"/>
        <v>0.31922137030995112</v>
      </c>
      <c r="G76" s="10">
        <f t="shared" si="363"/>
        <v>0.32020016313213717</v>
      </c>
      <c r="H76" s="10">
        <f t="shared" si="363"/>
        <v>0.321178955954323</v>
      </c>
      <c r="I76" s="10">
        <f t="shared" si="363"/>
        <v>0.32215774877650882</v>
      </c>
      <c r="J76" s="10">
        <f t="shared" si="363"/>
        <v>0.32313654159869509</v>
      </c>
      <c r="K76" s="10">
        <f t="shared" si="363"/>
        <v>0.32411533442088092</v>
      </c>
      <c r="L76" s="10">
        <f t="shared" si="363"/>
        <v>0.32509412724306674</v>
      </c>
      <c r="M76" s="10">
        <f t="shared" si="363"/>
        <v>0.32607292006525257</v>
      </c>
      <c r="N76" s="10">
        <f t="shared" si="363"/>
        <v>0.32705171288743884</v>
      </c>
      <c r="O76" s="10">
        <f t="shared" si="363"/>
        <v>0.32803050570962489</v>
      </c>
      <c r="P76" s="10">
        <f t="shared" si="363"/>
        <v>0.32900929853181093</v>
      </c>
      <c r="Q76" s="10">
        <f t="shared" si="363"/>
        <v>0.32998809135399698</v>
      </c>
      <c r="R76" s="10">
        <f t="shared" si="363"/>
        <v>0.33096688417618259</v>
      </c>
      <c r="S76" s="10">
        <f t="shared" si="363"/>
        <v>0.33194567699836863</v>
      </c>
      <c r="T76" s="10">
        <f t="shared" si="363"/>
        <v>0.33292446982055468</v>
      </c>
      <c r="U76" s="10">
        <f t="shared" ref="U76:AJ76" si="364">U$5/(1-$C76)+$B$76-U$5</f>
        <v>0.33390326264274073</v>
      </c>
      <c r="V76" s="10">
        <f t="shared" si="364"/>
        <v>0.33488205546492678</v>
      </c>
      <c r="W76" s="10">
        <f t="shared" si="364"/>
        <v>0.33586084828711238</v>
      </c>
      <c r="X76" s="10">
        <f t="shared" si="364"/>
        <v>0.33683964110929843</v>
      </c>
      <c r="Y76" s="10">
        <f t="shared" si="364"/>
        <v>0.33781843393148447</v>
      </c>
      <c r="Z76" s="10">
        <f t="shared" si="364"/>
        <v>0.33879722675367052</v>
      </c>
      <c r="AA76" s="10">
        <f t="shared" si="364"/>
        <v>0.33977601957585657</v>
      </c>
      <c r="AB76" s="10">
        <f t="shared" si="364"/>
        <v>0.34075481239804262</v>
      </c>
      <c r="AC76" s="10">
        <f t="shared" si="364"/>
        <v>0.34173360522022822</v>
      </c>
      <c r="AD76" s="10">
        <f t="shared" si="364"/>
        <v>0.34271239804241427</v>
      </c>
      <c r="AE76" s="10">
        <f t="shared" si="364"/>
        <v>0.34369119086460032</v>
      </c>
      <c r="AF76" s="10">
        <f t="shared" si="364"/>
        <v>0.34466998368678636</v>
      </c>
      <c r="AG76" s="10">
        <f t="shared" si="364"/>
        <v>0.34564877650897241</v>
      </c>
      <c r="AH76" s="10">
        <f t="shared" si="364"/>
        <v>0.34662756933115801</v>
      </c>
      <c r="AI76" s="10">
        <f t="shared" si="364"/>
        <v>0.34760636215334406</v>
      </c>
      <c r="AJ76" s="10">
        <f t="shared" si="364"/>
        <v>0.34858515497553011</v>
      </c>
      <c r="AK76" s="10">
        <f t="shared" ref="AK76:AZ76" si="365">AK$5/(1-$C76)+$B$76-AK$5</f>
        <v>0.34956394779771616</v>
      </c>
      <c r="AL76" s="10">
        <f t="shared" si="365"/>
        <v>0.3505427406199022</v>
      </c>
      <c r="AM76" s="10">
        <f t="shared" si="365"/>
        <v>0.35152153344208825</v>
      </c>
      <c r="AN76" s="10">
        <f t="shared" si="365"/>
        <v>0.35250032626427386</v>
      </c>
      <c r="AO76" s="10">
        <f t="shared" si="365"/>
        <v>0.3534791190864599</v>
      </c>
      <c r="AP76" s="10">
        <f t="shared" si="365"/>
        <v>0.35445791190864595</v>
      </c>
      <c r="AQ76" s="10">
        <f t="shared" si="365"/>
        <v>0.355436704730832</v>
      </c>
      <c r="AR76" s="10">
        <f t="shared" si="365"/>
        <v>0.35641549755301805</v>
      </c>
      <c r="AS76" s="10">
        <f t="shared" si="365"/>
        <v>0.35739429037520365</v>
      </c>
      <c r="AT76" s="10">
        <f t="shared" si="365"/>
        <v>0.3583730831973897</v>
      </c>
      <c r="AU76" s="10">
        <f t="shared" si="365"/>
        <v>0.35935187601957574</v>
      </c>
      <c r="AV76" s="10">
        <f t="shared" si="365"/>
        <v>0.36033066884176135</v>
      </c>
      <c r="AW76" s="10">
        <f t="shared" si="365"/>
        <v>0.36130946166394784</v>
      </c>
      <c r="AX76" s="10">
        <f t="shared" si="365"/>
        <v>0.36228825448613344</v>
      </c>
      <c r="AY76" s="10">
        <f t="shared" si="365"/>
        <v>0.36326704730831905</v>
      </c>
      <c r="AZ76" s="10">
        <f t="shared" si="365"/>
        <v>0.36424584013050554</v>
      </c>
      <c r="BA76" s="10">
        <f t="shared" ref="BA76:BP76" si="366">BA$5/(1-$C76)+$B$76-BA$5</f>
        <v>0.36522463295269114</v>
      </c>
      <c r="BB76" s="10">
        <f t="shared" si="366"/>
        <v>0.36620342577487675</v>
      </c>
      <c r="BC76" s="10">
        <f t="shared" si="366"/>
        <v>0.36718221859706279</v>
      </c>
      <c r="BD76" s="10">
        <f t="shared" si="366"/>
        <v>0.36816101141924928</v>
      </c>
      <c r="BE76" s="10">
        <f t="shared" si="366"/>
        <v>0.36913980424143489</v>
      </c>
      <c r="BF76" s="10">
        <f t="shared" si="366"/>
        <v>0.37011859706362138</v>
      </c>
      <c r="BG76" s="10">
        <f t="shared" si="366"/>
        <v>0.37109738988580698</v>
      </c>
      <c r="BH76" s="10">
        <f t="shared" si="366"/>
        <v>0.37207618270799259</v>
      </c>
      <c r="BI76" s="10">
        <f t="shared" si="366"/>
        <v>0.37305497553017908</v>
      </c>
      <c r="BJ76" s="10">
        <f t="shared" si="366"/>
        <v>0.37403376835236468</v>
      </c>
      <c r="BK76" s="10">
        <f t="shared" si="366"/>
        <v>0.37501256117455117</v>
      </c>
      <c r="BL76" s="10">
        <f t="shared" si="366"/>
        <v>0.37599135399673678</v>
      </c>
      <c r="BM76" s="10">
        <f t="shared" si="366"/>
        <v>0.37697014681892238</v>
      </c>
      <c r="BN76" s="10">
        <f t="shared" si="366"/>
        <v>0.37794893964110887</v>
      </c>
      <c r="BO76" s="10">
        <f t="shared" si="366"/>
        <v>0.37892773246329448</v>
      </c>
      <c r="BP76" s="10">
        <f t="shared" si="366"/>
        <v>0.37990652528548097</v>
      </c>
      <c r="BQ76" s="10">
        <f t="shared" ref="BQ76:CF76" si="367">BQ$5/(1-$C76)+$B$76-BQ$5</f>
        <v>0.38088531810766657</v>
      </c>
      <c r="BR76" s="10">
        <f t="shared" si="367"/>
        <v>0.38186411092985217</v>
      </c>
      <c r="BS76" s="10">
        <f t="shared" si="367"/>
        <v>0.38284290375203867</v>
      </c>
      <c r="BT76" s="10">
        <f t="shared" si="367"/>
        <v>0.38382169657422427</v>
      </c>
      <c r="BU76" s="10">
        <f t="shared" si="367"/>
        <v>0.38480048939641076</v>
      </c>
      <c r="BV76" s="10">
        <f t="shared" si="367"/>
        <v>0.38577928221859636</v>
      </c>
      <c r="BW76" s="10">
        <f t="shared" si="367"/>
        <v>0.38675807504078286</v>
      </c>
      <c r="BX76" s="10">
        <f t="shared" si="367"/>
        <v>0.38773686786296846</v>
      </c>
      <c r="BY76" s="10">
        <f t="shared" si="367"/>
        <v>0.38871566068515406</v>
      </c>
      <c r="BZ76" s="10">
        <f t="shared" si="367"/>
        <v>0.38969445350734055</v>
      </c>
      <c r="CA76" s="10">
        <f t="shared" si="367"/>
        <v>0.39067324632952616</v>
      </c>
      <c r="CB76" s="10">
        <f t="shared" si="367"/>
        <v>0.39165203915171265</v>
      </c>
      <c r="CC76" s="10">
        <f t="shared" si="367"/>
        <v>0.39263083197389825</v>
      </c>
      <c r="CD76" s="10">
        <f t="shared" si="367"/>
        <v>0.39360962479608386</v>
      </c>
      <c r="CE76" s="10">
        <f t="shared" si="367"/>
        <v>0.39458841761827035</v>
      </c>
      <c r="CF76" s="10">
        <f t="shared" si="367"/>
        <v>0.39556721044045595</v>
      </c>
      <c r="CG76" s="10">
        <f t="shared" ref="CG76:CV76" si="368">CG$5/(1-$C76)+$B$76-CG$5</f>
        <v>0.39654600326264244</v>
      </c>
      <c r="CH76" s="10">
        <f t="shared" si="368"/>
        <v>0.39752479608482805</v>
      </c>
      <c r="CI76" s="10">
        <f t="shared" si="368"/>
        <v>0.39850358890701365</v>
      </c>
      <c r="CJ76" s="10">
        <f t="shared" si="368"/>
        <v>0.39948238172920014</v>
      </c>
      <c r="CK76" s="10">
        <f t="shared" si="368"/>
        <v>0.40046117455138575</v>
      </c>
      <c r="CL76" s="10">
        <f t="shared" si="368"/>
        <v>0.40143996737357224</v>
      </c>
      <c r="CM76" s="10">
        <f t="shared" si="368"/>
        <v>0.40241876019575784</v>
      </c>
      <c r="CN76" s="10">
        <f t="shared" si="368"/>
        <v>0.40339755301794344</v>
      </c>
      <c r="CO76" s="10">
        <f t="shared" si="368"/>
        <v>0.40437634584012994</v>
      </c>
      <c r="CP76" s="10">
        <f t="shared" si="368"/>
        <v>0.40535513866231554</v>
      </c>
      <c r="CQ76" s="10">
        <f t="shared" si="368"/>
        <v>0.40633393148450203</v>
      </c>
      <c r="CR76" s="10">
        <f t="shared" si="368"/>
        <v>0.40731272430668763</v>
      </c>
      <c r="CS76" s="10">
        <f t="shared" si="368"/>
        <v>0.40829151712887413</v>
      </c>
      <c r="CT76" s="10">
        <f t="shared" si="368"/>
        <v>0.40927030995105973</v>
      </c>
      <c r="CU76" s="10">
        <f t="shared" si="368"/>
        <v>0.41024910277324533</v>
      </c>
      <c r="CV76" s="10">
        <f t="shared" si="368"/>
        <v>0.41122789559543182</v>
      </c>
      <c r="CW76" s="10">
        <f t="shared" ref="CW76:DL76" si="369">CW$5/(1-$C76)+$B$76-CW$5</f>
        <v>0.41220668841761743</v>
      </c>
      <c r="CX76" s="10">
        <f t="shared" si="369"/>
        <v>0.41318548123980392</v>
      </c>
      <c r="CY76" s="10">
        <f t="shared" si="369"/>
        <v>0.41416427406198952</v>
      </c>
      <c r="CZ76" s="10">
        <f t="shared" si="369"/>
        <v>0.41514306688417513</v>
      </c>
      <c r="DA76" s="10">
        <f t="shared" si="369"/>
        <v>0.41612185970636162</v>
      </c>
      <c r="DB76" s="10">
        <f t="shared" si="369"/>
        <v>0.41710065252854722</v>
      </c>
      <c r="DC76" s="10">
        <f t="shared" si="369"/>
        <v>0.41807944535073371</v>
      </c>
      <c r="DD76" s="10">
        <f t="shared" si="369"/>
        <v>0.41905823817291932</v>
      </c>
      <c r="DE76" s="10">
        <f t="shared" si="369"/>
        <v>0.42003703099510492</v>
      </c>
      <c r="DF76" s="10">
        <f t="shared" si="369"/>
        <v>0.42101582381729141</v>
      </c>
      <c r="DG76" s="10">
        <f t="shared" si="369"/>
        <v>0.42199461663947702</v>
      </c>
      <c r="DH76" s="10">
        <f t="shared" si="369"/>
        <v>0.42297340946166351</v>
      </c>
      <c r="DI76" s="10">
        <f t="shared" si="369"/>
        <v>0.42395220228384911</v>
      </c>
      <c r="DJ76" s="10">
        <f t="shared" si="369"/>
        <v>0.42493099510603471</v>
      </c>
      <c r="DK76" s="10">
        <f t="shared" si="369"/>
        <v>0.42590978792822121</v>
      </c>
      <c r="DL76" s="10">
        <f t="shared" si="369"/>
        <v>0.42688858075040681</v>
      </c>
      <c r="DM76" s="10">
        <f t="shared" ref="DM76:EB76" si="370">DM$5/(1-$C76)+$B$76-DM$5</f>
        <v>0.4278673735725933</v>
      </c>
      <c r="DN76" s="10">
        <f t="shared" si="370"/>
        <v>0.4288461663947789</v>
      </c>
      <c r="DO76" s="10">
        <f t="shared" si="370"/>
        <v>0.4298249592169654</v>
      </c>
      <c r="DP76" s="10">
        <f t="shared" si="370"/>
        <v>0.430803752039151</v>
      </c>
      <c r="DQ76" s="10">
        <f t="shared" si="370"/>
        <v>0.4317825448613366</v>
      </c>
      <c r="DR76" s="10">
        <f t="shared" si="370"/>
        <v>0.4327613376835231</v>
      </c>
      <c r="DS76" s="10">
        <f t="shared" si="370"/>
        <v>0.4337401305057087</v>
      </c>
      <c r="DT76" s="10">
        <f t="shared" si="370"/>
        <v>0.43471892332789519</v>
      </c>
      <c r="DU76" s="10">
        <f t="shared" si="370"/>
        <v>0.43569771615008079</v>
      </c>
      <c r="DV76" s="10">
        <f t="shared" si="370"/>
        <v>0.4366765089722664</v>
      </c>
      <c r="DW76" s="10">
        <f t="shared" si="370"/>
        <v>0.43765530179445378</v>
      </c>
      <c r="DX76" s="10">
        <f t="shared" si="370"/>
        <v>0.43863409461663938</v>
      </c>
      <c r="DY76" s="10">
        <f t="shared" si="370"/>
        <v>0.43961288743882498</v>
      </c>
      <c r="DZ76" s="10">
        <f t="shared" si="370"/>
        <v>0.44059168026101059</v>
      </c>
      <c r="EA76" s="10">
        <f t="shared" si="370"/>
        <v>0.44157047308319797</v>
      </c>
      <c r="EB76" s="10">
        <f t="shared" si="370"/>
        <v>0.44254926590538357</v>
      </c>
      <c r="EC76" s="10">
        <f>EC$5/(1-$C76)+$B$76-EC$5</f>
        <v>0.44352805872756917</v>
      </c>
      <c r="ED76" s="10">
        <f>ED$5/(1-$C76)+$B$76-ED$5</f>
        <v>0.44450685154975478</v>
      </c>
      <c r="EE76" s="10"/>
    </row>
    <row r="77" spans="1:135" x14ac:dyDescent="0.25">
      <c r="A77" s="5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</row>
    <row r="78" spans="1:135" x14ac:dyDescent="0.25">
      <c r="A78" s="1" t="s">
        <v>41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</row>
    <row r="79" spans="1:135" x14ac:dyDescent="0.25">
      <c r="A79" s="57" t="s">
        <v>61</v>
      </c>
      <c r="B79" s="10">
        <f>0.1646</f>
        <v>0.1646</v>
      </c>
      <c r="C79" s="7">
        <v>1.17E-2</v>
      </c>
      <c r="D79" s="10">
        <f t="shared" ref="D79:T79" si="371">D$5/(1-$C79)+$B$79-D$5</f>
        <v>0.18235776586056884</v>
      </c>
      <c r="E79" s="10">
        <f t="shared" si="371"/>
        <v>0.18294969138925432</v>
      </c>
      <c r="F79" s="10">
        <f t="shared" si="371"/>
        <v>0.18354161691794002</v>
      </c>
      <c r="G79" s="10">
        <f t="shared" si="371"/>
        <v>0.18413354244662572</v>
      </c>
      <c r="H79" s="10">
        <f t="shared" si="371"/>
        <v>0.1847254679753112</v>
      </c>
      <c r="I79" s="10">
        <f t="shared" si="371"/>
        <v>0.1853173935039969</v>
      </c>
      <c r="J79" s="10">
        <f t="shared" si="371"/>
        <v>0.1859093190326826</v>
      </c>
      <c r="K79" s="10">
        <f t="shared" si="371"/>
        <v>0.18650124456136807</v>
      </c>
      <c r="L79" s="10">
        <f t="shared" si="371"/>
        <v>0.18709317009005355</v>
      </c>
      <c r="M79" s="10">
        <f t="shared" si="371"/>
        <v>0.18768509561873947</v>
      </c>
      <c r="N79" s="10">
        <f t="shared" si="371"/>
        <v>0.18827702114742495</v>
      </c>
      <c r="O79" s="10">
        <f t="shared" si="371"/>
        <v>0.18886894667611065</v>
      </c>
      <c r="P79" s="10">
        <f t="shared" si="371"/>
        <v>0.18946087220479635</v>
      </c>
      <c r="Q79" s="10">
        <f t="shared" si="371"/>
        <v>0.19005279773348205</v>
      </c>
      <c r="R79" s="10">
        <f t="shared" si="371"/>
        <v>0.19064472326216775</v>
      </c>
      <c r="S79" s="10">
        <f t="shared" si="371"/>
        <v>0.191236648790853</v>
      </c>
      <c r="T79" s="10">
        <f t="shared" si="371"/>
        <v>0.1918285743195387</v>
      </c>
      <c r="U79" s="10">
        <f t="shared" ref="U79:AJ79" si="372">U$5/(1-$C79)+$B$79-U$5</f>
        <v>0.1924204998482244</v>
      </c>
      <c r="V79" s="10">
        <f t="shared" si="372"/>
        <v>0.1930124253769101</v>
      </c>
      <c r="W79" s="10">
        <f t="shared" si="372"/>
        <v>0.1936043509055958</v>
      </c>
      <c r="X79" s="10">
        <f t="shared" si="372"/>
        <v>0.19419627643428106</v>
      </c>
      <c r="Y79" s="10">
        <f t="shared" si="372"/>
        <v>0.19478820196296676</v>
      </c>
      <c r="Z79" s="10">
        <f t="shared" si="372"/>
        <v>0.19538012749165246</v>
      </c>
      <c r="AA79" s="10">
        <f t="shared" si="372"/>
        <v>0.19597205302033815</v>
      </c>
      <c r="AB79" s="10">
        <f t="shared" si="372"/>
        <v>0.19656397854902385</v>
      </c>
      <c r="AC79" s="10">
        <f t="shared" si="372"/>
        <v>0.19715590407770955</v>
      </c>
      <c r="AD79" s="10">
        <f t="shared" si="372"/>
        <v>0.19774782960639481</v>
      </c>
      <c r="AE79" s="10">
        <f t="shared" si="372"/>
        <v>0.19833975513508051</v>
      </c>
      <c r="AF79" s="10">
        <f t="shared" si="372"/>
        <v>0.19893168066376621</v>
      </c>
      <c r="AG79" s="10">
        <f t="shared" si="372"/>
        <v>0.19952360619245191</v>
      </c>
      <c r="AH79" s="10">
        <f t="shared" si="372"/>
        <v>0.20011553172113761</v>
      </c>
      <c r="AI79" s="10">
        <f t="shared" si="372"/>
        <v>0.20070745724982331</v>
      </c>
      <c r="AJ79" s="10">
        <f t="shared" si="372"/>
        <v>0.20129938277850856</v>
      </c>
      <c r="AK79" s="10">
        <f t="shared" ref="AK79:AZ79" si="373">AK$5/(1-$C79)+$B$79-AK$5</f>
        <v>0.20189130830719426</v>
      </c>
      <c r="AL79" s="10">
        <f t="shared" si="373"/>
        <v>0.20248323383587996</v>
      </c>
      <c r="AM79" s="10">
        <f t="shared" si="373"/>
        <v>0.20307515936456566</v>
      </c>
      <c r="AN79" s="10">
        <f t="shared" si="373"/>
        <v>0.20366708489325136</v>
      </c>
      <c r="AO79" s="10">
        <f t="shared" si="373"/>
        <v>0.20425901042193662</v>
      </c>
      <c r="AP79" s="10">
        <f t="shared" si="373"/>
        <v>0.20485093595062231</v>
      </c>
      <c r="AQ79" s="10">
        <f t="shared" si="373"/>
        <v>0.20544286147930801</v>
      </c>
      <c r="AR79" s="10">
        <f t="shared" si="373"/>
        <v>0.20603478700799371</v>
      </c>
      <c r="AS79" s="10">
        <f t="shared" si="373"/>
        <v>0.20662671253667941</v>
      </c>
      <c r="AT79" s="10">
        <f t="shared" si="373"/>
        <v>0.20721863806536511</v>
      </c>
      <c r="AU79" s="10">
        <f t="shared" si="373"/>
        <v>0.20781056359405037</v>
      </c>
      <c r="AV79" s="10">
        <f t="shared" si="373"/>
        <v>0.20840248912273607</v>
      </c>
      <c r="AW79" s="10">
        <f t="shared" si="373"/>
        <v>0.20899441465142177</v>
      </c>
      <c r="AX79" s="10">
        <f t="shared" si="373"/>
        <v>0.20958634018010747</v>
      </c>
      <c r="AY79" s="10">
        <f t="shared" si="373"/>
        <v>0.21017826570879317</v>
      </c>
      <c r="AZ79" s="10">
        <f t="shared" si="373"/>
        <v>0.21077019123747887</v>
      </c>
      <c r="BA79" s="10">
        <f t="shared" ref="BA79:BP79" si="374">BA$5/(1-$C79)+$B$79-BA$5</f>
        <v>0.21136211676616368</v>
      </c>
      <c r="BB79" s="10">
        <f t="shared" si="374"/>
        <v>0.21195404229485026</v>
      </c>
      <c r="BC79" s="10">
        <f t="shared" si="374"/>
        <v>0.21254596782353552</v>
      </c>
      <c r="BD79" s="10">
        <f t="shared" si="374"/>
        <v>0.21313789335222122</v>
      </c>
      <c r="BE79" s="10">
        <f t="shared" si="374"/>
        <v>0.21372981888090692</v>
      </c>
      <c r="BF79" s="10">
        <f t="shared" si="374"/>
        <v>0.21432174440959262</v>
      </c>
      <c r="BG79" s="10">
        <f t="shared" si="374"/>
        <v>0.21491366993827832</v>
      </c>
      <c r="BH79" s="10">
        <f t="shared" si="374"/>
        <v>0.21550559546696402</v>
      </c>
      <c r="BI79" s="10">
        <f t="shared" si="374"/>
        <v>0.21609752099564972</v>
      </c>
      <c r="BJ79" s="10">
        <f t="shared" si="374"/>
        <v>0.21668944652433453</v>
      </c>
      <c r="BK79" s="10">
        <f t="shared" si="374"/>
        <v>0.21728137205302023</v>
      </c>
      <c r="BL79" s="10">
        <f t="shared" si="374"/>
        <v>0.21787329758170593</v>
      </c>
      <c r="BM79" s="10">
        <f t="shared" si="374"/>
        <v>0.21846522311039163</v>
      </c>
      <c r="BN79" s="10">
        <f t="shared" si="374"/>
        <v>0.21905714863907733</v>
      </c>
      <c r="BO79" s="10">
        <f t="shared" si="374"/>
        <v>0.21964907416776303</v>
      </c>
      <c r="BP79" s="10">
        <f t="shared" si="374"/>
        <v>0.22024099969644872</v>
      </c>
      <c r="BQ79" s="10">
        <f t="shared" ref="BQ79:CF79" si="375">BQ$5/(1-$C79)+$B$79-BQ$5</f>
        <v>0.22083292522513442</v>
      </c>
      <c r="BR79" s="10">
        <f t="shared" si="375"/>
        <v>0.22142485075382012</v>
      </c>
      <c r="BS79" s="10">
        <f t="shared" si="375"/>
        <v>0.22201677628250582</v>
      </c>
      <c r="BT79" s="10">
        <f t="shared" si="375"/>
        <v>0.22260870181119152</v>
      </c>
      <c r="BU79" s="10">
        <f t="shared" si="375"/>
        <v>0.22320062733987633</v>
      </c>
      <c r="BV79" s="10">
        <f t="shared" si="375"/>
        <v>0.22379255286856203</v>
      </c>
      <c r="BW79" s="10">
        <f t="shared" si="375"/>
        <v>0.22438447839724773</v>
      </c>
      <c r="BX79" s="10">
        <f t="shared" si="375"/>
        <v>0.22497640392593343</v>
      </c>
      <c r="BY79" s="10">
        <f t="shared" si="375"/>
        <v>0.22556832945461913</v>
      </c>
      <c r="BZ79" s="10">
        <f t="shared" si="375"/>
        <v>0.22616025498330483</v>
      </c>
      <c r="CA79" s="10">
        <f t="shared" si="375"/>
        <v>0.22675218051199053</v>
      </c>
      <c r="CB79" s="10">
        <f t="shared" si="375"/>
        <v>0.22734410604067623</v>
      </c>
      <c r="CC79" s="10">
        <f t="shared" si="375"/>
        <v>0.22793603156936193</v>
      </c>
      <c r="CD79" s="10">
        <f t="shared" si="375"/>
        <v>0.22852795709804763</v>
      </c>
      <c r="CE79" s="10">
        <f t="shared" si="375"/>
        <v>0.22911988262673333</v>
      </c>
      <c r="CF79" s="10">
        <f t="shared" si="375"/>
        <v>0.22971180815541903</v>
      </c>
      <c r="CG79" s="10">
        <f t="shared" ref="CG79:CV79" si="376">CG$5/(1-$C79)+$B$79-CG$5</f>
        <v>0.23030373368410384</v>
      </c>
      <c r="CH79" s="10">
        <f t="shared" si="376"/>
        <v>0.23089565921278954</v>
      </c>
      <c r="CI79" s="10">
        <f t="shared" si="376"/>
        <v>0.23148758474147524</v>
      </c>
      <c r="CJ79" s="10">
        <f t="shared" si="376"/>
        <v>0.23207951027016094</v>
      </c>
      <c r="CK79" s="10">
        <f t="shared" si="376"/>
        <v>0.23267143579884664</v>
      </c>
      <c r="CL79" s="10">
        <f t="shared" si="376"/>
        <v>0.23326336132753234</v>
      </c>
      <c r="CM79" s="10">
        <f t="shared" si="376"/>
        <v>0.23385528685621804</v>
      </c>
      <c r="CN79" s="10">
        <f t="shared" si="376"/>
        <v>0.23444721238490374</v>
      </c>
      <c r="CO79" s="10">
        <f t="shared" si="376"/>
        <v>0.23503913791358944</v>
      </c>
      <c r="CP79" s="10">
        <f t="shared" si="376"/>
        <v>0.23563106344227513</v>
      </c>
      <c r="CQ79" s="10">
        <f t="shared" si="376"/>
        <v>0.23622298897096083</v>
      </c>
      <c r="CR79" s="10">
        <f t="shared" si="376"/>
        <v>0.23681491449964565</v>
      </c>
      <c r="CS79" s="10">
        <f t="shared" si="376"/>
        <v>0.23740684002833135</v>
      </c>
      <c r="CT79" s="10">
        <f t="shared" si="376"/>
        <v>0.23799876555701704</v>
      </c>
      <c r="CU79" s="10">
        <f t="shared" si="376"/>
        <v>0.23859069108570274</v>
      </c>
      <c r="CV79" s="10">
        <f t="shared" si="376"/>
        <v>0.23918261661438844</v>
      </c>
      <c r="CW79" s="10">
        <f t="shared" ref="CW79:DL79" si="377">CW$5/(1-$C79)+$B$79-CW$5</f>
        <v>0.23977454214307414</v>
      </c>
      <c r="CX79" s="10">
        <f t="shared" si="377"/>
        <v>0.24036646767175984</v>
      </c>
      <c r="CY79" s="10">
        <f t="shared" si="377"/>
        <v>0.24095839320044554</v>
      </c>
      <c r="CZ79" s="10">
        <f t="shared" si="377"/>
        <v>0.24155031872913124</v>
      </c>
      <c r="DA79" s="10">
        <f t="shared" si="377"/>
        <v>0.24214224425781694</v>
      </c>
      <c r="DB79" s="10">
        <f t="shared" si="377"/>
        <v>0.24273416978650264</v>
      </c>
      <c r="DC79" s="10">
        <f t="shared" si="377"/>
        <v>0.24332609531518745</v>
      </c>
      <c r="DD79" s="10">
        <f t="shared" si="377"/>
        <v>0.24391802084387315</v>
      </c>
      <c r="DE79" s="10">
        <f t="shared" si="377"/>
        <v>0.24450994637255885</v>
      </c>
      <c r="DF79" s="10">
        <f t="shared" si="377"/>
        <v>0.24510187190124455</v>
      </c>
      <c r="DG79" s="10">
        <f t="shared" si="377"/>
        <v>0.24569379742993025</v>
      </c>
      <c r="DH79" s="10">
        <f t="shared" si="377"/>
        <v>0.24628572295861595</v>
      </c>
      <c r="DI79" s="10">
        <f t="shared" si="377"/>
        <v>0.24687764848730165</v>
      </c>
      <c r="DJ79" s="10">
        <f t="shared" si="377"/>
        <v>0.24746957401598735</v>
      </c>
      <c r="DK79" s="10">
        <f t="shared" si="377"/>
        <v>0.24806149954467305</v>
      </c>
      <c r="DL79" s="10">
        <f t="shared" si="377"/>
        <v>0.24865342507335875</v>
      </c>
      <c r="DM79" s="10">
        <f t="shared" ref="DM79:EB79" si="378">DM$5/(1-$C79)+$B$79-DM$5</f>
        <v>0.24924535060204445</v>
      </c>
      <c r="DN79" s="10">
        <f t="shared" si="378"/>
        <v>0.24983727613073015</v>
      </c>
      <c r="DO79" s="10">
        <f t="shared" si="378"/>
        <v>0.25042920165941496</v>
      </c>
      <c r="DP79" s="10">
        <f t="shared" si="378"/>
        <v>0.25102112718810066</v>
      </c>
      <c r="DQ79" s="10">
        <f t="shared" si="378"/>
        <v>0.25161305271678636</v>
      </c>
      <c r="DR79" s="10">
        <f t="shared" si="378"/>
        <v>0.25220497824547206</v>
      </c>
      <c r="DS79" s="10">
        <f t="shared" si="378"/>
        <v>0.25279690377415776</v>
      </c>
      <c r="DT79" s="10">
        <f t="shared" si="378"/>
        <v>0.25338882930284345</v>
      </c>
      <c r="DU79" s="10">
        <f t="shared" si="378"/>
        <v>0.25398075483152915</v>
      </c>
      <c r="DV79" s="10">
        <f t="shared" si="378"/>
        <v>0.25457268036021485</v>
      </c>
      <c r="DW79" s="10">
        <f t="shared" si="378"/>
        <v>0.25516460588890055</v>
      </c>
      <c r="DX79" s="10">
        <f t="shared" si="378"/>
        <v>0.25575653141758625</v>
      </c>
      <c r="DY79" s="10">
        <f t="shared" si="378"/>
        <v>0.25634845694627195</v>
      </c>
      <c r="DZ79" s="10">
        <f t="shared" si="378"/>
        <v>0.25694038247495588</v>
      </c>
      <c r="EA79" s="10">
        <f t="shared" si="378"/>
        <v>0.25753230800364157</v>
      </c>
      <c r="EB79" s="10">
        <f t="shared" si="378"/>
        <v>0.25812423353232727</v>
      </c>
      <c r="EC79" s="10">
        <f>EC$5/(1-$C79)+$B$79-EC$5</f>
        <v>0.25871615906101475</v>
      </c>
      <c r="ED79" s="10">
        <f>ED$5/(1-$C79)+$B$79-ED$5</f>
        <v>0.25930808458970045</v>
      </c>
    </row>
    <row r="80" spans="1:135" x14ac:dyDescent="0.25">
      <c r="A80" s="57" t="s">
        <v>62</v>
      </c>
      <c r="B80" s="10">
        <f>0.255</f>
        <v>0.255</v>
      </c>
      <c r="C80" s="7">
        <v>1.8599999999999998E-2</v>
      </c>
      <c r="D80" s="10">
        <f>D$5/(1-$C80)+$B$80-D$5</f>
        <v>0.2834287752190745</v>
      </c>
      <c r="E80" s="10">
        <f t="shared" ref="E80:T80" si="379">E$5/(1-$C80)+$B$80-E$5</f>
        <v>0.28437640105971052</v>
      </c>
      <c r="F80" s="10">
        <f t="shared" si="379"/>
        <v>0.28532402690034653</v>
      </c>
      <c r="G80" s="10">
        <f t="shared" si="379"/>
        <v>0.2862716527409821</v>
      </c>
      <c r="H80" s="10">
        <f t="shared" si="379"/>
        <v>0.28721927858161811</v>
      </c>
      <c r="I80" s="10">
        <f t="shared" si="379"/>
        <v>0.28816690442225368</v>
      </c>
      <c r="J80" s="10">
        <f t="shared" si="379"/>
        <v>0.28911453026288969</v>
      </c>
      <c r="K80" s="10">
        <f t="shared" si="379"/>
        <v>0.2900621561035257</v>
      </c>
      <c r="L80" s="10">
        <f t="shared" si="379"/>
        <v>0.29100978194416127</v>
      </c>
      <c r="M80" s="10">
        <f t="shared" si="379"/>
        <v>0.29195740778479728</v>
      </c>
      <c r="N80" s="10">
        <f t="shared" si="379"/>
        <v>0.29290503362543285</v>
      </c>
      <c r="O80" s="10">
        <f t="shared" si="379"/>
        <v>0.29385265946606864</v>
      </c>
      <c r="P80" s="10">
        <f t="shared" si="379"/>
        <v>0.29480028530670443</v>
      </c>
      <c r="Q80" s="10">
        <f t="shared" si="379"/>
        <v>0.29574791114734023</v>
      </c>
      <c r="R80" s="10">
        <f t="shared" si="379"/>
        <v>0.29669553698797602</v>
      </c>
      <c r="S80" s="10">
        <f t="shared" si="379"/>
        <v>0.29764316282861181</v>
      </c>
      <c r="T80" s="10">
        <f t="shared" si="379"/>
        <v>0.2985907886692476</v>
      </c>
      <c r="U80" s="10">
        <f t="shared" ref="U80:AJ80" si="380">U$5/(1-$C80)+$B$80-U$5</f>
        <v>0.29953841450988339</v>
      </c>
      <c r="V80" s="10">
        <f t="shared" si="380"/>
        <v>0.30048604035051962</v>
      </c>
      <c r="W80" s="10">
        <f t="shared" si="380"/>
        <v>0.30143366619115541</v>
      </c>
      <c r="X80" s="10">
        <f t="shared" si="380"/>
        <v>0.3023812920317912</v>
      </c>
      <c r="Y80" s="10">
        <f t="shared" si="380"/>
        <v>0.303328917872427</v>
      </c>
      <c r="Z80" s="10">
        <f t="shared" si="380"/>
        <v>0.30427654371306279</v>
      </c>
      <c r="AA80" s="10">
        <f t="shared" si="380"/>
        <v>0.30522416955369858</v>
      </c>
      <c r="AB80" s="10">
        <f t="shared" si="380"/>
        <v>0.30617179539433437</v>
      </c>
      <c r="AC80" s="10">
        <f t="shared" si="380"/>
        <v>0.30711942123497016</v>
      </c>
      <c r="AD80" s="10">
        <f t="shared" si="380"/>
        <v>0.30806704707560595</v>
      </c>
      <c r="AE80" s="10">
        <f t="shared" si="380"/>
        <v>0.30901467291624174</v>
      </c>
      <c r="AF80" s="10">
        <f t="shared" si="380"/>
        <v>0.30996229875687753</v>
      </c>
      <c r="AG80" s="10">
        <f t="shared" si="380"/>
        <v>0.31090992459751332</v>
      </c>
      <c r="AH80" s="10">
        <f t="shared" si="380"/>
        <v>0.31185755043814911</v>
      </c>
      <c r="AI80" s="10">
        <f t="shared" si="380"/>
        <v>0.3128051762787849</v>
      </c>
      <c r="AJ80" s="10">
        <f t="shared" si="380"/>
        <v>0.31375280211942069</v>
      </c>
      <c r="AK80" s="10">
        <f t="shared" ref="AK80:AZ80" si="381">AK$5/(1-$C80)+$B$80-AK$5</f>
        <v>0.31470042796005693</v>
      </c>
      <c r="AL80" s="10">
        <f t="shared" si="381"/>
        <v>0.31564805380069272</v>
      </c>
      <c r="AM80" s="10">
        <f t="shared" si="381"/>
        <v>0.31659567964132851</v>
      </c>
      <c r="AN80" s="10">
        <f t="shared" si="381"/>
        <v>0.3175433054819643</v>
      </c>
      <c r="AO80" s="10">
        <f t="shared" si="381"/>
        <v>0.31849093132260009</v>
      </c>
      <c r="AP80" s="10">
        <f t="shared" si="381"/>
        <v>0.31943855716323588</v>
      </c>
      <c r="AQ80" s="10">
        <f t="shared" si="381"/>
        <v>0.32038618300387167</v>
      </c>
      <c r="AR80" s="10">
        <f t="shared" si="381"/>
        <v>0.32133380884450746</v>
      </c>
      <c r="AS80" s="10">
        <f t="shared" si="381"/>
        <v>0.32228143468514325</v>
      </c>
      <c r="AT80" s="10">
        <f t="shared" si="381"/>
        <v>0.32322906052577904</v>
      </c>
      <c r="AU80" s="10">
        <f t="shared" si="381"/>
        <v>0.32417668636641483</v>
      </c>
      <c r="AV80" s="10">
        <f t="shared" si="381"/>
        <v>0.32512431220705063</v>
      </c>
      <c r="AW80" s="10">
        <f t="shared" si="381"/>
        <v>0.32607193804768686</v>
      </c>
      <c r="AX80" s="10">
        <f t="shared" si="381"/>
        <v>0.32701956388832221</v>
      </c>
      <c r="AY80" s="10">
        <f t="shared" si="381"/>
        <v>0.32796718972895844</v>
      </c>
      <c r="AZ80" s="10">
        <f t="shared" si="381"/>
        <v>0.32891481556959468</v>
      </c>
      <c r="BA80" s="10">
        <f t="shared" ref="BA80:BP80" si="382">BA$5/(1-$C80)+$B$80-BA$5</f>
        <v>0.32986244141023002</v>
      </c>
      <c r="BB80" s="10">
        <f t="shared" si="382"/>
        <v>0.33081006725086537</v>
      </c>
      <c r="BC80" s="10">
        <f t="shared" si="382"/>
        <v>0.33175769309150116</v>
      </c>
      <c r="BD80" s="10">
        <f t="shared" si="382"/>
        <v>0.33270531893213739</v>
      </c>
      <c r="BE80" s="10">
        <f t="shared" si="382"/>
        <v>0.33365294477277274</v>
      </c>
      <c r="BF80" s="10">
        <f t="shared" si="382"/>
        <v>0.33460057061340898</v>
      </c>
      <c r="BG80" s="10">
        <f t="shared" si="382"/>
        <v>0.33554819645404521</v>
      </c>
      <c r="BH80" s="10">
        <f t="shared" si="382"/>
        <v>0.33649582229468056</v>
      </c>
      <c r="BI80" s="10">
        <f t="shared" si="382"/>
        <v>0.33744344813531679</v>
      </c>
      <c r="BJ80" s="10">
        <f t="shared" si="382"/>
        <v>0.33839107397595214</v>
      </c>
      <c r="BK80" s="10">
        <f t="shared" si="382"/>
        <v>0.33933869981658837</v>
      </c>
      <c r="BL80" s="10">
        <f t="shared" si="382"/>
        <v>0.34028632565722372</v>
      </c>
      <c r="BM80" s="10">
        <f t="shared" si="382"/>
        <v>0.34123395149785996</v>
      </c>
      <c r="BN80" s="10">
        <f t="shared" si="382"/>
        <v>0.3421815773384953</v>
      </c>
      <c r="BO80" s="10">
        <f t="shared" si="382"/>
        <v>0.34312920317913154</v>
      </c>
      <c r="BP80" s="10">
        <f t="shared" si="382"/>
        <v>0.34407682901976688</v>
      </c>
      <c r="BQ80" s="10">
        <f t="shared" ref="BQ80:CF80" si="383">BQ$5/(1-$C80)+$B$80-BQ$5</f>
        <v>0.34502445486040312</v>
      </c>
      <c r="BR80" s="10">
        <f t="shared" si="383"/>
        <v>0.34597208070103846</v>
      </c>
      <c r="BS80" s="10">
        <f t="shared" si="383"/>
        <v>0.3469197065416747</v>
      </c>
      <c r="BT80" s="10">
        <f t="shared" si="383"/>
        <v>0.34786733238231005</v>
      </c>
      <c r="BU80" s="10">
        <f t="shared" si="383"/>
        <v>0.34881495822294628</v>
      </c>
      <c r="BV80" s="10">
        <f t="shared" si="383"/>
        <v>0.34976258406358252</v>
      </c>
      <c r="BW80" s="10">
        <f t="shared" si="383"/>
        <v>0.35071020990421786</v>
      </c>
      <c r="BX80" s="10">
        <f t="shared" si="383"/>
        <v>0.3516578357448541</v>
      </c>
      <c r="BY80" s="10">
        <f t="shared" si="383"/>
        <v>0.35260546158548944</v>
      </c>
      <c r="BZ80" s="10">
        <f t="shared" si="383"/>
        <v>0.35355308742612568</v>
      </c>
      <c r="CA80" s="10">
        <f t="shared" si="383"/>
        <v>0.35450071326676103</v>
      </c>
      <c r="CB80" s="10">
        <f t="shared" si="383"/>
        <v>0.35544833910739726</v>
      </c>
      <c r="CC80" s="10">
        <f t="shared" si="383"/>
        <v>0.35639596494803261</v>
      </c>
      <c r="CD80" s="10">
        <f t="shared" si="383"/>
        <v>0.35734359078866884</v>
      </c>
      <c r="CE80" s="10">
        <f t="shared" si="383"/>
        <v>0.35829121662930419</v>
      </c>
      <c r="CF80" s="10">
        <f t="shared" si="383"/>
        <v>0.35923884246994042</v>
      </c>
      <c r="CG80" s="10">
        <f t="shared" ref="CG80:CV80" si="384">CG$5/(1-$C80)+$B$80-CG$5</f>
        <v>0.36018646831057577</v>
      </c>
      <c r="CH80" s="10">
        <f t="shared" si="384"/>
        <v>0.361134094151212</v>
      </c>
      <c r="CI80" s="10">
        <f t="shared" si="384"/>
        <v>0.36208171999184735</v>
      </c>
      <c r="CJ80" s="10">
        <f t="shared" si="384"/>
        <v>0.36302934583248359</v>
      </c>
      <c r="CK80" s="10">
        <f t="shared" si="384"/>
        <v>0.36397697167311982</v>
      </c>
      <c r="CL80" s="10">
        <f t="shared" si="384"/>
        <v>0.36492459751375517</v>
      </c>
      <c r="CM80" s="10">
        <f t="shared" si="384"/>
        <v>0.3658722233543914</v>
      </c>
      <c r="CN80" s="10">
        <f t="shared" si="384"/>
        <v>0.36681984919502675</v>
      </c>
      <c r="CO80" s="10">
        <f t="shared" si="384"/>
        <v>0.36776747503566298</v>
      </c>
      <c r="CP80" s="10">
        <f t="shared" si="384"/>
        <v>0.36871510087629833</v>
      </c>
      <c r="CQ80" s="10">
        <f t="shared" si="384"/>
        <v>0.36966272671693456</v>
      </c>
      <c r="CR80" s="10">
        <f t="shared" si="384"/>
        <v>0.37061035255756991</v>
      </c>
      <c r="CS80" s="10">
        <f t="shared" si="384"/>
        <v>0.37155797839820615</v>
      </c>
      <c r="CT80" s="10">
        <f t="shared" si="384"/>
        <v>0.37250560423884149</v>
      </c>
      <c r="CU80" s="10">
        <f t="shared" si="384"/>
        <v>0.37345323007947773</v>
      </c>
      <c r="CV80" s="10">
        <f t="shared" si="384"/>
        <v>0.37440085592011307</v>
      </c>
      <c r="CW80" s="10">
        <f t="shared" ref="CW80:DL80" si="385">CW$5/(1-$C80)+$B$80-CW$5</f>
        <v>0.37534848176074931</v>
      </c>
      <c r="CX80" s="10">
        <f t="shared" si="385"/>
        <v>0.37629610760138466</v>
      </c>
      <c r="CY80" s="10">
        <f t="shared" si="385"/>
        <v>0.37724373344202089</v>
      </c>
      <c r="CZ80" s="10">
        <f t="shared" si="385"/>
        <v>0.37819135928265712</v>
      </c>
      <c r="DA80" s="10">
        <f t="shared" si="385"/>
        <v>0.37913898512329247</v>
      </c>
      <c r="DB80" s="10">
        <f t="shared" si="385"/>
        <v>0.38008661096392871</v>
      </c>
      <c r="DC80" s="10">
        <f t="shared" si="385"/>
        <v>0.38103423680456405</v>
      </c>
      <c r="DD80" s="10">
        <f t="shared" si="385"/>
        <v>0.38198186264520029</v>
      </c>
      <c r="DE80" s="10">
        <f t="shared" si="385"/>
        <v>0.38292948848583563</v>
      </c>
      <c r="DF80" s="10">
        <f t="shared" si="385"/>
        <v>0.38387711432647187</v>
      </c>
      <c r="DG80" s="10">
        <f t="shared" si="385"/>
        <v>0.38482474016710722</v>
      </c>
      <c r="DH80" s="10">
        <f t="shared" si="385"/>
        <v>0.38577236600774345</v>
      </c>
      <c r="DI80" s="10">
        <f t="shared" si="385"/>
        <v>0.3867199918483788</v>
      </c>
      <c r="DJ80" s="10">
        <f t="shared" si="385"/>
        <v>0.38766761768901503</v>
      </c>
      <c r="DK80" s="10">
        <f t="shared" si="385"/>
        <v>0.38861524352965038</v>
      </c>
      <c r="DL80" s="10">
        <f t="shared" si="385"/>
        <v>0.38956286937028661</v>
      </c>
      <c r="DM80" s="10">
        <f t="shared" ref="DM80:EB80" si="386">DM$5/(1-$C80)+$B$80-DM$5</f>
        <v>0.39051049521092196</v>
      </c>
      <c r="DN80" s="10">
        <f t="shared" si="386"/>
        <v>0.39145812105155819</v>
      </c>
      <c r="DO80" s="10">
        <f t="shared" si="386"/>
        <v>0.39240574689219443</v>
      </c>
      <c r="DP80" s="10">
        <f t="shared" si="386"/>
        <v>0.39335337273282978</v>
      </c>
      <c r="DQ80" s="10">
        <f t="shared" si="386"/>
        <v>0.39430099857346601</v>
      </c>
      <c r="DR80" s="10">
        <f t="shared" si="386"/>
        <v>0.39524862441410136</v>
      </c>
      <c r="DS80" s="10">
        <f t="shared" si="386"/>
        <v>0.39619625025473759</v>
      </c>
      <c r="DT80" s="10">
        <f t="shared" si="386"/>
        <v>0.39714387609537294</v>
      </c>
      <c r="DU80" s="10">
        <f t="shared" si="386"/>
        <v>0.39809150193600917</v>
      </c>
      <c r="DV80" s="10">
        <f t="shared" si="386"/>
        <v>0.39903912777664452</v>
      </c>
      <c r="DW80" s="10">
        <f t="shared" si="386"/>
        <v>0.39998675361728075</v>
      </c>
      <c r="DX80" s="10">
        <f t="shared" si="386"/>
        <v>0.4009343794579161</v>
      </c>
      <c r="DY80" s="10">
        <f t="shared" si="386"/>
        <v>0.40188200529855322</v>
      </c>
      <c r="DZ80" s="10">
        <f t="shared" si="386"/>
        <v>0.40282963113918857</v>
      </c>
      <c r="EA80" s="10">
        <f t="shared" si="386"/>
        <v>0.40377725697982392</v>
      </c>
      <c r="EB80" s="10">
        <f t="shared" si="386"/>
        <v>0.40472488282046104</v>
      </c>
      <c r="EC80" s="10">
        <f>EC$5/(1-$C80)+$B$80-EC$5</f>
        <v>0.40567250866109639</v>
      </c>
      <c r="ED80" s="10">
        <f>ED$5/(1-$C80)+$B$80-ED$5</f>
        <v>0.40662013450173173</v>
      </c>
      <c r="EE80" s="10"/>
    </row>
    <row r="81" spans="1:134" x14ac:dyDescent="0.25">
      <c r="A81" s="57"/>
    </row>
    <row r="82" spans="1:134" x14ac:dyDescent="0.25">
      <c r="A82" s="57" t="s">
        <v>63</v>
      </c>
    </row>
    <row r="83" spans="1:134" x14ac:dyDescent="0.25">
      <c r="A83" s="57" t="s">
        <v>64</v>
      </c>
      <c r="B83" s="10">
        <v>9.5399999999999999E-2</v>
      </c>
      <c r="C83" s="7">
        <v>1.95E-2</v>
      </c>
      <c r="D83" s="10">
        <f>D$5/(1-$C83)+$B$83-D$5</f>
        <v>0.12523171851096371</v>
      </c>
      <c r="E83" s="10">
        <f t="shared" ref="E83:T83" si="387">E$5/(1-$C83)+$B$83-E$5</f>
        <v>0.1262261091279957</v>
      </c>
      <c r="F83" s="10">
        <f t="shared" si="387"/>
        <v>0.12722049974502792</v>
      </c>
      <c r="G83" s="10">
        <f t="shared" si="387"/>
        <v>0.12821489036206013</v>
      </c>
      <c r="H83" s="10">
        <f t="shared" si="387"/>
        <v>0.12920928097909212</v>
      </c>
      <c r="I83" s="10">
        <f t="shared" si="387"/>
        <v>0.13020367159612434</v>
      </c>
      <c r="J83" s="10">
        <f t="shared" si="387"/>
        <v>0.13119806221315633</v>
      </c>
      <c r="K83" s="10">
        <f t="shared" si="387"/>
        <v>0.13219245283018854</v>
      </c>
      <c r="L83" s="10">
        <f t="shared" si="387"/>
        <v>0.13318684344722076</v>
      </c>
      <c r="M83" s="10">
        <f t="shared" si="387"/>
        <v>0.13418123406425297</v>
      </c>
      <c r="N83" s="10">
        <f t="shared" si="387"/>
        <v>0.13517562468128519</v>
      </c>
      <c r="O83" s="10">
        <f t="shared" si="387"/>
        <v>0.13617001529831718</v>
      </c>
      <c r="P83" s="10">
        <f t="shared" si="387"/>
        <v>0.13716440591534917</v>
      </c>
      <c r="Q83" s="10">
        <f t="shared" si="387"/>
        <v>0.13815879653238161</v>
      </c>
      <c r="R83" s="10">
        <f t="shared" si="387"/>
        <v>0.1391531871494136</v>
      </c>
      <c r="S83" s="10">
        <f t="shared" si="387"/>
        <v>0.1401475777664456</v>
      </c>
      <c r="T83" s="10">
        <f t="shared" si="387"/>
        <v>0.14114196838347803</v>
      </c>
      <c r="U83" s="10">
        <f t="shared" ref="U83:AJ83" si="388">U$5/(1-$C83)+$B$83-U$5</f>
        <v>0.14213635900051003</v>
      </c>
      <c r="V83" s="10">
        <f t="shared" si="388"/>
        <v>0.14313074961754202</v>
      </c>
      <c r="W83" s="10">
        <f t="shared" si="388"/>
        <v>0.14412514023457401</v>
      </c>
      <c r="X83" s="10">
        <f t="shared" si="388"/>
        <v>0.14511953085160645</v>
      </c>
      <c r="Y83" s="10">
        <f t="shared" si="388"/>
        <v>0.14611392146863844</v>
      </c>
      <c r="Z83" s="10">
        <f t="shared" si="388"/>
        <v>0.14710831208567043</v>
      </c>
      <c r="AA83" s="10">
        <f t="shared" si="388"/>
        <v>0.14810270270270287</v>
      </c>
      <c r="AB83" s="10">
        <f t="shared" si="388"/>
        <v>0.14909709331973486</v>
      </c>
      <c r="AC83" s="10">
        <f t="shared" si="388"/>
        <v>0.15009148393676686</v>
      </c>
      <c r="AD83" s="10">
        <f t="shared" si="388"/>
        <v>0.15108587455379929</v>
      </c>
      <c r="AE83" s="10">
        <f t="shared" si="388"/>
        <v>0.15208026517083129</v>
      </c>
      <c r="AF83" s="10">
        <f t="shared" si="388"/>
        <v>0.15307465578786328</v>
      </c>
      <c r="AG83" s="10">
        <f t="shared" si="388"/>
        <v>0.15406904640489527</v>
      </c>
      <c r="AH83" s="10">
        <f t="shared" si="388"/>
        <v>0.15506343702192771</v>
      </c>
      <c r="AI83" s="10">
        <f t="shared" si="388"/>
        <v>0.1560578276389597</v>
      </c>
      <c r="AJ83" s="10">
        <f t="shared" si="388"/>
        <v>0.15705221825599169</v>
      </c>
      <c r="AK83" s="10">
        <f t="shared" ref="AK83:AZ83" si="389">AK$5/(1-$C83)+$B$83-AK$5</f>
        <v>0.15804660887302413</v>
      </c>
      <c r="AL83" s="10">
        <f t="shared" si="389"/>
        <v>0.15904099949005612</v>
      </c>
      <c r="AM83" s="10">
        <f t="shared" si="389"/>
        <v>0.16003539010708812</v>
      </c>
      <c r="AN83" s="10">
        <f t="shared" si="389"/>
        <v>0.16102978072412011</v>
      </c>
      <c r="AO83" s="10">
        <f t="shared" si="389"/>
        <v>0.16202417134115255</v>
      </c>
      <c r="AP83" s="10">
        <f t="shared" si="389"/>
        <v>0.16301856195818454</v>
      </c>
      <c r="AQ83" s="10">
        <f t="shared" si="389"/>
        <v>0.16401295257521653</v>
      </c>
      <c r="AR83" s="10">
        <f t="shared" si="389"/>
        <v>0.16500734319224897</v>
      </c>
      <c r="AS83" s="10">
        <f t="shared" si="389"/>
        <v>0.16600173380928096</v>
      </c>
      <c r="AT83" s="10">
        <f t="shared" si="389"/>
        <v>0.16699612442631295</v>
      </c>
      <c r="AU83" s="10">
        <f t="shared" si="389"/>
        <v>0.16799051504334495</v>
      </c>
      <c r="AV83" s="10">
        <f t="shared" si="389"/>
        <v>0.16898490566037738</v>
      </c>
      <c r="AW83" s="10">
        <f t="shared" si="389"/>
        <v>0.16997929627740938</v>
      </c>
      <c r="AX83" s="10">
        <f t="shared" si="389"/>
        <v>0.17097368689444137</v>
      </c>
      <c r="AY83" s="10">
        <f t="shared" si="389"/>
        <v>0.1719680775114738</v>
      </c>
      <c r="AZ83" s="10">
        <f t="shared" si="389"/>
        <v>0.17296246812850535</v>
      </c>
      <c r="BA83" s="10">
        <f t="shared" ref="BA83:BP83" si="390">BA$5/(1-$C83)+$B$83-BA$5</f>
        <v>0.17395685874553779</v>
      </c>
      <c r="BB83" s="10">
        <f t="shared" si="390"/>
        <v>0.17495124936256934</v>
      </c>
      <c r="BC83" s="10">
        <f t="shared" si="390"/>
        <v>0.17594563997960133</v>
      </c>
      <c r="BD83" s="10">
        <f t="shared" si="390"/>
        <v>0.17694003059663377</v>
      </c>
      <c r="BE83" s="10">
        <f t="shared" si="390"/>
        <v>0.17793442121366621</v>
      </c>
      <c r="BF83" s="10">
        <f t="shared" si="390"/>
        <v>0.17892881183069775</v>
      </c>
      <c r="BG83" s="10">
        <f t="shared" si="390"/>
        <v>0.17992320244773019</v>
      </c>
      <c r="BH83" s="10">
        <f t="shared" si="390"/>
        <v>0.18091759306476263</v>
      </c>
      <c r="BI83" s="10">
        <f t="shared" si="390"/>
        <v>0.18191198368179418</v>
      </c>
      <c r="BJ83" s="10">
        <f t="shared" si="390"/>
        <v>0.18290637429882661</v>
      </c>
      <c r="BK83" s="10">
        <f t="shared" si="390"/>
        <v>0.18390076491585905</v>
      </c>
      <c r="BL83" s="10">
        <f t="shared" si="390"/>
        <v>0.1848951555328906</v>
      </c>
      <c r="BM83" s="10">
        <f t="shared" si="390"/>
        <v>0.18588954614992304</v>
      </c>
      <c r="BN83" s="10">
        <f t="shared" si="390"/>
        <v>0.18688393676695458</v>
      </c>
      <c r="BO83" s="10">
        <f t="shared" si="390"/>
        <v>0.18787832738398702</v>
      </c>
      <c r="BP83" s="10">
        <f t="shared" si="390"/>
        <v>0.18887271800101946</v>
      </c>
      <c r="BQ83" s="10">
        <f t="shared" ref="BQ83:CF83" si="391">BQ$5/(1-$C83)+$B$83-BQ$5</f>
        <v>0.18986710861805101</v>
      </c>
      <c r="BR83" s="10">
        <f t="shared" si="391"/>
        <v>0.19086149923508344</v>
      </c>
      <c r="BS83" s="10">
        <f t="shared" si="391"/>
        <v>0.19185588985211588</v>
      </c>
      <c r="BT83" s="10">
        <f t="shared" si="391"/>
        <v>0.19285028046914743</v>
      </c>
      <c r="BU83" s="10">
        <f t="shared" si="391"/>
        <v>0.19384467108617986</v>
      </c>
      <c r="BV83" s="10">
        <f t="shared" si="391"/>
        <v>0.1948390617032123</v>
      </c>
      <c r="BW83" s="10">
        <f t="shared" si="391"/>
        <v>0.19583345232024385</v>
      </c>
      <c r="BX83" s="10">
        <f t="shared" si="391"/>
        <v>0.19682784293727629</v>
      </c>
      <c r="BY83" s="10">
        <f t="shared" si="391"/>
        <v>0.19782223355430872</v>
      </c>
      <c r="BZ83" s="10">
        <f t="shared" si="391"/>
        <v>0.19881662417134027</v>
      </c>
      <c r="CA83" s="10">
        <f t="shared" si="391"/>
        <v>0.19981101478837271</v>
      </c>
      <c r="CB83" s="10">
        <f t="shared" si="391"/>
        <v>0.20080540540540426</v>
      </c>
      <c r="CC83" s="10">
        <f t="shared" si="391"/>
        <v>0.20179979602243669</v>
      </c>
      <c r="CD83" s="10">
        <f t="shared" si="391"/>
        <v>0.20279418663946913</v>
      </c>
      <c r="CE83" s="10">
        <f t="shared" si="391"/>
        <v>0.20378857725650068</v>
      </c>
      <c r="CF83" s="10">
        <f t="shared" si="391"/>
        <v>0.20478296787353312</v>
      </c>
      <c r="CG83" s="10">
        <f t="shared" ref="CG83:CV83" si="392">CG$5/(1-$C83)+$B$83-CG$5</f>
        <v>0.20577735849056555</v>
      </c>
      <c r="CH83" s="10">
        <f t="shared" si="392"/>
        <v>0.2067717491075971</v>
      </c>
      <c r="CI83" s="10">
        <f t="shared" si="392"/>
        <v>0.20776613972462954</v>
      </c>
      <c r="CJ83" s="10">
        <f t="shared" si="392"/>
        <v>0.20876053034166198</v>
      </c>
      <c r="CK83" s="10">
        <f t="shared" si="392"/>
        <v>0.20975492095869352</v>
      </c>
      <c r="CL83" s="10">
        <f t="shared" si="392"/>
        <v>0.21074931157572596</v>
      </c>
      <c r="CM83" s="10">
        <f t="shared" si="392"/>
        <v>0.2117437021927584</v>
      </c>
      <c r="CN83" s="10">
        <f t="shared" si="392"/>
        <v>0.21273809280978995</v>
      </c>
      <c r="CO83" s="10">
        <f t="shared" si="392"/>
        <v>0.21373248342682238</v>
      </c>
      <c r="CP83" s="10">
        <f t="shared" si="392"/>
        <v>0.21472687404385482</v>
      </c>
      <c r="CQ83" s="10">
        <f t="shared" si="392"/>
        <v>0.21572126466088637</v>
      </c>
      <c r="CR83" s="10">
        <f t="shared" si="392"/>
        <v>0.21671565527791881</v>
      </c>
      <c r="CS83" s="10">
        <f t="shared" si="392"/>
        <v>0.21771004589495035</v>
      </c>
      <c r="CT83" s="10">
        <f t="shared" si="392"/>
        <v>0.21870443651198279</v>
      </c>
      <c r="CU83" s="10">
        <f t="shared" si="392"/>
        <v>0.21969882712901523</v>
      </c>
      <c r="CV83" s="10">
        <f t="shared" si="392"/>
        <v>0.22069321774604678</v>
      </c>
      <c r="CW83" s="10">
        <f t="shared" ref="CW83:DL83" si="393">CW$5/(1-$C83)+$B$83-CW$5</f>
        <v>0.22168760836307921</v>
      </c>
      <c r="CX83" s="10">
        <f t="shared" si="393"/>
        <v>0.22268199898011165</v>
      </c>
      <c r="CY83" s="10">
        <f t="shared" si="393"/>
        <v>0.2236763895971432</v>
      </c>
      <c r="CZ83" s="10">
        <f t="shared" si="393"/>
        <v>0.22467078021417564</v>
      </c>
      <c r="DA83" s="10">
        <f t="shared" si="393"/>
        <v>0.22566517083120807</v>
      </c>
      <c r="DB83" s="10">
        <f t="shared" si="393"/>
        <v>0.22665956144823962</v>
      </c>
      <c r="DC83" s="10">
        <f t="shared" si="393"/>
        <v>0.22765395206527206</v>
      </c>
      <c r="DD83" s="10">
        <f t="shared" si="393"/>
        <v>0.2286483426823045</v>
      </c>
      <c r="DE83" s="10">
        <f t="shared" si="393"/>
        <v>0.22964273329933604</v>
      </c>
      <c r="DF83" s="10">
        <f t="shared" si="393"/>
        <v>0.23063712391636848</v>
      </c>
      <c r="DG83" s="10">
        <f t="shared" si="393"/>
        <v>0.23163151453340003</v>
      </c>
      <c r="DH83" s="10">
        <f t="shared" si="393"/>
        <v>0.23262590515043247</v>
      </c>
      <c r="DI83" s="10">
        <f t="shared" si="393"/>
        <v>0.2336202957674649</v>
      </c>
      <c r="DJ83" s="10">
        <f t="shared" si="393"/>
        <v>0.23461468638449645</v>
      </c>
      <c r="DK83" s="10">
        <f t="shared" si="393"/>
        <v>0.23560907700152889</v>
      </c>
      <c r="DL83" s="10">
        <f t="shared" si="393"/>
        <v>0.23660346761856133</v>
      </c>
      <c r="DM83" s="10">
        <f t="shared" ref="DM83:EB83" si="394">DM$5/(1-$C83)+$B$83-DM$5</f>
        <v>0.23759785823559287</v>
      </c>
      <c r="DN83" s="10">
        <f t="shared" si="394"/>
        <v>0.23859224885262531</v>
      </c>
      <c r="DO83" s="10">
        <f t="shared" si="394"/>
        <v>0.23958663946965775</v>
      </c>
      <c r="DP83" s="10">
        <f t="shared" si="394"/>
        <v>0.2405810300866893</v>
      </c>
      <c r="DQ83" s="10">
        <f t="shared" si="394"/>
        <v>0.24157542070372173</v>
      </c>
      <c r="DR83" s="10">
        <f t="shared" si="394"/>
        <v>0.24256981132075417</v>
      </c>
      <c r="DS83" s="10">
        <f t="shared" si="394"/>
        <v>0.24356420193778572</v>
      </c>
      <c r="DT83" s="10">
        <f t="shared" si="394"/>
        <v>0.24455859255481815</v>
      </c>
      <c r="DU83" s="10">
        <f t="shared" si="394"/>
        <v>0.2455529831718497</v>
      </c>
      <c r="DV83" s="10">
        <f t="shared" si="394"/>
        <v>0.24654737378888214</v>
      </c>
      <c r="DW83" s="10">
        <f t="shared" si="394"/>
        <v>0.24754176440591458</v>
      </c>
      <c r="DX83" s="10">
        <f t="shared" si="394"/>
        <v>0.24853615502294613</v>
      </c>
      <c r="DY83" s="10">
        <f t="shared" si="394"/>
        <v>0.24953054563997856</v>
      </c>
      <c r="DZ83" s="10">
        <f t="shared" si="394"/>
        <v>0.250524936257011</v>
      </c>
      <c r="EA83" s="10">
        <f t="shared" si="394"/>
        <v>0.25151932687404255</v>
      </c>
      <c r="EB83" s="10">
        <f t="shared" si="394"/>
        <v>0.2525137174910741</v>
      </c>
      <c r="EC83" s="10">
        <f>EC$5/(1-$C83)+$B$83-EC$5</f>
        <v>0.25350810810810742</v>
      </c>
      <c r="ED83" s="10">
        <f>ED$5/(1-$C83)+$B$83-ED$5</f>
        <v>0.25450249872513897</v>
      </c>
    </row>
    <row r="84" spans="1:134" x14ac:dyDescent="0.25">
      <c r="A84" s="57" t="s">
        <v>65</v>
      </c>
      <c r="B84" s="10">
        <v>0.26939999999999997</v>
      </c>
      <c r="C84" s="7">
        <v>3.3700000000000001E-2</v>
      </c>
      <c r="D84" s="10">
        <f>D$5/(1-$C84)+$B$84-D$5</f>
        <v>0.32171294628997193</v>
      </c>
      <c r="E84" s="10">
        <f t="shared" ref="E84:T84" si="395">E$5/(1-$C84)+$B$84-E$5</f>
        <v>0.32345671116630448</v>
      </c>
      <c r="F84" s="10">
        <f t="shared" si="395"/>
        <v>0.32520047604263658</v>
      </c>
      <c r="G84" s="10">
        <f t="shared" si="395"/>
        <v>0.32694424091896912</v>
      </c>
      <c r="H84" s="10">
        <f t="shared" si="395"/>
        <v>0.32868800579530166</v>
      </c>
      <c r="I84" s="10">
        <f t="shared" si="395"/>
        <v>0.33043177067163376</v>
      </c>
      <c r="J84" s="10">
        <f t="shared" si="395"/>
        <v>0.33217553554796631</v>
      </c>
      <c r="K84" s="10">
        <f t="shared" si="395"/>
        <v>0.33391930042429885</v>
      </c>
      <c r="L84" s="10">
        <f t="shared" si="395"/>
        <v>0.33566306530063095</v>
      </c>
      <c r="M84" s="10">
        <f t="shared" si="395"/>
        <v>0.33740683017696349</v>
      </c>
      <c r="N84" s="10">
        <f t="shared" si="395"/>
        <v>0.33915059505329603</v>
      </c>
      <c r="O84" s="10">
        <f t="shared" si="395"/>
        <v>0.34089435992962835</v>
      </c>
      <c r="P84" s="10">
        <f t="shared" si="395"/>
        <v>0.34263812480596068</v>
      </c>
      <c r="Q84" s="10">
        <f t="shared" si="395"/>
        <v>0.34438188968229344</v>
      </c>
      <c r="R84" s="10">
        <f t="shared" si="395"/>
        <v>0.34612565455862576</v>
      </c>
      <c r="S84" s="10">
        <f t="shared" si="395"/>
        <v>0.34786941943495808</v>
      </c>
      <c r="T84" s="10">
        <f t="shared" si="395"/>
        <v>0.3496131843112904</v>
      </c>
      <c r="U84" s="10">
        <f t="shared" ref="U84:AJ84" si="396">U$5/(1-$C84)+$B$84-U$5</f>
        <v>0.35135694918762272</v>
      </c>
      <c r="V84" s="10">
        <f t="shared" si="396"/>
        <v>0.35310071406395505</v>
      </c>
      <c r="W84" s="10">
        <f t="shared" si="396"/>
        <v>0.35484447894028781</v>
      </c>
      <c r="X84" s="10">
        <f t="shared" si="396"/>
        <v>0.35658824381662013</v>
      </c>
      <c r="Y84" s="10">
        <f t="shared" si="396"/>
        <v>0.35833200869295245</v>
      </c>
      <c r="Z84" s="10">
        <f t="shared" si="396"/>
        <v>0.36007577356928477</v>
      </c>
      <c r="AA84" s="10">
        <f t="shared" si="396"/>
        <v>0.36181953844561709</v>
      </c>
      <c r="AB84" s="10">
        <f t="shared" si="396"/>
        <v>0.36356330332194942</v>
      </c>
      <c r="AC84" s="10">
        <f t="shared" si="396"/>
        <v>0.36530706819828218</v>
      </c>
      <c r="AD84" s="10">
        <f t="shared" si="396"/>
        <v>0.3670508330746145</v>
      </c>
      <c r="AE84" s="10">
        <f t="shared" si="396"/>
        <v>0.36879459795094682</v>
      </c>
      <c r="AF84" s="10">
        <f t="shared" si="396"/>
        <v>0.37053836282727914</v>
      </c>
      <c r="AG84" s="10">
        <f t="shared" si="396"/>
        <v>0.37228212770361147</v>
      </c>
      <c r="AH84" s="10">
        <f t="shared" si="396"/>
        <v>0.37402589257994379</v>
      </c>
      <c r="AI84" s="10">
        <f t="shared" si="396"/>
        <v>0.37576965745627655</v>
      </c>
      <c r="AJ84" s="10">
        <f t="shared" si="396"/>
        <v>0.37751342233260887</v>
      </c>
      <c r="AK84" s="10">
        <f t="shared" ref="AK84:AZ84" si="397">AK$5/(1-$C84)+$B$84-AK$5</f>
        <v>0.37925718720894119</v>
      </c>
      <c r="AL84" s="10">
        <f t="shared" si="397"/>
        <v>0.38100095208527351</v>
      </c>
      <c r="AM84" s="10">
        <f t="shared" si="397"/>
        <v>0.38274471696160584</v>
      </c>
      <c r="AN84" s="10">
        <f t="shared" si="397"/>
        <v>0.38448848183793816</v>
      </c>
      <c r="AO84" s="10">
        <f t="shared" si="397"/>
        <v>0.38623224671427048</v>
      </c>
      <c r="AP84" s="10">
        <f t="shared" si="397"/>
        <v>0.38797601159060324</v>
      </c>
      <c r="AQ84" s="10">
        <f t="shared" si="397"/>
        <v>0.38971977646693556</v>
      </c>
      <c r="AR84" s="10">
        <f t="shared" si="397"/>
        <v>0.39146354134326788</v>
      </c>
      <c r="AS84" s="10">
        <f t="shared" si="397"/>
        <v>0.39320730621960021</v>
      </c>
      <c r="AT84" s="10">
        <f t="shared" si="397"/>
        <v>0.39495107109593253</v>
      </c>
      <c r="AU84" s="10">
        <f t="shared" si="397"/>
        <v>0.3966948359722644</v>
      </c>
      <c r="AV84" s="10">
        <f t="shared" si="397"/>
        <v>0.39843860084859761</v>
      </c>
      <c r="AW84" s="10">
        <f t="shared" si="397"/>
        <v>0.40018236572492993</v>
      </c>
      <c r="AX84" s="10">
        <f t="shared" si="397"/>
        <v>0.40192613060126225</v>
      </c>
      <c r="AY84" s="10">
        <f t="shared" si="397"/>
        <v>0.40366989547759458</v>
      </c>
      <c r="AZ84" s="10">
        <f t="shared" si="397"/>
        <v>0.4054136603539269</v>
      </c>
      <c r="BA84" s="10">
        <f t="shared" ref="BA84:BP84" si="398">BA$5/(1-$C84)+$B$84-BA$5</f>
        <v>0.40715742523025922</v>
      </c>
      <c r="BB84" s="10">
        <f t="shared" si="398"/>
        <v>0.40890119010659154</v>
      </c>
      <c r="BC84" s="10">
        <f t="shared" si="398"/>
        <v>0.4106449549829243</v>
      </c>
      <c r="BD84" s="10">
        <f t="shared" si="398"/>
        <v>0.41238871985925662</v>
      </c>
      <c r="BE84" s="10">
        <f t="shared" si="398"/>
        <v>0.41413248473558895</v>
      </c>
      <c r="BF84" s="10">
        <f t="shared" si="398"/>
        <v>0.41587624961192127</v>
      </c>
      <c r="BG84" s="10">
        <f t="shared" si="398"/>
        <v>0.41762001448825359</v>
      </c>
      <c r="BH84" s="10">
        <f t="shared" si="398"/>
        <v>0.41936377936458591</v>
      </c>
      <c r="BI84" s="10">
        <f t="shared" si="398"/>
        <v>0.42110754424091823</v>
      </c>
      <c r="BJ84" s="10">
        <f t="shared" si="398"/>
        <v>0.42285130911725055</v>
      </c>
      <c r="BK84" s="10">
        <f t="shared" si="398"/>
        <v>0.42459507399358376</v>
      </c>
      <c r="BL84" s="10">
        <f t="shared" si="398"/>
        <v>0.42633883886991608</v>
      </c>
      <c r="BM84" s="10">
        <f t="shared" si="398"/>
        <v>0.4280826037462484</v>
      </c>
      <c r="BN84" s="10">
        <f t="shared" si="398"/>
        <v>0.42982636862258072</v>
      </c>
      <c r="BO84" s="10">
        <f t="shared" si="398"/>
        <v>0.43157013349891304</v>
      </c>
      <c r="BP84" s="10">
        <f t="shared" si="398"/>
        <v>0.43331389837524537</v>
      </c>
      <c r="BQ84" s="10">
        <f t="shared" ref="BQ84:CF84" si="399">BQ$5/(1-$C84)+$B$84-BQ$5</f>
        <v>0.43505766325157769</v>
      </c>
      <c r="BR84" s="10">
        <f t="shared" si="399"/>
        <v>0.43680142812791001</v>
      </c>
      <c r="BS84" s="10">
        <f t="shared" si="399"/>
        <v>0.43854519300424233</v>
      </c>
      <c r="BT84" s="10">
        <f t="shared" si="399"/>
        <v>0.44028895788057465</v>
      </c>
      <c r="BU84" s="10">
        <f t="shared" si="399"/>
        <v>0.44203272275690697</v>
      </c>
      <c r="BV84" s="10">
        <f t="shared" si="399"/>
        <v>0.44377648763323929</v>
      </c>
      <c r="BW84" s="10">
        <f t="shared" si="399"/>
        <v>0.4455202525095725</v>
      </c>
      <c r="BX84" s="10">
        <f t="shared" si="399"/>
        <v>0.44726401738590482</v>
      </c>
      <c r="BY84" s="10">
        <f t="shared" si="399"/>
        <v>0.44900778226223714</v>
      </c>
      <c r="BZ84" s="10">
        <f t="shared" si="399"/>
        <v>0.45075154713856946</v>
      </c>
      <c r="CA84" s="10">
        <f t="shared" si="399"/>
        <v>0.45249531201490178</v>
      </c>
      <c r="CB84" s="10">
        <f t="shared" si="399"/>
        <v>0.45423907689123411</v>
      </c>
      <c r="CC84" s="10">
        <f t="shared" si="399"/>
        <v>0.45598284176756643</v>
      </c>
      <c r="CD84" s="10">
        <f t="shared" si="399"/>
        <v>0.45772660664389875</v>
      </c>
      <c r="CE84" s="10">
        <f t="shared" si="399"/>
        <v>0.45947037152023107</v>
      </c>
      <c r="CF84" s="10">
        <f t="shared" si="399"/>
        <v>0.46121413639656339</v>
      </c>
      <c r="CG84" s="10">
        <f t="shared" ref="CG84:CV84" si="400">CG$5/(1-$C84)+$B$84-CG$5</f>
        <v>0.46295790127289571</v>
      </c>
      <c r="CH84" s="10">
        <f t="shared" si="400"/>
        <v>0.46470166614922803</v>
      </c>
      <c r="CI84" s="10">
        <f t="shared" si="400"/>
        <v>0.46644543102556035</v>
      </c>
      <c r="CJ84" s="10">
        <f t="shared" si="400"/>
        <v>0.46818919590189356</v>
      </c>
      <c r="CK84" s="10">
        <f t="shared" si="400"/>
        <v>0.46993296077822588</v>
      </c>
      <c r="CL84" s="10">
        <f t="shared" si="400"/>
        <v>0.4716767256545582</v>
      </c>
      <c r="CM84" s="10">
        <f t="shared" si="400"/>
        <v>0.47342049053089053</v>
      </c>
      <c r="CN84" s="10">
        <f t="shared" si="400"/>
        <v>0.47516425540722285</v>
      </c>
      <c r="CO84" s="10">
        <f t="shared" si="400"/>
        <v>0.47690802028355517</v>
      </c>
      <c r="CP84" s="10">
        <f t="shared" si="400"/>
        <v>0.47865178515988749</v>
      </c>
      <c r="CQ84" s="10">
        <f t="shared" si="400"/>
        <v>0.48039555003621981</v>
      </c>
      <c r="CR84" s="10">
        <f t="shared" si="400"/>
        <v>0.48213931491255213</v>
      </c>
      <c r="CS84" s="10">
        <f t="shared" si="400"/>
        <v>0.48388307978888445</v>
      </c>
      <c r="CT84" s="10">
        <f t="shared" si="400"/>
        <v>0.48562684466521677</v>
      </c>
      <c r="CU84" s="10">
        <f t="shared" si="400"/>
        <v>0.48737060954154909</v>
      </c>
      <c r="CV84" s="10">
        <f t="shared" si="400"/>
        <v>0.4891143744178823</v>
      </c>
      <c r="CW84" s="10">
        <f t="shared" ref="CW84:DL84" si="401">CW$5/(1-$C84)+$B$84-CW$5</f>
        <v>0.49085813929421462</v>
      </c>
      <c r="CX84" s="10">
        <f t="shared" si="401"/>
        <v>0.49260190417054694</v>
      </c>
      <c r="CY84" s="10">
        <f t="shared" si="401"/>
        <v>0.49434566904687927</v>
      </c>
      <c r="CZ84" s="10">
        <f t="shared" si="401"/>
        <v>0.49608943392321159</v>
      </c>
      <c r="DA84" s="10">
        <f t="shared" si="401"/>
        <v>0.49783319879954391</v>
      </c>
      <c r="DB84" s="10">
        <f t="shared" si="401"/>
        <v>0.49957696367587623</v>
      </c>
      <c r="DC84" s="10">
        <f t="shared" si="401"/>
        <v>0.50132072855220855</v>
      </c>
      <c r="DD84" s="10">
        <f t="shared" si="401"/>
        <v>0.50306449342854087</v>
      </c>
      <c r="DE84" s="10">
        <f t="shared" si="401"/>
        <v>0.50480825830487319</v>
      </c>
      <c r="DF84" s="10">
        <f t="shared" si="401"/>
        <v>0.50655202318120551</v>
      </c>
      <c r="DG84" s="10">
        <f t="shared" si="401"/>
        <v>0.50829578805753783</v>
      </c>
      <c r="DH84" s="10">
        <f t="shared" si="401"/>
        <v>0.51003955293387104</v>
      </c>
      <c r="DI84" s="10">
        <f t="shared" si="401"/>
        <v>0.51178331781020336</v>
      </c>
      <c r="DJ84" s="10">
        <f t="shared" si="401"/>
        <v>0.51352708268653569</v>
      </c>
      <c r="DK84" s="10">
        <f t="shared" si="401"/>
        <v>0.51527084756286801</v>
      </c>
      <c r="DL84" s="10">
        <f t="shared" si="401"/>
        <v>0.51701461243920033</v>
      </c>
      <c r="DM84" s="10">
        <f t="shared" ref="DM84:EB84" si="402">DM$5/(1-$C84)+$B$84-DM$5</f>
        <v>0.51875837731553265</v>
      </c>
      <c r="DN84" s="10">
        <f t="shared" si="402"/>
        <v>0.52050214219186497</v>
      </c>
      <c r="DO84" s="10">
        <f t="shared" si="402"/>
        <v>0.52224590706819729</v>
      </c>
      <c r="DP84" s="10">
        <f t="shared" si="402"/>
        <v>0.52398967194452961</v>
      </c>
      <c r="DQ84" s="10">
        <f t="shared" si="402"/>
        <v>0.52573343682086193</v>
      </c>
      <c r="DR84" s="10">
        <f t="shared" si="402"/>
        <v>0.52747720169719425</v>
      </c>
      <c r="DS84" s="10">
        <f t="shared" si="402"/>
        <v>0.52922096657352657</v>
      </c>
      <c r="DT84" s="10">
        <f t="shared" si="402"/>
        <v>0.5309647314498589</v>
      </c>
      <c r="DU84" s="10">
        <f t="shared" si="402"/>
        <v>0.5327084963261921</v>
      </c>
      <c r="DV84" s="10">
        <f t="shared" si="402"/>
        <v>0.53445226120252354</v>
      </c>
      <c r="DW84" s="10">
        <f t="shared" si="402"/>
        <v>0.53619602607885675</v>
      </c>
      <c r="DX84" s="10">
        <f t="shared" si="402"/>
        <v>0.53793979095518818</v>
      </c>
      <c r="DY84" s="10">
        <f t="shared" si="402"/>
        <v>0.53968355583151961</v>
      </c>
      <c r="DZ84" s="10">
        <f t="shared" si="402"/>
        <v>0.54142732070785282</v>
      </c>
      <c r="EA84" s="10">
        <f t="shared" si="402"/>
        <v>0.54317108558418603</v>
      </c>
      <c r="EB84" s="10">
        <f t="shared" si="402"/>
        <v>0.54491485046051746</v>
      </c>
      <c r="EC84" s="10">
        <f>EC$5/(1-$C84)+$B$84-EC$5</f>
        <v>0.54665861533685067</v>
      </c>
      <c r="ED84" s="10">
        <f>ED$5/(1-$C84)+$B$84-ED$5</f>
        <v>0.54840238021318211</v>
      </c>
    </row>
    <row r="85" spans="1:134" x14ac:dyDescent="0.25">
      <c r="A85" s="57" t="s">
        <v>66</v>
      </c>
      <c r="B85" s="10">
        <v>0.1171</v>
      </c>
      <c r="C85" s="7">
        <v>2.3800000000000002E-2</v>
      </c>
      <c r="D85" s="10">
        <f>D$5/(1-$C85)+$B$85-D$5</f>
        <v>0.15367037492317159</v>
      </c>
      <c r="E85" s="10">
        <f t="shared" ref="E85:T85" si="403">E$5/(1-$C85)+$B$85-E$5</f>
        <v>0.15488938742061054</v>
      </c>
      <c r="F85" s="10">
        <f t="shared" si="403"/>
        <v>0.1561083999180497</v>
      </c>
      <c r="G85" s="10">
        <f t="shared" si="403"/>
        <v>0.15732741241548864</v>
      </c>
      <c r="H85" s="10">
        <f t="shared" si="403"/>
        <v>0.15854642491292781</v>
      </c>
      <c r="I85" s="10">
        <f t="shared" si="403"/>
        <v>0.15976543741036675</v>
      </c>
      <c r="J85" s="10">
        <f t="shared" si="403"/>
        <v>0.16098444990780592</v>
      </c>
      <c r="K85" s="10">
        <f t="shared" si="403"/>
        <v>0.16220346240524486</v>
      </c>
      <c r="L85" s="10">
        <f t="shared" si="403"/>
        <v>0.16342247490268402</v>
      </c>
      <c r="M85" s="10">
        <f t="shared" si="403"/>
        <v>0.16464148740012319</v>
      </c>
      <c r="N85" s="10">
        <f t="shared" si="403"/>
        <v>0.16586049989756235</v>
      </c>
      <c r="O85" s="10">
        <f t="shared" si="403"/>
        <v>0.1670795123950013</v>
      </c>
      <c r="P85" s="10">
        <f t="shared" si="403"/>
        <v>0.16829852489244024</v>
      </c>
      <c r="Q85" s="10">
        <f t="shared" si="403"/>
        <v>0.16951753738987962</v>
      </c>
      <c r="R85" s="10">
        <f t="shared" si="403"/>
        <v>0.17073654988731857</v>
      </c>
      <c r="S85" s="10">
        <f t="shared" si="403"/>
        <v>0.17195556238475751</v>
      </c>
      <c r="T85" s="10">
        <f t="shared" si="403"/>
        <v>0.17317457488219645</v>
      </c>
      <c r="U85" s="10">
        <f t="shared" ref="U85:AJ85" si="404">U$5/(1-$C85)+$B$85-U$5</f>
        <v>0.1743935873796354</v>
      </c>
      <c r="V85" s="10">
        <f t="shared" si="404"/>
        <v>0.17561259987707478</v>
      </c>
      <c r="W85" s="10">
        <f t="shared" si="404"/>
        <v>0.17683161237451372</v>
      </c>
      <c r="X85" s="10">
        <f t="shared" si="404"/>
        <v>0.17805062487195267</v>
      </c>
      <c r="Y85" s="10">
        <f t="shared" si="404"/>
        <v>0.17926963736939161</v>
      </c>
      <c r="Z85" s="10">
        <f t="shared" si="404"/>
        <v>0.180488649866831</v>
      </c>
      <c r="AA85" s="10">
        <f t="shared" si="404"/>
        <v>0.18170766236426994</v>
      </c>
      <c r="AB85" s="10">
        <f t="shared" si="404"/>
        <v>0.18292667486170888</v>
      </c>
      <c r="AC85" s="10">
        <f t="shared" si="404"/>
        <v>0.18414568735914782</v>
      </c>
      <c r="AD85" s="10">
        <f t="shared" si="404"/>
        <v>0.18536469985658721</v>
      </c>
      <c r="AE85" s="10">
        <f t="shared" si="404"/>
        <v>0.18658371235402615</v>
      </c>
      <c r="AF85" s="10">
        <f t="shared" si="404"/>
        <v>0.1878027248514651</v>
      </c>
      <c r="AG85" s="10">
        <f t="shared" si="404"/>
        <v>0.18902173734890404</v>
      </c>
      <c r="AH85" s="10">
        <f t="shared" si="404"/>
        <v>0.19024074984634343</v>
      </c>
      <c r="AI85" s="10">
        <f t="shared" si="404"/>
        <v>0.19145976234378237</v>
      </c>
      <c r="AJ85" s="10">
        <f t="shared" si="404"/>
        <v>0.19267877484122131</v>
      </c>
      <c r="AK85" s="10">
        <f t="shared" ref="AK85:AZ85" si="405">AK$5/(1-$C85)+$B$85-AK$5</f>
        <v>0.19389778733866025</v>
      </c>
      <c r="AL85" s="10">
        <f t="shared" si="405"/>
        <v>0.1951167998360992</v>
      </c>
      <c r="AM85" s="10">
        <f t="shared" si="405"/>
        <v>0.19633581233353858</v>
      </c>
      <c r="AN85" s="10">
        <f t="shared" si="405"/>
        <v>0.19755482483097753</v>
      </c>
      <c r="AO85" s="10">
        <f t="shared" si="405"/>
        <v>0.19877383732841647</v>
      </c>
      <c r="AP85" s="10">
        <f t="shared" si="405"/>
        <v>0.19999284982585541</v>
      </c>
      <c r="AQ85" s="10">
        <f t="shared" si="405"/>
        <v>0.2012118623232948</v>
      </c>
      <c r="AR85" s="10">
        <f t="shared" si="405"/>
        <v>0.20243087482073374</v>
      </c>
      <c r="AS85" s="10">
        <f t="shared" si="405"/>
        <v>0.20364988731817268</v>
      </c>
      <c r="AT85" s="10">
        <f t="shared" si="405"/>
        <v>0.20486889981561163</v>
      </c>
      <c r="AU85" s="10">
        <f t="shared" si="405"/>
        <v>0.20608791231305101</v>
      </c>
      <c r="AV85" s="10">
        <f t="shared" si="405"/>
        <v>0.20730692481048996</v>
      </c>
      <c r="AW85" s="10">
        <f t="shared" si="405"/>
        <v>0.2085259373079289</v>
      </c>
      <c r="AX85" s="10">
        <f t="shared" si="405"/>
        <v>0.20974494980536784</v>
      </c>
      <c r="AY85" s="10">
        <f t="shared" si="405"/>
        <v>0.21096396230280723</v>
      </c>
      <c r="AZ85" s="10">
        <f t="shared" si="405"/>
        <v>0.21218297480024573</v>
      </c>
      <c r="BA85" s="10">
        <f t="shared" ref="BA85:BP85" si="406">BA$5/(1-$C85)+$B$85-BA$5</f>
        <v>0.21340198729768511</v>
      </c>
      <c r="BB85" s="10">
        <f t="shared" si="406"/>
        <v>0.21462099979512361</v>
      </c>
      <c r="BC85" s="10">
        <f t="shared" si="406"/>
        <v>0.21584001229256256</v>
      </c>
      <c r="BD85" s="10">
        <f t="shared" si="406"/>
        <v>0.21705902479000194</v>
      </c>
      <c r="BE85" s="10">
        <f t="shared" si="406"/>
        <v>0.21827803728744044</v>
      </c>
      <c r="BF85" s="10">
        <f t="shared" si="406"/>
        <v>0.21949704978487983</v>
      </c>
      <c r="BG85" s="10">
        <f t="shared" si="406"/>
        <v>0.22071606228231921</v>
      </c>
      <c r="BH85" s="10">
        <f t="shared" si="406"/>
        <v>0.22193507477975771</v>
      </c>
      <c r="BI85" s="10">
        <f t="shared" si="406"/>
        <v>0.2231540872771971</v>
      </c>
      <c r="BJ85" s="10">
        <f t="shared" si="406"/>
        <v>0.22437309977463649</v>
      </c>
      <c r="BK85" s="10">
        <f t="shared" si="406"/>
        <v>0.22559211227207498</v>
      </c>
      <c r="BL85" s="10">
        <f t="shared" si="406"/>
        <v>0.22681112476951437</v>
      </c>
      <c r="BM85" s="10">
        <f t="shared" si="406"/>
        <v>0.22803013726695287</v>
      </c>
      <c r="BN85" s="10">
        <f t="shared" si="406"/>
        <v>0.22924914976439226</v>
      </c>
      <c r="BO85" s="10">
        <f t="shared" si="406"/>
        <v>0.23046816226183164</v>
      </c>
      <c r="BP85" s="10">
        <f t="shared" si="406"/>
        <v>0.23168717475927014</v>
      </c>
      <c r="BQ85" s="10">
        <f t="shared" ref="BQ85:CF85" si="407">BQ$5/(1-$C85)+$B$85-BQ$5</f>
        <v>0.23290618725670953</v>
      </c>
      <c r="BR85" s="10">
        <f t="shared" si="407"/>
        <v>0.23412519975414892</v>
      </c>
      <c r="BS85" s="10">
        <f t="shared" si="407"/>
        <v>0.23534421225158741</v>
      </c>
      <c r="BT85" s="10">
        <f t="shared" si="407"/>
        <v>0.2365632247490268</v>
      </c>
      <c r="BU85" s="10">
        <f t="shared" si="407"/>
        <v>0.2377822372464653</v>
      </c>
      <c r="BV85" s="10">
        <f t="shared" si="407"/>
        <v>0.23900124974390469</v>
      </c>
      <c r="BW85" s="10">
        <f t="shared" si="407"/>
        <v>0.24022026224134407</v>
      </c>
      <c r="BX85" s="10">
        <f t="shared" si="407"/>
        <v>0.24143927473878257</v>
      </c>
      <c r="BY85" s="10">
        <f t="shared" si="407"/>
        <v>0.24265828723622196</v>
      </c>
      <c r="BZ85" s="10">
        <f t="shared" si="407"/>
        <v>0.24387729973366046</v>
      </c>
      <c r="CA85" s="10">
        <f t="shared" si="407"/>
        <v>0.24509631223109984</v>
      </c>
      <c r="CB85" s="10">
        <f t="shared" si="407"/>
        <v>0.24631532472853923</v>
      </c>
      <c r="CC85" s="10">
        <f t="shared" si="407"/>
        <v>0.24753433722597773</v>
      </c>
      <c r="CD85" s="10">
        <f t="shared" si="407"/>
        <v>0.24875334972341712</v>
      </c>
      <c r="CE85" s="10">
        <f t="shared" si="407"/>
        <v>0.2499723622208565</v>
      </c>
      <c r="CF85" s="10">
        <f t="shared" si="407"/>
        <v>0.251191374718295</v>
      </c>
      <c r="CG85" s="10">
        <f t="shared" ref="CG85:CV85" si="408">CG$5/(1-$C85)+$B$85-CG$5</f>
        <v>0.25241038721573439</v>
      </c>
      <c r="CH85" s="10">
        <f t="shared" si="408"/>
        <v>0.25362939971317289</v>
      </c>
      <c r="CI85" s="10">
        <f t="shared" si="408"/>
        <v>0.25484841221061227</v>
      </c>
      <c r="CJ85" s="10">
        <f t="shared" si="408"/>
        <v>0.25606742470805166</v>
      </c>
      <c r="CK85" s="10">
        <f t="shared" si="408"/>
        <v>0.25728643720549016</v>
      </c>
      <c r="CL85" s="10">
        <f t="shared" si="408"/>
        <v>0.25850544970292955</v>
      </c>
      <c r="CM85" s="10">
        <f t="shared" si="408"/>
        <v>0.25972446220036893</v>
      </c>
      <c r="CN85" s="10">
        <f t="shared" si="408"/>
        <v>0.26094347469780743</v>
      </c>
      <c r="CO85" s="10">
        <f t="shared" si="408"/>
        <v>0.26216248719524682</v>
      </c>
      <c r="CP85" s="10">
        <f t="shared" si="408"/>
        <v>0.26338149969268532</v>
      </c>
      <c r="CQ85" s="10">
        <f t="shared" si="408"/>
        <v>0.2646005121901247</v>
      </c>
      <c r="CR85" s="10">
        <f t="shared" si="408"/>
        <v>0.26581952468756409</v>
      </c>
      <c r="CS85" s="10">
        <f t="shared" si="408"/>
        <v>0.26703853718500259</v>
      </c>
      <c r="CT85" s="10">
        <f t="shared" si="408"/>
        <v>0.26825754968244198</v>
      </c>
      <c r="CU85" s="10">
        <f t="shared" si="408"/>
        <v>0.26947656217988047</v>
      </c>
      <c r="CV85" s="10">
        <f t="shared" si="408"/>
        <v>0.27069557467731986</v>
      </c>
      <c r="CW85" s="10">
        <f t="shared" ref="CW85:DL85" si="409">CW$5/(1-$C85)+$B$85-CW$5</f>
        <v>0.27191458717475925</v>
      </c>
      <c r="CX85" s="10">
        <f t="shared" si="409"/>
        <v>0.27313359967219775</v>
      </c>
      <c r="CY85" s="10">
        <f t="shared" si="409"/>
        <v>0.27435261216963713</v>
      </c>
      <c r="CZ85" s="10">
        <f t="shared" si="409"/>
        <v>0.27557162466707652</v>
      </c>
      <c r="DA85" s="10">
        <f t="shared" si="409"/>
        <v>0.27679063716451502</v>
      </c>
      <c r="DB85" s="10">
        <f t="shared" si="409"/>
        <v>0.27800964966195441</v>
      </c>
      <c r="DC85" s="10">
        <f t="shared" si="409"/>
        <v>0.2792286621593929</v>
      </c>
      <c r="DD85" s="10">
        <f t="shared" si="409"/>
        <v>0.28044767465683229</v>
      </c>
      <c r="DE85" s="10">
        <f t="shared" si="409"/>
        <v>0.28166668715427168</v>
      </c>
      <c r="DF85" s="10">
        <f t="shared" si="409"/>
        <v>0.28288569965171018</v>
      </c>
      <c r="DG85" s="10">
        <f t="shared" si="409"/>
        <v>0.28410471214914956</v>
      </c>
      <c r="DH85" s="10">
        <f t="shared" si="409"/>
        <v>0.28532372464658806</v>
      </c>
      <c r="DI85" s="10">
        <f t="shared" si="409"/>
        <v>0.28654273714402745</v>
      </c>
      <c r="DJ85" s="10">
        <f t="shared" si="409"/>
        <v>0.28776174964146684</v>
      </c>
      <c r="DK85" s="10">
        <f t="shared" si="409"/>
        <v>0.28898076213890533</v>
      </c>
      <c r="DL85" s="10">
        <f t="shared" si="409"/>
        <v>0.29019977463634472</v>
      </c>
      <c r="DM85" s="10">
        <f t="shared" ref="DM85:EB85" si="410">DM$5/(1-$C85)+$B$85-DM$5</f>
        <v>0.29141878713378411</v>
      </c>
      <c r="DN85" s="10">
        <f t="shared" si="410"/>
        <v>0.29263779963122261</v>
      </c>
      <c r="DO85" s="10">
        <f t="shared" si="410"/>
        <v>0.29385681212866199</v>
      </c>
      <c r="DP85" s="10">
        <f t="shared" si="410"/>
        <v>0.29507582462610049</v>
      </c>
      <c r="DQ85" s="10">
        <f t="shared" si="410"/>
        <v>0.29629483712353988</v>
      </c>
      <c r="DR85" s="10">
        <f t="shared" si="410"/>
        <v>0.29751384962097926</v>
      </c>
      <c r="DS85" s="10">
        <f t="shared" si="410"/>
        <v>0.29873286211841776</v>
      </c>
      <c r="DT85" s="10">
        <f t="shared" si="410"/>
        <v>0.29995187461585715</v>
      </c>
      <c r="DU85" s="10">
        <f t="shared" si="410"/>
        <v>0.30117088711329654</v>
      </c>
      <c r="DV85" s="10">
        <f t="shared" si="410"/>
        <v>0.30238989961073504</v>
      </c>
      <c r="DW85" s="10">
        <f t="shared" si="410"/>
        <v>0.30360891210817442</v>
      </c>
      <c r="DX85" s="10">
        <f t="shared" si="410"/>
        <v>0.30482792460561381</v>
      </c>
      <c r="DY85" s="10">
        <f t="shared" si="410"/>
        <v>0.3060469371030532</v>
      </c>
      <c r="DZ85" s="10">
        <f t="shared" si="410"/>
        <v>0.30726594960049258</v>
      </c>
      <c r="EA85" s="10">
        <f t="shared" si="410"/>
        <v>0.30848496209793197</v>
      </c>
      <c r="EB85" s="10">
        <f t="shared" si="410"/>
        <v>0.30970397459536958</v>
      </c>
      <c r="EC85" s="10">
        <f>EC$5/(1-$C85)+$B$85-EC$5</f>
        <v>0.31092298709280897</v>
      </c>
      <c r="ED85" s="10">
        <f>ED$5/(1-$C85)+$B$85-ED$5</f>
        <v>0.31214199959024835</v>
      </c>
    </row>
    <row r="86" spans="1:134" x14ac:dyDescent="0.25">
      <c r="A86" s="5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</row>
    <row r="87" spans="1:134" x14ac:dyDescent="0.25">
      <c r="A87" s="57" t="s">
        <v>63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</row>
    <row r="88" spans="1:134" x14ac:dyDescent="0.25">
      <c r="A88" s="57" t="s">
        <v>67</v>
      </c>
      <c r="B88" s="10">
        <v>8.8999999999999996E-2</v>
      </c>
      <c r="C88" s="7">
        <v>1.95E-2</v>
      </c>
      <c r="D88" s="10">
        <f>D$5/(1-$C88)+$B$88-D$5</f>
        <v>0.11883171851096375</v>
      </c>
      <c r="E88" s="10">
        <f t="shared" ref="E88:T88" si="411">E$5/(1-$C88)+$B$88-E$5</f>
        <v>0.11982610912799574</v>
      </c>
      <c r="F88" s="10">
        <f t="shared" si="411"/>
        <v>0.12082049974502795</v>
      </c>
      <c r="G88" s="10">
        <f t="shared" si="411"/>
        <v>0.12181489036206017</v>
      </c>
      <c r="H88" s="10">
        <f t="shared" si="411"/>
        <v>0.12280928097909216</v>
      </c>
      <c r="I88" s="10">
        <f t="shared" si="411"/>
        <v>0.12380367159612438</v>
      </c>
      <c r="J88" s="10">
        <f t="shared" si="411"/>
        <v>0.12479806221315637</v>
      </c>
      <c r="K88" s="10">
        <f t="shared" si="411"/>
        <v>0.12579245283018858</v>
      </c>
      <c r="L88" s="10">
        <f t="shared" si="411"/>
        <v>0.12678684344722102</v>
      </c>
      <c r="M88" s="10">
        <f t="shared" si="411"/>
        <v>0.12778123406425279</v>
      </c>
      <c r="N88" s="10">
        <f t="shared" si="411"/>
        <v>0.12877562468128501</v>
      </c>
      <c r="O88" s="10">
        <f t="shared" si="411"/>
        <v>0.129770015298317</v>
      </c>
      <c r="P88" s="10">
        <f t="shared" si="411"/>
        <v>0.13076440591534899</v>
      </c>
      <c r="Q88" s="10">
        <f t="shared" si="411"/>
        <v>0.13175879653238143</v>
      </c>
      <c r="R88" s="10">
        <f t="shared" si="411"/>
        <v>0.13275318714941342</v>
      </c>
      <c r="S88" s="10">
        <f t="shared" si="411"/>
        <v>0.13374757776644541</v>
      </c>
      <c r="T88" s="10">
        <f t="shared" si="411"/>
        <v>0.13474196838347785</v>
      </c>
      <c r="U88" s="10">
        <f t="shared" ref="U88:AJ88" si="412">U$5/(1-$C88)+$B$88-U$5</f>
        <v>0.13573635900050984</v>
      </c>
      <c r="V88" s="10">
        <f t="shared" si="412"/>
        <v>0.13673074961754184</v>
      </c>
      <c r="W88" s="10">
        <f t="shared" si="412"/>
        <v>0.13772514023457383</v>
      </c>
      <c r="X88" s="10">
        <f t="shared" si="412"/>
        <v>0.13871953085160627</v>
      </c>
      <c r="Y88" s="10">
        <f t="shared" si="412"/>
        <v>0.13971392146863826</v>
      </c>
      <c r="Z88" s="10">
        <f t="shared" si="412"/>
        <v>0.14070831208567025</v>
      </c>
      <c r="AA88" s="10">
        <f t="shared" si="412"/>
        <v>0.14170270270270269</v>
      </c>
      <c r="AB88" s="10">
        <f t="shared" si="412"/>
        <v>0.14269709331973468</v>
      </c>
      <c r="AC88" s="10">
        <f t="shared" si="412"/>
        <v>0.14369148393676667</v>
      </c>
      <c r="AD88" s="10">
        <f t="shared" si="412"/>
        <v>0.14468587455379911</v>
      </c>
      <c r="AE88" s="10">
        <f t="shared" si="412"/>
        <v>0.1456802651708311</v>
      </c>
      <c r="AF88" s="10">
        <f t="shared" si="412"/>
        <v>0.1466746557878631</v>
      </c>
      <c r="AG88" s="10">
        <f t="shared" si="412"/>
        <v>0.14766904640489509</v>
      </c>
      <c r="AH88" s="10">
        <f t="shared" si="412"/>
        <v>0.14866343702192752</v>
      </c>
      <c r="AI88" s="10">
        <f t="shared" si="412"/>
        <v>0.14965782763895952</v>
      </c>
      <c r="AJ88" s="10">
        <f t="shared" si="412"/>
        <v>0.15065221825599151</v>
      </c>
      <c r="AK88" s="10">
        <f t="shared" ref="AK88:AZ88" si="413">AK$5/(1-$C88)+$B$88-AK$5</f>
        <v>0.15164660887302395</v>
      </c>
      <c r="AL88" s="10">
        <f t="shared" si="413"/>
        <v>0.15264099949005594</v>
      </c>
      <c r="AM88" s="10">
        <f t="shared" si="413"/>
        <v>0.15363539010708793</v>
      </c>
      <c r="AN88" s="10">
        <f t="shared" si="413"/>
        <v>0.15462978072411993</v>
      </c>
      <c r="AO88" s="10">
        <f t="shared" si="413"/>
        <v>0.15562417134115236</v>
      </c>
      <c r="AP88" s="10">
        <f t="shared" si="413"/>
        <v>0.15661856195818435</v>
      </c>
      <c r="AQ88" s="10">
        <f t="shared" si="413"/>
        <v>0.15761295257521635</v>
      </c>
      <c r="AR88" s="10">
        <f t="shared" si="413"/>
        <v>0.15860734319224878</v>
      </c>
      <c r="AS88" s="10">
        <f t="shared" si="413"/>
        <v>0.15960173380928078</v>
      </c>
      <c r="AT88" s="10">
        <f t="shared" si="413"/>
        <v>0.16059612442631277</v>
      </c>
      <c r="AU88" s="10">
        <f t="shared" si="413"/>
        <v>0.16159051504334476</v>
      </c>
      <c r="AV88" s="10">
        <f t="shared" si="413"/>
        <v>0.1625849056603772</v>
      </c>
      <c r="AW88" s="10">
        <f t="shared" si="413"/>
        <v>0.16357929627740919</v>
      </c>
      <c r="AX88" s="10">
        <f t="shared" si="413"/>
        <v>0.16457368689444118</v>
      </c>
      <c r="AY88" s="10">
        <f t="shared" si="413"/>
        <v>0.16556807751147362</v>
      </c>
      <c r="AZ88" s="10">
        <f t="shared" si="413"/>
        <v>0.16656246812850606</v>
      </c>
      <c r="BA88" s="10">
        <f t="shared" ref="BA88:BP88" si="414">BA$5/(1-$C88)+$B$88-BA$5</f>
        <v>0.1675568587455385</v>
      </c>
      <c r="BB88" s="10">
        <f t="shared" si="414"/>
        <v>0.16855124936257004</v>
      </c>
      <c r="BC88" s="10">
        <f t="shared" si="414"/>
        <v>0.16954563997960204</v>
      </c>
      <c r="BD88" s="10">
        <f t="shared" si="414"/>
        <v>0.17054003059663447</v>
      </c>
      <c r="BE88" s="10">
        <f t="shared" si="414"/>
        <v>0.17153442121366691</v>
      </c>
      <c r="BF88" s="10">
        <f t="shared" si="414"/>
        <v>0.17252881183069846</v>
      </c>
      <c r="BG88" s="10">
        <f t="shared" si="414"/>
        <v>0.1735232024477309</v>
      </c>
      <c r="BH88" s="10">
        <f t="shared" si="414"/>
        <v>0.17451759306476333</v>
      </c>
      <c r="BI88" s="10">
        <f t="shared" si="414"/>
        <v>0.17551198368179488</v>
      </c>
      <c r="BJ88" s="10">
        <f t="shared" si="414"/>
        <v>0.17650637429882732</v>
      </c>
      <c r="BK88" s="10">
        <f t="shared" si="414"/>
        <v>0.17750076491585975</v>
      </c>
      <c r="BL88" s="10">
        <f t="shared" si="414"/>
        <v>0.1784951555328913</v>
      </c>
      <c r="BM88" s="10">
        <f t="shared" si="414"/>
        <v>0.17948954614992374</v>
      </c>
      <c r="BN88" s="10">
        <f t="shared" si="414"/>
        <v>0.18048393676695529</v>
      </c>
      <c r="BO88" s="10">
        <f t="shared" si="414"/>
        <v>0.18147832738398773</v>
      </c>
      <c r="BP88" s="10">
        <f t="shared" si="414"/>
        <v>0.18247271800102016</v>
      </c>
      <c r="BQ88" s="10">
        <f t="shared" ref="BQ88:CF88" si="415">BQ$5/(1-$C88)+$B$88-BQ$5</f>
        <v>0.18346710861805171</v>
      </c>
      <c r="BR88" s="10">
        <f t="shared" si="415"/>
        <v>0.18446149923508415</v>
      </c>
      <c r="BS88" s="10">
        <f t="shared" si="415"/>
        <v>0.18545588985211658</v>
      </c>
      <c r="BT88" s="10">
        <f t="shared" si="415"/>
        <v>0.18645028046914813</v>
      </c>
      <c r="BU88" s="10">
        <f t="shared" si="415"/>
        <v>0.18744467108618057</v>
      </c>
      <c r="BV88" s="10">
        <f t="shared" si="415"/>
        <v>0.18843906170321301</v>
      </c>
      <c r="BW88" s="10">
        <f t="shared" si="415"/>
        <v>0.18943345232024456</v>
      </c>
      <c r="BX88" s="10">
        <f t="shared" si="415"/>
        <v>0.19042784293727699</v>
      </c>
      <c r="BY88" s="10">
        <f t="shared" si="415"/>
        <v>0.19142223355430943</v>
      </c>
      <c r="BZ88" s="10">
        <f t="shared" si="415"/>
        <v>0.19241662417134098</v>
      </c>
      <c r="CA88" s="10">
        <f t="shared" si="415"/>
        <v>0.19341101478837341</v>
      </c>
      <c r="CB88" s="10">
        <f t="shared" si="415"/>
        <v>0.19440540540540496</v>
      </c>
      <c r="CC88" s="10">
        <f t="shared" si="415"/>
        <v>0.1953997960224374</v>
      </c>
      <c r="CD88" s="10">
        <f t="shared" si="415"/>
        <v>0.19639418663946984</v>
      </c>
      <c r="CE88" s="10">
        <f t="shared" si="415"/>
        <v>0.19738857725650139</v>
      </c>
      <c r="CF88" s="10">
        <f t="shared" si="415"/>
        <v>0.19838296787353382</v>
      </c>
      <c r="CG88" s="10">
        <f t="shared" ref="CG88:CV88" si="416">CG$5/(1-$C88)+$B$88-CG$5</f>
        <v>0.19937735849056626</v>
      </c>
      <c r="CH88" s="10">
        <f t="shared" si="416"/>
        <v>0.20037174910759781</v>
      </c>
      <c r="CI88" s="10">
        <f t="shared" si="416"/>
        <v>0.20136613972463024</v>
      </c>
      <c r="CJ88" s="10">
        <f t="shared" si="416"/>
        <v>0.20236053034166268</v>
      </c>
      <c r="CK88" s="10">
        <f t="shared" si="416"/>
        <v>0.20335492095869423</v>
      </c>
      <c r="CL88" s="10">
        <f t="shared" si="416"/>
        <v>0.20434931157572667</v>
      </c>
      <c r="CM88" s="10">
        <f t="shared" si="416"/>
        <v>0.2053437021927591</v>
      </c>
      <c r="CN88" s="10">
        <f t="shared" si="416"/>
        <v>0.20633809280979065</v>
      </c>
      <c r="CO88" s="10">
        <f t="shared" si="416"/>
        <v>0.20733248342682309</v>
      </c>
      <c r="CP88" s="10">
        <f t="shared" si="416"/>
        <v>0.20832687404385553</v>
      </c>
      <c r="CQ88" s="10">
        <f t="shared" si="416"/>
        <v>0.20932126466088707</v>
      </c>
      <c r="CR88" s="10">
        <f t="shared" si="416"/>
        <v>0.21031565527791951</v>
      </c>
      <c r="CS88" s="10">
        <f t="shared" si="416"/>
        <v>0.21131004589495106</v>
      </c>
      <c r="CT88" s="10">
        <f t="shared" si="416"/>
        <v>0.2123044365119835</v>
      </c>
      <c r="CU88" s="10">
        <f t="shared" si="416"/>
        <v>0.21329882712901593</v>
      </c>
      <c r="CV88" s="10">
        <f t="shared" si="416"/>
        <v>0.21429321774604748</v>
      </c>
      <c r="CW88" s="10">
        <f t="shared" ref="CW88:DL88" si="417">CW$5/(1-$C88)+$B$88-CW$5</f>
        <v>0.21528760836307992</v>
      </c>
      <c r="CX88" s="10">
        <f t="shared" si="417"/>
        <v>0.21628199898011236</v>
      </c>
      <c r="CY88" s="10">
        <f t="shared" si="417"/>
        <v>0.2172763895971439</v>
      </c>
      <c r="CZ88" s="10">
        <f t="shared" si="417"/>
        <v>0.21827078021417634</v>
      </c>
      <c r="DA88" s="10">
        <f t="shared" si="417"/>
        <v>0.21926517083120878</v>
      </c>
      <c r="DB88" s="10">
        <f t="shared" si="417"/>
        <v>0.22025956144824033</v>
      </c>
      <c r="DC88" s="10">
        <f t="shared" si="417"/>
        <v>0.22125395206527276</v>
      </c>
      <c r="DD88" s="10">
        <f t="shared" si="417"/>
        <v>0.2222483426823052</v>
      </c>
      <c r="DE88" s="10">
        <f t="shared" si="417"/>
        <v>0.22324273329933675</v>
      </c>
      <c r="DF88" s="10">
        <f t="shared" si="417"/>
        <v>0.22423712391636919</v>
      </c>
      <c r="DG88" s="10">
        <f t="shared" si="417"/>
        <v>0.22523151453340073</v>
      </c>
      <c r="DH88" s="10">
        <f t="shared" si="417"/>
        <v>0.22622590515043317</v>
      </c>
      <c r="DI88" s="10">
        <f t="shared" si="417"/>
        <v>0.22722029576746561</v>
      </c>
      <c r="DJ88" s="10">
        <f t="shared" si="417"/>
        <v>0.22821468638449716</v>
      </c>
      <c r="DK88" s="10">
        <f t="shared" si="417"/>
        <v>0.22920907700152959</v>
      </c>
      <c r="DL88" s="10">
        <f t="shared" si="417"/>
        <v>0.23020346761856203</v>
      </c>
      <c r="DM88" s="10">
        <f t="shared" ref="DM88:EB88" si="418">DM$5/(1-$C88)+$B$88-DM$5</f>
        <v>0.23119785823559358</v>
      </c>
      <c r="DN88" s="10">
        <f t="shared" si="418"/>
        <v>0.23219224885262602</v>
      </c>
      <c r="DO88" s="10">
        <f t="shared" si="418"/>
        <v>0.23318663946965845</v>
      </c>
      <c r="DP88" s="10">
        <f t="shared" si="418"/>
        <v>0.23418103008669</v>
      </c>
      <c r="DQ88" s="10">
        <f t="shared" si="418"/>
        <v>0.23517542070372244</v>
      </c>
      <c r="DR88" s="10">
        <f t="shared" si="418"/>
        <v>0.23616981132075487</v>
      </c>
      <c r="DS88" s="10">
        <f t="shared" si="418"/>
        <v>0.23716420193778642</v>
      </c>
      <c r="DT88" s="10">
        <f t="shared" si="418"/>
        <v>0.23815859255481886</v>
      </c>
      <c r="DU88" s="10">
        <f t="shared" si="418"/>
        <v>0.23915298317185041</v>
      </c>
      <c r="DV88" s="10">
        <f t="shared" si="418"/>
        <v>0.24014737378888285</v>
      </c>
      <c r="DW88" s="10">
        <f t="shared" si="418"/>
        <v>0.24114176440591528</v>
      </c>
      <c r="DX88" s="10">
        <f t="shared" si="418"/>
        <v>0.24213615502294683</v>
      </c>
      <c r="DY88" s="10">
        <f t="shared" si="418"/>
        <v>0.24313054563997927</v>
      </c>
      <c r="DZ88" s="10">
        <f t="shared" si="418"/>
        <v>0.2441249362570117</v>
      </c>
      <c r="EA88" s="10">
        <f t="shared" si="418"/>
        <v>0.24511932687404325</v>
      </c>
      <c r="EB88" s="10">
        <f t="shared" si="418"/>
        <v>0.2461137174910748</v>
      </c>
      <c r="EC88" s="10">
        <f>EC$5/(1-$C88)+$B$88-EC$5</f>
        <v>0.24710810810810813</v>
      </c>
      <c r="ED88" s="10">
        <f>ED$5/(1-$C88)+$B$88-ED$5</f>
        <v>0.24810249872513968</v>
      </c>
    </row>
    <row r="89" spans="1:134" x14ac:dyDescent="0.25">
      <c r="A89" s="57" t="s">
        <v>68</v>
      </c>
      <c r="B89" s="10">
        <v>0.26939999999999997</v>
      </c>
      <c r="C89" s="7">
        <v>3.3700000000000001E-2</v>
      </c>
      <c r="D89" s="10">
        <f>D$5/(1-$C89)+$B$89-D$5</f>
        <v>0.32171294628997193</v>
      </c>
      <c r="E89" s="10">
        <f t="shared" ref="E89:T89" si="419">E$5/(1-$C89)+$B$89-E$5</f>
        <v>0.32345671116630448</v>
      </c>
      <c r="F89" s="10">
        <f t="shared" si="419"/>
        <v>0.32520047604263658</v>
      </c>
      <c r="G89" s="10">
        <f t="shared" si="419"/>
        <v>0.32694424091896912</v>
      </c>
      <c r="H89" s="10">
        <f t="shared" si="419"/>
        <v>0.32868800579530166</v>
      </c>
      <c r="I89" s="10">
        <f t="shared" si="419"/>
        <v>0.33043177067163376</v>
      </c>
      <c r="J89" s="10">
        <f t="shared" si="419"/>
        <v>0.33217553554796631</v>
      </c>
      <c r="K89" s="10">
        <f t="shared" si="419"/>
        <v>0.33391930042429885</v>
      </c>
      <c r="L89" s="10">
        <f t="shared" si="419"/>
        <v>0.33566306530063095</v>
      </c>
      <c r="M89" s="10">
        <f t="shared" si="419"/>
        <v>0.33740683017696349</v>
      </c>
      <c r="N89" s="10">
        <f t="shared" si="419"/>
        <v>0.33915059505329603</v>
      </c>
      <c r="O89" s="10">
        <f t="shared" si="419"/>
        <v>0.34089435992962835</v>
      </c>
      <c r="P89" s="10">
        <f t="shared" si="419"/>
        <v>0.34263812480596068</v>
      </c>
      <c r="Q89" s="10">
        <f t="shared" si="419"/>
        <v>0.34438188968229344</v>
      </c>
      <c r="R89" s="10">
        <f t="shared" si="419"/>
        <v>0.34612565455862576</v>
      </c>
      <c r="S89" s="10">
        <f t="shared" si="419"/>
        <v>0.34786941943495808</v>
      </c>
      <c r="T89" s="10">
        <f t="shared" si="419"/>
        <v>0.3496131843112904</v>
      </c>
      <c r="U89" s="10">
        <f t="shared" ref="U89:AJ89" si="420">U$5/(1-$C89)+$B$89-U$5</f>
        <v>0.35135694918762272</v>
      </c>
      <c r="V89" s="10">
        <f t="shared" si="420"/>
        <v>0.35310071406395505</v>
      </c>
      <c r="W89" s="10">
        <f t="shared" si="420"/>
        <v>0.35484447894028781</v>
      </c>
      <c r="X89" s="10">
        <f t="shared" si="420"/>
        <v>0.35658824381662013</v>
      </c>
      <c r="Y89" s="10">
        <f t="shared" si="420"/>
        <v>0.35833200869295245</v>
      </c>
      <c r="Z89" s="10">
        <f t="shared" si="420"/>
        <v>0.36007577356928477</v>
      </c>
      <c r="AA89" s="10">
        <f t="shared" si="420"/>
        <v>0.36181953844561709</v>
      </c>
      <c r="AB89" s="10">
        <f t="shared" si="420"/>
        <v>0.36356330332194942</v>
      </c>
      <c r="AC89" s="10">
        <f t="shared" si="420"/>
        <v>0.36530706819828218</v>
      </c>
      <c r="AD89" s="10">
        <f t="shared" si="420"/>
        <v>0.3670508330746145</v>
      </c>
      <c r="AE89" s="10">
        <f t="shared" si="420"/>
        <v>0.36879459795094682</v>
      </c>
      <c r="AF89" s="10">
        <f t="shared" si="420"/>
        <v>0.37053836282727914</v>
      </c>
      <c r="AG89" s="10">
        <f t="shared" si="420"/>
        <v>0.37228212770361147</v>
      </c>
      <c r="AH89" s="10">
        <f t="shared" si="420"/>
        <v>0.37402589257994379</v>
      </c>
      <c r="AI89" s="10">
        <f t="shared" si="420"/>
        <v>0.37576965745627655</v>
      </c>
      <c r="AJ89" s="10">
        <f t="shared" si="420"/>
        <v>0.37751342233260887</v>
      </c>
      <c r="AK89" s="10">
        <f t="shared" ref="AK89:AZ89" si="421">AK$5/(1-$C89)+$B$89-AK$5</f>
        <v>0.37925718720894119</v>
      </c>
      <c r="AL89" s="10">
        <f t="shared" si="421"/>
        <v>0.38100095208527351</v>
      </c>
      <c r="AM89" s="10">
        <f t="shared" si="421"/>
        <v>0.38274471696160584</v>
      </c>
      <c r="AN89" s="10">
        <f t="shared" si="421"/>
        <v>0.38448848183793816</v>
      </c>
      <c r="AO89" s="10">
        <f t="shared" si="421"/>
        <v>0.38623224671427048</v>
      </c>
      <c r="AP89" s="10">
        <f t="shared" si="421"/>
        <v>0.38797601159060324</v>
      </c>
      <c r="AQ89" s="10">
        <f t="shared" si="421"/>
        <v>0.38971977646693556</v>
      </c>
      <c r="AR89" s="10">
        <f t="shared" si="421"/>
        <v>0.39146354134326788</v>
      </c>
      <c r="AS89" s="10">
        <f t="shared" si="421"/>
        <v>0.39320730621960021</v>
      </c>
      <c r="AT89" s="10">
        <f t="shared" si="421"/>
        <v>0.39495107109593253</v>
      </c>
      <c r="AU89" s="10">
        <f t="shared" si="421"/>
        <v>0.3966948359722644</v>
      </c>
      <c r="AV89" s="10">
        <f t="shared" si="421"/>
        <v>0.39843860084859761</v>
      </c>
      <c r="AW89" s="10">
        <f t="shared" si="421"/>
        <v>0.40018236572492993</v>
      </c>
      <c r="AX89" s="10">
        <f t="shared" si="421"/>
        <v>0.40192613060126225</v>
      </c>
      <c r="AY89" s="10">
        <f t="shared" si="421"/>
        <v>0.40366989547759458</v>
      </c>
      <c r="AZ89" s="10">
        <f t="shared" si="421"/>
        <v>0.4054136603539269</v>
      </c>
      <c r="BA89" s="10">
        <f t="shared" ref="BA89:BP89" si="422">BA$5/(1-$C89)+$B$89-BA$5</f>
        <v>0.40715742523025922</v>
      </c>
      <c r="BB89" s="10">
        <f t="shared" si="422"/>
        <v>0.40890119010659154</v>
      </c>
      <c r="BC89" s="10">
        <f t="shared" si="422"/>
        <v>0.4106449549829243</v>
      </c>
      <c r="BD89" s="10">
        <f t="shared" si="422"/>
        <v>0.41238871985925662</v>
      </c>
      <c r="BE89" s="10">
        <f t="shared" si="422"/>
        <v>0.41413248473558895</v>
      </c>
      <c r="BF89" s="10">
        <f t="shared" si="422"/>
        <v>0.41587624961192127</v>
      </c>
      <c r="BG89" s="10">
        <f t="shared" si="422"/>
        <v>0.41762001448825359</v>
      </c>
      <c r="BH89" s="10">
        <f t="shared" si="422"/>
        <v>0.41936377936458591</v>
      </c>
      <c r="BI89" s="10">
        <f t="shared" si="422"/>
        <v>0.42110754424091823</v>
      </c>
      <c r="BJ89" s="10">
        <f t="shared" si="422"/>
        <v>0.42285130911725055</v>
      </c>
      <c r="BK89" s="10">
        <f t="shared" si="422"/>
        <v>0.42459507399358376</v>
      </c>
      <c r="BL89" s="10">
        <f t="shared" si="422"/>
        <v>0.42633883886991608</v>
      </c>
      <c r="BM89" s="10">
        <f t="shared" si="422"/>
        <v>0.4280826037462484</v>
      </c>
      <c r="BN89" s="10">
        <f t="shared" si="422"/>
        <v>0.42982636862258072</v>
      </c>
      <c r="BO89" s="10">
        <f t="shared" si="422"/>
        <v>0.43157013349891304</v>
      </c>
      <c r="BP89" s="10">
        <f t="shared" si="422"/>
        <v>0.43331389837524537</v>
      </c>
      <c r="BQ89" s="10">
        <f t="shared" ref="BQ89:CF89" si="423">BQ$5/(1-$C89)+$B$89-BQ$5</f>
        <v>0.43505766325157769</v>
      </c>
      <c r="BR89" s="10">
        <f t="shared" si="423"/>
        <v>0.43680142812791001</v>
      </c>
      <c r="BS89" s="10">
        <f t="shared" si="423"/>
        <v>0.43854519300424233</v>
      </c>
      <c r="BT89" s="10">
        <f t="shared" si="423"/>
        <v>0.44028895788057465</v>
      </c>
      <c r="BU89" s="10">
        <f t="shared" si="423"/>
        <v>0.44203272275690697</v>
      </c>
      <c r="BV89" s="10">
        <f t="shared" si="423"/>
        <v>0.44377648763323929</v>
      </c>
      <c r="BW89" s="10">
        <f t="shared" si="423"/>
        <v>0.4455202525095725</v>
      </c>
      <c r="BX89" s="10">
        <f t="shared" si="423"/>
        <v>0.44726401738590482</v>
      </c>
      <c r="BY89" s="10">
        <f t="shared" si="423"/>
        <v>0.44900778226223714</v>
      </c>
      <c r="BZ89" s="10">
        <f t="shared" si="423"/>
        <v>0.45075154713856946</v>
      </c>
      <c r="CA89" s="10">
        <f t="shared" si="423"/>
        <v>0.45249531201490178</v>
      </c>
      <c r="CB89" s="10">
        <f t="shared" si="423"/>
        <v>0.45423907689123411</v>
      </c>
      <c r="CC89" s="10">
        <f t="shared" si="423"/>
        <v>0.45598284176756643</v>
      </c>
      <c r="CD89" s="10">
        <f t="shared" si="423"/>
        <v>0.45772660664389875</v>
      </c>
      <c r="CE89" s="10">
        <f t="shared" si="423"/>
        <v>0.45947037152023107</v>
      </c>
      <c r="CF89" s="10">
        <f t="shared" si="423"/>
        <v>0.46121413639656339</v>
      </c>
      <c r="CG89" s="10">
        <f t="shared" ref="CG89:CV89" si="424">CG$5/(1-$C89)+$B$89-CG$5</f>
        <v>0.46295790127289571</v>
      </c>
      <c r="CH89" s="10">
        <f t="shared" si="424"/>
        <v>0.46470166614922803</v>
      </c>
      <c r="CI89" s="10">
        <f t="shared" si="424"/>
        <v>0.46644543102556035</v>
      </c>
      <c r="CJ89" s="10">
        <f t="shared" si="424"/>
        <v>0.46818919590189356</v>
      </c>
      <c r="CK89" s="10">
        <f t="shared" si="424"/>
        <v>0.46993296077822588</v>
      </c>
      <c r="CL89" s="10">
        <f t="shared" si="424"/>
        <v>0.4716767256545582</v>
      </c>
      <c r="CM89" s="10">
        <f t="shared" si="424"/>
        <v>0.47342049053089053</v>
      </c>
      <c r="CN89" s="10">
        <f t="shared" si="424"/>
        <v>0.47516425540722285</v>
      </c>
      <c r="CO89" s="10">
        <f t="shared" si="424"/>
        <v>0.47690802028355517</v>
      </c>
      <c r="CP89" s="10">
        <f t="shared" si="424"/>
        <v>0.47865178515988749</v>
      </c>
      <c r="CQ89" s="10">
        <f t="shared" si="424"/>
        <v>0.48039555003621981</v>
      </c>
      <c r="CR89" s="10">
        <f t="shared" si="424"/>
        <v>0.48213931491255213</v>
      </c>
      <c r="CS89" s="10">
        <f t="shared" si="424"/>
        <v>0.48388307978888445</v>
      </c>
      <c r="CT89" s="10">
        <f t="shared" si="424"/>
        <v>0.48562684466521677</v>
      </c>
      <c r="CU89" s="10">
        <f t="shared" si="424"/>
        <v>0.48737060954154909</v>
      </c>
      <c r="CV89" s="10">
        <f t="shared" si="424"/>
        <v>0.4891143744178823</v>
      </c>
      <c r="CW89" s="10">
        <f t="shared" ref="CW89:DL89" si="425">CW$5/(1-$C89)+$B$89-CW$5</f>
        <v>0.49085813929421462</v>
      </c>
      <c r="CX89" s="10">
        <f t="shared" si="425"/>
        <v>0.49260190417054694</v>
      </c>
      <c r="CY89" s="10">
        <f t="shared" si="425"/>
        <v>0.49434566904687927</v>
      </c>
      <c r="CZ89" s="10">
        <f t="shared" si="425"/>
        <v>0.49608943392321159</v>
      </c>
      <c r="DA89" s="10">
        <f t="shared" si="425"/>
        <v>0.49783319879954391</v>
      </c>
      <c r="DB89" s="10">
        <f t="shared" si="425"/>
        <v>0.49957696367587623</v>
      </c>
      <c r="DC89" s="10">
        <f t="shared" si="425"/>
        <v>0.50132072855220855</v>
      </c>
      <c r="DD89" s="10">
        <f t="shared" si="425"/>
        <v>0.50306449342854087</v>
      </c>
      <c r="DE89" s="10">
        <f t="shared" si="425"/>
        <v>0.50480825830487319</v>
      </c>
      <c r="DF89" s="10">
        <f t="shared" si="425"/>
        <v>0.50655202318120551</v>
      </c>
      <c r="DG89" s="10">
        <f t="shared" si="425"/>
        <v>0.50829578805753783</v>
      </c>
      <c r="DH89" s="10">
        <f t="shared" si="425"/>
        <v>0.51003955293387104</v>
      </c>
      <c r="DI89" s="10">
        <f t="shared" si="425"/>
        <v>0.51178331781020336</v>
      </c>
      <c r="DJ89" s="10">
        <f t="shared" si="425"/>
        <v>0.51352708268653569</v>
      </c>
      <c r="DK89" s="10">
        <f t="shared" si="425"/>
        <v>0.51527084756286801</v>
      </c>
      <c r="DL89" s="10">
        <f t="shared" si="425"/>
        <v>0.51701461243920033</v>
      </c>
      <c r="DM89" s="10">
        <f t="shared" ref="DM89:EB89" si="426">DM$5/(1-$C89)+$B$89-DM$5</f>
        <v>0.51875837731553265</v>
      </c>
      <c r="DN89" s="10">
        <f t="shared" si="426"/>
        <v>0.52050214219186497</v>
      </c>
      <c r="DO89" s="10">
        <f t="shared" si="426"/>
        <v>0.52224590706819729</v>
      </c>
      <c r="DP89" s="10">
        <f t="shared" si="426"/>
        <v>0.52398967194452961</v>
      </c>
      <c r="DQ89" s="10">
        <f t="shared" si="426"/>
        <v>0.52573343682086193</v>
      </c>
      <c r="DR89" s="10">
        <f t="shared" si="426"/>
        <v>0.52747720169719425</v>
      </c>
      <c r="DS89" s="10">
        <f t="shared" si="426"/>
        <v>0.52922096657352657</v>
      </c>
      <c r="DT89" s="10">
        <f t="shared" si="426"/>
        <v>0.5309647314498589</v>
      </c>
      <c r="DU89" s="10">
        <f t="shared" si="426"/>
        <v>0.5327084963261921</v>
      </c>
      <c r="DV89" s="10">
        <f t="shared" si="426"/>
        <v>0.53445226120252354</v>
      </c>
      <c r="DW89" s="10">
        <f t="shared" si="426"/>
        <v>0.53619602607885675</v>
      </c>
      <c r="DX89" s="10">
        <f t="shared" si="426"/>
        <v>0.53793979095518818</v>
      </c>
      <c r="DY89" s="10">
        <f t="shared" si="426"/>
        <v>0.53968355583151961</v>
      </c>
      <c r="DZ89" s="10">
        <f t="shared" si="426"/>
        <v>0.54142732070785282</v>
      </c>
      <c r="EA89" s="10">
        <f t="shared" si="426"/>
        <v>0.54317108558418603</v>
      </c>
      <c r="EB89" s="10">
        <f t="shared" si="426"/>
        <v>0.54491485046051746</v>
      </c>
      <c r="EC89" s="10">
        <f>EC$5/(1-$C89)+$B$89-EC$5</f>
        <v>0.54665861533685067</v>
      </c>
      <c r="ED89" s="10">
        <f>ED$5/(1-$C89)+$B$89-ED$5</f>
        <v>0.54840238021318211</v>
      </c>
    </row>
    <row r="90" spans="1:134" x14ac:dyDescent="0.25">
      <c r="A90" s="57" t="s">
        <v>69</v>
      </c>
      <c r="B90" s="10">
        <v>0.1171</v>
      </c>
      <c r="C90" s="7">
        <v>2.3800000000000002E-2</v>
      </c>
      <c r="D90" s="10">
        <f>D$5/(1-$C90)+$B$90-D$5</f>
        <v>0.15367037492317159</v>
      </c>
      <c r="E90" s="10">
        <f t="shared" ref="E90:T90" si="427">E$5/(1-$C90)+$B$90-E$5</f>
        <v>0.15488938742061054</v>
      </c>
      <c r="F90" s="10">
        <f t="shared" si="427"/>
        <v>0.1561083999180497</v>
      </c>
      <c r="G90" s="10">
        <f t="shared" si="427"/>
        <v>0.15732741241548864</v>
      </c>
      <c r="H90" s="10">
        <f t="shared" si="427"/>
        <v>0.15854642491292781</v>
      </c>
      <c r="I90" s="10">
        <f t="shared" si="427"/>
        <v>0.15976543741036675</v>
      </c>
      <c r="J90" s="10">
        <f t="shared" si="427"/>
        <v>0.16098444990780592</v>
      </c>
      <c r="K90" s="10">
        <f t="shared" si="427"/>
        <v>0.16220346240524486</v>
      </c>
      <c r="L90" s="10">
        <f t="shared" si="427"/>
        <v>0.16342247490268402</v>
      </c>
      <c r="M90" s="10">
        <f t="shared" si="427"/>
        <v>0.16464148740012319</v>
      </c>
      <c r="N90" s="10">
        <f t="shared" si="427"/>
        <v>0.16586049989756235</v>
      </c>
      <c r="O90" s="10">
        <f t="shared" si="427"/>
        <v>0.1670795123950013</v>
      </c>
      <c r="P90" s="10">
        <f t="shared" si="427"/>
        <v>0.16829852489244024</v>
      </c>
      <c r="Q90" s="10">
        <f t="shared" si="427"/>
        <v>0.16951753738987962</v>
      </c>
      <c r="R90" s="10">
        <f t="shared" si="427"/>
        <v>0.17073654988731857</v>
      </c>
      <c r="S90" s="10">
        <f t="shared" si="427"/>
        <v>0.17195556238475751</v>
      </c>
      <c r="T90" s="10">
        <f t="shared" si="427"/>
        <v>0.17317457488219645</v>
      </c>
      <c r="U90" s="10">
        <f t="shared" ref="U90:AJ90" si="428">U$5/(1-$C90)+$B$90-U$5</f>
        <v>0.1743935873796354</v>
      </c>
      <c r="V90" s="10">
        <f t="shared" si="428"/>
        <v>0.17561259987707478</v>
      </c>
      <c r="W90" s="10">
        <f t="shared" si="428"/>
        <v>0.17683161237451372</v>
      </c>
      <c r="X90" s="10">
        <f t="shared" si="428"/>
        <v>0.17805062487195267</v>
      </c>
      <c r="Y90" s="10">
        <f t="shared" si="428"/>
        <v>0.17926963736939161</v>
      </c>
      <c r="Z90" s="10">
        <f t="shared" si="428"/>
        <v>0.180488649866831</v>
      </c>
      <c r="AA90" s="10">
        <f t="shared" si="428"/>
        <v>0.18170766236426994</v>
      </c>
      <c r="AB90" s="10">
        <f t="shared" si="428"/>
        <v>0.18292667486170888</v>
      </c>
      <c r="AC90" s="10">
        <f t="shared" si="428"/>
        <v>0.18414568735914782</v>
      </c>
      <c r="AD90" s="10">
        <f t="shared" si="428"/>
        <v>0.18536469985658721</v>
      </c>
      <c r="AE90" s="10">
        <f t="shared" si="428"/>
        <v>0.18658371235402615</v>
      </c>
      <c r="AF90" s="10">
        <f t="shared" si="428"/>
        <v>0.1878027248514651</v>
      </c>
      <c r="AG90" s="10">
        <f t="shared" si="428"/>
        <v>0.18902173734890404</v>
      </c>
      <c r="AH90" s="10">
        <f t="shared" si="428"/>
        <v>0.19024074984634343</v>
      </c>
      <c r="AI90" s="10">
        <f t="shared" si="428"/>
        <v>0.19145976234378237</v>
      </c>
      <c r="AJ90" s="10">
        <f t="shared" si="428"/>
        <v>0.19267877484122131</v>
      </c>
      <c r="AK90" s="10">
        <f t="shared" ref="AK90:AZ90" si="429">AK$5/(1-$C90)+$B$90-AK$5</f>
        <v>0.19389778733866025</v>
      </c>
      <c r="AL90" s="10">
        <f t="shared" si="429"/>
        <v>0.1951167998360992</v>
      </c>
      <c r="AM90" s="10">
        <f t="shared" si="429"/>
        <v>0.19633581233353858</v>
      </c>
      <c r="AN90" s="10">
        <f t="shared" si="429"/>
        <v>0.19755482483097753</v>
      </c>
      <c r="AO90" s="10">
        <f t="shared" si="429"/>
        <v>0.19877383732841647</v>
      </c>
      <c r="AP90" s="10">
        <f t="shared" si="429"/>
        <v>0.19999284982585541</v>
      </c>
      <c r="AQ90" s="10">
        <f t="shared" si="429"/>
        <v>0.2012118623232948</v>
      </c>
      <c r="AR90" s="10">
        <f t="shared" si="429"/>
        <v>0.20243087482073374</v>
      </c>
      <c r="AS90" s="10">
        <f t="shared" si="429"/>
        <v>0.20364988731817268</v>
      </c>
      <c r="AT90" s="10">
        <f t="shared" si="429"/>
        <v>0.20486889981561163</v>
      </c>
      <c r="AU90" s="10">
        <f t="shared" si="429"/>
        <v>0.20608791231305101</v>
      </c>
      <c r="AV90" s="10">
        <f t="shared" si="429"/>
        <v>0.20730692481048996</v>
      </c>
      <c r="AW90" s="10">
        <f t="shared" si="429"/>
        <v>0.2085259373079289</v>
      </c>
      <c r="AX90" s="10">
        <f t="shared" si="429"/>
        <v>0.20974494980536784</v>
      </c>
      <c r="AY90" s="10">
        <f t="shared" si="429"/>
        <v>0.21096396230280723</v>
      </c>
      <c r="AZ90" s="10">
        <f t="shared" si="429"/>
        <v>0.21218297480024573</v>
      </c>
      <c r="BA90" s="10">
        <f t="shared" ref="BA90:BP90" si="430">BA$5/(1-$C90)+$B$90-BA$5</f>
        <v>0.21340198729768511</v>
      </c>
      <c r="BB90" s="10">
        <f t="shared" si="430"/>
        <v>0.21462099979512361</v>
      </c>
      <c r="BC90" s="10">
        <f t="shared" si="430"/>
        <v>0.21584001229256256</v>
      </c>
      <c r="BD90" s="10">
        <f t="shared" si="430"/>
        <v>0.21705902479000194</v>
      </c>
      <c r="BE90" s="10">
        <f t="shared" si="430"/>
        <v>0.21827803728744044</v>
      </c>
      <c r="BF90" s="10">
        <f t="shared" si="430"/>
        <v>0.21949704978487983</v>
      </c>
      <c r="BG90" s="10">
        <f t="shared" si="430"/>
        <v>0.22071606228231921</v>
      </c>
      <c r="BH90" s="10">
        <f t="shared" si="430"/>
        <v>0.22193507477975771</v>
      </c>
      <c r="BI90" s="10">
        <f t="shared" si="430"/>
        <v>0.2231540872771971</v>
      </c>
      <c r="BJ90" s="10">
        <f t="shared" si="430"/>
        <v>0.22437309977463649</v>
      </c>
      <c r="BK90" s="10">
        <f t="shared" si="430"/>
        <v>0.22559211227207498</v>
      </c>
      <c r="BL90" s="10">
        <f t="shared" si="430"/>
        <v>0.22681112476951437</v>
      </c>
      <c r="BM90" s="10">
        <f t="shared" si="430"/>
        <v>0.22803013726695287</v>
      </c>
      <c r="BN90" s="10">
        <f t="shared" si="430"/>
        <v>0.22924914976439226</v>
      </c>
      <c r="BO90" s="10">
        <f t="shared" si="430"/>
        <v>0.23046816226183164</v>
      </c>
      <c r="BP90" s="10">
        <f t="shared" si="430"/>
        <v>0.23168717475927014</v>
      </c>
      <c r="BQ90" s="10">
        <f t="shared" ref="BQ90:CF90" si="431">BQ$5/(1-$C90)+$B$90-BQ$5</f>
        <v>0.23290618725670953</v>
      </c>
      <c r="BR90" s="10">
        <f t="shared" si="431"/>
        <v>0.23412519975414892</v>
      </c>
      <c r="BS90" s="10">
        <f t="shared" si="431"/>
        <v>0.23534421225158741</v>
      </c>
      <c r="BT90" s="10">
        <f t="shared" si="431"/>
        <v>0.2365632247490268</v>
      </c>
      <c r="BU90" s="10">
        <f t="shared" si="431"/>
        <v>0.2377822372464653</v>
      </c>
      <c r="BV90" s="10">
        <f t="shared" si="431"/>
        <v>0.23900124974390469</v>
      </c>
      <c r="BW90" s="10">
        <f t="shared" si="431"/>
        <v>0.24022026224134407</v>
      </c>
      <c r="BX90" s="10">
        <f t="shared" si="431"/>
        <v>0.24143927473878257</v>
      </c>
      <c r="BY90" s="10">
        <f t="shared" si="431"/>
        <v>0.24265828723622196</v>
      </c>
      <c r="BZ90" s="10">
        <f t="shared" si="431"/>
        <v>0.24387729973366046</v>
      </c>
      <c r="CA90" s="10">
        <f t="shared" si="431"/>
        <v>0.24509631223109984</v>
      </c>
      <c r="CB90" s="10">
        <f t="shared" si="431"/>
        <v>0.24631532472853923</v>
      </c>
      <c r="CC90" s="10">
        <f t="shared" si="431"/>
        <v>0.24753433722597773</v>
      </c>
      <c r="CD90" s="10">
        <f t="shared" si="431"/>
        <v>0.24875334972341712</v>
      </c>
      <c r="CE90" s="10">
        <f t="shared" si="431"/>
        <v>0.2499723622208565</v>
      </c>
      <c r="CF90" s="10">
        <f t="shared" si="431"/>
        <v>0.251191374718295</v>
      </c>
      <c r="CG90" s="10">
        <f t="shared" ref="CG90:CV90" si="432">CG$5/(1-$C90)+$B$90-CG$5</f>
        <v>0.25241038721573439</v>
      </c>
      <c r="CH90" s="10">
        <f t="shared" si="432"/>
        <v>0.25362939971317289</v>
      </c>
      <c r="CI90" s="10">
        <f t="shared" si="432"/>
        <v>0.25484841221061227</v>
      </c>
      <c r="CJ90" s="10">
        <f t="shared" si="432"/>
        <v>0.25606742470805166</v>
      </c>
      <c r="CK90" s="10">
        <f t="shared" si="432"/>
        <v>0.25728643720549016</v>
      </c>
      <c r="CL90" s="10">
        <f t="shared" si="432"/>
        <v>0.25850544970292955</v>
      </c>
      <c r="CM90" s="10">
        <f t="shared" si="432"/>
        <v>0.25972446220036893</v>
      </c>
      <c r="CN90" s="10">
        <f t="shared" si="432"/>
        <v>0.26094347469780743</v>
      </c>
      <c r="CO90" s="10">
        <f t="shared" si="432"/>
        <v>0.26216248719524682</v>
      </c>
      <c r="CP90" s="10">
        <f t="shared" si="432"/>
        <v>0.26338149969268532</v>
      </c>
      <c r="CQ90" s="10">
        <f t="shared" si="432"/>
        <v>0.2646005121901247</v>
      </c>
      <c r="CR90" s="10">
        <f t="shared" si="432"/>
        <v>0.26581952468756409</v>
      </c>
      <c r="CS90" s="10">
        <f t="shared" si="432"/>
        <v>0.26703853718500259</v>
      </c>
      <c r="CT90" s="10">
        <f t="shared" si="432"/>
        <v>0.26825754968244198</v>
      </c>
      <c r="CU90" s="10">
        <f t="shared" si="432"/>
        <v>0.26947656217988047</v>
      </c>
      <c r="CV90" s="10">
        <f t="shared" si="432"/>
        <v>0.27069557467731986</v>
      </c>
      <c r="CW90" s="10">
        <f t="shared" ref="CW90:DL90" si="433">CW$5/(1-$C90)+$B$90-CW$5</f>
        <v>0.27191458717475925</v>
      </c>
      <c r="CX90" s="10">
        <f t="shared" si="433"/>
        <v>0.27313359967219775</v>
      </c>
      <c r="CY90" s="10">
        <f t="shared" si="433"/>
        <v>0.27435261216963713</v>
      </c>
      <c r="CZ90" s="10">
        <f t="shared" si="433"/>
        <v>0.27557162466707652</v>
      </c>
      <c r="DA90" s="10">
        <f t="shared" si="433"/>
        <v>0.27679063716451502</v>
      </c>
      <c r="DB90" s="10">
        <f t="shared" si="433"/>
        <v>0.27800964966195441</v>
      </c>
      <c r="DC90" s="10">
        <f t="shared" si="433"/>
        <v>0.2792286621593929</v>
      </c>
      <c r="DD90" s="10">
        <f t="shared" si="433"/>
        <v>0.28044767465683229</v>
      </c>
      <c r="DE90" s="10">
        <f t="shared" si="433"/>
        <v>0.28166668715427168</v>
      </c>
      <c r="DF90" s="10">
        <f t="shared" si="433"/>
        <v>0.28288569965171018</v>
      </c>
      <c r="DG90" s="10">
        <f t="shared" si="433"/>
        <v>0.28410471214914956</v>
      </c>
      <c r="DH90" s="10">
        <f t="shared" si="433"/>
        <v>0.28532372464658806</v>
      </c>
      <c r="DI90" s="10">
        <f t="shared" si="433"/>
        <v>0.28654273714402745</v>
      </c>
      <c r="DJ90" s="10">
        <f t="shared" si="433"/>
        <v>0.28776174964146684</v>
      </c>
      <c r="DK90" s="10">
        <f t="shared" si="433"/>
        <v>0.28898076213890533</v>
      </c>
      <c r="DL90" s="10">
        <f t="shared" si="433"/>
        <v>0.29019977463634472</v>
      </c>
      <c r="DM90" s="10">
        <f t="shared" ref="DM90:EB90" si="434">DM$5/(1-$C90)+$B$90-DM$5</f>
        <v>0.29141878713378411</v>
      </c>
      <c r="DN90" s="10">
        <f t="shared" si="434"/>
        <v>0.29263779963122261</v>
      </c>
      <c r="DO90" s="10">
        <f t="shared" si="434"/>
        <v>0.29385681212866199</v>
      </c>
      <c r="DP90" s="10">
        <f t="shared" si="434"/>
        <v>0.29507582462610049</v>
      </c>
      <c r="DQ90" s="10">
        <f t="shared" si="434"/>
        <v>0.29629483712353988</v>
      </c>
      <c r="DR90" s="10">
        <f t="shared" si="434"/>
        <v>0.29751384962097926</v>
      </c>
      <c r="DS90" s="10">
        <f t="shared" si="434"/>
        <v>0.29873286211841776</v>
      </c>
      <c r="DT90" s="10">
        <f t="shared" si="434"/>
        <v>0.29995187461585715</v>
      </c>
      <c r="DU90" s="10">
        <f t="shared" si="434"/>
        <v>0.30117088711329654</v>
      </c>
      <c r="DV90" s="10">
        <f t="shared" si="434"/>
        <v>0.30238989961073504</v>
      </c>
      <c r="DW90" s="10">
        <f t="shared" si="434"/>
        <v>0.30360891210817442</v>
      </c>
      <c r="DX90" s="10">
        <f t="shared" si="434"/>
        <v>0.30482792460561381</v>
      </c>
      <c r="DY90" s="10">
        <f t="shared" si="434"/>
        <v>0.3060469371030532</v>
      </c>
      <c r="DZ90" s="10">
        <f t="shared" si="434"/>
        <v>0.30726594960049258</v>
      </c>
      <c r="EA90" s="10">
        <f t="shared" si="434"/>
        <v>0.30848496209793197</v>
      </c>
      <c r="EB90" s="10">
        <f t="shared" si="434"/>
        <v>0.30970397459536958</v>
      </c>
      <c r="EC90" s="10">
        <f>EC$5/(1-$C90)+$B$90-EC$5</f>
        <v>0.31092298709280897</v>
      </c>
      <c r="ED90" s="10">
        <f>ED$5/(1-$C90)+$B$90-ED$5</f>
        <v>0.31214199959024835</v>
      </c>
    </row>
    <row r="91" spans="1:134" x14ac:dyDescent="0.25">
      <c r="A91" s="5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</row>
    <row r="92" spans="1:134" x14ac:dyDescent="0.25">
      <c r="A92" s="57" t="s">
        <v>63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</row>
    <row r="93" spans="1:134" x14ac:dyDescent="0.25">
      <c r="A93" s="57" t="s">
        <v>70</v>
      </c>
      <c r="B93" s="10">
        <v>0.26679999999999998</v>
      </c>
      <c r="C93" s="7">
        <v>3.7900000000000003E-2</v>
      </c>
      <c r="D93" s="10">
        <f>D$5/(1-$C93)+$B$93-D$5</f>
        <v>0.3258894917368258</v>
      </c>
      <c r="E93" s="10">
        <f t="shared" ref="E93:T93" si="435">E$5/(1-$C93)+$B$93-E$5</f>
        <v>0.32785914146138651</v>
      </c>
      <c r="F93" s="10">
        <f t="shared" si="435"/>
        <v>0.32982879118594743</v>
      </c>
      <c r="G93" s="10">
        <f t="shared" si="435"/>
        <v>0.33179844091050836</v>
      </c>
      <c r="H93" s="10">
        <f t="shared" si="435"/>
        <v>0.33376809063506929</v>
      </c>
      <c r="I93" s="10">
        <f t="shared" si="435"/>
        <v>0.33573774035963022</v>
      </c>
      <c r="J93" s="10">
        <f t="shared" si="435"/>
        <v>0.33770739008419115</v>
      </c>
      <c r="K93" s="10">
        <f t="shared" si="435"/>
        <v>0.33967703980875164</v>
      </c>
      <c r="L93" s="10">
        <f t="shared" si="435"/>
        <v>0.34164668953331256</v>
      </c>
      <c r="M93" s="10">
        <f t="shared" si="435"/>
        <v>0.34361633925787349</v>
      </c>
      <c r="N93" s="10">
        <f t="shared" si="435"/>
        <v>0.34558598898243442</v>
      </c>
      <c r="O93" s="10">
        <f t="shared" si="435"/>
        <v>0.34755563870699513</v>
      </c>
      <c r="P93" s="10">
        <f t="shared" si="435"/>
        <v>0.34952528843155584</v>
      </c>
      <c r="Q93" s="10">
        <f t="shared" si="435"/>
        <v>0.35149493815611699</v>
      </c>
      <c r="R93" s="10">
        <f t="shared" si="435"/>
        <v>0.35346458788067769</v>
      </c>
      <c r="S93" s="10">
        <f t="shared" si="435"/>
        <v>0.3554342376052384</v>
      </c>
      <c r="T93" s="10">
        <f t="shared" si="435"/>
        <v>0.35740388732979955</v>
      </c>
      <c r="U93" s="10">
        <f t="shared" ref="U93:AJ93" si="436">U$5/(1-$C93)+$B$93-U$5</f>
        <v>0.35937353705436026</v>
      </c>
      <c r="V93" s="10">
        <f t="shared" si="436"/>
        <v>0.36134318677892097</v>
      </c>
      <c r="W93" s="10">
        <f t="shared" si="436"/>
        <v>0.36331283650348212</v>
      </c>
      <c r="X93" s="10">
        <f t="shared" si="436"/>
        <v>0.36528248622804282</v>
      </c>
      <c r="Y93" s="10">
        <f t="shared" si="436"/>
        <v>0.36725213595260353</v>
      </c>
      <c r="Z93" s="10">
        <f t="shared" si="436"/>
        <v>0.36922178567716468</v>
      </c>
      <c r="AA93" s="10">
        <f t="shared" si="436"/>
        <v>0.37119143540172539</v>
      </c>
      <c r="AB93" s="10">
        <f t="shared" si="436"/>
        <v>0.3731610851262861</v>
      </c>
      <c r="AC93" s="10">
        <f t="shared" si="436"/>
        <v>0.37513073485084725</v>
      </c>
      <c r="AD93" s="10">
        <f t="shared" si="436"/>
        <v>0.37710038457540795</v>
      </c>
      <c r="AE93" s="10">
        <f t="shared" si="436"/>
        <v>0.37907003429996866</v>
      </c>
      <c r="AF93" s="10">
        <f t="shared" si="436"/>
        <v>0.38103968402452981</v>
      </c>
      <c r="AG93" s="10">
        <f t="shared" si="436"/>
        <v>0.38300933374909052</v>
      </c>
      <c r="AH93" s="10">
        <f t="shared" si="436"/>
        <v>0.38497898347365123</v>
      </c>
      <c r="AI93" s="10">
        <f t="shared" si="436"/>
        <v>0.38694863319821238</v>
      </c>
      <c r="AJ93" s="10">
        <f t="shared" si="436"/>
        <v>0.38891828292277308</v>
      </c>
      <c r="AK93" s="10">
        <f t="shared" ref="AK93:AZ93" si="437">AK$5/(1-$C93)+$B$93-AK$5</f>
        <v>0.39088793264733379</v>
      </c>
      <c r="AL93" s="10">
        <f t="shared" si="437"/>
        <v>0.39285758237189494</v>
      </c>
      <c r="AM93" s="10">
        <f t="shared" si="437"/>
        <v>0.39482723209645565</v>
      </c>
      <c r="AN93" s="10">
        <f t="shared" si="437"/>
        <v>0.39679688182101636</v>
      </c>
      <c r="AO93" s="10">
        <f t="shared" si="437"/>
        <v>0.39876653154557751</v>
      </c>
      <c r="AP93" s="10">
        <f t="shared" si="437"/>
        <v>0.40073618127013821</v>
      </c>
      <c r="AQ93" s="10">
        <f t="shared" si="437"/>
        <v>0.40270583099469892</v>
      </c>
      <c r="AR93" s="10">
        <f t="shared" si="437"/>
        <v>0.40467548071926007</v>
      </c>
      <c r="AS93" s="10">
        <f t="shared" si="437"/>
        <v>0.40664513044382078</v>
      </c>
      <c r="AT93" s="10">
        <f t="shared" si="437"/>
        <v>0.40861478016838193</v>
      </c>
      <c r="AU93" s="10">
        <f t="shared" si="437"/>
        <v>0.41058442989294219</v>
      </c>
      <c r="AV93" s="10">
        <f t="shared" si="437"/>
        <v>0.41255407961750334</v>
      </c>
      <c r="AW93" s="10">
        <f t="shared" si="437"/>
        <v>0.4145237293420645</v>
      </c>
      <c r="AX93" s="10">
        <f t="shared" si="437"/>
        <v>0.41649337906662476</v>
      </c>
      <c r="AY93" s="10">
        <f t="shared" si="437"/>
        <v>0.41846302879118591</v>
      </c>
      <c r="AZ93" s="10">
        <f t="shared" si="437"/>
        <v>0.42043267851574706</v>
      </c>
      <c r="BA93" s="10">
        <f t="shared" ref="BA93:BP93" si="438">BA$5/(1-$C93)+$B$93-BA$5</f>
        <v>0.42240232824030732</v>
      </c>
      <c r="BB93" s="10">
        <f t="shared" si="438"/>
        <v>0.42437197796486847</v>
      </c>
      <c r="BC93" s="10">
        <f t="shared" si="438"/>
        <v>0.42634162768942918</v>
      </c>
      <c r="BD93" s="10">
        <f t="shared" si="438"/>
        <v>0.42831127741399033</v>
      </c>
      <c r="BE93" s="10">
        <f t="shared" si="438"/>
        <v>0.4302809271385506</v>
      </c>
      <c r="BF93" s="10">
        <f t="shared" si="438"/>
        <v>0.43225057686311175</v>
      </c>
      <c r="BG93" s="10">
        <f t="shared" si="438"/>
        <v>0.4342202265876729</v>
      </c>
      <c r="BH93" s="10">
        <f t="shared" si="438"/>
        <v>0.43618987631223316</v>
      </c>
      <c r="BI93" s="10">
        <f t="shared" si="438"/>
        <v>0.43815952603679431</v>
      </c>
      <c r="BJ93" s="10">
        <f t="shared" si="438"/>
        <v>0.44012917576135546</v>
      </c>
      <c r="BK93" s="10">
        <f t="shared" si="438"/>
        <v>0.44209882548591573</v>
      </c>
      <c r="BL93" s="10">
        <f t="shared" si="438"/>
        <v>0.44406847521047688</v>
      </c>
      <c r="BM93" s="10">
        <f t="shared" si="438"/>
        <v>0.44603812493503803</v>
      </c>
      <c r="BN93" s="10">
        <f t="shared" si="438"/>
        <v>0.44800777465959829</v>
      </c>
      <c r="BO93" s="10">
        <f t="shared" si="438"/>
        <v>0.44997742438415944</v>
      </c>
      <c r="BP93" s="10">
        <f t="shared" si="438"/>
        <v>0.45194707410872059</v>
      </c>
      <c r="BQ93" s="10">
        <f t="shared" ref="BQ93:CF93" si="439">BQ$5/(1-$C93)+$B$93-BQ$5</f>
        <v>0.45391672383328086</v>
      </c>
      <c r="BR93" s="10">
        <f t="shared" si="439"/>
        <v>0.45588637355784201</v>
      </c>
      <c r="BS93" s="10">
        <f t="shared" si="439"/>
        <v>0.45785602328240316</v>
      </c>
      <c r="BT93" s="10">
        <f t="shared" si="439"/>
        <v>0.45982567300696342</v>
      </c>
      <c r="BU93" s="10">
        <f t="shared" si="439"/>
        <v>0.46179532273152457</v>
      </c>
      <c r="BV93" s="10">
        <f t="shared" si="439"/>
        <v>0.46376497245608572</v>
      </c>
      <c r="BW93" s="10">
        <f t="shared" si="439"/>
        <v>0.46573462218064599</v>
      </c>
      <c r="BX93" s="10">
        <f t="shared" si="439"/>
        <v>0.46770427190520714</v>
      </c>
      <c r="BY93" s="10">
        <f t="shared" si="439"/>
        <v>0.46967392162976829</v>
      </c>
      <c r="BZ93" s="10">
        <f t="shared" si="439"/>
        <v>0.47164357135432855</v>
      </c>
      <c r="CA93" s="10">
        <f t="shared" si="439"/>
        <v>0.4736132210788897</v>
      </c>
      <c r="CB93" s="10">
        <f t="shared" si="439"/>
        <v>0.47558287080345085</v>
      </c>
      <c r="CC93" s="10">
        <f t="shared" si="439"/>
        <v>0.47755252052801112</v>
      </c>
      <c r="CD93" s="10">
        <f t="shared" si="439"/>
        <v>0.47952217025257227</v>
      </c>
      <c r="CE93" s="10">
        <f t="shared" si="439"/>
        <v>0.48149181997713342</v>
      </c>
      <c r="CF93" s="10">
        <f t="shared" si="439"/>
        <v>0.48346146970169368</v>
      </c>
      <c r="CG93" s="10">
        <f t="shared" ref="CG93:CV93" si="440">CG$5/(1-$C93)+$B$93-CG$5</f>
        <v>0.48543111942625483</v>
      </c>
      <c r="CH93" s="10">
        <f t="shared" si="440"/>
        <v>0.48740076915081598</v>
      </c>
      <c r="CI93" s="10">
        <f t="shared" si="440"/>
        <v>0.48937041887537625</v>
      </c>
      <c r="CJ93" s="10">
        <f t="shared" si="440"/>
        <v>0.4913400685999374</v>
      </c>
      <c r="CK93" s="10">
        <f t="shared" si="440"/>
        <v>0.49330971832449855</v>
      </c>
      <c r="CL93" s="10">
        <f t="shared" si="440"/>
        <v>0.49527936804905881</v>
      </c>
      <c r="CM93" s="10">
        <f t="shared" si="440"/>
        <v>0.49724901777361996</v>
      </c>
      <c r="CN93" s="10">
        <f t="shared" si="440"/>
        <v>0.49921866749818111</v>
      </c>
      <c r="CO93" s="10">
        <f t="shared" si="440"/>
        <v>0.50118831722274138</v>
      </c>
      <c r="CP93" s="10">
        <f t="shared" si="440"/>
        <v>0.50315796694730253</v>
      </c>
      <c r="CQ93" s="10">
        <f t="shared" si="440"/>
        <v>0.50512761667186368</v>
      </c>
      <c r="CR93" s="10">
        <f t="shared" si="440"/>
        <v>0.50709726639642394</v>
      </c>
      <c r="CS93" s="10">
        <f t="shared" si="440"/>
        <v>0.50906691612098509</v>
      </c>
      <c r="CT93" s="10">
        <f t="shared" si="440"/>
        <v>0.51103656584554624</v>
      </c>
      <c r="CU93" s="10">
        <f t="shared" si="440"/>
        <v>0.51300621557010651</v>
      </c>
      <c r="CV93" s="10">
        <f t="shared" si="440"/>
        <v>0.51497586529466766</v>
      </c>
      <c r="CW93" s="10">
        <f t="shared" ref="CW93:DL93" si="441">CW$5/(1-$C93)+$B$93-CW$5</f>
        <v>0.51694551501922881</v>
      </c>
      <c r="CX93" s="10">
        <f t="shared" si="441"/>
        <v>0.51891516474378907</v>
      </c>
      <c r="CY93" s="10">
        <f t="shared" si="441"/>
        <v>0.52088481446835022</v>
      </c>
      <c r="CZ93" s="10">
        <f t="shared" si="441"/>
        <v>0.52285446419291137</v>
      </c>
      <c r="DA93" s="10">
        <f t="shared" si="441"/>
        <v>0.52482411391747164</v>
      </c>
      <c r="DB93" s="10">
        <f t="shared" si="441"/>
        <v>0.52679376364203279</v>
      </c>
      <c r="DC93" s="10">
        <f t="shared" si="441"/>
        <v>0.52876341336659394</v>
      </c>
      <c r="DD93" s="10">
        <f t="shared" si="441"/>
        <v>0.5307330630911542</v>
      </c>
      <c r="DE93" s="10">
        <f t="shared" si="441"/>
        <v>0.53270271281571535</v>
      </c>
      <c r="DF93" s="10">
        <f t="shared" si="441"/>
        <v>0.5346723625402765</v>
      </c>
      <c r="DG93" s="10">
        <f t="shared" si="441"/>
        <v>0.53664201226483677</v>
      </c>
      <c r="DH93" s="10">
        <f t="shared" si="441"/>
        <v>0.53861166198939792</v>
      </c>
      <c r="DI93" s="10">
        <f t="shared" si="441"/>
        <v>0.54058131171395907</v>
      </c>
      <c r="DJ93" s="10">
        <f t="shared" si="441"/>
        <v>0.54255096143851933</v>
      </c>
      <c r="DK93" s="10">
        <f t="shared" si="441"/>
        <v>0.54452061116308048</v>
      </c>
      <c r="DL93" s="10">
        <f t="shared" si="441"/>
        <v>0.54649026088764163</v>
      </c>
      <c r="DM93" s="10">
        <f t="shared" ref="DM93:EB93" si="442">DM$5/(1-$C93)+$B$93-DM$5</f>
        <v>0.5484599106122019</v>
      </c>
      <c r="DN93" s="10">
        <f t="shared" si="442"/>
        <v>0.55042956033676305</v>
      </c>
      <c r="DO93" s="10">
        <f t="shared" si="442"/>
        <v>0.5523992100613242</v>
      </c>
      <c r="DP93" s="10">
        <f t="shared" si="442"/>
        <v>0.55436885978588446</v>
      </c>
      <c r="DQ93" s="10">
        <f t="shared" si="442"/>
        <v>0.55633850951044561</v>
      </c>
      <c r="DR93" s="10">
        <f t="shared" si="442"/>
        <v>0.55830815923500676</v>
      </c>
      <c r="DS93" s="10">
        <f t="shared" si="442"/>
        <v>0.56027780895956703</v>
      </c>
      <c r="DT93" s="10">
        <f t="shared" si="442"/>
        <v>0.56224745868412906</v>
      </c>
      <c r="DU93" s="10">
        <f t="shared" si="442"/>
        <v>0.56421710840868933</v>
      </c>
      <c r="DV93" s="10">
        <f t="shared" si="442"/>
        <v>0.56618675813324959</v>
      </c>
      <c r="DW93" s="10">
        <f t="shared" si="442"/>
        <v>0.56815640785781163</v>
      </c>
      <c r="DX93" s="10">
        <f t="shared" si="442"/>
        <v>0.57012605758237189</v>
      </c>
      <c r="DY93" s="10">
        <f t="shared" si="442"/>
        <v>0.57209570730693216</v>
      </c>
      <c r="DZ93" s="10">
        <f t="shared" si="442"/>
        <v>0.57406535703149242</v>
      </c>
      <c r="EA93" s="10">
        <f t="shared" si="442"/>
        <v>0.57603500675605446</v>
      </c>
      <c r="EB93" s="10">
        <f t="shared" si="442"/>
        <v>0.57800465648061472</v>
      </c>
      <c r="EC93" s="10">
        <f>EC$5/(1-$C93)+$B$93-EC$5</f>
        <v>0.57997430620517498</v>
      </c>
      <c r="ED93" s="10">
        <f>ED$5/(1-$C93)+$B$93-ED$5</f>
        <v>0.58194395592973702</v>
      </c>
    </row>
    <row r="94" spans="1:134" x14ac:dyDescent="0.25">
      <c r="A94" s="57" t="s">
        <v>71</v>
      </c>
      <c r="B94" s="10">
        <v>0.26040000000000002</v>
      </c>
      <c r="C94" s="7">
        <v>3.7900000000000003E-2</v>
      </c>
      <c r="D94" s="10">
        <f>D$5/(1-$C94)+$B$94-D$5</f>
        <v>0.31948949173682584</v>
      </c>
      <c r="E94" s="10">
        <f t="shared" ref="E94:T94" si="443">E$5/(1-$C94)+$B$94-E$5</f>
        <v>0.32145914146138654</v>
      </c>
      <c r="F94" s="10">
        <f t="shared" si="443"/>
        <v>0.32342879118594747</v>
      </c>
      <c r="G94" s="10">
        <f t="shared" si="443"/>
        <v>0.3253984409105084</v>
      </c>
      <c r="H94" s="10">
        <f t="shared" si="443"/>
        <v>0.32736809063506911</v>
      </c>
      <c r="I94" s="10">
        <f t="shared" si="443"/>
        <v>0.32933774035963004</v>
      </c>
      <c r="J94" s="10">
        <f t="shared" si="443"/>
        <v>0.33130739008419097</v>
      </c>
      <c r="K94" s="10">
        <f t="shared" si="443"/>
        <v>0.3332770398087519</v>
      </c>
      <c r="L94" s="10">
        <f t="shared" si="443"/>
        <v>0.33524668953331282</v>
      </c>
      <c r="M94" s="10">
        <f t="shared" si="443"/>
        <v>0.33721633925787375</v>
      </c>
      <c r="N94" s="10">
        <f t="shared" si="443"/>
        <v>0.33918598898243468</v>
      </c>
      <c r="O94" s="10">
        <f t="shared" si="443"/>
        <v>0.34115563870699539</v>
      </c>
      <c r="P94" s="10">
        <f t="shared" si="443"/>
        <v>0.3431252884315561</v>
      </c>
      <c r="Q94" s="10">
        <f t="shared" si="443"/>
        <v>0.34509493815611725</v>
      </c>
      <c r="R94" s="10">
        <f t="shared" si="443"/>
        <v>0.34706458788067795</v>
      </c>
      <c r="S94" s="10">
        <f t="shared" si="443"/>
        <v>0.34903423760523866</v>
      </c>
      <c r="T94" s="10">
        <f t="shared" si="443"/>
        <v>0.35100388732979981</v>
      </c>
      <c r="U94" s="10">
        <f t="shared" ref="U94:AJ94" si="444">U$5/(1-$C94)+$B$94-U$5</f>
        <v>0.35297353705436052</v>
      </c>
      <c r="V94" s="10">
        <f t="shared" si="444"/>
        <v>0.35494318677892123</v>
      </c>
      <c r="W94" s="10">
        <f t="shared" si="444"/>
        <v>0.35691283650348238</v>
      </c>
      <c r="X94" s="10">
        <f t="shared" si="444"/>
        <v>0.35888248622804308</v>
      </c>
      <c r="Y94" s="10">
        <f t="shared" si="444"/>
        <v>0.36085213595260379</v>
      </c>
      <c r="Z94" s="10">
        <f t="shared" si="444"/>
        <v>0.36282178567716494</v>
      </c>
      <c r="AA94" s="10">
        <f t="shared" si="444"/>
        <v>0.36479143540172565</v>
      </c>
      <c r="AB94" s="10">
        <f t="shared" si="444"/>
        <v>0.36676108512628636</v>
      </c>
      <c r="AC94" s="10">
        <f t="shared" si="444"/>
        <v>0.36873073485084751</v>
      </c>
      <c r="AD94" s="10">
        <f t="shared" si="444"/>
        <v>0.37070038457540821</v>
      </c>
      <c r="AE94" s="10">
        <f t="shared" si="444"/>
        <v>0.37267003429996892</v>
      </c>
      <c r="AF94" s="10">
        <f t="shared" si="444"/>
        <v>0.37463968402453007</v>
      </c>
      <c r="AG94" s="10">
        <f t="shared" si="444"/>
        <v>0.37660933374909078</v>
      </c>
      <c r="AH94" s="10">
        <f t="shared" si="444"/>
        <v>0.37857898347365149</v>
      </c>
      <c r="AI94" s="10">
        <f t="shared" si="444"/>
        <v>0.38054863319821264</v>
      </c>
      <c r="AJ94" s="10">
        <f t="shared" si="444"/>
        <v>0.38251828292277334</v>
      </c>
      <c r="AK94" s="10">
        <f t="shared" ref="AK94:AZ94" si="445">AK$5/(1-$C94)+$B$94-AK$5</f>
        <v>0.38448793264733405</v>
      </c>
      <c r="AL94" s="10">
        <f t="shared" si="445"/>
        <v>0.3864575823718952</v>
      </c>
      <c r="AM94" s="10">
        <f t="shared" si="445"/>
        <v>0.38842723209645591</v>
      </c>
      <c r="AN94" s="10">
        <f t="shared" si="445"/>
        <v>0.39039688182101662</v>
      </c>
      <c r="AO94" s="10">
        <f t="shared" si="445"/>
        <v>0.39236653154557777</v>
      </c>
      <c r="AP94" s="10">
        <f t="shared" si="445"/>
        <v>0.39433618127013847</v>
      </c>
      <c r="AQ94" s="10">
        <f t="shared" si="445"/>
        <v>0.39630583099469918</v>
      </c>
      <c r="AR94" s="10">
        <f t="shared" si="445"/>
        <v>0.39827548071926033</v>
      </c>
      <c r="AS94" s="10">
        <f t="shared" si="445"/>
        <v>0.40024513044382104</v>
      </c>
      <c r="AT94" s="10">
        <f t="shared" si="445"/>
        <v>0.40221478016838175</v>
      </c>
      <c r="AU94" s="10">
        <f t="shared" si="445"/>
        <v>0.40418442989294201</v>
      </c>
      <c r="AV94" s="10">
        <f t="shared" si="445"/>
        <v>0.40615407961750316</v>
      </c>
      <c r="AW94" s="10">
        <f t="shared" si="445"/>
        <v>0.40812372934206431</v>
      </c>
      <c r="AX94" s="10">
        <f t="shared" si="445"/>
        <v>0.41009337906662457</v>
      </c>
      <c r="AY94" s="10">
        <f t="shared" si="445"/>
        <v>0.41206302879118573</v>
      </c>
      <c r="AZ94" s="10">
        <f t="shared" si="445"/>
        <v>0.41403267851574688</v>
      </c>
      <c r="BA94" s="10">
        <f t="shared" ref="BA94:BP94" si="446">BA$5/(1-$C94)+$B$94-BA$5</f>
        <v>0.41600232824030714</v>
      </c>
      <c r="BB94" s="10">
        <f t="shared" si="446"/>
        <v>0.41797197796486829</v>
      </c>
      <c r="BC94" s="10">
        <f t="shared" si="446"/>
        <v>0.419941627689429</v>
      </c>
      <c r="BD94" s="10">
        <f t="shared" si="446"/>
        <v>0.42191127741399015</v>
      </c>
      <c r="BE94" s="10">
        <f t="shared" si="446"/>
        <v>0.42388092713855041</v>
      </c>
      <c r="BF94" s="10">
        <f t="shared" si="446"/>
        <v>0.42585057686311156</v>
      </c>
      <c r="BG94" s="10">
        <f t="shared" si="446"/>
        <v>0.42782022658767271</v>
      </c>
      <c r="BH94" s="10">
        <f t="shared" si="446"/>
        <v>0.42978987631223298</v>
      </c>
      <c r="BI94" s="10">
        <f t="shared" si="446"/>
        <v>0.43175952603679413</v>
      </c>
      <c r="BJ94" s="10">
        <f t="shared" si="446"/>
        <v>0.43372917576135528</v>
      </c>
      <c r="BK94" s="10">
        <f t="shared" si="446"/>
        <v>0.43569882548591554</v>
      </c>
      <c r="BL94" s="10">
        <f t="shared" si="446"/>
        <v>0.43766847521047669</v>
      </c>
      <c r="BM94" s="10">
        <f t="shared" si="446"/>
        <v>0.43963812493503784</v>
      </c>
      <c r="BN94" s="10">
        <f t="shared" si="446"/>
        <v>0.44160777465959811</v>
      </c>
      <c r="BO94" s="10">
        <f t="shared" si="446"/>
        <v>0.44357742438415926</v>
      </c>
      <c r="BP94" s="10">
        <f t="shared" si="446"/>
        <v>0.44554707410872041</v>
      </c>
      <c r="BQ94" s="10">
        <f t="shared" ref="BQ94:CF94" si="447">BQ$5/(1-$C94)+$B$94-BQ$5</f>
        <v>0.44751672383328067</v>
      </c>
      <c r="BR94" s="10">
        <f t="shared" si="447"/>
        <v>0.44948637355784182</v>
      </c>
      <c r="BS94" s="10">
        <f t="shared" si="447"/>
        <v>0.45145602328240297</v>
      </c>
      <c r="BT94" s="10">
        <f t="shared" si="447"/>
        <v>0.45342567300696324</v>
      </c>
      <c r="BU94" s="10">
        <f t="shared" si="447"/>
        <v>0.45539532273152439</v>
      </c>
      <c r="BV94" s="10">
        <f t="shared" si="447"/>
        <v>0.45736497245608554</v>
      </c>
      <c r="BW94" s="10">
        <f t="shared" si="447"/>
        <v>0.4593346221806458</v>
      </c>
      <c r="BX94" s="10">
        <f t="shared" si="447"/>
        <v>0.46130427190520695</v>
      </c>
      <c r="BY94" s="10">
        <f t="shared" si="447"/>
        <v>0.4632739216297681</v>
      </c>
      <c r="BZ94" s="10">
        <f t="shared" si="447"/>
        <v>0.46524357135432837</v>
      </c>
      <c r="CA94" s="10">
        <f t="shared" si="447"/>
        <v>0.46721322107888952</v>
      </c>
      <c r="CB94" s="10">
        <f t="shared" si="447"/>
        <v>0.46918287080345067</v>
      </c>
      <c r="CC94" s="10">
        <f t="shared" si="447"/>
        <v>0.47115252052801093</v>
      </c>
      <c r="CD94" s="10">
        <f t="shared" si="447"/>
        <v>0.47312217025257208</v>
      </c>
      <c r="CE94" s="10">
        <f t="shared" si="447"/>
        <v>0.47509181997713323</v>
      </c>
      <c r="CF94" s="10">
        <f t="shared" si="447"/>
        <v>0.4770614697016935</v>
      </c>
      <c r="CG94" s="10">
        <f t="shared" ref="CG94:CV94" si="448">CG$5/(1-$C94)+$B$94-CG$5</f>
        <v>0.47903111942625465</v>
      </c>
      <c r="CH94" s="10">
        <f t="shared" si="448"/>
        <v>0.4810007691508158</v>
      </c>
      <c r="CI94" s="10">
        <f t="shared" si="448"/>
        <v>0.48297041887537606</v>
      </c>
      <c r="CJ94" s="10">
        <f t="shared" si="448"/>
        <v>0.48494006859993721</v>
      </c>
      <c r="CK94" s="10">
        <f t="shared" si="448"/>
        <v>0.48690971832449836</v>
      </c>
      <c r="CL94" s="10">
        <f t="shared" si="448"/>
        <v>0.48887936804905863</v>
      </c>
      <c r="CM94" s="10">
        <f t="shared" si="448"/>
        <v>0.49084901777361978</v>
      </c>
      <c r="CN94" s="10">
        <f t="shared" si="448"/>
        <v>0.49281866749818093</v>
      </c>
      <c r="CO94" s="10">
        <f t="shared" si="448"/>
        <v>0.49478831722274119</v>
      </c>
      <c r="CP94" s="10">
        <f t="shared" si="448"/>
        <v>0.49675796694730234</v>
      </c>
      <c r="CQ94" s="10">
        <f t="shared" si="448"/>
        <v>0.49872761667186349</v>
      </c>
      <c r="CR94" s="10">
        <f t="shared" si="448"/>
        <v>0.50069726639642376</v>
      </c>
      <c r="CS94" s="10">
        <f t="shared" si="448"/>
        <v>0.50266691612098491</v>
      </c>
      <c r="CT94" s="10">
        <f t="shared" si="448"/>
        <v>0.50463656584554606</v>
      </c>
      <c r="CU94" s="10">
        <f t="shared" si="448"/>
        <v>0.50660621557010632</v>
      </c>
      <c r="CV94" s="10">
        <f t="shared" si="448"/>
        <v>0.50857586529466747</v>
      </c>
      <c r="CW94" s="10">
        <f t="shared" ref="CW94:DL94" si="449">CW$5/(1-$C94)+$B$94-CW$5</f>
        <v>0.51054551501922862</v>
      </c>
      <c r="CX94" s="10">
        <f t="shared" si="449"/>
        <v>0.51251516474378889</v>
      </c>
      <c r="CY94" s="10">
        <f t="shared" si="449"/>
        <v>0.51448481446835004</v>
      </c>
      <c r="CZ94" s="10">
        <f t="shared" si="449"/>
        <v>0.51645446419291119</v>
      </c>
      <c r="DA94" s="10">
        <f t="shared" si="449"/>
        <v>0.51842411391747145</v>
      </c>
      <c r="DB94" s="10">
        <f t="shared" si="449"/>
        <v>0.5203937636420326</v>
      </c>
      <c r="DC94" s="10">
        <f t="shared" si="449"/>
        <v>0.52236341336659375</v>
      </c>
      <c r="DD94" s="10">
        <f t="shared" si="449"/>
        <v>0.52433306309115402</v>
      </c>
      <c r="DE94" s="10">
        <f t="shared" si="449"/>
        <v>0.52630271281571517</v>
      </c>
      <c r="DF94" s="10">
        <f t="shared" si="449"/>
        <v>0.52827236254027632</v>
      </c>
      <c r="DG94" s="10">
        <f t="shared" si="449"/>
        <v>0.53024201226483658</v>
      </c>
      <c r="DH94" s="10">
        <f t="shared" si="449"/>
        <v>0.53221166198939773</v>
      </c>
      <c r="DI94" s="10">
        <f t="shared" si="449"/>
        <v>0.53418131171395888</v>
      </c>
      <c r="DJ94" s="10">
        <f t="shared" si="449"/>
        <v>0.53615096143851915</v>
      </c>
      <c r="DK94" s="10">
        <f t="shared" si="449"/>
        <v>0.5381206111630803</v>
      </c>
      <c r="DL94" s="10">
        <f t="shared" si="449"/>
        <v>0.54009026088764145</v>
      </c>
      <c r="DM94" s="10">
        <f t="shared" ref="DM94:EB94" si="450">DM$5/(1-$C94)+$B$94-DM$5</f>
        <v>0.54205991061220171</v>
      </c>
      <c r="DN94" s="10">
        <f t="shared" si="450"/>
        <v>0.54402956033676286</v>
      </c>
      <c r="DO94" s="10">
        <f t="shared" si="450"/>
        <v>0.54599921006132401</v>
      </c>
      <c r="DP94" s="10">
        <f t="shared" si="450"/>
        <v>0.54796885978588428</v>
      </c>
      <c r="DQ94" s="10">
        <f t="shared" si="450"/>
        <v>0.54993850951044543</v>
      </c>
      <c r="DR94" s="10">
        <f t="shared" si="450"/>
        <v>0.55190815923500658</v>
      </c>
      <c r="DS94" s="10">
        <f t="shared" si="450"/>
        <v>0.55387780895956773</v>
      </c>
      <c r="DT94" s="10">
        <f t="shared" si="450"/>
        <v>0.55584745868412799</v>
      </c>
      <c r="DU94" s="10">
        <f t="shared" si="450"/>
        <v>0.55781710840868826</v>
      </c>
      <c r="DV94" s="10">
        <f t="shared" si="450"/>
        <v>0.5597867581332503</v>
      </c>
      <c r="DW94" s="10">
        <f t="shared" si="450"/>
        <v>0.56175640785781056</v>
      </c>
      <c r="DX94" s="10">
        <f t="shared" si="450"/>
        <v>0.5637260575823726</v>
      </c>
      <c r="DY94" s="10">
        <f t="shared" si="450"/>
        <v>0.56569570730693286</v>
      </c>
      <c r="DZ94" s="10">
        <f t="shared" si="450"/>
        <v>0.56766535703149312</v>
      </c>
      <c r="EA94" s="10">
        <f t="shared" si="450"/>
        <v>0.56963500675605516</v>
      </c>
      <c r="EB94" s="10">
        <f t="shared" si="450"/>
        <v>0.57160465648061543</v>
      </c>
      <c r="EC94" s="10">
        <f>EC$5/(1-$C94)+$B$94-EC$5</f>
        <v>0.57357430620517569</v>
      </c>
      <c r="ED94" s="10">
        <f>ED$5/(1-$C94)+$B$94-ED$5</f>
        <v>0.57554395592973773</v>
      </c>
    </row>
    <row r="95" spans="1:134" x14ac:dyDescent="0.25">
      <c r="A95" s="57" t="s">
        <v>72</v>
      </c>
      <c r="B95" s="10">
        <v>0.1714</v>
      </c>
      <c r="C95" s="7">
        <v>1.84E-2</v>
      </c>
      <c r="D95" s="10">
        <f>D$5/(1-$C95)+$B$95-D$5</f>
        <v>0.19951735941320292</v>
      </c>
      <c r="E95" s="10">
        <f t="shared" ref="E95:T95" si="451">E$5/(1-$C95)+$B$95-E$5</f>
        <v>0.2004546047269764</v>
      </c>
      <c r="F95" s="10">
        <f t="shared" si="451"/>
        <v>0.20139185004074966</v>
      </c>
      <c r="G95" s="10">
        <f t="shared" si="451"/>
        <v>0.20232909535452315</v>
      </c>
      <c r="H95" s="10">
        <f t="shared" si="451"/>
        <v>0.20326634066829663</v>
      </c>
      <c r="I95" s="10">
        <f t="shared" si="451"/>
        <v>0.20420358598207011</v>
      </c>
      <c r="J95" s="10">
        <f t="shared" si="451"/>
        <v>0.20514083129584337</v>
      </c>
      <c r="K95" s="10">
        <f t="shared" si="451"/>
        <v>0.20607807660961686</v>
      </c>
      <c r="L95" s="10">
        <f t="shared" si="451"/>
        <v>0.20701532192339034</v>
      </c>
      <c r="M95" s="10">
        <f t="shared" si="451"/>
        <v>0.20795256723716382</v>
      </c>
      <c r="N95" s="10">
        <f t="shared" si="451"/>
        <v>0.2088898125509373</v>
      </c>
      <c r="O95" s="10">
        <f t="shared" si="451"/>
        <v>0.20982705786471056</v>
      </c>
      <c r="P95" s="10">
        <f t="shared" si="451"/>
        <v>0.21076430317848383</v>
      </c>
      <c r="Q95" s="10">
        <f t="shared" si="451"/>
        <v>0.21170154849225709</v>
      </c>
      <c r="R95" s="10">
        <f t="shared" si="451"/>
        <v>0.21263879380603123</v>
      </c>
      <c r="S95" s="10">
        <f t="shared" si="451"/>
        <v>0.21357603911980449</v>
      </c>
      <c r="T95" s="10">
        <f t="shared" si="451"/>
        <v>0.21451328443357776</v>
      </c>
      <c r="U95" s="10">
        <f t="shared" ref="U95:AJ95" si="452">U$5/(1-$C95)+$B$95-U$5</f>
        <v>0.21545052974735102</v>
      </c>
      <c r="V95" s="10">
        <f t="shared" si="452"/>
        <v>0.21638777506112428</v>
      </c>
      <c r="W95" s="10">
        <f t="shared" si="452"/>
        <v>0.21732502037489843</v>
      </c>
      <c r="X95" s="10">
        <f t="shared" si="452"/>
        <v>0.21826226568867169</v>
      </c>
      <c r="Y95" s="10">
        <f t="shared" si="452"/>
        <v>0.21919951100244495</v>
      </c>
      <c r="Z95" s="10">
        <f t="shared" si="452"/>
        <v>0.22013675631621821</v>
      </c>
      <c r="AA95" s="10">
        <f t="shared" si="452"/>
        <v>0.22107400162999147</v>
      </c>
      <c r="AB95" s="10">
        <f t="shared" si="452"/>
        <v>0.22201124694376473</v>
      </c>
      <c r="AC95" s="10">
        <f t="shared" si="452"/>
        <v>0.22294849225753888</v>
      </c>
      <c r="AD95" s="10">
        <f t="shared" si="452"/>
        <v>0.22388573757131214</v>
      </c>
      <c r="AE95" s="10">
        <f t="shared" si="452"/>
        <v>0.2248229828850854</v>
      </c>
      <c r="AF95" s="10">
        <f t="shared" si="452"/>
        <v>0.22576022819885866</v>
      </c>
      <c r="AG95" s="10">
        <f t="shared" si="452"/>
        <v>0.22669747351263192</v>
      </c>
      <c r="AH95" s="10">
        <f t="shared" si="452"/>
        <v>0.22763471882640607</v>
      </c>
      <c r="AI95" s="10">
        <f t="shared" si="452"/>
        <v>0.22857196414017933</v>
      </c>
      <c r="AJ95" s="10">
        <f t="shared" si="452"/>
        <v>0.22950920945395259</v>
      </c>
      <c r="AK95" s="10">
        <f t="shared" ref="AK95:AZ95" si="453">AK$5/(1-$C95)+$B$95-AK$5</f>
        <v>0.23044645476772585</v>
      </c>
      <c r="AL95" s="10">
        <f t="shared" si="453"/>
        <v>0.23138370008149911</v>
      </c>
      <c r="AM95" s="10">
        <f t="shared" si="453"/>
        <v>0.23232094539527326</v>
      </c>
      <c r="AN95" s="10">
        <f t="shared" si="453"/>
        <v>0.23325819070904652</v>
      </c>
      <c r="AO95" s="10">
        <f t="shared" si="453"/>
        <v>0.23419543602281978</v>
      </c>
      <c r="AP95" s="10">
        <f t="shared" si="453"/>
        <v>0.23513268133659304</v>
      </c>
      <c r="AQ95" s="10">
        <f t="shared" si="453"/>
        <v>0.2360699266503663</v>
      </c>
      <c r="AR95" s="10">
        <f t="shared" si="453"/>
        <v>0.23700717196413956</v>
      </c>
      <c r="AS95" s="10">
        <f t="shared" si="453"/>
        <v>0.23794441727791371</v>
      </c>
      <c r="AT95" s="10">
        <f t="shared" si="453"/>
        <v>0.23888166259168697</v>
      </c>
      <c r="AU95" s="10">
        <f t="shared" si="453"/>
        <v>0.23981890790546023</v>
      </c>
      <c r="AV95" s="10">
        <f t="shared" si="453"/>
        <v>0.24075615321923349</v>
      </c>
      <c r="AW95" s="10">
        <f t="shared" si="453"/>
        <v>0.24169339853300675</v>
      </c>
      <c r="AX95" s="10">
        <f t="shared" si="453"/>
        <v>0.2426306438467809</v>
      </c>
      <c r="AY95" s="10">
        <f t="shared" si="453"/>
        <v>0.24356788916055416</v>
      </c>
      <c r="AZ95" s="10">
        <f t="shared" si="453"/>
        <v>0.24450513447432742</v>
      </c>
      <c r="BA95" s="10">
        <f t="shared" ref="BA95:BP95" si="454">BA$5/(1-$C95)+$B$95-BA$5</f>
        <v>0.24544237978810068</v>
      </c>
      <c r="BB95" s="10">
        <f t="shared" si="454"/>
        <v>0.24637962510187483</v>
      </c>
      <c r="BC95" s="10">
        <f t="shared" si="454"/>
        <v>0.24731687041564765</v>
      </c>
      <c r="BD95" s="10">
        <f t="shared" si="454"/>
        <v>0.24825411572942091</v>
      </c>
      <c r="BE95" s="10">
        <f t="shared" si="454"/>
        <v>0.24919136104319506</v>
      </c>
      <c r="BF95" s="10">
        <f t="shared" si="454"/>
        <v>0.25012860635696832</v>
      </c>
      <c r="BG95" s="10">
        <f t="shared" si="454"/>
        <v>0.25106585167074158</v>
      </c>
      <c r="BH95" s="10">
        <f t="shared" si="454"/>
        <v>0.25200309698451484</v>
      </c>
      <c r="BI95" s="10">
        <f t="shared" si="454"/>
        <v>0.2529403422982881</v>
      </c>
      <c r="BJ95" s="10">
        <f t="shared" si="454"/>
        <v>0.25387758761206225</v>
      </c>
      <c r="BK95" s="10">
        <f t="shared" si="454"/>
        <v>0.25481483292583551</v>
      </c>
      <c r="BL95" s="10">
        <f t="shared" si="454"/>
        <v>0.25575207823960877</v>
      </c>
      <c r="BM95" s="10">
        <f t="shared" si="454"/>
        <v>0.25668932355338203</v>
      </c>
      <c r="BN95" s="10">
        <f t="shared" si="454"/>
        <v>0.25762656886715529</v>
      </c>
      <c r="BO95" s="10">
        <f t="shared" si="454"/>
        <v>0.25856381418092944</v>
      </c>
      <c r="BP95" s="10">
        <f t="shared" si="454"/>
        <v>0.2595010594947027</v>
      </c>
      <c r="BQ95" s="10">
        <f t="shared" ref="BQ95:CF95" si="455">BQ$5/(1-$C95)+$B$95-BQ$5</f>
        <v>0.26043830480847596</v>
      </c>
      <c r="BR95" s="10">
        <f t="shared" si="455"/>
        <v>0.26137555012224922</v>
      </c>
      <c r="BS95" s="10">
        <f t="shared" si="455"/>
        <v>0.26231279543602248</v>
      </c>
      <c r="BT95" s="10">
        <f t="shared" si="455"/>
        <v>0.26325004074979574</v>
      </c>
      <c r="BU95" s="10">
        <f t="shared" si="455"/>
        <v>0.26418728606356989</v>
      </c>
      <c r="BV95" s="10">
        <f t="shared" si="455"/>
        <v>0.26512453137734315</v>
      </c>
      <c r="BW95" s="10">
        <f t="shared" si="455"/>
        <v>0.26606177669111641</v>
      </c>
      <c r="BX95" s="10">
        <f t="shared" si="455"/>
        <v>0.26699902200488967</v>
      </c>
      <c r="BY95" s="10">
        <f t="shared" si="455"/>
        <v>0.26793626731866294</v>
      </c>
      <c r="BZ95" s="10">
        <f t="shared" si="455"/>
        <v>0.26887351263243708</v>
      </c>
      <c r="CA95" s="10">
        <f t="shared" si="455"/>
        <v>0.26981075794621034</v>
      </c>
      <c r="CB95" s="10">
        <f t="shared" si="455"/>
        <v>0.27074800325998361</v>
      </c>
      <c r="CC95" s="10">
        <f t="shared" si="455"/>
        <v>0.27168524857375687</v>
      </c>
      <c r="CD95" s="10">
        <f t="shared" si="455"/>
        <v>0.27262249388753013</v>
      </c>
      <c r="CE95" s="10">
        <f t="shared" si="455"/>
        <v>0.27355973920130428</v>
      </c>
      <c r="CF95" s="10">
        <f t="shared" si="455"/>
        <v>0.27449698451507754</v>
      </c>
      <c r="CG95" s="10">
        <f t="shared" ref="CG95:CV95" si="456">CG$5/(1-$C95)+$B$95-CG$5</f>
        <v>0.2754342298288508</v>
      </c>
      <c r="CH95" s="10">
        <f t="shared" si="456"/>
        <v>0.27637147514262406</v>
      </c>
      <c r="CI95" s="10">
        <f t="shared" si="456"/>
        <v>0.27730872045639732</v>
      </c>
      <c r="CJ95" s="10">
        <f t="shared" si="456"/>
        <v>0.27824596577017058</v>
      </c>
      <c r="CK95" s="10">
        <f t="shared" si="456"/>
        <v>0.27918321108394473</v>
      </c>
      <c r="CL95" s="10">
        <f t="shared" si="456"/>
        <v>0.28012045639771799</v>
      </c>
      <c r="CM95" s="10">
        <f t="shared" si="456"/>
        <v>0.28105770171149125</v>
      </c>
      <c r="CN95" s="10">
        <f t="shared" si="456"/>
        <v>0.28199494702526451</v>
      </c>
      <c r="CO95" s="10">
        <f t="shared" si="456"/>
        <v>0.28293219233903777</v>
      </c>
      <c r="CP95" s="10">
        <f t="shared" si="456"/>
        <v>0.28386943765281192</v>
      </c>
      <c r="CQ95" s="10">
        <f t="shared" si="456"/>
        <v>0.28480668296658518</v>
      </c>
      <c r="CR95" s="10">
        <f t="shared" si="456"/>
        <v>0.28574392828035844</v>
      </c>
      <c r="CS95" s="10">
        <f t="shared" si="456"/>
        <v>0.2866811735941317</v>
      </c>
      <c r="CT95" s="10">
        <f t="shared" si="456"/>
        <v>0.28761841890790496</v>
      </c>
      <c r="CU95" s="10">
        <f t="shared" si="456"/>
        <v>0.28855566422167822</v>
      </c>
      <c r="CV95" s="10">
        <f t="shared" si="456"/>
        <v>0.28949290953545237</v>
      </c>
      <c r="CW95" s="10">
        <f t="shared" ref="CW95:DL95" si="457">CW$5/(1-$C95)+$B$95-CW$5</f>
        <v>0.29043015484922563</v>
      </c>
      <c r="CX95" s="10">
        <f t="shared" si="457"/>
        <v>0.29136740016299889</v>
      </c>
      <c r="CY95" s="10">
        <f t="shared" si="457"/>
        <v>0.29230464547677215</v>
      </c>
      <c r="CZ95" s="10">
        <f t="shared" si="457"/>
        <v>0.29324189079054541</v>
      </c>
      <c r="DA95" s="10">
        <f t="shared" si="457"/>
        <v>0.29417913610431956</v>
      </c>
      <c r="DB95" s="10">
        <f t="shared" si="457"/>
        <v>0.29511638141809282</v>
      </c>
      <c r="DC95" s="10">
        <f t="shared" si="457"/>
        <v>0.29605362673186608</v>
      </c>
      <c r="DD95" s="10">
        <f t="shared" si="457"/>
        <v>0.29699087204563934</v>
      </c>
      <c r="DE95" s="10">
        <f t="shared" si="457"/>
        <v>0.2979281173594126</v>
      </c>
      <c r="DF95" s="10">
        <f t="shared" si="457"/>
        <v>0.29886536267318675</v>
      </c>
      <c r="DG95" s="10">
        <f t="shared" si="457"/>
        <v>0.29980260798696001</v>
      </c>
      <c r="DH95" s="10">
        <f t="shared" si="457"/>
        <v>0.30073985330073327</v>
      </c>
      <c r="DI95" s="10">
        <f t="shared" si="457"/>
        <v>0.30167709861450653</v>
      </c>
      <c r="DJ95" s="10">
        <f t="shared" si="457"/>
        <v>0.30261434392827979</v>
      </c>
      <c r="DK95" s="10">
        <f t="shared" si="457"/>
        <v>0.30355158924205305</v>
      </c>
      <c r="DL95" s="10">
        <f t="shared" si="457"/>
        <v>0.3044888345558272</v>
      </c>
      <c r="DM95" s="10">
        <f t="shared" ref="DM95:EB95" si="458">DM$5/(1-$C95)+$B$95-DM$5</f>
        <v>0.30542607986960046</v>
      </c>
      <c r="DN95" s="10">
        <f t="shared" si="458"/>
        <v>0.30636332518337372</v>
      </c>
      <c r="DO95" s="10">
        <f t="shared" si="458"/>
        <v>0.30730057049714699</v>
      </c>
      <c r="DP95" s="10">
        <f t="shared" si="458"/>
        <v>0.30823781581092025</v>
      </c>
      <c r="DQ95" s="10">
        <f t="shared" si="458"/>
        <v>0.30917506112469439</v>
      </c>
      <c r="DR95" s="10">
        <f t="shared" si="458"/>
        <v>0.31011230643846766</v>
      </c>
      <c r="DS95" s="10">
        <f t="shared" si="458"/>
        <v>0.31104955175224092</v>
      </c>
      <c r="DT95" s="10">
        <f t="shared" si="458"/>
        <v>0.31198679706601418</v>
      </c>
      <c r="DU95" s="10">
        <f t="shared" si="458"/>
        <v>0.31292404237978744</v>
      </c>
      <c r="DV95" s="10">
        <f t="shared" si="458"/>
        <v>0.31386128769356159</v>
      </c>
      <c r="DW95" s="10">
        <f t="shared" si="458"/>
        <v>0.31479853300733485</v>
      </c>
      <c r="DX95" s="10">
        <f t="shared" si="458"/>
        <v>0.31573577832110811</v>
      </c>
      <c r="DY95" s="10">
        <f t="shared" si="458"/>
        <v>0.31667302363488048</v>
      </c>
      <c r="DZ95" s="10">
        <f t="shared" si="458"/>
        <v>0.31761026894865463</v>
      </c>
      <c r="EA95" s="10">
        <f t="shared" si="458"/>
        <v>0.318547514262427</v>
      </c>
      <c r="EB95" s="10">
        <f t="shared" si="458"/>
        <v>0.31948475957620115</v>
      </c>
      <c r="EC95" s="10">
        <f>EC$5/(1-$C95)+$B$95-EC$5</f>
        <v>0.3204220048899753</v>
      </c>
      <c r="ED95" s="10">
        <f>ED$5/(1-$C95)+$B$95-ED$5</f>
        <v>0.32135925020374945</v>
      </c>
    </row>
    <row r="96" spans="1:134" x14ac:dyDescent="0.25">
      <c r="A96" s="57" t="s">
        <v>73</v>
      </c>
      <c r="B96" s="10">
        <v>0.44090000000000001</v>
      </c>
      <c r="C96" s="7">
        <v>5.21E-2</v>
      </c>
      <c r="D96" s="10">
        <f>D$5/(1-$C96)+$B$96-D$5</f>
        <v>0.52334540563350584</v>
      </c>
      <c r="E96" s="10">
        <f t="shared" ref="E96:T96" si="459">E$5/(1-$C96)+$B$96-E$5</f>
        <v>0.5260935858212894</v>
      </c>
      <c r="F96" s="10">
        <f t="shared" si="459"/>
        <v>0.52884176600907251</v>
      </c>
      <c r="G96" s="10">
        <f t="shared" si="459"/>
        <v>0.53158994619685607</v>
      </c>
      <c r="H96" s="10">
        <f t="shared" si="459"/>
        <v>0.53433812638463962</v>
      </c>
      <c r="I96" s="10">
        <f t="shared" si="459"/>
        <v>0.53708630657242318</v>
      </c>
      <c r="J96" s="10">
        <f t="shared" si="459"/>
        <v>0.53983448676020673</v>
      </c>
      <c r="K96" s="10">
        <f t="shared" si="459"/>
        <v>0.54258266694799029</v>
      </c>
      <c r="L96" s="10">
        <f t="shared" si="459"/>
        <v>0.54533084713577384</v>
      </c>
      <c r="M96" s="10">
        <f t="shared" si="459"/>
        <v>0.5480790273235574</v>
      </c>
      <c r="N96" s="10">
        <f t="shared" si="459"/>
        <v>0.55082720751134095</v>
      </c>
      <c r="O96" s="10">
        <f t="shared" si="459"/>
        <v>0.55357538769912473</v>
      </c>
      <c r="P96" s="10">
        <f t="shared" si="459"/>
        <v>0.55632356788690807</v>
      </c>
      <c r="Q96" s="10">
        <f t="shared" si="459"/>
        <v>0.5590717480746914</v>
      </c>
      <c r="R96" s="10">
        <f t="shared" si="459"/>
        <v>0.56181992826247518</v>
      </c>
      <c r="S96" s="10">
        <f t="shared" si="459"/>
        <v>0.56456810845025851</v>
      </c>
      <c r="T96" s="10">
        <f t="shared" si="459"/>
        <v>0.56731628863804229</v>
      </c>
      <c r="U96" s="10">
        <f t="shared" ref="U96:AJ96" si="460">U$5/(1-$C96)+$B$96-U$5</f>
        <v>0.57006446882582562</v>
      </c>
      <c r="V96" s="10">
        <f t="shared" si="460"/>
        <v>0.57281264901360895</v>
      </c>
      <c r="W96" s="10">
        <f t="shared" si="460"/>
        <v>0.57556082920139273</v>
      </c>
      <c r="X96" s="10">
        <f t="shared" si="460"/>
        <v>0.57830900938917607</v>
      </c>
      <c r="Y96" s="10">
        <f t="shared" si="460"/>
        <v>0.58105718957695984</v>
      </c>
      <c r="Z96" s="10">
        <f t="shared" si="460"/>
        <v>0.58380536976474318</v>
      </c>
      <c r="AA96" s="10">
        <f t="shared" si="460"/>
        <v>0.58655354995252651</v>
      </c>
      <c r="AB96" s="10">
        <f t="shared" si="460"/>
        <v>0.58930173014031029</v>
      </c>
      <c r="AC96" s="10">
        <f t="shared" si="460"/>
        <v>0.59204991032809362</v>
      </c>
      <c r="AD96" s="10">
        <f t="shared" si="460"/>
        <v>0.5947980905158774</v>
      </c>
      <c r="AE96" s="10">
        <f t="shared" si="460"/>
        <v>0.59754627070366073</v>
      </c>
      <c r="AF96" s="10">
        <f t="shared" si="460"/>
        <v>0.60029445089144406</v>
      </c>
      <c r="AG96" s="10">
        <f t="shared" si="460"/>
        <v>0.60304263107922784</v>
      </c>
      <c r="AH96" s="10">
        <f t="shared" si="460"/>
        <v>0.60579081126701118</v>
      </c>
      <c r="AI96" s="10">
        <f t="shared" si="460"/>
        <v>0.60853899145479495</v>
      </c>
      <c r="AJ96" s="10">
        <f t="shared" si="460"/>
        <v>0.61128717164257829</v>
      </c>
      <c r="AK96" s="10">
        <f t="shared" ref="AK96:AZ96" si="461">AK$5/(1-$C96)+$B$96-AK$5</f>
        <v>0.61403535183036206</v>
      </c>
      <c r="AL96" s="10">
        <f t="shared" si="461"/>
        <v>0.6167835320181454</v>
      </c>
      <c r="AM96" s="10">
        <f t="shared" si="461"/>
        <v>0.61953171220592873</v>
      </c>
      <c r="AN96" s="10">
        <f t="shared" si="461"/>
        <v>0.62227989239371251</v>
      </c>
      <c r="AO96" s="10">
        <f t="shared" si="461"/>
        <v>0.62502807258149584</v>
      </c>
      <c r="AP96" s="10">
        <f t="shared" si="461"/>
        <v>0.62777625276927962</v>
      </c>
      <c r="AQ96" s="10">
        <f t="shared" si="461"/>
        <v>0.63052443295706295</v>
      </c>
      <c r="AR96" s="10">
        <f t="shared" si="461"/>
        <v>0.63327261314484629</v>
      </c>
      <c r="AS96" s="10">
        <f t="shared" si="461"/>
        <v>0.63602079333262962</v>
      </c>
      <c r="AT96" s="10">
        <f t="shared" si="461"/>
        <v>0.63876897352041295</v>
      </c>
      <c r="AU96" s="10">
        <f t="shared" si="461"/>
        <v>0.64151715370819717</v>
      </c>
      <c r="AV96" s="10">
        <f t="shared" si="461"/>
        <v>0.64426533389598051</v>
      </c>
      <c r="AW96" s="10">
        <f t="shared" si="461"/>
        <v>0.64701351408376384</v>
      </c>
      <c r="AX96" s="10">
        <f t="shared" si="461"/>
        <v>0.64976169427154717</v>
      </c>
      <c r="AY96" s="10">
        <f t="shared" si="461"/>
        <v>0.6525098744593314</v>
      </c>
      <c r="AZ96" s="10">
        <f t="shared" si="461"/>
        <v>0.65525805464711473</v>
      </c>
      <c r="BA96" s="10">
        <f t="shared" ref="BA96:BP96" si="462">BA$5/(1-$C96)+$B$96-BA$5</f>
        <v>0.65800623483489806</v>
      </c>
      <c r="BB96" s="10">
        <f t="shared" si="462"/>
        <v>0.6607544150226814</v>
      </c>
      <c r="BC96" s="10">
        <f t="shared" si="462"/>
        <v>0.66350259521046517</v>
      </c>
      <c r="BD96" s="10">
        <f t="shared" si="462"/>
        <v>0.66625077539824851</v>
      </c>
      <c r="BE96" s="10">
        <f t="shared" si="462"/>
        <v>0.66899895558603184</v>
      </c>
      <c r="BF96" s="10">
        <f t="shared" si="462"/>
        <v>0.67174713577381606</v>
      </c>
      <c r="BG96" s="10">
        <f t="shared" si="462"/>
        <v>0.6744953159615994</v>
      </c>
      <c r="BH96" s="10">
        <f t="shared" si="462"/>
        <v>0.67724349614938273</v>
      </c>
      <c r="BI96" s="10">
        <f t="shared" si="462"/>
        <v>0.67999167633716606</v>
      </c>
      <c r="BJ96" s="10">
        <f t="shared" si="462"/>
        <v>0.6827398565249494</v>
      </c>
      <c r="BK96" s="10">
        <f t="shared" si="462"/>
        <v>0.68548803671273362</v>
      </c>
      <c r="BL96" s="10">
        <f t="shared" si="462"/>
        <v>0.68823621690051695</v>
      </c>
      <c r="BM96" s="10">
        <f t="shared" si="462"/>
        <v>0.69098439708830028</v>
      </c>
      <c r="BN96" s="10">
        <f t="shared" si="462"/>
        <v>0.69373257727608362</v>
      </c>
      <c r="BO96" s="10">
        <f t="shared" si="462"/>
        <v>0.69648075746386695</v>
      </c>
      <c r="BP96" s="10">
        <f t="shared" si="462"/>
        <v>0.69922893765165117</v>
      </c>
      <c r="BQ96" s="10">
        <f t="shared" ref="BQ96:CF96" si="463">BQ$5/(1-$C96)+$B$96-BQ$5</f>
        <v>0.70197711783943451</v>
      </c>
      <c r="BR96" s="10">
        <f t="shared" si="463"/>
        <v>0.70472529802721784</v>
      </c>
      <c r="BS96" s="10">
        <f t="shared" si="463"/>
        <v>0.70747347821500117</v>
      </c>
      <c r="BT96" s="10">
        <f t="shared" si="463"/>
        <v>0.71022165840278451</v>
      </c>
      <c r="BU96" s="10">
        <f t="shared" si="463"/>
        <v>0.71296983859056873</v>
      </c>
      <c r="BV96" s="10">
        <f t="shared" si="463"/>
        <v>0.71571801877835206</v>
      </c>
      <c r="BW96" s="10">
        <f t="shared" si="463"/>
        <v>0.71846619896613539</v>
      </c>
      <c r="BX96" s="10">
        <f t="shared" si="463"/>
        <v>0.72121437915391873</v>
      </c>
      <c r="BY96" s="10">
        <f t="shared" si="463"/>
        <v>0.72396255934170206</v>
      </c>
      <c r="BZ96" s="10">
        <f t="shared" si="463"/>
        <v>0.72671073952948628</v>
      </c>
      <c r="CA96" s="10">
        <f t="shared" si="463"/>
        <v>0.72945891971726962</v>
      </c>
      <c r="CB96" s="10">
        <f t="shared" si="463"/>
        <v>0.73220709990505295</v>
      </c>
      <c r="CC96" s="10">
        <f t="shared" si="463"/>
        <v>0.73495528009283628</v>
      </c>
      <c r="CD96" s="10">
        <f t="shared" si="463"/>
        <v>0.73770346028061962</v>
      </c>
      <c r="CE96" s="10">
        <f t="shared" si="463"/>
        <v>0.74045164046840384</v>
      </c>
      <c r="CF96" s="10">
        <f t="shared" si="463"/>
        <v>0.74319982065618717</v>
      </c>
      <c r="CG96" s="10">
        <f t="shared" ref="CG96:CV96" si="464">CG$5/(1-$C96)+$B$96-CG$5</f>
        <v>0.7459480008439705</v>
      </c>
      <c r="CH96" s="10">
        <f t="shared" si="464"/>
        <v>0.74869618103175384</v>
      </c>
      <c r="CI96" s="10">
        <f t="shared" si="464"/>
        <v>0.75144436121953717</v>
      </c>
      <c r="CJ96" s="10">
        <f t="shared" si="464"/>
        <v>0.75419254140732139</v>
      </c>
      <c r="CK96" s="10">
        <f t="shared" si="464"/>
        <v>0.75694072159510473</v>
      </c>
      <c r="CL96" s="10">
        <f t="shared" si="464"/>
        <v>0.75968890178288806</v>
      </c>
      <c r="CM96" s="10">
        <f t="shared" si="464"/>
        <v>0.76243708197067139</v>
      </c>
      <c r="CN96" s="10">
        <f t="shared" si="464"/>
        <v>0.76518526215845473</v>
      </c>
      <c r="CO96" s="10">
        <f t="shared" si="464"/>
        <v>0.76793344234623895</v>
      </c>
      <c r="CP96" s="10">
        <f t="shared" si="464"/>
        <v>0.77068162253402228</v>
      </c>
      <c r="CQ96" s="10">
        <f t="shared" si="464"/>
        <v>0.77342980272180561</v>
      </c>
      <c r="CR96" s="10">
        <f t="shared" si="464"/>
        <v>0.77617798290958895</v>
      </c>
      <c r="CS96" s="10">
        <f t="shared" si="464"/>
        <v>0.77892616309737228</v>
      </c>
      <c r="CT96" s="10">
        <f t="shared" si="464"/>
        <v>0.7816743432851565</v>
      </c>
      <c r="CU96" s="10">
        <f t="shared" si="464"/>
        <v>0.78442252347293984</v>
      </c>
      <c r="CV96" s="10">
        <f t="shared" si="464"/>
        <v>0.78717070366072317</v>
      </c>
      <c r="CW96" s="10">
        <f t="shared" ref="CW96:DL96" si="465">CW$5/(1-$C96)+$B$96-CW$5</f>
        <v>0.7899188838485065</v>
      </c>
      <c r="CX96" s="10">
        <f t="shared" si="465"/>
        <v>0.79266706403628984</v>
      </c>
      <c r="CY96" s="10">
        <f t="shared" si="465"/>
        <v>0.79541524422407406</v>
      </c>
      <c r="CZ96" s="10">
        <f t="shared" si="465"/>
        <v>0.79816342441185739</v>
      </c>
      <c r="DA96" s="10">
        <f t="shared" si="465"/>
        <v>0.80091160459964073</v>
      </c>
      <c r="DB96" s="10">
        <f t="shared" si="465"/>
        <v>0.80365978478742406</v>
      </c>
      <c r="DC96" s="10">
        <f t="shared" si="465"/>
        <v>0.80640796497520739</v>
      </c>
      <c r="DD96" s="10">
        <f t="shared" si="465"/>
        <v>0.80915614516299161</v>
      </c>
      <c r="DE96" s="10">
        <f t="shared" si="465"/>
        <v>0.81190432535077495</v>
      </c>
      <c r="DF96" s="10">
        <f t="shared" si="465"/>
        <v>0.81465250553855828</v>
      </c>
      <c r="DG96" s="10">
        <f t="shared" si="465"/>
        <v>0.81740068572634161</v>
      </c>
      <c r="DH96" s="10">
        <f t="shared" si="465"/>
        <v>0.82014886591412584</v>
      </c>
      <c r="DI96" s="10">
        <f t="shared" si="465"/>
        <v>0.82289704610190917</v>
      </c>
      <c r="DJ96" s="10">
        <f t="shared" si="465"/>
        <v>0.8256452262896925</v>
      </c>
      <c r="DK96" s="10">
        <f t="shared" si="465"/>
        <v>0.82839340647747584</v>
      </c>
      <c r="DL96" s="10">
        <f t="shared" si="465"/>
        <v>0.83114158666525917</v>
      </c>
      <c r="DM96" s="10">
        <f t="shared" ref="DM96:EB96" si="466">DM$5/(1-$C96)+$B$96-DM$5</f>
        <v>0.83388976685304339</v>
      </c>
      <c r="DN96" s="10">
        <f t="shared" si="466"/>
        <v>0.83663794704082672</v>
      </c>
      <c r="DO96" s="10">
        <f t="shared" si="466"/>
        <v>0.83938612722860917</v>
      </c>
      <c r="DP96" s="10">
        <f t="shared" si="466"/>
        <v>0.84213430741639339</v>
      </c>
      <c r="DQ96" s="10">
        <f t="shared" si="466"/>
        <v>0.84488248760417584</v>
      </c>
      <c r="DR96" s="10">
        <f t="shared" si="466"/>
        <v>0.84763066779196006</v>
      </c>
      <c r="DS96" s="10">
        <f t="shared" si="466"/>
        <v>0.85037884797974428</v>
      </c>
      <c r="DT96" s="10">
        <f t="shared" si="466"/>
        <v>0.85312702816752672</v>
      </c>
      <c r="DU96" s="10">
        <f t="shared" si="466"/>
        <v>0.85587520835531095</v>
      </c>
      <c r="DV96" s="10">
        <f t="shared" si="466"/>
        <v>0.85862338854309339</v>
      </c>
      <c r="DW96" s="10">
        <f t="shared" si="466"/>
        <v>0.86137156873087761</v>
      </c>
      <c r="DX96" s="10">
        <f t="shared" si="466"/>
        <v>0.86411974891866006</v>
      </c>
      <c r="DY96" s="10">
        <f t="shared" si="466"/>
        <v>0.86686792910644428</v>
      </c>
      <c r="DZ96" s="10">
        <f t="shared" si="466"/>
        <v>0.8696161092942285</v>
      </c>
      <c r="EA96" s="10">
        <f t="shared" si="466"/>
        <v>0.87236428948201095</v>
      </c>
      <c r="EB96" s="10">
        <f t="shared" si="466"/>
        <v>0.87511246966979517</v>
      </c>
      <c r="EC96" s="10">
        <f>EC$5/(1-$C96)+$B$96-EC$5</f>
        <v>0.87786064985757761</v>
      </c>
      <c r="ED96" s="10">
        <f>ED$5/(1-$C96)+$B$96-ED$5</f>
        <v>0.88060883004536183</v>
      </c>
    </row>
    <row r="97" spans="1:134" x14ac:dyDescent="0.25">
      <c r="A97" s="57" t="s">
        <v>74</v>
      </c>
      <c r="B97" s="10">
        <v>0.28849999999999998</v>
      </c>
      <c r="C97" s="7">
        <v>4.2200000000000001E-2</v>
      </c>
      <c r="D97" s="10">
        <f>D$5/(1-$C97)+$B$97-D$5</f>
        <v>0.35458895385257883</v>
      </c>
      <c r="E97" s="10">
        <f t="shared" ref="E97:T97" si="467">E$5/(1-$C97)+$B$97-E$5</f>
        <v>0.35679191898099805</v>
      </c>
      <c r="F97" s="10">
        <f t="shared" si="467"/>
        <v>0.35899488410941749</v>
      </c>
      <c r="G97" s="10">
        <f t="shared" si="467"/>
        <v>0.36119784923783649</v>
      </c>
      <c r="H97" s="10">
        <f t="shared" si="467"/>
        <v>0.36340081436625571</v>
      </c>
      <c r="I97" s="10">
        <f t="shared" si="467"/>
        <v>0.36560377949467537</v>
      </c>
      <c r="J97" s="10">
        <f t="shared" si="467"/>
        <v>0.36780674462309459</v>
      </c>
      <c r="K97" s="10">
        <f t="shared" si="467"/>
        <v>0.37000970975151382</v>
      </c>
      <c r="L97" s="10">
        <f t="shared" si="467"/>
        <v>0.37221267487993348</v>
      </c>
      <c r="M97" s="10">
        <f t="shared" si="467"/>
        <v>0.3744156400083527</v>
      </c>
      <c r="N97" s="10">
        <f t="shared" si="467"/>
        <v>0.37661860513677192</v>
      </c>
      <c r="O97" s="10">
        <f t="shared" si="467"/>
        <v>0.37882157026519092</v>
      </c>
      <c r="P97" s="10">
        <f t="shared" si="467"/>
        <v>0.38102453539361036</v>
      </c>
      <c r="Q97" s="10">
        <f t="shared" si="467"/>
        <v>0.38322750052202981</v>
      </c>
      <c r="R97" s="10">
        <f t="shared" si="467"/>
        <v>0.38543046565044881</v>
      </c>
      <c r="S97" s="10">
        <f t="shared" si="467"/>
        <v>0.38763343077886825</v>
      </c>
      <c r="T97" s="10">
        <f t="shared" si="467"/>
        <v>0.38983639590728769</v>
      </c>
      <c r="U97" s="10">
        <f t="shared" ref="U97:AJ97" si="468">U$5/(1-$C97)+$B$97-U$5</f>
        <v>0.39203936103570669</v>
      </c>
      <c r="V97" s="10">
        <f t="shared" si="468"/>
        <v>0.39424232616412613</v>
      </c>
      <c r="W97" s="10">
        <f t="shared" si="468"/>
        <v>0.39644529129254558</v>
      </c>
      <c r="X97" s="10">
        <f t="shared" si="468"/>
        <v>0.39864825642096458</v>
      </c>
      <c r="Y97" s="10">
        <f t="shared" si="468"/>
        <v>0.40085122154938402</v>
      </c>
      <c r="Z97" s="10">
        <f t="shared" si="468"/>
        <v>0.40305418667780346</v>
      </c>
      <c r="AA97" s="10">
        <f t="shared" si="468"/>
        <v>0.40525715180622246</v>
      </c>
      <c r="AB97" s="10">
        <f t="shared" si="468"/>
        <v>0.4074601169346419</v>
      </c>
      <c r="AC97" s="10">
        <f t="shared" si="468"/>
        <v>0.4096630820630609</v>
      </c>
      <c r="AD97" s="10">
        <f t="shared" si="468"/>
        <v>0.41186604719148034</v>
      </c>
      <c r="AE97" s="10">
        <f t="shared" si="468"/>
        <v>0.41406901231989979</v>
      </c>
      <c r="AF97" s="10">
        <f t="shared" si="468"/>
        <v>0.41627197744831879</v>
      </c>
      <c r="AG97" s="10">
        <f t="shared" si="468"/>
        <v>0.41847494257673823</v>
      </c>
      <c r="AH97" s="10">
        <f t="shared" si="468"/>
        <v>0.42067790770515767</v>
      </c>
      <c r="AI97" s="10">
        <f t="shared" si="468"/>
        <v>0.42288087283357667</v>
      </c>
      <c r="AJ97" s="10">
        <f t="shared" si="468"/>
        <v>0.42508383796199611</v>
      </c>
      <c r="AK97" s="10">
        <f t="shared" ref="AK97:AZ97" si="469">AK$5/(1-$C97)+$B$97-AK$5</f>
        <v>0.42728680309041556</v>
      </c>
      <c r="AL97" s="10">
        <f t="shared" si="469"/>
        <v>0.42948976821883456</v>
      </c>
      <c r="AM97" s="10">
        <f t="shared" si="469"/>
        <v>0.431692733347254</v>
      </c>
      <c r="AN97" s="10">
        <f t="shared" si="469"/>
        <v>0.43389569847567344</v>
      </c>
      <c r="AO97" s="10">
        <f t="shared" si="469"/>
        <v>0.43609866360409244</v>
      </c>
      <c r="AP97" s="10">
        <f t="shared" si="469"/>
        <v>0.43830162873251188</v>
      </c>
      <c r="AQ97" s="10">
        <f t="shared" si="469"/>
        <v>0.44050459386093133</v>
      </c>
      <c r="AR97" s="10">
        <f t="shared" si="469"/>
        <v>0.44270755898935032</v>
      </c>
      <c r="AS97" s="10">
        <f t="shared" si="469"/>
        <v>0.44491052411776977</v>
      </c>
      <c r="AT97" s="10">
        <f t="shared" si="469"/>
        <v>0.44711348924618965</v>
      </c>
      <c r="AU97" s="10">
        <f t="shared" si="469"/>
        <v>0.44931645437460821</v>
      </c>
      <c r="AV97" s="10">
        <f t="shared" si="469"/>
        <v>0.45151941950302765</v>
      </c>
      <c r="AW97" s="10">
        <f t="shared" si="469"/>
        <v>0.45372238463144621</v>
      </c>
      <c r="AX97" s="10">
        <f t="shared" si="469"/>
        <v>0.45592534975986565</v>
      </c>
      <c r="AY97" s="10">
        <f t="shared" si="469"/>
        <v>0.45812831488828509</v>
      </c>
      <c r="AZ97" s="10">
        <f t="shared" si="469"/>
        <v>0.46033128001670454</v>
      </c>
      <c r="BA97" s="10">
        <f t="shared" ref="BA97:BP97" si="470">BA$5/(1-$C97)+$B$97-BA$5</f>
        <v>0.46253424514512398</v>
      </c>
      <c r="BB97" s="10">
        <f t="shared" si="470"/>
        <v>0.46473721027354342</v>
      </c>
      <c r="BC97" s="10">
        <f t="shared" si="470"/>
        <v>0.46694017540196242</v>
      </c>
      <c r="BD97" s="10">
        <f t="shared" si="470"/>
        <v>0.46914314053038186</v>
      </c>
      <c r="BE97" s="10">
        <f t="shared" si="470"/>
        <v>0.47134610565880131</v>
      </c>
      <c r="BF97" s="10">
        <f t="shared" si="470"/>
        <v>0.47354907078722075</v>
      </c>
      <c r="BG97" s="10">
        <f t="shared" si="470"/>
        <v>0.4757520359156393</v>
      </c>
      <c r="BH97" s="10">
        <f t="shared" si="470"/>
        <v>0.47795500104405875</v>
      </c>
      <c r="BI97" s="10">
        <f t="shared" si="470"/>
        <v>0.48015796617247819</v>
      </c>
      <c r="BJ97" s="10">
        <f t="shared" si="470"/>
        <v>0.48236093130089763</v>
      </c>
      <c r="BK97" s="10">
        <f t="shared" si="470"/>
        <v>0.48456389642931708</v>
      </c>
      <c r="BL97" s="10">
        <f t="shared" si="470"/>
        <v>0.48676686155773652</v>
      </c>
      <c r="BM97" s="10">
        <f t="shared" si="470"/>
        <v>0.48896982668615507</v>
      </c>
      <c r="BN97" s="10">
        <f t="shared" si="470"/>
        <v>0.49117279181457452</v>
      </c>
      <c r="BO97" s="10">
        <f t="shared" si="470"/>
        <v>0.49337575694299396</v>
      </c>
      <c r="BP97" s="10">
        <f t="shared" si="470"/>
        <v>0.4955787220714134</v>
      </c>
      <c r="BQ97" s="10">
        <f t="shared" ref="BQ97:CF97" si="471">BQ$5/(1-$C97)+$B$97-BQ$5</f>
        <v>0.49778168719983285</v>
      </c>
      <c r="BR97" s="10">
        <f t="shared" si="471"/>
        <v>0.49998465232825229</v>
      </c>
      <c r="BS97" s="10">
        <f t="shared" si="471"/>
        <v>0.50218761745667084</v>
      </c>
      <c r="BT97" s="10">
        <f t="shared" si="471"/>
        <v>0.50439058258509029</v>
      </c>
      <c r="BU97" s="10">
        <f t="shared" si="471"/>
        <v>0.50659354771350973</v>
      </c>
      <c r="BV97" s="10">
        <f t="shared" si="471"/>
        <v>0.50879651284192917</v>
      </c>
      <c r="BW97" s="10">
        <f t="shared" si="471"/>
        <v>0.51099947797034861</v>
      </c>
      <c r="BX97" s="10">
        <f t="shared" si="471"/>
        <v>0.51320244309876806</v>
      </c>
      <c r="BY97" s="10">
        <f t="shared" si="471"/>
        <v>0.51540540822718661</v>
      </c>
      <c r="BZ97" s="10">
        <f t="shared" si="471"/>
        <v>0.51760837335560606</v>
      </c>
      <c r="CA97" s="10">
        <f t="shared" si="471"/>
        <v>0.5198113384840255</v>
      </c>
      <c r="CB97" s="10">
        <f t="shared" si="471"/>
        <v>0.52201430361244494</v>
      </c>
      <c r="CC97" s="10">
        <f t="shared" si="471"/>
        <v>0.52421726874086438</v>
      </c>
      <c r="CD97" s="10">
        <f t="shared" si="471"/>
        <v>0.52642023386928294</v>
      </c>
      <c r="CE97" s="10">
        <f t="shared" si="471"/>
        <v>0.52862319899770238</v>
      </c>
      <c r="CF97" s="10">
        <f t="shared" si="471"/>
        <v>0.53082616412612182</v>
      </c>
      <c r="CG97" s="10">
        <f t="shared" ref="CG97:CV97" si="472">CG$5/(1-$C97)+$B$97-CG$5</f>
        <v>0.53302912925454127</v>
      </c>
      <c r="CH97" s="10">
        <f t="shared" si="472"/>
        <v>0.53523209438296071</v>
      </c>
      <c r="CI97" s="10">
        <f t="shared" si="472"/>
        <v>0.53743505951138015</v>
      </c>
      <c r="CJ97" s="10">
        <f t="shared" si="472"/>
        <v>0.53963802463979871</v>
      </c>
      <c r="CK97" s="10">
        <f t="shared" si="472"/>
        <v>0.54184098976821815</v>
      </c>
      <c r="CL97" s="10">
        <f t="shared" si="472"/>
        <v>0.54404395489663759</v>
      </c>
      <c r="CM97" s="10">
        <f t="shared" si="472"/>
        <v>0.54624692002505704</v>
      </c>
      <c r="CN97" s="10">
        <f t="shared" si="472"/>
        <v>0.54844988515347648</v>
      </c>
      <c r="CO97" s="10">
        <f t="shared" si="472"/>
        <v>0.55065285028189592</v>
      </c>
      <c r="CP97" s="10">
        <f t="shared" si="472"/>
        <v>0.55285581541031448</v>
      </c>
      <c r="CQ97" s="10">
        <f t="shared" si="472"/>
        <v>0.55505878053873392</v>
      </c>
      <c r="CR97" s="10">
        <f t="shared" si="472"/>
        <v>0.55726174566715336</v>
      </c>
      <c r="CS97" s="10">
        <f t="shared" si="472"/>
        <v>0.55946471079557281</v>
      </c>
      <c r="CT97" s="10">
        <f t="shared" si="472"/>
        <v>0.56166767592399225</v>
      </c>
      <c r="CU97" s="10">
        <f t="shared" si="472"/>
        <v>0.5638706410524108</v>
      </c>
      <c r="CV97" s="10">
        <f t="shared" si="472"/>
        <v>0.56607360618083025</v>
      </c>
      <c r="CW97" s="10">
        <f t="shared" ref="CW97:DL97" si="473">CW$5/(1-$C97)+$B$97-CW$5</f>
        <v>0.56827657130924969</v>
      </c>
      <c r="CX97" s="10">
        <f t="shared" si="473"/>
        <v>0.57047953643766913</v>
      </c>
      <c r="CY97" s="10">
        <f t="shared" si="473"/>
        <v>0.57268250156608858</v>
      </c>
      <c r="CZ97" s="10">
        <f t="shared" si="473"/>
        <v>0.57488546669450802</v>
      </c>
      <c r="DA97" s="10">
        <f t="shared" si="473"/>
        <v>0.57708843182292657</v>
      </c>
      <c r="DB97" s="10">
        <f t="shared" si="473"/>
        <v>0.57929139695134602</v>
      </c>
      <c r="DC97" s="10">
        <f t="shared" si="473"/>
        <v>0.58149436207976546</v>
      </c>
      <c r="DD97" s="10">
        <f t="shared" si="473"/>
        <v>0.5836973272081849</v>
      </c>
      <c r="DE97" s="10">
        <f t="shared" si="473"/>
        <v>0.58590029233660434</v>
      </c>
      <c r="DF97" s="10">
        <f t="shared" si="473"/>
        <v>0.58810325746502379</v>
      </c>
      <c r="DG97" s="10">
        <f t="shared" si="473"/>
        <v>0.59030622259344234</v>
      </c>
      <c r="DH97" s="10">
        <f t="shared" si="473"/>
        <v>0.59250918772186179</v>
      </c>
      <c r="DI97" s="10">
        <f t="shared" si="473"/>
        <v>0.59471215285028123</v>
      </c>
      <c r="DJ97" s="10">
        <f t="shared" si="473"/>
        <v>0.59691511797870067</v>
      </c>
      <c r="DK97" s="10">
        <f t="shared" si="473"/>
        <v>0.59911808310712011</v>
      </c>
      <c r="DL97" s="10">
        <f t="shared" si="473"/>
        <v>0.60132104823553956</v>
      </c>
      <c r="DM97" s="10">
        <f t="shared" ref="DM97:EB97" si="474">DM$5/(1-$C97)+$B$97-DM$5</f>
        <v>0.60352401336395811</v>
      </c>
      <c r="DN97" s="10">
        <f t="shared" si="474"/>
        <v>0.60572697849237755</v>
      </c>
      <c r="DO97" s="10">
        <f t="shared" si="474"/>
        <v>0.607929943620797</v>
      </c>
      <c r="DP97" s="10">
        <f t="shared" si="474"/>
        <v>0.61013290874921644</v>
      </c>
      <c r="DQ97" s="10">
        <f t="shared" si="474"/>
        <v>0.61233587387763588</v>
      </c>
      <c r="DR97" s="10">
        <f t="shared" si="474"/>
        <v>0.61453883900605444</v>
      </c>
      <c r="DS97" s="10">
        <f t="shared" si="474"/>
        <v>0.61674180413447388</v>
      </c>
      <c r="DT97" s="10">
        <f t="shared" si="474"/>
        <v>0.61894476926289332</v>
      </c>
      <c r="DU97" s="10">
        <f t="shared" si="474"/>
        <v>0.62114773439131277</v>
      </c>
      <c r="DV97" s="10">
        <f t="shared" si="474"/>
        <v>0.62335069951973221</v>
      </c>
      <c r="DW97" s="10">
        <f t="shared" si="474"/>
        <v>0.62555366464815165</v>
      </c>
      <c r="DX97" s="10">
        <f t="shared" si="474"/>
        <v>0.6277566297765711</v>
      </c>
      <c r="DY97" s="10">
        <f t="shared" si="474"/>
        <v>0.62995959490499054</v>
      </c>
      <c r="DZ97" s="10">
        <f t="shared" si="474"/>
        <v>0.63216256003340998</v>
      </c>
      <c r="EA97" s="10">
        <f t="shared" si="474"/>
        <v>0.63436552516182942</v>
      </c>
      <c r="EB97" s="10">
        <f t="shared" si="474"/>
        <v>0.63656849029024887</v>
      </c>
      <c r="EC97" s="10">
        <f>EC$5/(1-$C97)+$B$97-EC$5</f>
        <v>0.63877145541866831</v>
      </c>
      <c r="ED97" s="10">
        <f>ED$5/(1-$C97)+$B$97-ED$5</f>
        <v>0.64097442054708775</v>
      </c>
    </row>
    <row r="98" spans="1:134" x14ac:dyDescent="0.25">
      <c r="A98" s="5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</row>
    <row r="99" spans="1:134" x14ac:dyDescent="0.25">
      <c r="A99" s="57" t="s">
        <v>63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</row>
    <row r="100" spans="1:134" x14ac:dyDescent="0.25">
      <c r="A100" s="57" t="s">
        <v>75</v>
      </c>
      <c r="B100" s="10">
        <v>0.43359999999999999</v>
      </c>
      <c r="C100" s="7">
        <v>5.9200000000000003E-2</v>
      </c>
      <c r="D100" s="10">
        <f>D$5/(1-$C100)+$B$100-D$5</f>
        <v>0.52798775510204088</v>
      </c>
      <c r="E100" s="10">
        <f t="shared" ref="E100:T100" si="475">E$5/(1-$C100)+$B$100-E$5</f>
        <v>0.53113401360544255</v>
      </c>
      <c r="F100" s="10">
        <f t="shared" si="475"/>
        <v>0.53428027210884332</v>
      </c>
      <c r="G100" s="10">
        <f t="shared" si="475"/>
        <v>0.53742653061224499</v>
      </c>
      <c r="H100" s="10">
        <f t="shared" si="475"/>
        <v>0.54057278911564621</v>
      </c>
      <c r="I100" s="10">
        <f t="shared" si="475"/>
        <v>0.54371904761904744</v>
      </c>
      <c r="J100" s="10">
        <f t="shared" si="475"/>
        <v>0.5468653061224491</v>
      </c>
      <c r="K100" s="10">
        <f t="shared" si="475"/>
        <v>0.55001156462585032</v>
      </c>
      <c r="L100" s="10">
        <f t="shared" si="475"/>
        <v>0.55315782312925155</v>
      </c>
      <c r="M100" s="10">
        <f t="shared" si="475"/>
        <v>0.55630408163265321</v>
      </c>
      <c r="N100" s="10">
        <f t="shared" si="475"/>
        <v>0.55945034013605488</v>
      </c>
      <c r="O100" s="10">
        <f t="shared" si="475"/>
        <v>0.56259659863945588</v>
      </c>
      <c r="P100" s="10">
        <f t="shared" si="475"/>
        <v>0.56574285714285688</v>
      </c>
      <c r="Q100" s="10">
        <f t="shared" si="475"/>
        <v>0.56888911564625877</v>
      </c>
      <c r="R100" s="10">
        <f t="shared" si="475"/>
        <v>0.57203537414965977</v>
      </c>
      <c r="S100" s="10">
        <f t="shared" si="475"/>
        <v>0.57518163265306166</v>
      </c>
      <c r="T100" s="10">
        <f t="shared" si="475"/>
        <v>0.57832789115646266</v>
      </c>
      <c r="U100" s="10">
        <f t="shared" ref="U100:AJ100" si="476">U$5/(1-$C100)+$B$100-U$5</f>
        <v>0.58147414965986366</v>
      </c>
      <c r="V100" s="10">
        <f t="shared" si="476"/>
        <v>0.58462040816326555</v>
      </c>
      <c r="W100" s="10">
        <f t="shared" si="476"/>
        <v>0.58776666666666655</v>
      </c>
      <c r="X100" s="10">
        <f t="shared" si="476"/>
        <v>0.59091292517006844</v>
      </c>
      <c r="Y100" s="10">
        <f t="shared" si="476"/>
        <v>0.59405918367346944</v>
      </c>
      <c r="Z100" s="10">
        <f t="shared" si="476"/>
        <v>0.59720544217687044</v>
      </c>
      <c r="AA100" s="10">
        <f t="shared" si="476"/>
        <v>0.60035170068027233</v>
      </c>
      <c r="AB100" s="10">
        <f t="shared" si="476"/>
        <v>0.60349795918367333</v>
      </c>
      <c r="AC100" s="10">
        <f t="shared" si="476"/>
        <v>0.60664421768707433</v>
      </c>
      <c r="AD100" s="10">
        <f t="shared" si="476"/>
        <v>0.60979047619047622</v>
      </c>
      <c r="AE100" s="10">
        <f t="shared" si="476"/>
        <v>0.61293673469387722</v>
      </c>
      <c r="AF100" s="10">
        <f t="shared" si="476"/>
        <v>0.61608299319727911</v>
      </c>
      <c r="AG100" s="10">
        <f t="shared" si="476"/>
        <v>0.61922925170068011</v>
      </c>
      <c r="AH100" s="10">
        <f t="shared" si="476"/>
        <v>0.62237551020408111</v>
      </c>
      <c r="AI100" s="10">
        <f t="shared" si="476"/>
        <v>0.62552176870748299</v>
      </c>
      <c r="AJ100" s="10">
        <f t="shared" si="476"/>
        <v>0.628668027210884</v>
      </c>
      <c r="AK100" s="10">
        <f t="shared" ref="AK100:AZ100" si="477">AK$5/(1-$C100)+$B$100-AK$5</f>
        <v>0.63181428571428588</v>
      </c>
      <c r="AL100" s="10">
        <f t="shared" si="477"/>
        <v>0.63496054421768688</v>
      </c>
      <c r="AM100" s="10">
        <f t="shared" si="477"/>
        <v>0.63810680272108788</v>
      </c>
      <c r="AN100" s="10">
        <f t="shared" si="477"/>
        <v>0.64125306122448977</v>
      </c>
      <c r="AO100" s="10">
        <f t="shared" si="477"/>
        <v>0.64439931972789077</v>
      </c>
      <c r="AP100" s="10">
        <f t="shared" si="477"/>
        <v>0.64754557823129266</v>
      </c>
      <c r="AQ100" s="10">
        <f t="shared" si="477"/>
        <v>0.65069183673469366</v>
      </c>
      <c r="AR100" s="10">
        <f t="shared" si="477"/>
        <v>0.65383809523809466</v>
      </c>
      <c r="AS100" s="10">
        <f t="shared" si="477"/>
        <v>0.65698435374149655</v>
      </c>
      <c r="AT100" s="10">
        <f t="shared" si="477"/>
        <v>0.66013061224489755</v>
      </c>
      <c r="AU100" s="10">
        <f t="shared" si="477"/>
        <v>0.66327687074829944</v>
      </c>
      <c r="AV100" s="10">
        <f t="shared" si="477"/>
        <v>0.66642312925170044</v>
      </c>
      <c r="AW100" s="10">
        <f t="shared" si="477"/>
        <v>0.66956938775510144</v>
      </c>
      <c r="AX100" s="10">
        <f t="shared" si="477"/>
        <v>0.67271564625850333</v>
      </c>
      <c r="AY100" s="10">
        <f t="shared" si="477"/>
        <v>0.67586190476190433</v>
      </c>
      <c r="AZ100" s="10">
        <f t="shared" si="477"/>
        <v>0.67900816326530622</v>
      </c>
      <c r="BA100" s="10">
        <f t="shared" ref="BA100:BP100" si="478">BA$5/(1-$C100)+$B$100-BA$5</f>
        <v>0.68215442176870722</v>
      </c>
      <c r="BB100" s="10">
        <f t="shared" si="478"/>
        <v>0.68530068027210911</v>
      </c>
      <c r="BC100" s="10">
        <f t="shared" si="478"/>
        <v>0.68844693877551055</v>
      </c>
      <c r="BD100" s="10">
        <f t="shared" si="478"/>
        <v>0.69159319727891155</v>
      </c>
      <c r="BE100" s="10">
        <f t="shared" si="478"/>
        <v>0.69473945578231255</v>
      </c>
      <c r="BF100" s="10">
        <f t="shared" si="478"/>
        <v>0.69788571428571444</v>
      </c>
      <c r="BG100" s="10">
        <f t="shared" si="478"/>
        <v>0.70103197278911544</v>
      </c>
      <c r="BH100" s="10">
        <f t="shared" si="478"/>
        <v>0.70417823129251733</v>
      </c>
      <c r="BI100" s="10">
        <f t="shared" si="478"/>
        <v>0.70732448979591833</v>
      </c>
      <c r="BJ100" s="10">
        <f t="shared" si="478"/>
        <v>0.71047074829931933</v>
      </c>
      <c r="BK100" s="10">
        <f t="shared" si="478"/>
        <v>0.71361700680272122</v>
      </c>
      <c r="BL100" s="10">
        <f t="shared" si="478"/>
        <v>0.71676326530612222</v>
      </c>
      <c r="BM100" s="10">
        <f t="shared" si="478"/>
        <v>0.71990952380952322</v>
      </c>
      <c r="BN100" s="10">
        <f t="shared" si="478"/>
        <v>0.72305578231292511</v>
      </c>
      <c r="BO100" s="10">
        <f t="shared" si="478"/>
        <v>0.72620204081632611</v>
      </c>
      <c r="BP100" s="10">
        <f t="shared" si="478"/>
        <v>0.729348299319728</v>
      </c>
      <c r="BQ100" s="10">
        <f t="shared" ref="BQ100:CF100" si="479">BQ$5/(1-$C100)+$B$100-BQ$5</f>
        <v>0.732494557823129</v>
      </c>
      <c r="BR100" s="10">
        <f t="shared" si="479"/>
        <v>0.73564081632653</v>
      </c>
      <c r="BS100" s="10">
        <f t="shared" si="479"/>
        <v>0.73878707482993189</v>
      </c>
      <c r="BT100" s="10">
        <f t="shared" si="479"/>
        <v>0.74193333333333289</v>
      </c>
      <c r="BU100" s="10">
        <f t="shared" si="479"/>
        <v>0.74507959183673478</v>
      </c>
      <c r="BV100" s="10">
        <f t="shared" si="479"/>
        <v>0.74822585034013578</v>
      </c>
      <c r="BW100" s="10">
        <f t="shared" si="479"/>
        <v>0.75137210884353678</v>
      </c>
      <c r="BX100" s="10">
        <f t="shared" si="479"/>
        <v>0.75451836734693867</v>
      </c>
      <c r="BY100" s="10">
        <f t="shared" si="479"/>
        <v>0.75766462585033967</v>
      </c>
      <c r="BZ100" s="10">
        <f t="shared" si="479"/>
        <v>0.76081088435374156</v>
      </c>
      <c r="CA100" s="10">
        <f t="shared" si="479"/>
        <v>0.76395714285714256</v>
      </c>
      <c r="CB100" s="10">
        <f t="shared" si="479"/>
        <v>0.76710340136054356</v>
      </c>
      <c r="CC100" s="10">
        <f t="shared" si="479"/>
        <v>0.77024965986394545</v>
      </c>
      <c r="CD100" s="10">
        <f t="shared" si="479"/>
        <v>0.77339591836734645</v>
      </c>
      <c r="CE100" s="10">
        <f t="shared" si="479"/>
        <v>0.77654217687074834</v>
      </c>
      <c r="CF100" s="10">
        <f t="shared" si="479"/>
        <v>0.77968843537414934</v>
      </c>
      <c r="CG100" s="10">
        <f t="shared" ref="CG100:CV100" si="480">CG$5/(1-$C100)+$B$100-CG$5</f>
        <v>0.78283469387755034</v>
      </c>
      <c r="CH100" s="10">
        <f t="shared" si="480"/>
        <v>0.78598095238095222</v>
      </c>
      <c r="CI100" s="10">
        <f t="shared" si="480"/>
        <v>0.78912721088435323</v>
      </c>
      <c r="CJ100" s="10">
        <f t="shared" si="480"/>
        <v>0.79227346938775511</v>
      </c>
      <c r="CK100" s="10">
        <f t="shared" si="480"/>
        <v>0.79541972789115611</v>
      </c>
      <c r="CL100" s="10">
        <f t="shared" si="480"/>
        <v>0.79856598639455711</v>
      </c>
      <c r="CM100" s="10">
        <f t="shared" si="480"/>
        <v>0.801712244897959</v>
      </c>
      <c r="CN100" s="10">
        <f t="shared" si="480"/>
        <v>0.80485850340136</v>
      </c>
      <c r="CO100" s="10">
        <f t="shared" si="480"/>
        <v>0.80800476190476189</v>
      </c>
      <c r="CP100" s="10">
        <f t="shared" si="480"/>
        <v>0.81115102040816289</v>
      </c>
      <c r="CQ100" s="10">
        <f t="shared" si="480"/>
        <v>0.81429727891156389</v>
      </c>
      <c r="CR100" s="10">
        <f t="shared" si="480"/>
        <v>0.81744353741496578</v>
      </c>
      <c r="CS100" s="10">
        <f t="shared" si="480"/>
        <v>0.82058979591836678</v>
      </c>
      <c r="CT100" s="10">
        <f t="shared" si="480"/>
        <v>0.82373605442176867</v>
      </c>
      <c r="CU100" s="10">
        <f t="shared" si="480"/>
        <v>0.82688231292516967</v>
      </c>
      <c r="CV100" s="10">
        <f t="shared" si="480"/>
        <v>0.83002857142857067</v>
      </c>
      <c r="CW100" s="10">
        <f t="shared" ref="CW100:DL100" si="481">CW$5/(1-$C100)+$B$100-CW$5</f>
        <v>0.83317482993197256</v>
      </c>
      <c r="CX100" s="10">
        <f t="shared" si="481"/>
        <v>0.83632108843537356</v>
      </c>
      <c r="CY100" s="10">
        <f t="shared" si="481"/>
        <v>0.83946734693877456</v>
      </c>
      <c r="CZ100" s="10">
        <f t="shared" si="481"/>
        <v>0.84261360544217645</v>
      </c>
      <c r="DA100" s="10">
        <f t="shared" si="481"/>
        <v>0.84575986394557745</v>
      </c>
      <c r="DB100" s="10">
        <f t="shared" si="481"/>
        <v>0.84890612244897934</v>
      </c>
      <c r="DC100" s="10">
        <f t="shared" si="481"/>
        <v>0.85205238095238034</v>
      </c>
      <c r="DD100" s="10">
        <f t="shared" si="481"/>
        <v>0.85519863945578134</v>
      </c>
      <c r="DE100" s="10">
        <f t="shared" si="481"/>
        <v>0.85834489795918323</v>
      </c>
      <c r="DF100" s="10">
        <f t="shared" si="481"/>
        <v>0.86149115646258423</v>
      </c>
      <c r="DG100" s="10">
        <f t="shared" si="481"/>
        <v>0.86463741496598612</v>
      </c>
      <c r="DH100" s="10">
        <f t="shared" si="481"/>
        <v>0.86778367346938712</v>
      </c>
      <c r="DI100" s="10">
        <f t="shared" si="481"/>
        <v>0.87092993197278812</v>
      </c>
      <c r="DJ100" s="10">
        <f t="shared" si="481"/>
        <v>0.87407619047619001</v>
      </c>
      <c r="DK100" s="10">
        <f t="shared" si="481"/>
        <v>0.87722244897959101</v>
      </c>
      <c r="DL100" s="10">
        <f t="shared" si="481"/>
        <v>0.8803687074829929</v>
      </c>
      <c r="DM100" s="10">
        <f t="shared" ref="DM100:EB100" si="482">DM$5/(1-$C100)+$B$100-DM$5</f>
        <v>0.88351496598639301</v>
      </c>
      <c r="DN100" s="10">
        <f t="shared" si="482"/>
        <v>0.8866612244897949</v>
      </c>
      <c r="DO100" s="10">
        <f t="shared" si="482"/>
        <v>0.88980748299319679</v>
      </c>
      <c r="DP100" s="10">
        <f t="shared" si="482"/>
        <v>0.8929537414965969</v>
      </c>
      <c r="DQ100" s="10">
        <f t="shared" si="482"/>
        <v>0.89609999999999879</v>
      </c>
      <c r="DR100" s="10">
        <f t="shared" si="482"/>
        <v>0.89924625850340068</v>
      </c>
      <c r="DS100" s="10">
        <f t="shared" si="482"/>
        <v>0.90239251700680079</v>
      </c>
      <c r="DT100" s="10">
        <f t="shared" si="482"/>
        <v>0.90553877551020268</v>
      </c>
      <c r="DU100" s="10">
        <f t="shared" si="482"/>
        <v>0.90868503401360456</v>
      </c>
      <c r="DV100" s="10">
        <f t="shared" si="482"/>
        <v>0.91183129251700645</v>
      </c>
      <c r="DW100" s="10">
        <f t="shared" si="482"/>
        <v>0.91497755102040657</v>
      </c>
      <c r="DX100" s="10">
        <f t="shared" si="482"/>
        <v>0.91812380952380845</v>
      </c>
      <c r="DY100" s="10">
        <f t="shared" si="482"/>
        <v>0.92127006802721034</v>
      </c>
      <c r="DZ100" s="10">
        <f t="shared" si="482"/>
        <v>0.92441632653061223</v>
      </c>
      <c r="EA100" s="10">
        <f t="shared" si="482"/>
        <v>0.92756258503401234</v>
      </c>
      <c r="EB100" s="10">
        <f t="shared" si="482"/>
        <v>0.93070884353741423</v>
      </c>
      <c r="EC100" s="10">
        <f>EC$5/(1-$C100)+$B$100-EC$5</f>
        <v>0.93385510204081612</v>
      </c>
      <c r="ED100" s="10">
        <f>ED$5/(1-$C100)+$B$100-ED$5</f>
        <v>0.93700136054421623</v>
      </c>
    </row>
    <row r="101" spans="1:134" x14ac:dyDescent="0.25">
      <c r="A101" s="57" t="s">
        <v>76</v>
      </c>
      <c r="B101" s="10">
        <v>0.42720000000000002</v>
      </c>
      <c r="C101" s="7">
        <v>5.9200000000000003E-2</v>
      </c>
      <c r="D101" s="10">
        <f>D$5/(1-$C101)+$B$101-D$5</f>
        <v>0.5215877551020407</v>
      </c>
      <c r="E101" s="10">
        <f t="shared" ref="E101:T101" si="483">E$5/(1-$C101)+$B$101-E$5</f>
        <v>0.52473401360544236</v>
      </c>
      <c r="F101" s="10">
        <f t="shared" si="483"/>
        <v>0.52788027210884358</v>
      </c>
      <c r="G101" s="10">
        <f t="shared" si="483"/>
        <v>0.53102653061224481</v>
      </c>
      <c r="H101" s="10">
        <f t="shared" si="483"/>
        <v>0.53417278911564647</v>
      </c>
      <c r="I101" s="10">
        <f t="shared" si="483"/>
        <v>0.5373190476190477</v>
      </c>
      <c r="J101" s="10">
        <f t="shared" si="483"/>
        <v>0.54046530612244892</v>
      </c>
      <c r="K101" s="10">
        <f t="shared" si="483"/>
        <v>0.54361156462585059</v>
      </c>
      <c r="L101" s="10">
        <f t="shared" si="483"/>
        <v>0.54675782312925181</v>
      </c>
      <c r="M101" s="10">
        <f t="shared" si="483"/>
        <v>0.54990408163265303</v>
      </c>
      <c r="N101" s="10">
        <f t="shared" si="483"/>
        <v>0.5530503401360547</v>
      </c>
      <c r="O101" s="10">
        <f t="shared" si="483"/>
        <v>0.5561965986394557</v>
      </c>
      <c r="P101" s="10">
        <f t="shared" si="483"/>
        <v>0.55934285714285714</v>
      </c>
      <c r="Q101" s="10">
        <f t="shared" si="483"/>
        <v>0.56248911564625859</v>
      </c>
      <c r="R101" s="10">
        <f t="shared" si="483"/>
        <v>0.56563537414966003</v>
      </c>
      <c r="S101" s="10">
        <f t="shared" si="483"/>
        <v>0.56878163265306148</v>
      </c>
      <c r="T101" s="10">
        <f t="shared" si="483"/>
        <v>0.57192789115646248</v>
      </c>
      <c r="U101" s="10">
        <f t="shared" ref="U101:AJ101" si="484">U$5/(1-$C101)+$B$101-U$5</f>
        <v>0.57507414965986392</v>
      </c>
      <c r="V101" s="10">
        <f t="shared" si="484"/>
        <v>0.57822040816326536</v>
      </c>
      <c r="W101" s="10">
        <f t="shared" si="484"/>
        <v>0.58136666666666681</v>
      </c>
      <c r="X101" s="10">
        <f t="shared" si="484"/>
        <v>0.58451292517006825</v>
      </c>
      <c r="Y101" s="10">
        <f t="shared" si="484"/>
        <v>0.58765918367346925</v>
      </c>
      <c r="Z101" s="10">
        <f t="shared" si="484"/>
        <v>0.5908054421768707</v>
      </c>
      <c r="AA101" s="10">
        <f t="shared" si="484"/>
        <v>0.59395170068027214</v>
      </c>
      <c r="AB101" s="10">
        <f t="shared" si="484"/>
        <v>0.59709795918367359</v>
      </c>
      <c r="AC101" s="10">
        <f t="shared" si="484"/>
        <v>0.60024421768707459</v>
      </c>
      <c r="AD101" s="10">
        <f t="shared" si="484"/>
        <v>0.60339047619047603</v>
      </c>
      <c r="AE101" s="10">
        <f t="shared" si="484"/>
        <v>0.60653673469387748</v>
      </c>
      <c r="AF101" s="10">
        <f t="shared" si="484"/>
        <v>0.60968299319727892</v>
      </c>
      <c r="AG101" s="10">
        <f t="shared" si="484"/>
        <v>0.61282925170068037</v>
      </c>
      <c r="AH101" s="10">
        <f t="shared" si="484"/>
        <v>0.61597551020408137</v>
      </c>
      <c r="AI101" s="10">
        <f t="shared" si="484"/>
        <v>0.61912176870748281</v>
      </c>
      <c r="AJ101" s="10">
        <f t="shared" si="484"/>
        <v>0.62226802721088426</v>
      </c>
      <c r="AK101" s="10">
        <f t="shared" ref="AK101:AZ101" si="485">AK$5/(1-$C101)+$B$101-AK$5</f>
        <v>0.6254142857142857</v>
      </c>
      <c r="AL101" s="10">
        <f t="shared" si="485"/>
        <v>0.62856054421768714</v>
      </c>
      <c r="AM101" s="10">
        <f t="shared" si="485"/>
        <v>0.63170680272108815</v>
      </c>
      <c r="AN101" s="10">
        <f t="shared" si="485"/>
        <v>0.63485306122448959</v>
      </c>
      <c r="AO101" s="10">
        <f t="shared" si="485"/>
        <v>0.63799931972789103</v>
      </c>
      <c r="AP101" s="10">
        <f t="shared" si="485"/>
        <v>0.64114557823129248</v>
      </c>
      <c r="AQ101" s="10">
        <f t="shared" si="485"/>
        <v>0.64429183673469348</v>
      </c>
      <c r="AR101" s="10">
        <f t="shared" si="485"/>
        <v>0.64743809523809537</v>
      </c>
      <c r="AS101" s="10">
        <f t="shared" si="485"/>
        <v>0.65058435374149637</v>
      </c>
      <c r="AT101" s="10">
        <f t="shared" si="485"/>
        <v>0.65373061224489737</v>
      </c>
      <c r="AU101" s="10">
        <f t="shared" si="485"/>
        <v>0.65687687074829926</v>
      </c>
      <c r="AV101" s="10">
        <f t="shared" si="485"/>
        <v>0.66002312925170026</v>
      </c>
      <c r="AW101" s="10">
        <f t="shared" si="485"/>
        <v>0.66316938775510126</v>
      </c>
      <c r="AX101" s="10">
        <f t="shared" si="485"/>
        <v>0.66631564625850315</v>
      </c>
      <c r="AY101" s="10">
        <f t="shared" si="485"/>
        <v>0.66946190476190415</v>
      </c>
      <c r="AZ101" s="10">
        <f t="shared" si="485"/>
        <v>0.67260816326530604</v>
      </c>
      <c r="BA101" s="10">
        <f t="shared" ref="BA101:BP101" si="486">BA$5/(1-$C101)+$B$101-BA$5</f>
        <v>0.67575442176870704</v>
      </c>
      <c r="BB101" s="10">
        <f t="shared" si="486"/>
        <v>0.67890068027210893</v>
      </c>
      <c r="BC101" s="10">
        <f t="shared" si="486"/>
        <v>0.68204693877551037</v>
      </c>
      <c r="BD101" s="10">
        <f t="shared" si="486"/>
        <v>0.68519319727891137</v>
      </c>
      <c r="BE101" s="10">
        <f t="shared" si="486"/>
        <v>0.68833945578231237</v>
      </c>
      <c r="BF101" s="10">
        <f t="shared" si="486"/>
        <v>0.69148571428571426</v>
      </c>
      <c r="BG101" s="10">
        <f t="shared" si="486"/>
        <v>0.69463197278911526</v>
      </c>
      <c r="BH101" s="10">
        <f t="shared" si="486"/>
        <v>0.69777823129251715</v>
      </c>
      <c r="BI101" s="10">
        <f t="shared" si="486"/>
        <v>0.70092448979591815</v>
      </c>
      <c r="BJ101" s="10">
        <f t="shared" si="486"/>
        <v>0.70407074829931915</v>
      </c>
      <c r="BK101" s="10">
        <f t="shared" si="486"/>
        <v>0.70721700680272104</v>
      </c>
      <c r="BL101" s="10">
        <f t="shared" si="486"/>
        <v>0.71036326530612204</v>
      </c>
      <c r="BM101" s="10">
        <f t="shared" si="486"/>
        <v>0.71350952380952304</v>
      </c>
      <c r="BN101" s="10">
        <f t="shared" si="486"/>
        <v>0.71665578231292493</v>
      </c>
      <c r="BO101" s="10">
        <f t="shared" si="486"/>
        <v>0.71980204081632593</v>
      </c>
      <c r="BP101" s="10">
        <f t="shared" si="486"/>
        <v>0.72294829931972782</v>
      </c>
      <c r="BQ101" s="10">
        <f t="shared" ref="BQ101:CF101" si="487">BQ$5/(1-$C101)+$B$101-BQ$5</f>
        <v>0.72609455782312882</v>
      </c>
      <c r="BR101" s="10">
        <f t="shared" si="487"/>
        <v>0.72924081632652982</v>
      </c>
      <c r="BS101" s="10">
        <f t="shared" si="487"/>
        <v>0.73238707482993171</v>
      </c>
      <c r="BT101" s="10">
        <f t="shared" si="487"/>
        <v>0.73553333333333271</v>
      </c>
      <c r="BU101" s="10">
        <f t="shared" si="487"/>
        <v>0.73867959183673459</v>
      </c>
      <c r="BV101" s="10">
        <f t="shared" si="487"/>
        <v>0.7418258503401356</v>
      </c>
      <c r="BW101" s="10">
        <f t="shared" si="487"/>
        <v>0.7449721088435366</v>
      </c>
      <c r="BX101" s="10">
        <f t="shared" si="487"/>
        <v>0.74811836734693848</v>
      </c>
      <c r="BY101" s="10">
        <f t="shared" si="487"/>
        <v>0.75126462585033948</v>
      </c>
      <c r="BZ101" s="10">
        <f t="shared" si="487"/>
        <v>0.75441088435374137</v>
      </c>
      <c r="CA101" s="10">
        <f t="shared" si="487"/>
        <v>0.75755714285714237</v>
      </c>
      <c r="CB101" s="10">
        <f t="shared" si="487"/>
        <v>0.76070340136054337</v>
      </c>
      <c r="CC101" s="10">
        <f t="shared" si="487"/>
        <v>0.76384965986394526</v>
      </c>
      <c r="CD101" s="10">
        <f t="shared" si="487"/>
        <v>0.76699591836734626</v>
      </c>
      <c r="CE101" s="10">
        <f t="shared" si="487"/>
        <v>0.77014217687074815</v>
      </c>
      <c r="CF101" s="10">
        <f t="shared" si="487"/>
        <v>0.77328843537414915</v>
      </c>
      <c r="CG101" s="10">
        <f t="shared" ref="CG101:CV101" si="488">CG$5/(1-$C101)+$B$101-CG$5</f>
        <v>0.77643469387755015</v>
      </c>
      <c r="CH101" s="10">
        <f t="shared" si="488"/>
        <v>0.77958095238095204</v>
      </c>
      <c r="CI101" s="10">
        <f t="shared" si="488"/>
        <v>0.78272721088435304</v>
      </c>
      <c r="CJ101" s="10">
        <f t="shared" si="488"/>
        <v>0.78587346938775493</v>
      </c>
      <c r="CK101" s="10">
        <f t="shared" si="488"/>
        <v>0.78901972789115593</v>
      </c>
      <c r="CL101" s="10">
        <f t="shared" si="488"/>
        <v>0.79216598639455693</v>
      </c>
      <c r="CM101" s="10">
        <f t="shared" si="488"/>
        <v>0.79531224489795882</v>
      </c>
      <c r="CN101" s="10">
        <f t="shared" si="488"/>
        <v>0.79845850340135982</v>
      </c>
      <c r="CO101" s="10">
        <f t="shared" si="488"/>
        <v>0.80160476190476171</v>
      </c>
      <c r="CP101" s="10">
        <f t="shared" si="488"/>
        <v>0.80475102040816271</v>
      </c>
      <c r="CQ101" s="10">
        <f t="shared" si="488"/>
        <v>0.80789727891156371</v>
      </c>
      <c r="CR101" s="10">
        <f t="shared" si="488"/>
        <v>0.8110435374149656</v>
      </c>
      <c r="CS101" s="10">
        <f t="shared" si="488"/>
        <v>0.8141897959183666</v>
      </c>
      <c r="CT101" s="10">
        <f t="shared" si="488"/>
        <v>0.81733605442176849</v>
      </c>
      <c r="CU101" s="10">
        <f t="shared" si="488"/>
        <v>0.82048231292516949</v>
      </c>
      <c r="CV101" s="10">
        <f t="shared" si="488"/>
        <v>0.82362857142857049</v>
      </c>
      <c r="CW101" s="10">
        <f t="shared" ref="CW101:DL101" si="489">CW$5/(1-$C101)+$B$101-CW$5</f>
        <v>0.82677482993197238</v>
      </c>
      <c r="CX101" s="10">
        <f t="shared" si="489"/>
        <v>0.82992108843537338</v>
      </c>
      <c r="CY101" s="10">
        <f t="shared" si="489"/>
        <v>0.83306734693877438</v>
      </c>
      <c r="CZ101" s="10">
        <f t="shared" si="489"/>
        <v>0.83621360544217627</v>
      </c>
      <c r="DA101" s="10">
        <f t="shared" si="489"/>
        <v>0.83935986394557727</v>
      </c>
      <c r="DB101" s="10">
        <f t="shared" si="489"/>
        <v>0.84250612244897916</v>
      </c>
      <c r="DC101" s="10">
        <f t="shared" si="489"/>
        <v>0.84565238095238016</v>
      </c>
      <c r="DD101" s="10">
        <f t="shared" si="489"/>
        <v>0.84879863945578116</v>
      </c>
      <c r="DE101" s="10">
        <f t="shared" si="489"/>
        <v>0.85194489795918305</v>
      </c>
      <c r="DF101" s="10">
        <f t="shared" si="489"/>
        <v>0.85509115646258405</v>
      </c>
      <c r="DG101" s="10">
        <f t="shared" si="489"/>
        <v>0.85823741496598593</v>
      </c>
      <c r="DH101" s="10">
        <f t="shared" si="489"/>
        <v>0.86138367346938693</v>
      </c>
      <c r="DI101" s="10">
        <f t="shared" si="489"/>
        <v>0.86452993197278794</v>
      </c>
      <c r="DJ101" s="10">
        <f t="shared" si="489"/>
        <v>0.86767619047618982</v>
      </c>
      <c r="DK101" s="10">
        <f t="shared" si="489"/>
        <v>0.87082244897959082</v>
      </c>
      <c r="DL101" s="10">
        <f t="shared" si="489"/>
        <v>0.87396870748299271</v>
      </c>
      <c r="DM101" s="10">
        <f t="shared" ref="DM101:EB101" si="490">DM$5/(1-$C101)+$B$101-DM$5</f>
        <v>0.87711496598639371</v>
      </c>
      <c r="DN101" s="10">
        <f t="shared" si="490"/>
        <v>0.8802612244897956</v>
      </c>
      <c r="DO101" s="10">
        <f t="shared" si="490"/>
        <v>0.88340748299319571</v>
      </c>
      <c r="DP101" s="10">
        <f t="shared" si="490"/>
        <v>0.8865537414965976</v>
      </c>
      <c r="DQ101" s="10">
        <f t="shared" si="490"/>
        <v>0.88969999999999949</v>
      </c>
      <c r="DR101" s="10">
        <f t="shared" si="490"/>
        <v>0.8928462585033996</v>
      </c>
      <c r="DS101" s="10">
        <f t="shared" si="490"/>
        <v>0.89599251700680149</v>
      </c>
      <c r="DT101" s="10">
        <f t="shared" si="490"/>
        <v>0.89913877551020338</v>
      </c>
      <c r="DU101" s="10">
        <f t="shared" si="490"/>
        <v>0.90228503401360349</v>
      </c>
      <c r="DV101" s="10">
        <f t="shared" si="490"/>
        <v>0.90543129251700716</v>
      </c>
      <c r="DW101" s="10">
        <f t="shared" si="490"/>
        <v>0.90857755102040727</v>
      </c>
      <c r="DX101" s="10">
        <f t="shared" si="490"/>
        <v>0.91172380952380738</v>
      </c>
      <c r="DY101" s="10">
        <f t="shared" si="490"/>
        <v>0.91487006802721105</v>
      </c>
      <c r="DZ101" s="10">
        <f t="shared" si="490"/>
        <v>0.91801632653061116</v>
      </c>
      <c r="EA101" s="10">
        <f t="shared" si="490"/>
        <v>0.92116258503401127</v>
      </c>
      <c r="EB101" s="10">
        <f t="shared" si="490"/>
        <v>0.92430884353741494</v>
      </c>
      <c r="EC101" s="10">
        <f>EC$5/(1-$C101)+$B$101-EC$5</f>
        <v>0.92745510204081505</v>
      </c>
      <c r="ED101" s="10">
        <f>ED$5/(1-$C101)+$B$101-ED$5</f>
        <v>0.93060136054421516</v>
      </c>
    </row>
    <row r="102" spans="1:134" x14ac:dyDescent="0.25">
      <c r="A102" s="57" t="s">
        <v>77</v>
      </c>
      <c r="B102" s="10">
        <v>0.3382</v>
      </c>
      <c r="C102" s="7">
        <v>3.9699999999999999E-2</v>
      </c>
      <c r="D102" s="10">
        <f>D$5/(1-$C102)+$B$102-D$5</f>
        <v>0.40021187129022184</v>
      </c>
      <c r="E102" s="10">
        <f t="shared" ref="E102:T102" si="491">E$5/(1-$C102)+$B$102-E$5</f>
        <v>0.40227893366656242</v>
      </c>
      <c r="F102" s="10">
        <f t="shared" si="491"/>
        <v>0.404345996042903</v>
      </c>
      <c r="G102" s="10">
        <f t="shared" si="491"/>
        <v>0.40641305841924402</v>
      </c>
      <c r="H102" s="10">
        <f t="shared" si="491"/>
        <v>0.4084801207955846</v>
      </c>
      <c r="I102" s="10">
        <f t="shared" si="491"/>
        <v>0.41054718317192518</v>
      </c>
      <c r="J102" s="10">
        <f t="shared" si="491"/>
        <v>0.4126142455482662</v>
      </c>
      <c r="K102" s="10">
        <f t="shared" si="491"/>
        <v>0.41468130792460678</v>
      </c>
      <c r="L102" s="10">
        <f t="shared" si="491"/>
        <v>0.41674837030094736</v>
      </c>
      <c r="M102" s="10">
        <f t="shared" si="491"/>
        <v>0.41881543267728838</v>
      </c>
      <c r="N102" s="10">
        <f t="shared" si="491"/>
        <v>0.42088249505362896</v>
      </c>
      <c r="O102" s="10">
        <f t="shared" si="491"/>
        <v>0.42294955742996976</v>
      </c>
      <c r="P102" s="10">
        <f t="shared" si="491"/>
        <v>0.42501661980631056</v>
      </c>
      <c r="Q102" s="10">
        <f t="shared" si="491"/>
        <v>0.42708368218265136</v>
      </c>
      <c r="R102" s="10">
        <f t="shared" si="491"/>
        <v>0.42915074455899171</v>
      </c>
      <c r="S102" s="10">
        <f t="shared" si="491"/>
        <v>0.43121780693533251</v>
      </c>
      <c r="T102" s="10">
        <f t="shared" si="491"/>
        <v>0.43328486931167332</v>
      </c>
      <c r="U102" s="10">
        <f t="shared" ref="U102:AJ102" si="492">U$5/(1-$C102)+$B$102-U$5</f>
        <v>0.43535193168801412</v>
      </c>
      <c r="V102" s="10">
        <f t="shared" si="492"/>
        <v>0.43741899406435492</v>
      </c>
      <c r="W102" s="10">
        <f t="shared" si="492"/>
        <v>0.43948605644069572</v>
      </c>
      <c r="X102" s="10">
        <f t="shared" si="492"/>
        <v>0.44155311881703607</v>
      </c>
      <c r="Y102" s="10">
        <f t="shared" si="492"/>
        <v>0.44362018119337687</v>
      </c>
      <c r="Z102" s="10">
        <f t="shared" si="492"/>
        <v>0.44568724356971767</v>
      </c>
      <c r="AA102" s="10">
        <f t="shared" si="492"/>
        <v>0.44775430594605847</v>
      </c>
      <c r="AB102" s="10">
        <f t="shared" si="492"/>
        <v>0.44982136832239927</v>
      </c>
      <c r="AC102" s="10">
        <f t="shared" si="492"/>
        <v>0.45188843069873963</v>
      </c>
      <c r="AD102" s="10">
        <f t="shared" si="492"/>
        <v>0.45395549307508043</v>
      </c>
      <c r="AE102" s="10">
        <f t="shared" si="492"/>
        <v>0.45602255545142123</v>
      </c>
      <c r="AF102" s="10">
        <f t="shared" si="492"/>
        <v>0.45808961782776203</v>
      </c>
      <c r="AG102" s="10">
        <f t="shared" si="492"/>
        <v>0.46015668020410283</v>
      </c>
      <c r="AH102" s="10">
        <f t="shared" si="492"/>
        <v>0.46222374258044319</v>
      </c>
      <c r="AI102" s="10">
        <f t="shared" si="492"/>
        <v>0.46429080495678399</v>
      </c>
      <c r="AJ102" s="10">
        <f t="shared" si="492"/>
        <v>0.46635786733312479</v>
      </c>
      <c r="AK102" s="10">
        <f t="shared" ref="AK102:AZ102" si="493">AK$5/(1-$C102)+$B$102-AK$5</f>
        <v>0.46842492970946559</v>
      </c>
      <c r="AL102" s="10">
        <f t="shared" si="493"/>
        <v>0.47049199208580639</v>
      </c>
      <c r="AM102" s="10">
        <f t="shared" si="493"/>
        <v>0.47255905446214719</v>
      </c>
      <c r="AN102" s="10">
        <f t="shared" si="493"/>
        <v>0.47462611683848754</v>
      </c>
      <c r="AO102" s="10">
        <f t="shared" si="493"/>
        <v>0.47669317921482834</v>
      </c>
      <c r="AP102" s="10">
        <f t="shared" si="493"/>
        <v>0.47876024159116914</v>
      </c>
      <c r="AQ102" s="10">
        <f t="shared" si="493"/>
        <v>0.48082730396750994</v>
      </c>
      <c r="AR102" s="10">
        <f t="shared" si="493"/>
        <v>0.48289436634385074</v>
      </c>
      <c r="AS102" s="10">
        <f t="shared" si="493"/>
        <v>0.48496142872019066</v>
      </c>
      <c r="AT102" s="10">
        <f t="shared" si="493"/>
        <v>0.48702849109653146</v>
      </c>
      <c r="AU102" s="10">
        <f t="shared" si="493"/>
        <v>0.48909555347287226</v>
      </c>
      <c r="AV102" s="10">
        <f t="shared" si="493"/>
        <v>0.49116261584921306</v>
      </c>
      <c r="AW102" s="10">
        <f t="shared" si="493"/>
        <v>0.49322967822555386</v>
      </c>
      <c r="AX102" s="10">
        <f t="shared" si="493"/>
        <v>0.49529674060189466</v>
      </c>
      <c r="AY102" s="10">
        <f t="shared" si="493"/>
        <v>0.49736380297823546</v>
      </c>
      <c r="AZ102" s="10">
        <f t="shared" si="493"/>
        <v>0.49943086535457626</v>
      </c>
      <c r="BA102" s="10">
        <f t="shared" ref="BA102:BP102" si="494">BA$5/(1-$C102)+$B$102-BA$5</f>
        <v>0.50149792773091617</v>
      </c>
      <c r="BB102" s="10">
        <f t="shared" si="494"/>
        <v>0.50356499010725697</v>
      </c>
      <c r="BC102" s="10">
        <f t="shared" si="494"/>
        <v>0.50563205248359822</v>
      </c>
      <c r="BD102" s="10">
        <f t="shared" si="494"/>
        <v>0.50769911485993902</v>
      </c>
      <c r="BE102" s="10">
        <f t="shared" si="494"/>
        <v>0.50976617723627982</v>
      </c>
      <c r="BF102" s="10">
        <f t="shared" si="494"/>
        <v>0.51183323961262062</v>
      </c>
      <c r="BG102" s="10">
        <f t="shared" si="494"/>
        <v>0.51390030198896053</v>
      </c>
      <c r="BH102" s="10">
        <f t="shared" si="494"/>
        <v>0.51596736436530133</v>
      </c>
      <c r="BI102" s="10">
        <f t="shared" si="494"/>
        <v>0.51803442674164213</v>
      </c>
      <c r="BJ102" s="10">
        <f t="shared" si="494"/>
        <v>0.52010148911798293</v>
      </c>
      <c r="BK102" s="10">
        <f t="shared" si="494"/>
        <v>0.52216855149432373</v>
      </c>
      <c r="BL102" s="10">
        <f t="shared" si="494"/>
        <v>0.52423561387066453</v>
      </c>
      <c r="BM102" s="10">
        <f t="shared" si="494"/>
        <v>0.52630267624700533</v>
      </c>
      <c r="BN102" s="10">
        <f t="shared" si="494"/>
        <v>0.52836973862334613</v>
      </c>
      <c r="BO102" s="10">
        <f t="shared" si="494"/>
        <v>0.53043680099968693</v>
      </c>
      <c r="BP102" s="10">
        <f t="shared" si="494"/>
        <v>0.53250386337602773</v>
      </c>
      <c r="BQ102" s="10">
        <f t="shared" ref="BQ102:CF102" si="495">BQ$5/(1-$C102)+$B$102-BQ$5</f>
        <v>0.53457092575236764</v>
      </c>
      <c r="BR102" s="10">
        <f t="shared" si="495"/>
        <v>0.53663798812870844</v>
      </c>
      <c r="BS102" s="10">
        <f t="shared" si="495"/>
        <v>0.53870505050504924</v>
      </c>
      <c r="BT102" s="10">
        <f t="shared" si="495"/>
        <v>0.54077211288139004</v>
      </c>
      <c r="BU102" s="10">
        <f t="shared" si="495"/>
        <v>0.54283917525773084</v>
      </c>
      <c r="BV102" s="10">
        <f t="shared" si="495"/>
        <v>0.54490623763407164</v>
      </c>
      <c r="BW102" s="10">
        <f t="shared" si="495"/>
        <v>0.54697330001041244</v>
      </c>
      <c r="BX102" s="10">
        <f t="shared" si="495"/>
        <v>0.54904036238675324</v>
      </c>
      <c r="BY102" s="10">
        <f t="shared" si="495"/>
        <v>0.55110742476309404</v>
      </c>
      <c r="BZ102" s="10">
        <f t="shared" si="495"/>
        <v>0.55317448713943485</v>
      </c>
      <c r="CA102" s="10">
        <f t="shared" si="495"/>
        <v>0.55524154951577565</v>
      </c>
      <c r="CB102" s="10">
        <f t="shared" si="495"/>
        <v>0.55730861189211556</v>
      </c>
      <c r="CC102" s="10">
        <f t="shared" si="495"/>
        <v>0.55937567426845636</v>
      </c>
      <c r="CD102" s="10">
        <f t="shared" si="495"/>
        <v>0.56144273664479716</v>
      </c>
      <c r="CE102" s="10">
        <f t="shared" si="495"/>
        <v>0.56350979902113796</v>
      </c>
      <c r="CF102" s="10">
        <f t="shared" si="495"/>
        <v>0.56557686139747876</v>
      </c>
      <c r="CG102" s="10">
        <f t="shared" ref="CG102:CV102" si="496">CG$5/(1-$C102)+$B$102-CG$5</f>
        <v>0.56764392377381956</v>
      </c>
      <c r="CH102" s="10">
        <f t="shared" si="496"/>
        <v>0.56971098615016036</v>
      </c>
      <c r="CI102" s="10">
        <f t="shared" si="496"/>
        <v>0.57177804852650116</v>
      </c>
      <c r="CJ102" s="10">
        <f t="shared" si="496"/>
        <v>0.57384511090284196</v>
      </c>
      <c r="CK102" s="10">
        <f t="shared" si="496"/>
        <v>0.57591217327918276</v>
      </c>
      <c r="CL102" s="10">
        <f t="shared" si="496"/>
        <v>0.57797923565552356</v>
      </c>
      <c r="CM102" s="10">
        <f t="shared" si="496"/>
        <v>0.58004629803186347</v>
      </c>
      <c r="CN102" s="10">
        <f t="shared" si="496"/>
        <v>0.58211336040820427</v>
      </c>
      <c r="CO102" s="10">
        <f t="shared" si="496"/>
        <v>0.58418042278454507</v>
      </c>
      <c r="CP102" s="10">
        <f t="shared" si="496"/>
        <v>0.58624748516088587</v>
      </c>
      <c r="CQ102" s="10">
        <f t="shared" si="496"/>
        <v>0.58831454753722667</v>
      </c>
      <c r="CR102" s="10">
        <f t="shared" si="496"/>
        <v>0.59038160991356747</v>
      </c>
      <c r="CS102" s="10">
        <f t="shared" si="496"/>
        <v>0.59244867228990827</v>
      </c>
      <c r="CT102" s="10">
        <f t="shared" si="496"/>
        <v>0.59451573466624907</v>
      </c>
      <c r="CU102" s="10">
        <f t="shared" si="496"/>
        <v>0.59658279704258987</v>
      </c>
      <c r="CV102" s="10">
        <f t="shared" si="496"/>
        <v>0.59864985941893067</v>
      </c>
      <c r="CW102" s="10">
        <f t="shared" ref="CW102:DL102" si="497">CW$5/(1-$C102)+$B$102-CW$5</f>
        <v>0.60071692179527059</v>
      </c>
      <c r="CX102" s="10">
        <f t="shared" si="497"/>
        <v>0.60278398417161139</v>
      </c>
      <c r="CY102" s="10">
        <f t="shared" si="497"/>
        <v>0.60485104654795219</v>
      </c>
      <c r="CZ102" s="10">
        <f t="shared" si="497"/>
        <v>0.60691810892429299</v>
      </c>
      <c r="DA102" s="10">
        <f t="shared" si="497"/>
        <v>0.60898517130063379</v>
      </c>
      <c r="DB102" s="10">
        <f t="shared" si="497"/>
        <v>0.61105223367697459</v>
      </c>
      <c r="DC102" s="10">
        <f t="shared" si="497"/>
        <v>0.61311929605331539</v>
      </c>
      <c r="DD102" s="10">
        <f t="shared" si="497"/>
        <v>0.61518635842965619</v>
      </c>
      <c r="DE102" s="10">
        <f t="shared" si="497"/>
        <v>0.61725342080599699</v>
      </c>
      <c r="DF102" s="10">
        <f t="shared" si="497"/>
        <v>0.61932048318233779</v>
      </c>
      <c r="DG102" s="10">
        <f t="shared" si="497"/>
        <v>0.62138754555867859</v>
      </c>
      <c r="DH102" s="10">
        <f t="shared" si="497"/>
        <v>0.6234546079350185</v>
      </c>
      <c r="DI102" s="10">
        <f t="shared" si="497"/>
        <v>0.6255216703113593</v>
      </c>
      <c r="DJ102" s="10">
        <f t="shared" si="497"/>
        <v>0.6275887326877001</v>
      </c>
      <c r="DK102" s="10">
        <f t="shared" si="497"/>
        <v>0.6296557950640409</v>
      </c>
      <c r="DL102" s="10">
        <f t="shared" si="497"/>
        <v>0.6317228574403817</v>
      </c>
      <c r="DM102" s="10">
        <f t="shared" ref="DM102:EB102" si="498">DM$5/(1-$C102)+$B$102-DM$5</f>
        <v>0.6337899198167225</v>
      </c>
      <c r="DN102" s="10">
        <f t="shared" si="498"/>
        <v>0.6358569821930633</v>
      </c>
      <c r="DO102" s="10">
        <f t="shared" si="498"/>
        <v>0.6379240445694041</v>
      </c>
      <c r="DP102" s="10">
        <f t="shared" si="498"/>
        <v>0.6399911069457449</v>
      </c>
      <c r="DQ102" s="10">
        <f t="shared" si="498"/>
        <v>0.6420581693220857</v>
      </c>
      <c r="DR102" s="10">
        <f t="shared" si="498"/>
        <v>0.64412523169842739</v>
      </c>
      <c r="DS102" s="10">
        <f t="shared" si="498"/>
        <v>0.6461922940747673</v>
      </c>
      <c r="DT102" s="10">
        <f t="shared" si="498"/>
        <v>0.64825935645110722</v>
      </c>
      <c r="DU102" s="10">
        <f t="shared" si="498"/>
        <v>0.6503264188274489</v>
      </c>
      <c r="DV102" s="10">
        <f t="shared" si="498"/>
        <v>0.65239348120378882</v>
      </c>
      <c r="DW102" s="10">
        <f t="shared" si="498"/>
        <v>0.6544605435801305</v>
      </c>
      <c r="DX102" s="10">
        <f t="shared" si="498"/>
        <v>0.65652760595647042</v>
      </c>
      <c r="DY102" s="10">
        <f t="shared" si="498"/>
        <v>0.65859466833281211</v>
      </c>
      <c r="DZ102" s="10">
        <f t="shared" si="498"/>
        <v>0.66066173070915202</v>
      </c>
      <c r="EA102" s="10">
        <f t="shared" si="498"/>
        <v>0.66272879308549371</v>
      </c>
      <c r="EB102" s="10">
        <f t="shared" si="498"/>
        <v>0.66479585546183362</v>
      </c>
      <c r="EC102" s="10">
        <f>EC$5/(1-$C102)+$B$102-EC$5</f>
        <v>0.66686291783817531</v>
      </c>
      <c r="ED102" s="10">
        <f>ED$5/(1-$C102)+$B$102-ED$5</f>
        <v>0.66892998021451522</v>
      </c>
    </row>
    <row r="103" spans="1:134" x14ac:dyDescent="0.25">
      <c r="A103" s="57" t="s">
        <v>78</v>
      </c>
      <c r="B103" s="10">
        <v>0.25659999999999999</v>
      </c>
      <c r="C103" s="7">
        <v>2.9399999999999999E-2</v>
      </c>
      <c r="D103" s="10">
        <f>D$5/(1-$C103)+$B$103-D$5</f>
        <v>0.30203581289923753</v>
      </c>
      <c r="E103" s="10">
        <f t="shared" ref="E103:T103" si="499">E$5/(1-$C103)+$B$103-E$5</f>
        <v>0.30355033999587877</v>
      </c>
      <c r="F103" s="10">
        <f t="shared" si="499"/>
        <v>0.30506486709252001</v>
      </c>
      <c r="G103" s="10">
        <f t="shared" si="499"/>
        <v>0.30657939418916125</v>
      </c>
      <c r="H103" s="10">
        <f t="shared" si="499"/>
        <v>0.30809392128580271</v>
      </c>
      <c r="I103" s="10">
        <f t="shared" si="499"/>
        <v>0.30960844838244372</v>
      </c>
      <c r="J103" s="10">
        <f t="shared" si="499"/>
        <v>0.31112297547908518</v>
      </c>
      <c r="K103" s="10">
        <f t="shared" si="499"/>
        <v>0.3126375025757262</v>
      </c>
      <c r="L103" s="10">
        <f t="shared" si="499"/>
        <v>0.31415202967236766</v>
      </c>
      <c r="M103" s="10">
        <f t="shared" si="499"/>
        <v>0.31566655676900912</v>
      </c>
      <c r="N103" s="10">
        <f t="shared" si="499"/>
        <v>0.31718108386565014</v>
      </c>
      <c r="O103" s="10">
        <f t="shared" si="499"/>
        <v>0.31869561096229138</v>
      </c>
      <c r="P103" s="10">
        <f t="shared" si="499"/>
        <v>0.32021013805893261</v>
      </c>
      <c r="Q103" s="10">
        <f t="shared" si="499"/>
        <v>0.32172466515557385</v>
      </c>
      <c r="R103" s="10">
        <f t="shared" si="499"/>
        <v>0.32323919225221509</v>
      </c>
      <c r="S103" s="10">
        <f t="shared" si="499"/>
        <v>0.32475371934885633</v>
      </c>
      <c r="T103" s="10">
        <f t="shared" si="499"/>
        <v>0.32626824644549757</v>
      </c>
      <c r="U103" s="10">
        <f t="shared" ref="U103:AJ103" si="500">U$5/(1-$C103)+$B$103-U$5</f>
        <v>0.32778277354213881</v>
      </c>
      <c r="V103" s="10">
        <f t="shared" si="500"/>
        <v>0.32929730063878004</v>
      </c>
      <c r="W103" s="10">
        <f t="shared" si="500"/>
        <v>0.33081182773542128</v>
      </c>
      <c r="X103" s="10">
        <f t="shared" si="500"/>
        <v>0.33232635483206252</v>
      </c>
      <c r="Y103" s="10">
        <f t="shared" si="500"/>
        <v>0.33384088192870376</v>
      </c>
      <c r="Z103" s="10">
        <f t="shared" si="500"/>
        <v>0.335355409025345</v>
      </c>
      <c r="AA103" s="10">
        <f t="shared" si="500"/>
        <v>0.33686993612198624</v>
      </c>
      <c r="AB103" s="10">
        <f t="shared" si="500"/>
        <v>0.33838446321862792</v>
      </c>
      <c r="AC103" s="10">
        <f t="shared" si="500"/>
        <v>0.33989899031526916</v>
      </c>
      <c r="AD103" s="10">
        <f t="shared" si="500"/>
        <v>0.34141351741191039</v>
      </c>
      <c r="AE103" s="10">
        <f t="shared" si="500"/>
        <v>0.34292804450855163</v>
      </c>
      <c r="AF103" s="10">
        <f t="shared" si="500"/>
        <v>0.34444257160519287</v>
      </c>
      <c r="AG103" s="10">
        <f t="shared" si="500"/>
        <v>0.34595709870183411</v>
      </c>
      <c r="AH103" s="10">
        <f t="shared" si="500"/>
        <v>0.34747162579847535</v>
      </c>
      <c r="AI103" s="10">
        <f t="shared" si="500"/>
        <v>0.34898615289511659</v>
      </c>
      <c r="AJ103" s="10">
        <f t="shared" si="500"/>
        <v>0.35050067999175782</v>
      </c>
      <c r="AK103" s="10">
        <f t="shared" ref="AK103:AZ103" si="501">AK$5/(1-$C103)+$B$103-AK$5</f>
        <v>0.35201520708839906</v>
      </c>
      <c r="AL103" s="10">
        <f t="shared" si="501"/>
        <v>0.3535297341850403</v>
      </c>
      <c r="AM103" s="10">
        <f t="shared" si="501"/>
        <v>0.35504426128168154</v>
      </c>
      <c r="AN103" s="10">
        <f t="shared" si="501"/>
        <v>0.35655878837832278</v>
      </c>
      <c r="AO103" s="10">
        <f t="shared" si="501"/>
        <v>0.35807331547496402</v>
      </c>
      <c r="AP103" s="10">
        <f t="shared" si="501"/>
        <v>0.35958784257160525</v>
      </c>
      <c r="AQ103" s="10">
        <f t="shared" si="501"/>
        <v>0.36110236966824649</v>
      </c>
      <c r="AR103" s="10">
        <f t="shared" si="501"/>
        <v>0.36261689676488773</v>
      </c>
      <c r="AS103" s="10">
        <f t="shared" si="501"/>
        <v>0.36413142386152897</v>
      </c>
      <c r="AT103" s="10">
        <f t="shared" si="501"/>
        <v>0.36564595095817021</v>
      </c>
      <c r="AU103" s="10">
        <f t="shared" si="501"/>
        <v>0.36716047805481145</v>
      </c>
      <c r="AV103" s="10">
        <f t="shared" si="501"/>
        <v>0.36867500515145268</v>
      </c>
      <c r="AW103" s="10">
        <f t="shared" si="501"/>
        <v>0.37018953224809392</v>
      </c>
      <c r="AX103" s="10">
        <f t="shared" si="501"/>
        <v>0.37170405934473516</v>
      </c>
      <c r="AY103" s="10">
        <f t="shared" si="501"/>
        <v>0.3732185864413764</v>
      </c>
      <c r="AZ103" s="10">
        <f t="shared" si="501"/>
        <v>0.37473311353801675</v>
      </c>
      <c r="BA103" s="10">
        <f t="shared" ref="BA103:BP103" si="502">BA$5/(1-$C103)+$B$103-BA$5</f>
        <v>0.37624764063465799</v>
      </c>
      <c r="BB103" s="10">
        <f t="shared" si="502"/>
        <v>0.37776216773129923</v>
      </c>
      <c r="BC103" s="10">
        <f t="shared" si="502"/>
        <v>0.37927669482794091</v>
      </c>
      <c r="BD103" s="10">
        <f t="shared" si="502"/>
        <v>0.38079122192458215</v>
      </c>
      <c r="BE103" s="10">
        <f t="shared" si="502"/>
        <v>0.38230574902122338</v>
      </c>
      <c r="BF103" s="10">
        <f t="shared" si="502"/>
        <v>0.38382027611786462</v>
      </c>
      <c r="BG103" s="10">
        <f t="shared" si="502"/>
        <v>0.38533480321450586</v>
      </c>
      <c r="BH103" s="10">
        <f t="shared" si="502"/>
        <v>0.3868493303111471</v>
      </c>
      <c r="BI103" s="10">
        <f t="shared" si="502"/>
        <v>0.38836385740778834</v>
      </c>
      <c r="BJ103" s="10">
        <f t="shared" si="502"/>
        <v>0.38987838450442958</v>
      </c>
      <c r="BK103" s="10">
        <f t="shared" si="502"/>
        <v>0.39139291160107081</v>
      </c>
      <c r="BL103" s="10">
        <f t="shared" si="502"/>
        <v>0.39290743869771205</v>
      </c>
      <c r="BM103" s="10">
        <f t="shared" si="502"/>
        <v>0.39442196579435329</v>
      </c>
      <c r="BN103" s="10">
        <f t="shared" si="502"/>
        <v>0.39593649289099453</v>
      </c>
      <c r="BO103" s="10">
        <f t="shared" si="502"/>
        <v>0.39745101998763577</v>
      </c>
      <c r="BP103" s="10">
        <f t="shared" si="502"/>
        <v>0.39896554708427701</v>
      </c>
      <c r="BQ103" s="10">
        <f t="shared" ref="BQ103:CF103" si="503">BQ$5/(1-$C103)+$B$103-BQ$5</f>
        <v>0.40048007418091824</v>
      </c>
      <c r="BR103" s="10">
        <f t="shared" si="503"/>
        <v>0.40199460127755948</v>
      </c>
      <c r="BS103" s="10">
        <f t="shared" si="503"/>
        <v>0.40350912837420072</v>
      </c>
      <c r="BT103" s="10">
        <f t="shared" si="503"/>
        <v>0.40502365547084196</v>
      </c>
      <c r="BU103" s="10">
        <f t="shared" si="503"/>
        <v>0.4065381825674832</v>
      </c>
      <c r="BV103" s="10">
        <f t="shared" si="503"/>
        <v>0.40805270966412444</v>
      </c>
      <c r="BW103" s="10">
        <f t="shared" si="503"/>
        <v>0.40956723676076567</v>
      </c>
      <c r="BX103" s="10">
        <f t="shared" si="503"/>
        <v>0.41108176385740691</v>
      </c>
      <c r="BY103" s="10">
        <f t="shared" si="503"/>
        <v>0.41259629095404815</v>
      </c>
      <c r="BZ103" s="10">
        <f t="shared" si="503"/>
        <v>0.41411081805068939</v>
      </c>
      <c r="CA103" s="10">
        <f t="shared" si="503"/>
        <v>0.41562534514733063</v>
      </c>
      <c r="CB103" s="10">
        <f t="shared" si="503"/>
        <v>0.41713987224397187</v>
      </c>
      <c r="CC103" s="10">
        <f t="shared" si="503"/>
        <v>0.4186543993406131</v>
      </c>
      <c r="CD103" s="10">
        <f t="shared" si="503"/>
        <v>0.42016892643725434</v>
      </c>
      <c r="CE103" s="10">
        <f t="shared" si="503"/>
        <v>0.42168345353389558</v>
      </c>
      <c r="CF103" s="10">
        <f t="shared" si="503"/>
        <v>0.42319798063053682</v>
      </c>
      <c r="CG103" s="10">
        <f t="shared" ref="CG103:CV103" si="504">CG$5/(1-$C103)+$B$103-CG$5</f>
        <v>0.42471250772717806</v>
      </c>
      <c r="CH103" s="10">
        <f t="shared" si="504"/>
        <v>0.4262270348238193</v>
      </c>
      <c r="CI103" s="10">
        <f t="shared" si="504"/>
        <v>0.42774156192046053</v>
      </c>
      <c r="CJ103" s="10">
        <f t="shared" si="504"/>
        <v>0.42925608901710177</v>
      </c>
      <c r="CK103" s="10">
        <f t="shared" si="504"/>
        <v>0.43077061611374301</v>
      </c>
      <c r="CL103" s="10">
        <f t="shared" si="504"/>
        <v>0.43228514321038425</v>
      </c>
      <c r="CM103" s="10">
        <f t="shared" si="504"/>
        <v>0.43379967030702549</v>
      </c>
      <c r="CN103" s="10">
        <f t="shared" si="504"/>
        <v>0.43531419740366672</v>
      </c>
      <c r="CO103" s="10">
        <f t="shared" si="504"/>
        <v>0.43682872450030796</v>
      </c>
      <c r="CP103" s="10">
        <f t="shared" si="504"/>
        <v>0.4383432515969492</v>
      </c>
      <c r="CQ103" s="10">
        <f t="shared" si="504"/>
        <v>0.43985777869359044</v>
      </c>
      <c r="CR103" s="10">
        <f t="shared" si="504"/>
        <v>0.44137230579023168</v>
      </c>
      <c r="CS103" s="10">
        <f t="shared" si="504"/>
        <v>0.44288683288687292</v>
      </c>
      <c r="CT103" s="10">
        <f t="shared" si="504"/>
        <v>0.44440135998351415</v>
      </c>
      <c r="CU103" s="10">
        <f t="shared" si="504"/>
        <v>0.44591588708015539</v>
      </c>
      <c r="CV103" s="10">
        <f t="shared" si="504"/>
        <v>0.44743041417679663</v>
      </c>
      <c r="CW103" s="10">
        <f t="shared" ref="CW103:DL103" si="505">CW$5/(1-$C103)+$B$103-CW$5</f>
        <v>0.44894494127343787</v>
      </c>
      <c r="CX103" s="10">
        <f t="shared" si="505"/>
        <v>0.45045946837007911</v>
      </c>
      <c r="CY103" s="10">
        <f t="shared" si="505"/>
        <v>0.45197399546672035</v>
      </c>
      <c r="CZ103" s="10">
        <f t="shared" si="505"/>
        <v>0.45348852256336158</v>
      </c>
      <c r="DA103" s="10">
        <f t="shared" si="505"/>
        <v>0.45500304966000282</v>
      </c>
      <c r="DB103" s="10">
        <f t="shared" si="505"/>
        <v>0.45651757675664406</v>
      </c>
      <c r="DC103" s="10">
        <f t="shared" si="505"/>
        <v>0.4580321038532853</v>
      </c>
      <c r="DD103" s="10">
        <f t="shared" si="505"/>
        <v>0.45954663094992743</v>
      </c>
      <c r="DE103" s="10">
        <f t="shared" si="505"/>
        <v>0.46106115804656866</v>
      </c>
      <c r="DF103" s="10">
        <f t="shared" si="505"/>
        <v>0.4625756851432099</v>
      </c>
      <c r="DG103" s="10">
        <f t="shared" si="505"/>
        <v>0.46409021223985114</v>
      </c>
      <c r="DH103" s="10">
        <f t="shared" si="505"/>
        <v>0.46560473933649238</v>
      </c>
      <c r="DI103" s="10">
        <f t="shared" si="505"/>
        <v>0.46711926643313362</v>
      </c>
      <c r="DJ103" s="10">
        <f t="shared" si="505"/>
        <v>0.46863379352977486</v>
      </c>
      <c r="DK103" s="10">
        <f t="shared" si="505"/>
        <v>0.47014832062641609</v>
      </c>
      <c r="DL103" s="10">
        <f t="shared" si="505"/>
        <v>0.47166284772305733</v>
      </c>
      <c r="DM103" s="10">
        <f t="shared" ref="DM103:EB103" si="506">DM$5/(1-$C103)+$B$103-DM$5</f>
        <v>0.47317737481969857</v>
      </c>
      <c r="DN103" s="10">
        <f t="shared" si="506"/>
        <v>0.47469190191633981</v>
      </c>
      <c r="DO103" s="10">
        <f t="shared" si="506"/>
        <v>0.47620642901298105</v>
      </c>
      <c r="DP103" s="10">
        <f t="shared" si="506"/>
        <v>0.47772095610962229</v>
      </c>
      <c r="DQ103" s="10">
        <f t="shared" si="506"/>
        <v>0.47923548320626352</v>
      </c>
      <c r="DR103" s="10">
        <f t="shared" si="506"/>
        <v>0.48075001030290476</v>
      </c>
      <c r="DS103" s="10">
        <f t="shared" si="506"/>
        <v>0.482264537399546</v>
      </c>
      <c r="DT103" s="10">
        <f t="shared" si="506"/>
        <v>0.48377906449618724</v>
      </c>
      <c r="DU103" s="10">
        <f t="shared" si="506"/>
        <v>0.48529359159282848</v>
      </c>
      <c r="DV103" s="10">
        <f t="shared" si="506"/>
        <v>0.48680811868946972</v>
      </c>
      <c r="DW103" s="10">
        <f t="shared" si="506"/>
        <v>0.48832264578611095</v>
      </c>
      <c r="DX103" s="10">
        <f t="shared" si="506"/>
        <v>0.48983717288275219</v>
      </c>
      <c r="DY103" s="10">
        <f t="shared" si="506"/>
        <v>0.49135169997939343</v>
      </c>
      <c r="DZ103" s="10">
        <f t="shared" si="506"/>
        <v>0.49286622707603467</v>
      </c>
      <c r="EA103" s="10">
        <f t="shared" si="506"/>
        <v>0.49438075417267591</v>
      </c>
      <c r="EB103" s="10">
        <f t="shared" si="506"/>
        <v>0.49589528126931715</v>
      </c>
      <c r="EC103" s="10">
        <f>EC$5/(1-$C103)+$B$103-EC$5</f>
        <v>0.49740980836595838</v>
      </c>
      <c r="ED103" s="10">
        <f>ED$5/(1-$C103)+$B$103-ED$5</f>
        <v>0.49892433546259962</v>
      </c>
    </row>
    <row r="104" spans="1:134" x14ac:dyDescent="0.25">
      <c r="A104" s="57" t="s">
        <v>79</v>
      </c>
      <c r="B104" s="10">
        <v>0.60760000000000003</v>
      </c>
      <c r="C104" s="7">
        <v>7.3400000000000007E-2</v>
      </c>
      <c r="D104" s="10">
        <f>D$5/(1-$C104)+$B$104-D$5</f>
        <v>0.72642149794949296</v>
      </c>
      <c r="E104" s="10">
        <f t="shared" ref="E104:T104" si="507">E$5/(1-$C104)+$B$104-E$5</f>
        <v>0.73038221454780916</v>
      </c>
      <c r="F104" s="10">
        <f t="shared" si="507"/>
        <v>0.73434293114612581</v>
      </c>
      <c r="G104" s="10">
        <f t="shared" si="507"/>
        <v>0.73830364774444202</v>
      </c>
      <c r="H104" s="10">
        <f t="shared" si="507"/>
        <v>0.74226436434275866</v>
      </c>
      <c r="I104" s="10">
        <f t="shared" si="507"/>
        <v>0.74622508094107487</v>
      </c>
      <c r="J104" s="10">
        <f t="shared" si="507"/>
        <v>0.75018579753939152</v>
      </c>
      <c r="K104" s="10">
        <f t="shared" si="507"/>
        <v>0.75414651413770772</v>
      </c>
      <c r="L104" s="10">
        <f t="shared" si="507"/>
        <v>0.75810723073602437</v>
      </c>
      <c r="M104" s="10">
        <f t="shared" si="507"/>
        <v>0.76206794733434102</v>
      </c>
      <c r="N104" s="10">
        <f t="shared" si="507"/>
        <v>0.76602866393265723</v>
      </c>
      <c r="O104" s="10">
        <f t="shared" si="507"/>
        <v>0.76998938053097365</v>
      </c>
      <c r="P104" s="10">
        <f t="shared" si="507"/>
        <v>0.77395009712929008</v>
      </c>
      <c r="Q104" s="10">
        <f t="shared" si="507"/>
        <v>0.77791081372760651</v>
      </c>
      <c r="R104" s="10">
        <f t="shared" si="507"/>
        <v>0.78187153032592294</v>
      </c>
      <c r="S104" s="10">
        <f t="shared" si="507"/>
        <v>0.78583224692423936</v>
      </c>
      <c r="T104" s="10">
        <f t="shared" si="507"/>
        <v>0.78979296352255579</v>
      </c>
      <c r="U104" s="10">
        <f t="shared" ref="U104:AJ104" si="508">U$5/(1-$C104)+$B$104-U$5</f>
        <v>0.79375368012087222</v>
      </c>
      <c r="V104" s="10">
        <f t="shared" si="508"/>
        <v>0.79771439671918865</v>
      </c>
      <c r="W104" s="10">
        <f t="shared" si="508"/>
        <v>0.80167511331750507</v>
      </c>
      <c r="X104" s="10">
        <f t="shared" si="508"/>
        <v>0.8056358299158215</v>
      </c>
      <c r="Y104" s="10">
        <f t="shared" si="508"/>
        <v>0.80959654651413793</v>
      </c>
      <c r="Z104" s="10">
        <f t="shared" si="508"/>
        <v>0.81355726311245435</v>
      </c>
      <c r="AA104" s="10">
        <f t="shared" si="508"/>
        <v>0.81751797971077078</v>
      </c>
      <c r="AB104" s="10">
        <f t="shared" si="508"/>
        <v>0.82147869630908721</v>
      </c>
      <c r="AC104" s="10">
        <f t="shared" si="508"/>
        <v>0.82543941290740364</v>
      </c>
      <c r="AD104" s="10">
        <f t="shared" si="508"/>
        <v>0.82940012950572006</v>
      </c>
      <c r="AE104" s="10">
        <f t="shared" si="508"/>
        <v>0.83336084610403605</v>
      </c>
      <c r="AF104" s="10">
        <f t="shared" si="508"/>
        <v>0.83732156270235247</v>
      </c>
      <c r="AG104" s="10">
        <f t="shared" si="508"/>
        <v>0.8412822793006689</v>
      </c>
      <c r="AH104" s="10">
        <f t="shared" si="508"/>
        <v>0.84524299589898533</v>
      </c>
      <c r="AI104" s="10">
        <f t="shared" si="508"/>
        <v>0.84920371249730175</v>
      </c>
      <c r="AJ104" s="10">
        <f t="shared" si="508"/>
        <v>0.85316442909561818</v>
      </c>
      <c r="AK104" s="10">
        <f t="shared" ref="AK104:AZ104" si="509">AK$5/(1-$C104)+$B$104-AK$5</f>
        <v>0.85712514569393461</v>
      </c>
      <c r="AL104" s="10">
        <f t="shared" si="509"/>
        <v>0.86108586229225059</v>
      </c>
      <c r="AM104" s="10">
        <f t="shared" si="509"/>
        <v>0.86504657889056746</v>
      </c>
      <c r="AN104" s="10">
        <f t="shared" si="509"/>
        <v>0.86900729548888345</v>
      </c>
      <c r="AO104" s="10">
        <f t="shared" si="509"/>
        <v>0.87296801208720032</v>
      </c>
      <c r="AP104" s="10">
        <f t="shared" si="509"/>
        <v>0.8769287286855163</v>
      </c>
      <c r="AQ104" s="10">
        <f t="shared" si="509"/>
        <v>0.88088944528383317</v>
      </c>
      <c r="AR104" s="10">
        <f t="shared" si="509"/>
        <v>0.88485016188214916</v>
      </c>
      <c r="AS104" s="10">
        <f t="shared" si="509"/>
        <v>0.88881087848046603</v>
      </c>
      <c r="AT104" s="10">
        <f t="shared" si="509"/>
        <v>0.89277159507878201</v>
      </c>
      <c r="AU104" s="10">
        <f t="shared" si="509"/>
        <v>0.89673231167709888</v>
      </c>
      <c r="AV104" s="10">
        <f t="shared" si="509"/>
        <v>0.90069302827541486</v>
      </c>
      <c r="AW104" s="10">
        <f t="shared" si="509"/>
        <v>0.90465374487373085</v>
      </c>
      <c r="AX104" s="10">
        <f t="shared" si="509"/>
        <v>0.90861446147204772</v>
      </c>
      <c r="AY104" s="10">
        <f t="shared" si="509"/>
        <v>0.9125751780703637</v>
      </c>
      <c r="AZ104" s="10">
        <f t="shared" si="509"/>
        <v>0.91653589466868057</v>
      </c>
      <c r="BA104" s="10">
        <f t="shared" ref="BA104:BP104" si="510">BA$5/(1-$C104)+$B$104-BA$5</f>
        <v>0.92049661126699656</v>
      </c>
      <c r="BB104" s="10">
        <f t="shared" si="510"/>
        <v>0.92445732786531343</v>
      </c>
      <c r="BC104" s="10">
        <f t="shared" si="510"/>
        <v>0.92841804446362985</v>
      </c>
      <c r="BD104" s="10">
        <f t="shared" si="510"/>
        <v>0.93237876106194584</v>
      </c>
      <c r="BE104" s="10">
        <f t="shared" si="510"/>
        <v>0.93633947766026271</v>
      </c>
      <c r="BF104" s="10">
        <f t="shared" si="510"/>
        <v>0.94030019425857869</v>
      </c>
      <c r="BG104" s="10">
        <f t="shared" si="510"/>
        <v>0.94426091085689556</v>
      </c>
      <c r="BH104" s="10">
        <f t="shared" si="510"/>
        <v>0.94822162745521155</v>
      </c>
      <c r="BI104" s="10">
        <f t="shared" si="510"/>
        <v>0.95218234405352842</v>
      </c>
      <c r="BJ104" s="10">
        <f t="shared" si="510"/>
        <v>0.9561430606518444</v>
      </c>
      <c r="BK104" s="10">
        <f t="shared" si="510"/>
        <v>0.96010377725016127</v>
      </c>
      <c r="BL104" s="10">
        <f t="shared" si="510"/>
        <v>0.96406449384847726</v>
      </c>
      <c r="BM104" s="10">
        <f t="shared" si="510"/>
        <v>0.96802521044679413</v>
      </c>
      <c r="BN104" s="10">
        <f t="shared" si="510"/>
        <v>0.97198592704511011</v>
      </c>
      <c r="BO104" s="10">
        <f t="shared" si="510"/>
        <v>0.97594664364342698</v>
      </c>
      <c r="BP104" s="10">
        <f t="shared" si="510"/>
        <v>0.97990736024174296</v>
      </c>
      <c r="BQ104" s="10">
        <f t="shared" ref="BQ104:CF104" si="511">BQ$5/(1-$C104)+$B$104-BQ$5</f>
        <v>0.98386807684005984</v>
      </c>
      <c r="BR104" s="10">
        <f t="shared" si="511"/>
        <v>0.98782879343837582</v>
      </c>
      <c r="BS104" s="10">
        <f t="shared" si="511"/>
        <v>0.99178951003669269</v>
      </c>
      <c r="BT104" s="10">
        <f t="shared" si="511"/>
        <v>0.99575022663500867</v>
      </c>
      <c r="BU104" s="10">
        <f t="shared" si="511"/>
        <v>0.99971094323332554</v>
      </c>
      <c r="BV104" s="10">
        <f t="shared" si="511"/>
        <v>1.0036716598316415</v>
      </c>
      <c r="BW104" s="10">
        <f t="shared" si="511"/>
        <v>1.0076323764299584</v>
      </c>
      <c r="BX104" s="10">
        <f t="shared" si="511"/>
        <v>1.0115930930282744</v>
      </c>
      <c r="BY104" s="10">
        <f t="shared" si="511"/>
        <v>1.0155538096265913</v>
      </c>
      <c r="BZ104" s="10">
        <f t="shared" si="511"/>
        <v>1.0195145262249072</v>
      </c>
      <c r="CA104" s="10">
        <f t="shared" si="511"/>
        <v>1.0234752428232241</v>
      </c>
      <c r="CB104" s="10">
        <f t="shared" si="511"/>
        <v>1.0274359594215401</v>
      </c>
      <c r="CC104" s="10">
        <f t="shared" si="511"/>
        <v>1.0313966760198561</v>
      </c>
      <c r="CD104" s="10">
        <f t="shared" si="511"/>
        <v>1.0353573926181729</v>
      </c>
      <c r="CE104" s="10">
        <f t="shared" si="511"/>
        <v>1.0393181092164889</v>
      </c>
      <c r="CF104" s="10">
        <f t="shared" si="511"/>
        <v>1.0432788258148058</v>
      </c>
      <c r="CG104" s="10">
        <f t="shared" ref="CG104:CV104" si="512">CG$5/(1-$C104)+$B$104-CG$5</f>
        <v>1.0472395424131218</v>
      </c>
      <c r="CH104" s="10">
        <f t="shared" si="512"/>
        <v>1.0512002590114387</v>
      </c>
      <c r="CI104" s="10">
        <f t="shared" si="512"/>
        <v>1.0551609756097546</v>
      </c>
      <c r="CJ104" s="10">
        <f t="shared" si="512"/>
        <v>1.0591216922080715</v>
      </c>
      <c r="CK104" s="10">
        <f t="shared" si="512"/>
        <v>1.0630824088063875</v>
      </c>
      <c r="CL104" s="10">
        <f t="shared" si="512"/>
        <v>1.0670431254047044</v>
      </c>
      <c r="CM104" s="10">
        <f t="shared" si="512"/>
        <v>1.0710038420030203</v>
      </c>
      <c r="CN104" s="10">
        <f t="shared" si="512"/>
        <v>1.0749645586013372</v>
      </c>
      <c r="CO104" s="10">
        <f t="shared" si="512"/>
        <v>1.0789252751996532</v>
      </c>
      <c r="CP104" s="10">
        <f t="shared" si="512"/>
        <v>1.0828859917979701</v>
      </c>
      <c r="CQ104" s="10">
        <f t="shared" si="512"/>
        <v>1.0868467083962861</v>
      </c>
      <c r="CR104" s="10">
        <f t="shared" si="512"/>
        <v>1.0908074249946029</v>
      </c>
      <c r="CS104" s="10">
        <f t="shared" si="512"/>
        <v>1.0947681415929189</v>
      </c>
      <c r="CT104" s="10">
        <f t="shared" si="512"/>
        <v>1.0987288581912358</v>
      </c>
      <c r="CU104" s="10">
        <f t="shared" si="512"/>
        <v>1.1026895747895518</v>
      </c>
      <c r="CV104" s="10">
        <f t="shared" si="512"/>
        <v>1.1066502913878686</v>
      </c>
      <c r="CW104" s="10">
        <f t="shared" ref="CW104:DL104" si="513">CW$5/(1-$C104)+$B$104-CW$5</f>
        <v>1.1106110079861846</v>
      </c>
      <c r="CX104" s="10">
        <f t="shared" si="513"/>
        <v>1.1145717245845015</v>
      </c>
      <c r="CY104" s="10">
        <f t="shared" si="513"/>
        <v>1.1185324411828175</v>
      </c>
      <c r="CZ104" s="10">
        <f t="shared" si="513"/>
        <v>1.1224931577811343</v>
      </c>
      <c r="DA104" s="10">
        <f t="shared" si="513"/>
        <v>1.1264538743794503</v>
      </c>
      <c r="DB104" s="10">
        <f t="shared" si="513"/>
        <v>1.1304145909777672</v>
      </c>
      <c r="DC104" s="10">
        <f t="shared" si="513"/>
        <v>1.1343753075760832</v>
      </c>
      <c r="DD104" s="10">
        <f t="shared" si="513"/>
        <v>1.1383360241744001</v>
      </c>
      <c r="DE104" s="10">
        <f t="shared" si="513"/>
        <v>1.142296740772716</v>
      </c>
      <c r="DF104" s="10">
        <f t="shared" si="513"/>
        <v>1.1462574573710329</v>
      </c>
      <c r="DG104" s="10">
        <f t="shared" si="513"/>
        <v>1.1502181739693498</v>
      </c>
      <c r="DH104" s="10">
        <f t="shared" si="513"/>
        <v>1.1541788905676649</v>
      </c>
      <c r="DI104" s="10">
        <f t="shared" si="513"/>
        <v>1.1581396071659817</v>
      </c>
      <c r="DJ104" s="10">
        <f t="shared" si="513"/>
        <v>1.1621003237642986</v>
      </c>
      <c r="DK104" s="10">
        <f t="shared" si="513"/>
        <v>1.1660610403626155</v>
      </c>
      <c r="DL104" s="10">
        <f t="shared" si="513"/>
        <v>1.1700217569609306</v>
      </c>
      <c r="DM104" s="10">
        <f t="shared" ref="DM104:EB104" si="514">DM$5/(1-$C104)+$B$104-DM$5</f>
        <v>1.1739824735592475</v>
      </c>
      <c r="DN104" s="10">
        <f t="shared" si="514"/>
        <v>1.1779431901575643</v>
      </c>
      <c r="DO104" s="10">
        <f t="shared" si="514"/>
        <v>1.1819039067558812</v>
      </c>
      <c r="DP104" s="10">
        <f t="shared" si="514"/>
        <v>1.1858646233541963</v>
      </c>
      <c r="DQ104" s="10">
        <f t="shared" si="514"/>
        <v>1.1898253399525132</v>
      </c>
      <c r="DR104" s="10">
        <f t="shared" si="514"/>
        <v>1.19378605655083</v>
      </c>
      <c r="DS104" s="10">
        <f t="shared" si="514"/>
        <v>1.1977467731491451</v>
      </c>
      <c r="DT104" s="10">
        <f t="shared" si="514"/>
        <v>1.201707489747462</v>
      </c>
      <c r="DU104" s="10">
        <f t="shared" si="514"/>
        <v>1.2056682063457789</v>
      </c>
      <c r="DV104" s="10">
        <f t="shared" si="514"/>
        <v>1.2096289229440957</v>
      </c>
      <c r="DW104" s="10">
        <f t="shared" si="514"/>
        <v>1.2135896395424108</v>
      </c>
      <c r="DX104" s="10">
        <f t="shared" si="514"/>
        <v>1.2175503561407277</v>
      </c>
      <c r="DY104" s="10">
        <f t="shared" si="514"/>
        <v>1.2215110727390446</v>
      </c>
      <c r="DZ104" s="10">
        <f t="shared" si="514"/>
        <v>1.2254717893373615</v>
      </c>
      <c r="EA104" s="10">
        <f t="shared" si="514"/>
        <v>1.2294325059356765</v>
      </c>
      <c r="EB104" s="10">
        <f t="shared" si="514"/>
        <v>1.2333932225339934</v>
      </c>
      <c r="EC104" s="10">
        <f>EC$5/(1-$C104)+$B$104-EC$5</f>
        <v>1.2373539391323103</v>
      </c>
      <c r="ED104" s="10">
        <f>ED$5/(1-$C104)+$B$104-ED$5</f>
        <v>1.2413146557306272</v>
      </c>
    </row>
    <row r="105" spans="1:134" x14ac:dyDescent="0.25">
      <c r="A105" s="57" t="s">
        <v>80</v>
      </c>
      <c r="B105" s="10">
        <v>0.45529999999999998</v>
      </c>
      <c r="C105" s="7">
        <v>6.3500000000000001E-2</v>
      </c>
      <c r="D105" s="10">
        <f>D$5/(1-$C105)+$B$105-D$5</f>
        <v>0.55700848905499178</v>
      </c>
      <c r="E105" s="10">
        <f t="shared" ref="E105:T105" si="515">E$5/(1-$C105)+$B$105-E$5</f>
        <v>0.56039877202349175</v>
      </c>
      <c r="F105" s="10">
        <f t="shared" si="515"/>
        <v>0.56378905499199128</v>
      </c>
      <c r="G105" s="10">
        <f t="shared" si="515"/>
        <v>0.56717933796049125</v>
      </c>
      <c r="H105" s="10">
        <f t="shared" si="515"/>
        <v>0.57056962092899077</v>
      </c>
      <c r="I105" s="10">
        <f t="shared" si="515"/>
        <v>0.57395990389749074</v>
      </c>
      <c r="J105" s="10">
        <f t="shared" si="515"/>
        <v>0.57735018686599027</v>
      </c>
      <c r="K105" s="10">
        <f t="shared" si="515"/>
        <v>0.58074046983449024</v>
      </c>
      <c r="L105" s="10">
        <f t="shared" si="515"/>
        <v>0.58413075280298976</v>
      </c>
      <c r="M105" s="10">
        <f t="shared" si="515"/>
        <v>0.58752103577148929</v>
      </c>
      <c r="N105" s="10">
        <f t="shared" si="515"/>
        <v>0.59091131873998926</v>
      </c>
      <c r="O105" s="10">
        <f t="shared" si="515"/>
        <v>0.594301601708489</v>
      </c>
      <c r="P105" s="10">
        <f t="shared" si="515"/>
        <v>0.59769188467698875</v>
      </c>
      <c r="Q105" s="10">
        <f t="shared" si="515"/>
        <v>0.6010821676454885</v>
      </c>
      <c r="R105" s="10">
        <f t="shared" si="515"/>
        <v>0.60447245061398824</v>
      </c>
      <c r="S105" s="10">
        <f t="shared" si="515"/>
        <v>0.60786273358248799</v>
      </c>
      <c r="T105" s="10">
        <f t="shared" si="515"/>
        <v>0.61125301655098729</v>
      </c>
      <c r="U105" s="10">
        <f t="shared" ref="U105:AJ105" si="516">U$5/(1-$C105)+$B$105-U$5</f>
        <v>0.61464329951948704</v>
      </c>
      <c r="V105" s="10">
        <f t="shared" si="516"/>
        <v>0.61803358248798679</v>
      </c>
      <c r="W105" s="10">
        <f t="shared" si="516"/>
        <v>0.62142386545648653</v>
      </c>
      <c r="X105" s="10">
        <f t="shared" si="516"/>
        <v>0.62481414842498628</v>
      </c>
      <c r="Y105" s="10">
        <f t="shared" si="516"/>
        <v>0.62820443139348603</v>
      </c>
      <c r="Z105" s="10">
        <f t="shared" si="516"/>
        <v>0.63159471436198578</v>
      </c>
      <c r="AA105" s="10">
        <f t="shared" si="516"/>
        <v>0.63498499733048552</v>
      </c>
      <c r="AB105" s="10">
        <f t="shared" si="516"/>
        <v>0.63837528029898527</v>
      </c>
      <c r="AC105" s="10">
        <f t="shared" si="516"/>
        <v>0.64176556326748502</v>
      </c>
      <c r="AD105" s="10">
        <f t="shared" si="516"/>
        <v>0.64515584623598476</v>
      </c>
      <c r="AE105" s="10">
        <f t="shared" si="516"/>
        <v>0.64854612920448451</v>
      </c>
      <c r="AF105" s="10">
        <f t="shared" si="516"/>
        <v>0.65193641217298426</v>
      </c>
      <c r="AG105" s="10">
        <f t="shared" si="516"/>
        <v>0.65532669514148401</v>
      </c>
      <c r="AH105" s="10">
        <f t="shared" si="516"/>
        <v>0.65871697810998375</v>
      </c>
      <c r="AI105" s="10">
        <f t="shared" si="516"/>
        <v>0.6621072610784835</v>
      </c>
      <c r="AJ105" s="10">
        <f t="shared" si="516"/>
        <v>0.66549754404698325</v>
      </c>
      <c r="AK105" s="10">
        <f t="shared" ref="AK105:AZ105" si="517">AK$5/(1-$C105)+$B$105-AK$5</f>
        <v>0.66888782701548255</v>
      </c>
      <c r="AL105" s="10">
        <f t="shared" si="517"/>
        <v>0.6722781099839823</v>
      </c>
      <c r="AM105" s="10">
        <f t="shared" si="517"/>
        <v>0.67566839295248204</v>
      </c>
      <c r="AN105" s="10">
        <f t="shared" si="517"/>
        <v>0.67905867592098179</v>
      </c>
      <c r="AO105" s="10">
        <f t="shared" si="517"/>
        <v>0.68244895888948198</v>
      </c>
      <c r="AP105" s="10">
        <f t="shared" si="517"/>
        <v>0.68583924185798173</v>
      </c>
      <c r="AQ105" s="10">
        <f t="shared" si="517"/>
        <v>0.68922952482648148</v>
      </c>
      <c r="AR105" s="10">
        <f t="shared" si="517"/>
        <v>0.69261980779498122</v>
      </c>
      <c r="AS105" s="10">
        <f t="shared" si="517"/>
        <v>0.69601009076348097</v>
      </c>
      <c r="AT105" s="10">
        <f t="shared" si="517"/>
        <v>0.69940037373198072</v>
      </c>
      <c r="AU105" s="10">
        <f t="shared" si="517"/>
        <v>0.70279065670048046</v>
      </c>
      <c r="AV105" s="10">
        <f t="shared" si="517"/>
        <v>0.70618093966898021</v>
      </c>
      <c r="AW105" s="10">
        <f t="shared" si="517"/>
        <v>0.70957122263747996</v>
      </c>
      <c r="AX105" s="10">
        <f t="shared" si="517"/>
        <v>0.71296150560597971</v>
      </c>
      <c r="AY105" s="10">
        <f t="shared" si="517"/>
        <v>0.71635178857447945</v>
      </c>
      <c r="AZ105" s="10">
        <f t="shared" si="517"/>
        <v>0.7197420715429792</v>
      </c>
      <c r="BA105" s="10">
        <f t="shared" ref="BA105:BP105" si="518">BA$5/(1-$C105)+$B$105-BA$5</f>
        <v>0.72313235451147895</v>
      </c>
      <c r="BB105" s="10">
        <f t="shared" si="518"/>
        <v>0.72652263747997869</v>
      </c>
      <c r="BC105" s="10">
        <f t="shared" si="518"/>
        <v>0.729912920448478</v>
      </c>
      <c r="BD105" s="10">
        <f t="shared" si="518"/>
        <v>0.73330320341697774</v>
      </c>
      <c r="BE105" s="10">
        <f t="shared" si="518"/>
        <v>0.73669348638547749</v>
      </c>
      <c r="BF105" s="10">
        <f t="shared" si="518"/>
        <v>0.74008376935397724</v>
      </c>
      <c r="BG105" s="10">
        <f t="shared" si="518"/>
        <v>0.74347405232247699</v>
      </c>
      <c r="BH105" s="10">
        <f t="shared" si="518"/>
        <v>0.74686433529097673</v>
      </c>
      <c r="BI105" s="10">
        <f t="shared" si="518"/>
        <v>0.75025461825947648</v>
      </c>
      <c r="BJ105" s="10">
        <f t="shared" si="518"/>
        <v>0.75364490122797623</v>
      </c>
      <c r="BK105" s="10">
        <f t="shared" si="518"/>
        <v>0.75703518419647597</v>
      </c>
      <c r="BL105" s="10">
        <f t="shared" si="518"/>
        <v>0.76042546716497572</v>
      </c>
      <c r="BM105" s="10">
        <f t="shared" si="518"/>
        <v>0.76381575013347547</v>
      </c>
      <c r="BN105" s="10">
        <f t="shared" si="518"/>
        <v>0.76720603310197522</v>
      </c>
      <c r="BO105" s="10">
        <f t="shared" si="518"/>
        <v>0.77059631607047496</v>
      </c>
      <c r="BP105" s="10">
        <f t="shared" si="518"/>
        <v>0.77398659903897471</v>
      </c>
      <c r="BQ105" s="10">
        <f t="shared" ref="BQ105:CF105" si="519">BQ$5/(1-$C105)+$B$105-BQ$5</f>
        <v>0.77737688200747446</v>
      </c>
      <c r="BR105" s="10">
        <f t="shared" si="519"/>
        <v>0.7807671649759742</v>
      </c>
      <c r="BS105" s="10">
        <f t="shared" si="519"/>
        <v>0.78415744794447395</v>
      </c>
      <c r="BT105" s="10">
        <f t="shared" si="519"/>
        <v>0.7875477309129737</v>
      </c>
      <c r="BU105" s="10">
        <f t="shared" si="519"/>
        <v>0.79093801388147345</v>
      </c>
      <c r="BV105" s="10">
        <f t="shared" si="519"/>
        <v>0.79432829684997319</v>
      </c>
      <c r="BW105" s="10">
        <f t="shared" si="519"/>
        <v>0.79771857981847294</v>
      </c>
      <c r="BX105" s="10">
        <f t="shared" si="519"/>
        <v>0.80110886278697269</v>
      </c>
      <c r="BY105" s="10">
        <f t="shared" si="519"/>
        <v>0.80449914575547243</v>
      </c>
      <c r="BZ105" s="10">
        <f t="shared" si="519"/>
        <v>0.80788942872397218</v>
      </c>
      <c r="CA105" s="10">
        <f t="shared" si="519"/>
        <v>0.81127971169247193</v>
      </c>
      <c r="CB105" s="10">
        <f t="shared" si="519"/>
        <v>0.81466999466097167</v>
      </c>
      <c r="CC105" s="10">
        <f t="shared" si="519"/>
        <v>0.81806027762947053</v>
      </c>
      <c r="CD105" s="10">
        <f t="shared" si="519"/>
        <v>0.82145056059797028</v>
      </c>
      <c r="CE105" s="10">
        <f t="shared" si="519"/>
        <v>0.82484084356647003</v>
      </c>
      <c r="CF105" s="10">
        <f t="shared" si="519"/>
        <v>0.82823112653496977</v>
      </c>
      <c r="CG105" s="10">
        <f t="shared" ref="CG105:CV105" si="520">CG$5/(1-$C105)+$B$105-CG$5</f>
        <v>0.83162140950346952</v>
      </c>
      <c r="CH105" s="10">
        <f t="shared" si="520"/>
        <v>0.83501169247196927</v>
      </c>
      <c r="CI105" s="10">
        <f t="shared" si="520"/>
        <v>0.83840197544046902</v>
      </c>
      <c r="CJ105" s="10">
        <f t="shared" si="520"/>
        <v>0.84179225840896876</v>
      </c>
      <c r="CK105" s="10">
        <f t="shared" si="520"/>
        <v>0.84518254137746851</v>
      </c>
      <c r="CL105" s="10">
        <f t="shared" si="520"/>
        <v>0.84857282434596826</v>
      </c>
      <c r="CM105" s="10">
        <f t="shared" si="520"/>
        <v>0.851963107314468</v>
      </c>
      <c r="CN105" s="10">
        <f t="shared" si="520"/>
        <v>0.85535339028296775</v>
      </c>
      <c r="CO105" s="10">
        <f t="shared" si="520"/>
        <v>0.8587436732514675</v>
      </c>
      <c r="CP105" s="10">
        <f t="shared" si="520"/>
        <v>0.86213395621996725</v>
      </c>
      <c r="CQ105" s="10">
        <f t="shared" si="520"/>
        <v>0.86552423918846699</v>
      </c>
      <c r="CR105" s="10">
        <f t="shared" si="520"/>
        <v>0.86891452215696674</v>
      </c>
      <c r="CS105" s="10">
        <f t="shared" si="520"/>
        <v>0.87230480512546649</v>
      </c>
      <c r="CT105" s="10">
        <f t="shared" si="520"/>
        <v>0.87569508809396623</v>
      </c>
      <c r="CU105" s="10">
        <f t="shared" si="520"/>
        <v>0.87908537106246598</v>
      </c>
      <c r="CV105" s="10">
        <f t="shared" si="520"/>
        <v>0.88247565403096573</v>
      </c>
      <c r="CW105" s="10">
        <f t="shared" ref="CW105:DL105" si="521">CW$5/(1-$C105)+$B$105-CW$5</f>
        <v>0.88586593699946548</v>
      </c>
      <c r="CX105" s="10">
        <f t="shared" si="521"/>
        <v>0.88925621996796522</v>
      </c>
      <c r="CY105" s="10">
        <f t="shared" si="521"/>
        <v>0.89264650293646497</v>
      </c>
      <c r="CZ105" s="10">
        <f t="shared" si="521"/>
        <v>0.89603678590496472</v>
      </c>
      <c r="DA105" s="10">
        <f t="shared" si="521"/>
        <v>0.89942706887346446</v>
      </c>
      <c r="DB105" s="10">
        <f t="shared" si="521"/>
        <v>0.90281735184196421</v>
      </c>
      <c r="DC105" s="10">
        <f t="shared" si="521"/>
        <v>0.90620763481046396</v>
      </c>
      <c r="DD105" s="10">
        <f t="shared" si="521"/>
        <v>0.9095979177789637</v>
      </c>
      <c r="DE105" s="10">
        <f t="shared" si="521"/>
        <v>0.91298820074746345</v>
      </c>
      <c r="DF105" s="10">
        <f t="shared" si="521"/>
        <v>0.9163784837159632</v>
      </c>
      <c r="DG105" s="10">
        <f t="shared" si="521"/>
        <v>0.91976876668446295</v>
      </c>
      <c r="DH105" s="10">
        <f t="shared" si="521"/>
        <v>0.92315904965296269</v>
      </c>
      <c r="DI105" s="10">
        <f t="shared" si="521"/>
        <v>0.92654933262146244</v>
      </c>
      <c r="DJ105" s="10">
        <f t="shared" si="521"/>
        <v>0.92993961558996219</v>
      </c>
      <c r="DK105" s="10">
        <f t="shared" si="521"/>
        <v>0.93332989855846105</v>
      </c>
      <c r="DL105" s="10">
        <f t="shared" si="521"/>
        <v>0.93672018152696079</v>
      </c>
      <c r="DM105" s="10">
        <f t="shared" ref="DM105:EB105" si="522">DM$5/(1-$C105)+$B$105-DM$5</f>
        <v>0.94011046449545965</v>
      </c>
      <c r="DN105" s="10">
        <f t="shared" si="522"/>
        <v>0.94350074746396029</v>
      </c>
      <c r="DO105" s="10">
        <f t="shared" si="522"/>
        <v>0.94689103043245915</v>
      </c>
      <c r="DP105" s="10">
        <f t="shared" si="522"/>
        <v>0.95028131340095978</v>
      </c>
      <c r="DQ105" s="10">
        <f t="shared" si="522"/>
        <v>0.95367159636945864</v>
      </c>
      <c r="DR105" s="10">
        <f t="shared" si="522"/>
        <v>0.95706187933795928</v>
      </c>
      <c r="DS105" s="10">
        <f t="shared" si="522"/>
        <v>0.96045216230645813</v>
      </c>
      <c r="DT105" s="10">
        <f t="shared" si="522"/>
        <v>0.96384244527495877</v>
      </c>
      <c r="DU105" s="10">
        <f t="shared" si="522"/>
        <v>0.96723272824345763</v>
      </c>
      <c r="DV105" s="10">
        <f t="shared" si="522"/>
        <v>0.97062301121195826</v>
      </c>
      <c r="DW105" s="10">
        <f t="shared" si="522"/>
        <v>0.97401329418045712</v>
      </c>
      <c r="DX105" s="10">
        <f t="shared" si="522"/>
        <v>0.97740357714895776</v>
      </c>
      <c r="DY105" s="10">
        <f t="shared" si="522"/>
        <v>0.98079386011745662</v>
      </c>
      <c r="DZ105" s="10">
        <f t="shared" si="522"/>
        <v>0.98418414308595725</v>
      </c>
      <c r="EA105" s="10">
        <f t="shared" si="522"/>
        <v>0.98757442605445611</v>
      </c>
      <c r="EB105" s="10">
        <f t="shared" si="522"/>
        <v>0.99096470902295497</v>
      </c>
      <c r="EC105" s="10">
        <f>EC$5/(1-$C105)+$B$105-EC$5</f>
        <v>0.99435499199145561</v>
      </c>
      <c r="ED105" s="10">
        <f>ED$5/(1-$C105)+$B$105-ED$5</f>
        <v>0.99774527495995446</v>
      </c>
    </row>
    <row r="106" spans="1:134" x14ac:dyDescent="0.25">
      <c r="A106" s="5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</row>
    <row r="107" spans="1:134" x14ac:dyDescent="0.25">
      <c r="A107" s="57" t="s">
        <v>63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</row>
    <row r="108" spans="1:134" x14ac:dyDescent="0.25">
      <c r="A108" s="57" t="s">
        <v>81</v>
      </c>
      <c r="B108" s="10">
        <v>0.54700000000000004</v>
      </c>
      <c r="C108" s="7">
        <v>7.3800000000000004E-2</v>
      </c>
      <c r="D108" s="10">
        <f>D$5/(1-$C108)+$B$108-D$5</f>
        <v>0.66652062189591899</v>
      </c>
      <c r="E108" s="10">
        <f t="shared" ref="E108:T108" si="523">E$5/(1-$C108)+$B$108-E$5</f>
        <v>0.6705046426257828</v>
      </c>
      <c r="F108" s="10">
        <f t="shared" si="523"/>
        <v>0.67448866335564661</v>
      </c>
      <c r="G108" s="10">
        <f t="shared" si="523"/>
        <v>0.67847268408551087</v>
      </c>
      <c r="H108" s="10">
        <f t="shared" si="523"/>
        <v>0.68245670481537468</v>
      </c>
      <c r="I108" s="10">
        <f t="shared" si="523"/>
        <v>0.68644072554523849</v>
      </c>
      <c r="J108" s="10">
        <f t="shared" si="523"/>
        <v>0.69042474627510275</v>
      </c>
      <c r="K108" s="10">
        <f t="shared" si="523"/>
        <v>0.69440876700496657</v>
      </c>
      <c r="L108" s="10">
        <f t="shared" si="523"/>
        <v>0.69839278773483082</v>
      </c>
      <c r="M108" s="10">
        <f t="shared" si="523"/>
        <v>0.70237680846469464</v>
      </c>
      <c r="N108" s="10">
        <f t="shared" si="523"/>
        <v>0.70636082919455845</v>
      </c>
      <c r="O108" s="10">
        <f t="shared" si="523"/>
        <v>0.71034484992442248</v>
      </c>
      <c r="P108" s="10">
        <f t="shared" si="523"/>
        <v>0.71432887065428652</v>
      </c>
      <c r="Q108" s="10">
        <f t="shared" si="523"/>
        <v>0.71831289138415055</v>
      </c>
      <c r="R108" s="10">
        <f t="shared" si="523"/>
        <v>0.72229691211401414</v>
      </c>
      <c r="S108" s="10">
        <f t="shared" si="523"/>
        <v>0.72628093284387818</v>
      </c>
      <c r="T108" s="10">
        <f t="shared" si="523"/>
        <v>0.73026495357374221</v>
      </c>
      <c r="U108" s="10">
        <f t="shared" ref="U108:AJ108" si="524">U$5/(1-$C108)+$B$108-U$5</f>
        <v>0.73424897430360625</v>
      </c>
      <c r="V108" s="10">
        <f t="shared" si="524"/>
        <v>0.73823299503347029</v>
      </c>
      <c r="W108" s="10">
        <f t="shared" si="524"/>
        <v>0.74221701576333388</v>
      </c>
      <c r="X108" s="10">
        <f t="shared" si="524"/>
        <v>0.74620103649319791</v>
      </c>
      <c r="Y108" s="10">
        <f t="shared" si="524"/>
        <v>0.75018505722306195</v>
      </c>
      <c r="Z108" s="10">
        <f t="shared" si="524"/>
        <v>0.75416907795292598</v>
      </c>
      <c r="AA108" s="10">
        <f t="shared" si="524"/>
        <v>0.75815309868279002</v>
      </c>
      <c r="AB108" s="10">
        <f t="shared" si="524"/>
        <v>0.76213711941265361</v>
      </c>
      <c r="AC108" s="10">
        <f t="shared" si="524"/>
        <v>0.76612114014251764</v>
      </c>
      <c r="AD108" s="10">
        <f t="shared" si="524"/>
        <v>0.77010516087238168</v>
      </c>
      <c r="AE108" s="10">
        <f t="shared" si="524"/>
        <v>0.77408918160224571</v>
      </c>
      <c r="AF108" s="10">
        <f t="shared" si="524"/>
        <v>0.77807320233210975</v>
      </c>
      <c r="AG108" s="10">
        <f t="shared" si="524"/>
        <v>0.78205722306197334</v>
      </c>
      <c r="AH108" s="10">
        <f t="shared" si="524"/>
        <v>0.78604124379183737</v>
      </c>
      <c r="AI108" s="10">
        <f t="shared" si="524"/>
        <v>0.79002526452170141</v>
      </c>
      <c r="AJ108" s="10">
        <f t="shared" si="524"/>
        <v>0.79400928525156544</v>
      </c>
      <c r="AK108" s="10">
        <f t="shared" ref="AK108:AZ108" si="525">AK$5/(1-$C108)+$B$108-AK$5</f>
        <v>0.79799330598142948</v>
      </c>
      <c r="AL108" s="10">
        <f t="shared" si="525"/>
        <v>0.80197732671129307</v>
      </c>
      <c r="AM108" s="10">
        <f t="shared" si="525"/>
        <v>0.80596134744115711</v>
      </c>
      <c r="AN108" s="10">
        <f t="shared" si="525"/>
        <v>0.80994536817102114</v>
      </c>
      <c r="AO108" s="10">
        <f t="shared" si="525"/>
        <v>0.81392938890088518</v>
      </c>
      <c r="AP108" s="10">
        <f t="shared" si="525"/>
        <v>0.81791340963074921</v>
      </c>
      <c r="AQ108" s="10">
        <f t="shared" si="525"/>
        <v>0.82189743036061236</v>
      </c>
      <c r="AR108" s="10">
        <f t="shared" si="525"/>
        <v>0.82588145109047639</v>
      </c>
      <c r="AS108" s="10">
        <f t="shared" si="525"/>
        <v>0.82986547182034043</v>
      </c>
      <c r="AT108" s="10">
        <f t="shared" si="525"/>
        <v>0.83384949255020446</v>
      </c>
      <c r="AU108" s="10">
        <f t="shared" si="525"/>
        <v>0.8378335132800685</v>
      </c>
      <c r="AV108" s="10">
        <f t="shared" si="525"/>
        <v>0.84181753400993253</v>
      </c>
      <c r="AW108" s="10">
        <f t="shared" si="525"/>
        <v>0.84580155473979657</v>
      </c>
      <c r="AX108" s="10">
        <f t="shared" si="525"/>
        <v>0.84978557546965972</v>
      </c>
      <c r="AY108" s="10">
        <f t="shared" si="525"/>
        <v>0.85376959619952375</v>
      </c>
      <c r="AZ108" s="10">
        <f t="shared" si="525"/>
        <v>0.85775361692938779</v>
      </c>
      <c r="BA108" s="10">
        <f t="shared" ref="BA108:BP108" si="526">BA$5/(1-$C108)+$B$108-BA$5</f>
        <v>0.86173763765925182</v>
      </c>
      <c r="BB108" s="10">
        <f t="shared" si="526"/>
        <v>0.86572165838911586</v>
      </c>
      <c r="BC108" s="10">
        <f t="shared" si="526"/>
        <v>0.86970567911897945</v>
      </c>
      <c r="BD108" s="10">
        <f t="shared" si="526"/>
        <v>0.87368969984884348</v>
      </c>
      <c r="BE108" s="10">
        <f t="shared" si="526"/>
        <v>0.87767372057870752</v>
      </c>
      <c r="BF108" s="10">
        <f t="shared" si="526"/>
        <v>0.88165774130857155</v>
      </c>
      <c r="BG108" s="10">
        <f t="shared" si="526"/>
        <v>0.88564176203843559</v>
      </c>
      <c r="BH108" s="10">
        <f t="shared" si="526"/>
        <v>0.88962578276829962</v>
      </c>
      <c r="BI108" s="10">
        <f t="shared" si="526"/>
        <v>0.89360980349816366</v>
      </c>
      <c r="BJ108" s="10">
        <f t="shared" si="526"/>
        <v>0.89759382422802769</v>
      </c>
      <c r="BK108" s="10">
        <f t="shared" si="526"/>
        <v>0.90157784495789173</v>
      </c>
      <c r="BL108" s="10">
        <f t="shared" si="526"/>
        <v>0.90556186568775576</v>
      </c>
      <c r="BM108" s="10">
        <f t="shared" si="526"/>
        <v>0.90954588641761891</v>
      </c>
      <c r="BN108" s="10">
        <f t="shared" si="526"/>
        <v>0.91352990714748294</v>
      </c>
      <c r="BO108" s="10">
        <f t="shared" si="526"/>
        <v>0.91751392787734698</v>
      </c>
      <c r="BP108" s="10">
        <f t="shared" si="526"/>
        <v>0.92149794860721101</v>
      </c>
      <c r="BQ108" s="10">
        <f t="shared" ref="BQ108:CF108" si="527">BQ$5/(1-$C108)+$B$108-BQ$5</f>
        <v>0.92548196933707505</v>
      </c>
      <c r="BR108" s="10">
        <f t="shared" si="527"/>
        <v>0.92946599006693909</v>
      </c>
      <c r="BS108" s="10">
        <f t="shared" si="527"/>
        <v>0.93345001079680312</v>
      </c>
      <c r="BT108" s="10">
        <f t="shared" si="527"/>
        <v>0.93743403152666716</v>
      </c>
      <c r="BU108" s="10">
        <f t="shared" si="527"/>
        <v>0.94141805225653119</v>
      </c>
      <c r="BV108" s="10">
        <f t="shared" si="527"/>
        <v>0.94540207298639523</v>
      </c>
      <c r="BW108" s="10">
        <f t="shared" si="527"/>
        <v>0.94938609371625837</v>
      </c>
      <c r="BX108" s="10">
        <f t="shared" si="527"/>
        <v>0.95337011444612241</v>
      </c>
      <c r="BY108" s="10">
        <f t="shared" si="527"/>
        <v>0.95735413517598644</v>
      </c>
      <c r="BZ108" s="10">
        <f t="shared" si="527"/>
        <v>0.96133815590585048</v>
      </c>
      <c r="CA108" s="10">
        <f t="shared" si="527"/>
        <v>0.96532217663571451</v>
      </c>
      <c r="CB108" s="10">
        <f t="shared" si="527"/>
        <v>0.96930619736557855</v>
      </c>
      <c r="CC108" s="10">
        <f t="shared" si="527"/>
        <v>0.97329021809544258</v>
      </c>
      <c r="CD108" s="10">
        <f t="shared" si="527"/>
        <v>0.97727423882530662</v>
      </c>
      <c r="CE108" s="10">
        <f t="shared" si="527"/>
        <v>0.98125825955517065</v>
      </c>
      <c r="CF108" s="10">
        <f t="shared" si="527"/>
        <v>0.98524228028503469</v>
      </c>
      <c r="CG108" s="10">
        <f t="shared" ref="CG108:CV108" si="528">CG$5/(1-$C108)+$B$108-CG$5</f>
        <v>0.98922630101489784</v>
      </c>
      <c r="CH108" s="10">
        <f t="shared" si="528"/>
        <v>0.99321032174476187</v>
      </c>
      <c r="CI108" s="10">
        <f t="shared" si="528"/>
        <v>0.99719434247462591</v>
      </c>
      <c r="CJ108" s="10">
        <f t="shared" si="528"/>
        <v>1.0011783632044899</v>
      </c>
      <c r="CK108" s="10">
        <f t="shared" si="528"/>
        <v>1.005162383934354</v>
      </c>
      <c r="CL108" s="10">
        <f t="shared" si="528"/>
        <v>1.009146404664218</v>
      </c>
      <c r="CM108" s="10">
        <f t="shared" si="528"/>
        <v>1.013130425394082</v>
      </c>
      <c r="CN108" s="10">
        <f t="shared" si="528"/>
        <v>1.0171144461239461</v>
      </c>
      <c r="CO108" s="10">
        <f t="shared" si="528"/>
        <v>1.0210984668538101</v>
      </c>
      <c r="CP108" s="10">
        <f t="shared" si="528"/>
        <v>1.0250824875836742</v>
      </c>
      <c r="CQ108" s="10">
        <f t="shared" si="528"/>
        <v>1.0290665083135373</v>
      </c>
      <c r="CR108" s="10">
        <f t="shared" si="528"/>
        <v>1.0330505290434013</v>
      </c>
      <c r="CS108" s="10">
        <f t="shared" si="528"/>
        <v>1.0370345497732654</v>
      </c>
      <c r="CT108" s="10">
        <f t="shared" si="528"/>
        <v>1.0410185705031294</v>
      </c>
      <c r="CU108" s="10">
        <f t="shared" si="528"/>
        <v>1.0450025912329934</v>
      </c>
      <c r="CV108" s="10">
        <f t="shared" si="528"/>
        <v>1.0489866119628575</v>
      </c>
      <c r="CW108" s="10">
        <f t="shared" ref="CW108:DL108" si="529">CW$5/(1-$C108)+$B$108-CW$5</f>
        <v>1.0529706326927215</v>
      </c>
      <c r="CX108" s="10">
        <f t="shared" si="529"/>
        <v>1.0569546534225855</v>
      </c>
      <c r="CY108" s="10">
        <f t="shared" si="529"/>
        <v>1.0609386741524496</v>
      </c>
      <c r="CZ108" s="10">
        <f t="shared" si="529"/>
        <v>1.0649226948823127</v>
      </c>
      <c r="DA108" s="10">
        <f t="shared" si="529"/>
        <v>1.0689067156121768</v>
      </c>
      <c r="DB108" s="10">
        <f t="shared" si="529"/>
        <v>1.0728907363420408</v>
      </c>
      <c r="DC108" s="10">
        <f t="shared" si="529"/>
        <v>1.0768747570719048</v>
      </c>
      <c r="DD108" s="10">
        <f t="shared" si="529"/>
        <v>1.0808587778017689</v>
      </c>
      <c r="DE108" s="10">
        <f t="shared" si="529"/>
        <v>1.0848427985316329</v>
      </c>
      <c r="DF108" s="10">
        <f t="shared" si="529"/>
        <v>1.0888268192614969</v>
      </c>
      <c r="DG108" s="10">
        <f t="shared" si="529"/>
        <v>1.092810839991361</v>
      </c>
      <c r="DH108" s="10">
        <f t="shared" si="529"/>
        <v>1.096794860721225</v>
      </c>
      <c r="DI108" s="10">
        <f t="shared" si="529"/>
        <v>1.1007788814510899</v>
      </c>
      <c r="DJ108" s="10">
        <f t="shared" si="529"/>
        <v>1.1047629021809522</v>
      </c>
      <c r="DK108" s="10">
        <f t="shared" si="529"/>
        <v>1.1087469229108162</v>
      </c>
      <c r="DL108" s="10">
        <f t="shared" si="529"/>
        <v>1.1127309436406803</v>
      </c>
      <c r="DM108" s="10">
        <f t="shared" ref="DM108:EB108" si="530">DM$5/(1-$C108)+$B$108-DM$5</f>
        <v>1.1167149643705443</v>
      </c>
      <c r="DN108" s="10">
        <f t="shared" si="530"/>
        <v>1.1206989851004083</v>
      </c>
      <c r="DO108" s="10">
        <f t="shared" si="530"/>
        <v>1.1246830058302724</v>
      </c>
      <c r="DP108" s="10">
        <f t="shared" si="530"/>
        <v>1.1286670265601364</v>
      </c>
      <c r="DQ108" s="10">
        <f t="shared" si="530"/>
        <v>1.1326510472900004</v>
      </c>
      <c r="DR108" s="10">
        <f t="shared" si="530"/>
        <v>1.1366350680198645</v>
      </c>
      <c r="DS108" s="10">
        <f t="shared" si="530"/>
        <v>1.1406190887497285</v>
      </c>
      <c r="DT108" s="10">
        <f t="shared" si="530"/>
        <v>1.1446031094795925</v>
      </c>
      <c r="DU108" s="10">
        <f t="shared" si="530"/>
        <v>1.1485871302094566</v>
      </c>
      <c r="DV108" s="10">
        <f t="shared" si="530"/>
        <v>1.1525711509393206</v>
      </c>
      <c r="DW108" s="10">
        <f t="shared" si="530"/>
        <v>1.1565551716691846</v>
      </c>
      <c r="DX108" s="10">
        <f t="shared" si="530"/>
        <v>1.1605391923990487</v>
      </c>
      <c r="DY108" s="10">
        <f t="shared" si="530"/>
        <v>1.1645232131289127</v>
      </c>
      <c r="DZ108" s="10">
        <f t="shared" si="530"/>
        <v>1.1685072338587768</v>
      </c>
      <c r="EA108" s="10">
        <f t="shared" si="530"/>
        <v>1.1724912545886408</v>
      </c>
      <c r="EB108" s="10">
        <f t="shared" si="530"/>
        <v>1.1764752753185048</v>
      </c>
      <c r="EC108" s="10">
        <f>EC$5/(1-$C108)+$B$108-EC$5</f>
        <v>1.1804592960483689</v>
      </c>
      <c r="ED108" s="10">
        <f>ED$5/(1-$C108)+$B$108-ED$5</f>
        <v>1.1844433167782329</v>
      </c>
    </row>
    <row r="109" spans="1:134" x14ac:dyDescent="0.25">
      <c r="A109" s="57" t="s">
        <v>82</v>
      </c>
      <c r="B109" s="10">
        <v>0.54059999999999997</v>
      </c>
      <c r="C109" s="7">
        <v>7.3800000000000004E-2</v>
      </c>
      <c r="D109" s="10">
        <f>D$5/(1-$C109)+$B$109-D$5</f>
        <v>0.6601206218959188</v>
      </c>
      <c r="E109" s="10">
        <f t="shared" ref="E109:T109" si="531">E$5/(1-$C109)+$B$109-E$5</f>
        <v>0.66410464262578262</v>
      </c>
      <c r="F109" s="10">
        <f t="shared" si="531"/>
        <v>0.66808866335564643</v>
      </c>
      <c r="G109" s="10">
        <f t="shared" si="531"/>
        <v>0.67207268408551069</v>
      </c>
      <c r="H109" s="10">
        <f t="shared" si="531"/>
        <v>0.6760567048153745</v>
      </c>
      <c r="I109" s="10">
        <f t="shared" si="531"/>
        <v>0.68004072554523876</v>
      </c>
      <c r="J109" s="10">
        <f t="shared" si="531"/>
        <v>0.68402474627510257</v>
      </c>
      <c r="K109" s="10">
        <f t="shared" si="531"/>
        <v>0.68800876700496638</v>
      </c>
      <c r="L109" s="10">
        <f t="shared" si="531"/>
        <v>0.69199278773483064</v>
      </c>
      <c r="M109" s="10">
        <f t="shared" si="531"/>
        <v>0.69597680846469445</v>
      </c>
      <c r="N109" s="10">
        <f t="shared" si="531"/>
        <v>0.69996082919455826</v>
      </c>
      <c r="O109" s="10">
        <f t="shared" si="531"/>
        <v>0.7039448499244223</v>
      </c>
      <c r="P109" s="10">
        <f t="shared" si="531"/>
        <v>0.70792887065428634</v>
      </c>
      <c r="Q109" s="10">
        <f t="shared" si="531"/>
        <v>0.71191289138415037</v>
      </c>
      <c r="R109" s="10">
        <f t="shared" si="531"/>
        <v>0.71589691211401396</v>
      </c>
      <c r="S109" s="10">
        <f t="shared" si="531"/>
        <v>0.719880932843878</v>
      </c>
      <c r="T109" s="10">
        <f t="shared" si="531"/>
        <v>0.72386495357374203</v>
      </c>
      <c r="U109" s="10">
        <f t="shared" ref="U109:AJ109" si="532">U$5/(1-$C109)+$B$109-U$5</f>
        <v>0.72784897430360607</v>
      </c>
      <c r="V109" s="10">
        <f t="shared" si="532"/>
        <v>0.7318329950334701</v>
      </c>
      <c r="W109" s="10">
        <f t="shared" si="532"/>
        <v>0.73581701576333369</v>
      </c>
      <c r="X109" s="10">
        <f t="shared" si="532"/>
        <v>0.73980103649319773</v>
      </c>
      <c r="Y109" s="10">
        <f t="shared" si="532"/>
        <v>0.74378505722306176</v>
      </c>
      <c r="Z109" s="10">
        <f t="shared" si="532"/>
        <v>0.7477690779529258</v>
      </c>
      <c r="AA109" s="10">
        <f t="shared" si="532"/>
        <v>0.75175309868278983</v>
      </c>
      <c r="AB109" s="10">
        <f t="shared" si="532"/>
        <v>0.75573711941265342</v>
      </c>
      <c r="AC109" s="10">
        <f t="shared" si="532"/>
        <v>0.75972114014251746</v>
      </c>
      <c r="AD109" s="10">
        <f t="shared" si="532"/>
        <v>0.76370516087238149</v>
      </c>
      <c r="AE109" s="10">
        <f t="shared" si="532"/>
        <v>0.76768918160224553</v>
      </c>
      <c r="AF109" s="10">
        <f t="shared" si="532"/>
        <v>0.77167320233210956</v>
      </c>
      <c r="AG109" s="10">
        <f t="shared" si="532"/>
        <v>0.77565722306197316</v>
      </c>
      <c r="AH109" s="10">
        <f t="shared" si="532"/>
        <v>0.77964124379183719</v>
      </c>
      <c r="AI109" s="10">
        <f t="shared" si="532"/>
        <v>0.78362526452170123</v>
      </c>
      <c r="AJ109" s="10">
        <f t="shared" si="532"/>
        <v>0.78760928525156526</v>
      </c>
      <c r="AK109" s="10">
        <f t="shared" ref="AK109:AZ109" si="533">AK$5/(1-$C109)+$B$109-AK$5</f>
        <v>0.7915933059814293</v>
      </c>
      <c r="AL109" s="10">
        <f t="shared" si="533"/>
        <v>0.79557732671129289</v>
      </c>
      <c r="AM109" s="10">
        <f t="shared" si="533"/>
        <v>0.79956134744115692</v>
      </c>
      <c r="AN109" s="10">
        <f t="shared" si="533"/>
        <v>0.80354536817102096</v>
      </c>
      <c r="AO109" s="10">
        <f t="shared" si="533"/>
        <v>0.80752938890088499</v>
      </c>
      <c r="AP109" s="10">
        <f t="shared" si="533"/>
        <v>0.81151340963074903</v>
      </c>
      <c r="AQ109" s="10">
        <f t="shared" si="533"/>
        <v>0.81549743036061217</v>
      </c>
      <c r="AR109" s="10">
        <f t="shared" si="533"/>
        <v>0.81948145109047621</v>
      </c>
      <c r="AS109" s="10">
        <f t="shared" si="533"/>
        <v>0.82346547182034024</v>
      </c>
      <c r="AT109" s="10">
        <f t="shared" si="533"/>
        <v>0.82744949255020428</v>
      </c>
      <c r="AU109" s="10">
        <f t="shared" si="533"/>
        <v>0.83143351328006831</v>
      </c>
      <c r="AV109" s="10">
        <f t="shared" si="533"/>
        <v>0.83541753400993235</v>
      </c>
      <c r="AW109" s="10">
        <f t="shared" si="533"/>
        <v>0.83940155473979639</v>
      </c>
      <c r="AX109" s="10">
        <f t="shared" si="533"/>
        <v>0.84338557546966042</v>
      </c>
      <c r="AY109" s="10">
        <f t="shared" si="533"/>
        <v>0.84736959619952446</v>
      </c>
      <c r="AZ109" s="10">
        <f t="shared" si="533"/>
        <v>0.85135361692938849</v>
      </c>
      <c r="BA109" s="10">
        <f t="shared" ref="BA109:BP109" si="534">BA$5/(1-$C109)+$B$109-BA$5</f>
        <v>0.85533763765925253</v>
      </c>
      <c r="BB109" s="10">
        <f t="shared" si="534"/>
        <v>0.85932165838911656</v>
      </c>
      <c r="BC109" s="10">
        <f t="shared" si="534"/>
        <v>0.86330567911898015</v>
      </c>
      <c r="BD109" s="10">
        <f t="shared" si="534"/>
        <v>0.86728969984884419</v>
      </c>
      <c r="BE109" s="10">
        <f t="shared" si="534"/>
        <v>0.87127372057870822</v>
      </c>
      <c r="BF109" s="10">
        <f t="shared" si="534"/>
        <v>0.87525774130857226</v>
      </c>
      <c r="BG109" s="10">
        <f t="shared" si="534"/>
        <v>0.87924176203843629</v>
      </c>
      <c r="BH109" s="10">
        <f t="shared" si="534"/>
        <v>0.88322578276830033</v>
      </c>
      <c r="BI109" s="10">
        <f t="shared" si="534"/>
        <v>0.88720980349816436</v>
      </c>
      <c r="BJ109" s="10">
        <f t="shared" si="534"/>
        <v>0.8911938242280284</v>
      </c>
      <c r="BK109" s="10">
        <f t="shared" si="534"/>
        <v>0.89517784495789243</v>
      </c>
      <c r="BL109" s="10">
        <f t="shared" si="534"/>
        <v>0.89916186568775647</v>
      </c>
      <c r="BM109" s="10">
        <f t="shared" si="534"/>
        <v>0.90314588641761873</v>
      </c>
      <c r="BN109" s="10">
        <f t="shared" si="534"/>
        <v>0.90712990714748276</v>
      </c>
      <c r="BO109" s="10">
        <f t="shared" si="534"/>
        <v>0.9111139278773468</v>
      </c>
      <c r="BP109" s="10">
        <f t="shared" si="534"/>
        <v>0.91509794860721083</v>
      </c>
      <c r="BQ109" s="10">
        <f t="shared" ref="BQ109:CF109" si="535">BQ$5/(1-$C109)+$B$109-BQ$5</f>
        <v>0.91908196933707487</v>
      </c>
      <c r="BR109" s="10">
        <f t="shared" si="535"/>
        <v>0.9230659900669389</v>
      </c>
      <c r="BS109" s="10">
        <f t="shared" si="535"/>
        <v>0.92705001079680294</v>
      </c>
      <c r="BT109" s="10">
        <f t="shared" si="535"/>
        <v>0.93103403152666697</v>
      </c>
      <c r="BU109" s="10">
        <f t="shared" si="535"/>
        <v>0.93501805225653101</v>
      </c>
      <c r="BV109" s="10">
        <f t="shared" si="535"/>
        <v>0.93900207298639504</v>
      </c>
      <c r="BW109" s="10">
        <f t="shared" si="535"/>
        <v>0.94298609371625908</v>
      </c>
      <c r="BX109" s="10">
        <f t="shared" si="535"/>
        <v>0.94697011444612311</v>
      </c>
      <c r="BY109" s="10">
        <f t="shared" si="535"/>
        <v>0.95095413517598715</v>
      </c>
      <c r="BZ109" s="10">
        <f t="shared" si="535"/>
        <v>0.95493815590585118</v>
      </c>
      <c r="CA109" s="10">
        <f t="shared" si="535"/>
        <v>0.95892217663571522</v>
      </c>
      <c r="CB109" s="10">
        <f t="shared" si="535"/>
        <v>0.96290619736557925</v>
      </c>
      <c r="CC109" s="10">
        <f t="shared" si="535"/>
        <v>0.96689021809544329</v>
      </c>
      <c r="CD109" s="10">
        <f t="shared" si="535"/>
        <v>0.97087423882530732</v>
      </c>
      <c r="CE109" s="10">
        <f t="shared" si="535"/>
        <v>0.97485825955517136</v>
      </c>
      <c r="CF109" s="10">
        <f t="shared" si="535"/>
        <v>0.97884228028503539</v>
      </c>
      <c r="CG109" s="10">
        <f t="shared" ref="CG109:CV109" si="536">CG$5/(1-$C109)+$B$109-CG$5</f>
        <v>0.98282630101489765</v>
      </c>
      <c r="CH109" s="10">
        <f t="shared" si="536"/>
        <v>0.98681032174476169</v>
      </c>
      <c r="CI109" s="10">
        <f t="shared" si="536"/>
        <v>0.99079434247462572</v>
      </c>
      <c r="CJ109" s="10">
        <f t="shared" si="536"/>
        <v>0.99477836320448976</v>
      </c>
      <c r="CK109" s="10">
        <f t="shared" si="536"/>
        <v>0.99876238393435379</v>
      </c>
      <c r="CL109" s="10">
        <f t="shared" si="536"/>
        <v>1.0027464046642178</v>
      </c>
      <c r="CM109" s="10">
        <f t="shared" si="536"/>
        <v>1.0067304253940819</v>
      </c>
      <c r="CN109" s="10">
        <f t="shared" si="536"/>
        <v>1.0107144461239459</v>
      </c>
      <c r="CO109" s="10">
        <f t="shared" si="536"/>
        <v>1.0146984668538099</v>
      </c>
      <c r="CP109" s="10">
        <f t="shared" si="536"/>
        <v>1.018682487583674</v>
      </c>
      <c r="CQ109" s="10">
        <f t="shared" si="536"/>
        <v>1.022666508313538</v>
      </c>
      <c r="CR109" s="10">
        <f t="shared" si="536"/>
        <v>1.026650529043402</v>
      </c>
      <c r="CS109" s="10">
        <f t="shared" si="536"/>
        <v>1.0306345497732661</v>
      </c>
      <c r="CT109" s="10">
        <f t="shared" si="536"/>
        <v>1.0346185705031301</v>
      </c>
      <c r="CU109" s="10">
        <f t="shared" si="536"/>
        <v>1.0386025912329941</v>
      </c>
      <c r="CV109" s="10">
        <f t="shared" si="536"/>
        <v>1.0425866119628582</v>
      </c>
      <c r="CW109" s="10">
        <f t="shared" ref="CW109:DL109" si="537">CW$5/(1-$C109)+$B$109-CW$5</f>
        <v>1.0465706326927222</v>
      </c>
      <c r="CX109" s="10">
        <f t="shared" si="537"/>
        <v>1.0505546534225862</v>
      </c>
      <c r="CY109" s="10">
        <f t="shared" si="537"/>
        <v>1.0545386741524503</v>
      </c>
      <c r="CZ109" s="10">
        <f t="shared" si="537"/>
        <v>1.0585226948823125</v>
      </c>
      <c r="DA109" s="10">
        <f t="shared" si="537"/>
        <v>1.0625067156121766</v>
      </c>
      <c r="DB109" s="10">
        <f t="shared" si="537"/>
        <v>1.0664907363420406</v>
      </c>
      <c r="DC109" s="10">
        <f t="shared" si="537"/>
        <v>1.0704747570719046</v>
      </c>
      <c r="DD109" s="10">
        <f t="shared" si="537"/>
        <v>1.0744587778017687</v>
      </c>
      <c r="DE109" s="10">
        <f t="shared" si="537"/>
        <v>1.0784427985316327</v>
      </c>
      <c r="DF109" s="10">
        <f t="shared" si="537"/>
        <v>1.0824268192614968</v>
      </c>
      <c r="DG109" s="10">
        <f t="shared" si="537"/>
        <v>1.0864108399913608</v>
      </c>
      <c r="DH109" s="10">
        <f t="shared" si="537"/>
        <v>1.0903948607212248</v>
      </c>
      <c r="DI109" s="10">
        <f t="shared" si="537"/>
        <v>1.0943788814510889</v>
      </c>
      <c r="DJ109" s="10">
        <f t="shared" si="537"/>
        <v>1.0983629021809529</v>
      </c>
      <c r="DK109" s="10">
        <f t="shared" si="537"/>
        <v>1.1023469229108169</v>
      </c>
      <c r="DL109" s="10">
        <f t="shared" si="537"/>
        <v>1.106330943640681</v>
      </c>
      <c r="DM109" s="10">
        <f t="shared" ref="DM109:EB109" si="538">DM$5/(1-$C109)+$B$109-DM$5</f>
        <v>1.110314964370545</v>
      </c>
      <c r="DN109" s="10">
        <f t="shared" si="538"/>
        <v>1.114298985100409</v>
      </c>
      <c r="DO109" s="10">
        <f t="shared" si="538"/>
        <v>1.1182830058302731</v>
      </c>
      <c r="DP109" s="10">
        <f t="shared" si="538"/>
        <v>1.1222670265601371</v>
      </c>
      <c r="DQ109" s="10">
        <f t="shared" si="538"/>
        <v>1.1262510472900011</v>
      </c>
      <c r="DR109" s="10">
        <f t="shared" si="538"/>
        <v>1.1302350680198652</v>
      </c>
      <c r="DS109" s="10">
        <f t="shared" si="538"/>
        <v>1.1342190887497274</v>
      </c>
      <c r="DT109" s="10">
        <f t="shared" si="538"/>
        <v>1.1382031094795915</v>
      </c>
      <c r="DU109" s="10">
        <f t="shared" si="538"/>
        <v>1.1421871302094555</v>
      </c>
      <c r="DV109" s="10">
        <f t="shared" si="538"/>
        <v>1.1461711509393195</v>
      </c>
      <c r="DW109" s="10">
        <f t="shared" si="538"/>
        <v>1.1501551716691836</v>
      </c>
      <c r="DX109" s="10">
        <f t="shared" si="538"/>
        <v>1.1541391923990476</v>
      </c>
      <c r="DY109" s="10">
        <f t="shared" si="538"/>
        <v>1.1581232131289116</v>
      </c>
      <c r="DZ109" s="10">
        <f t="shared" si="538"/>
        <v>1.1621072338587757</v>
      </c>
      <c r="EA109" s="10">
        <f t="shared" si="538"/>
        <v>1.1660912545886397</v>
      </c>
      <c r="EB109" s="10">
        <f t="shared" si="538"/>
        <v>1.1700752753185037</v>
      </c>
      <c r="EC109" s="10">
        <f>EC$5/(1-$C109)+$B$109-EC$5</f>
        <v>1.1740592960483678</v>
      </c>
      <c r="ED109" s="10">
        <f>ED$5/(1-$C109)+$B$109-ED$5</f>
        <v>1.1780433167782318</v>
      </c>
    </row>
    <row r="110" spans="1:134" x14ac:dyDescent="0.25">
      <c r="A110" s="57" t="s">
        <v>83</v>
      </c>
      <c r="B110" s="10">
        <v>0.4516</v>
      </c>
      <c r="C110" s="7">
        <v>5.4300000000000001E-2</v>
      </c>
      <c r="D110" s="10">
        <f>D$5/(1-$C110)+$B$110-D$5</f>
        <v>0.53772667865073487</v>
      </c>
      <c r="E110" s="10">
        <f t="shared" ref="E110:T110" si="539">E$5/(1-$C110)+$B$110-E$5</f>
        <v>0.54059756793909286</v>
      </c>
      <c r="F110" s="10">
        <f t="shared" si="539"/>
        <v>0.54346845722745085</v>
      </c>
      <c r="G110" s="10">
        <f t="shared" si="539"/>
        <v>0.5463393465158084</v>
      </c>
      <c r="H110" s="10">
        <f t="shared" si="539"/>
        <v>0.54921023580416595</v>
      </c>
      <c r="I110" s="10">
        <f t="shared" si="539"/>
        <v>0.55208112509252394</v>
      </c>
      <c r="J110" s="10">
        <f t="shared" si="539"/>
        <v>0.55495201438088193</v>
      </c>
      <c r="K110" s="10">
        <f t="shared" si="539"/>
        <v>0.55782290366923992</v>
      </c>
      <c r="L110" s="10">
        <f t="shared" si="539"/>
        <v>0.56069379295759747</v>
      </c>
      <c r="M110" s="10">
        <f t="shared" si="539"/>
        <v>0.56356468224595546</v>
      </c>
      <c r="N110" s="10">
        <f t="shared" si="539"/>
        <v>0.56643557153431345</v>
      </c>
      <c r="O110" s="10">
        <f t="shared" si="539"/>
        <v>0.56930646082267122</v>
      </c>
      <c r="P110" s="10">
        <f t="shared" si="539"/>
        <v>0.57217735011102899</v>
      </c>
      <c r="Q110" s="10">
        <f t="shared" si="539"/>
        <v>0.57504823939938676</v>
      </c>
      <c r="R110" s="10">
        <f t="shared" si="539"/>
        <v>0.57791912868774453</v>
      </c>
      <c r="S110" s="10">
        <f t="shared" si="539"/>
        <v>0.5807900179761023</v>
      </c>
      <c r="T110" s="10">
        <f t="shared" si="539"/>
        <v>0.58366090726446007</v>
      </c>
      <c r="U110" s="10">
        <f t="shared" ref="U110:AJ110" si="540">U$5/(1-$C110)+$B$110-U$5</f>
        <v>0.58653179655281784</v>
      </c>
      <c r="V110" s="10">
        <f t="shared" si="540"/>
        <v>0.58940268584117605</v>
      </c>
      <c r="W110" s="10">
        <f t="shared" si="540"/>
        <v>0.59227357512953382</v>
      </c>
      <c r="X110" s="10">
        <f t="shared" si="540"/>
        <v>0.59514446441789159</v>
      </c>
      <c r="Y110" s="10">
        <f t="shared" si="540"/>
        <v>0.59801535370624936</v>
      </c>
      <c r="Z110" s="10">
        <f t="shared" si="540"/>
        <v>0.60088624299460713</v>
      </c>
      <c r="AA110" s="10">
        <f t="shared" si="540"/>
        <v>0.6037571322829649</v>
      </c>
      <c r="AB110" s="10">
        <f t="shared" si="540"/>
        <v>0.60662802157132267</v>
      </c>
      <c r="AC110" s="10">
        <f t="shared" si="540"/>
        <v>0.60949891085968044</v>
      </c>
      <c r="AD110" s="10">
        <f t="shared" si="540"/>
        <v>0.61236980014803821</v>
      </c>
      <c r="AE110" s="10">
        <f t="shared" si="540"/>
        <v>0.61524068943639643</v>
      </c>
      <c r="AF110" s="10">
        <f t="shared" si="540"/>
        <v>0.6181115787247542</v>
      </c>
      <c r="AG110" s="10">
        <f t="shared" si="540"/>
        <v>0.62098246801311197</v>
      </c>
      <c r="AH110" s="10">
        <f t="shared" si="540"/>
        <v>0.62385335730146974</v>
      </c>
      <c r="AI110" s="10">
        <f t="shared" si="540"/>
        <v>0.62672424658982751</v>
      </c>
      <c r="AJ110" s="10">
        <f t="shared" si="540"/>
        <v>0.62959513587818527</v>
      </c>
      <c r="AK110" s="10">
        <f t="shared" ref="AK110:AZ110" si="541">AK$5/(1-$C110)+$B$110-AK$5</f>
        <v>0.63246602516654304</v>
      </c>
      <c r="AL110" s="10">
        <f t="shared" si="541"/>
        <v>0.63533691445490081</v>
      </c>
      <c r="AM110" s="10">
        <f t="shared" si="541"/>
        <v>0.63820780374325858</v>
      </c>
      <c r="AN110" s="10">
        <f t="shared" si="541"/>
        <v>0.6410786930316168</v>
      </c>
      <c r="AO110" s="10">
        <f t="shared" si="541"/>
        <v>0.64394958231997457</v>
      </c>
      <c r="AP110" s="10">
        <f t="shared" si="541"/>
        <v>0.64682047160833234</v>
      </c>
      <c r="AQ110" s="10">
        <f t="shared" si="541"/>
        <v>0.64969136089668966</v>
      </c>
      <c r="AR110" s="10">
        <f t="shared" si="541"/>
        <v>0.65256225018504788</v>
      </c>
      <c r="AS110" s="10">
        <f t="shared" si="541"/>
        <v>0.65543313947340609</v>
      </c>
      <c r="AT110" s="10">
        <f t="shared" si="541"/>
        <v>0.65830402876176342</v>
      </c>
      <c r="AU110" s="10">
        <f t="shared" si="541"/>
        <v>0.66117491805012074</v>
      </c>
      <c r="AV110" s="10">
        <f t="shared" si="541"/>
        <v>0.66404580733847896</v>
      </c>
      <c r="AW110" s="10">
        <f t="shared" si="541"/>
        <v>0.66691669662683717</v>
      </c>
      <c r="AX110" s="10">
        <f t="shared" si="541"/>
        <v>0.66978758591519449</v>
      </c>
      <c r="AY110" s="10">
        <f t="shared" si="541"/>
        <v>0.67265847520355271</v>
      </c>
      <c r="AZ110" s="10">
        <f t="shared" si="541"/>
        <v>0.67552936449191003</v>
      </c>
      <c r="BA110" s="10">
        <f t="shared" ref="BA110:BP110" si="542">BA$5/(1-$C110)+$B$110-BA$5</f>
        <v>0.67840025378026825</v>
      </c>
      <c r="BB110" s="10">
        <f t="shared" si="542"/>
        <v>0.68127114306862646</v>
      </c>
      <c r="BC110" s="10">
        <f t="shared" si="542"/>
        <v>0.68414203235698423</v>
      </c>
      <c r="BD110" s="10">
        <f t="shared" si="542"/>
        <v>0.68701292164534156</v>
      </c>
      <c r="BE110" s="10">
        <f t="shared" si="542"/>
        <v>0.68988381093369977</v>
      </c>
      <c r="BF110" s="10">
        <f t="shared" si="542"/>
        <v>0.6927547002220571</v>
      </c>
      <c r="BG110" s="10">
        <f t="shared" si="542"/>
        <v>0.69562558951041531</v>
      </c>
      <c r="BH110" s="10">
        <f t="shared" si="542"/>
        <v>0.69849647879877264</v>
      </c>
      <c r="BI110" s="10">
        <f t="shared" si="542"/>
        <v>0.70136736808713085</v>
      </c>
      <c r="BJ110" s="10">
        <f t="shared" si="542"/>
        <v>0.70423825737548906</v>
      </c>
      <c r="BK110" s="10">
        <f t="shared" si="542"/>
        <v>0.70710914666384639</v>
      </c>
      <c r="BL110" s="10">
        <f t="shared" si="542"/>
        <v>0.7099800359522046</v>
      </c>
      <c r="BM110" s="10">
        <f t="shared" si="542"/>
        <v>0.71285092524056193</v>
      </c>
      <c r="BN110" s="10">
        <f t="shared" si="542"/>
        <v>0.71572181452892014</v>
      </c>
      <c r="BO110" s="10">
        <f t="shared" si="542"/>
        <v>0.71859270381727747</v>
      </c>
      <c r="BP110" s="10">
        <f t="shared" si="542"/>
        <v>0.72146359310563568</v>
      </c>
      <c r="BQ110" s="10">
        <f t="shared" ref="BQ110:CF110" si="543">BQ$5/(1-$C110)+$B$110-BQ$5</f>
        <v>0.72433448239399301</v>
      </c>
      <c r="BR110" s="10">
        <f t="shared" si="543"/>
        <v>0.72720537168235122</v>
      </c>
      <c r="BS110" s="10">
        <f t="shared" si="543"/>
        <v>0.73007626097070943</v>
      </c>
      <c r="BT110" s="10">
        <f t="shared" si="543"/>
        <v>0.73294715025906676</v>
      </c>
      <c r="BU110" s="10">
        <f t="shared" si="543"/>
        <v>0.73581803954742497</v>
      </c>
      <c r="BV110" s="10">
        <f t="shared" si="543"/>
        <v>0.7386889288357823</v>
      </c>
      <c r="BW110" s="10">
        <f t="shared" si="543"/>
        <v>0.74155981812414051</v>
      </c>
      <c r="BX110" s="10">
        <f t="shared" si="543"/>
        <v>0.74443070741249784</v>
      </c>
      <c r="BY110" s="10">
        <f t="shared" si="543"/>
        <v>0.74730159670085605</v>
      </c>
      <c r="BZ110" s="10">
        <f t="shared" si="543"/>
        <v>0.75017248598921427</v>
      </c>
      <c r="CA110" s="10">
        <f t="shared" si="543"/>
        <v>0.75304337527757159</v>
      </c>
      <c r="CB110" s="10">
        <f t="shared" si="543"/>
        <v>0.75591426456592981</v>
      </c>
      <c r="CC110" s="10">
        <f t="shared" si="543"/>
        <v>0.75878515385428713</v>
      </c>
      <c r="CD110" s="10">
        <f t="shared" si="543"/>
        <v>0.76165604314264534</v>
      </c>
      <c r="CE110" s="10">
        <f t="shared" si="543"/>
        <v>0.76452693243100267</v>
      </c>
      <c r="CF110" s="10">
        <f t="shared" si="543"/>
        <v>0.76739782171936088</v>
      </c>
      <c r="CG110" s="10">
        <f t="shared" ref="CG110:CV110" si="544">CG$5/(1-$C110)+$B$110-CG$5</f>
        <v>0.77026871100771821</v>
      </c>
      <c r="CH110" s="10">
        <f t="shared" si="544"/>
        <v>0.77313960029607642</v>
      </c>
      <c r="CI110" s="10">
        <f t="shared" si="544"/>
        <v>0.77601048958443464</v>
      </c>
      <c r="CJ110" s="10">
        <f t="shared" si="544"/>
        <v>0.77888137887279196</v>
      </c>
      <c r="CK110" s="10">
        <f t="shared" si="544"/>
        <v>0.78175226816115018</v>
      </c>
      <c r="CL110" s="10">
        <f t="shared" si="544"/>
        <v>0.7846231574495075</v>
      </c>
      <c r="CM110" s="10">
        <f t="shared" si="544"/>
        <v>0.78749404673786572</v>
      </c>
      <c r="CN110" s="10">
        <f t="shared" si="544"/>
        <v>0.79036493602622304</v>
      </c>
      <c r="CO110" s="10">
        <f t="shared" si="544"/>
        <v>0.79323582531458126</v>
      </c>
      <c r="CP110" s="10">
        <f t="shared" si="544"/>
        <v>0.79610671460293858</v>
      </c>
      <c r="CQ110" s="10">
        <f t="shared" si="544"/>
        <v>0.79897760389129679</v>
      </c>
      <c r="CR110" s="10">
        <f t="shared" si="544"/>
        <v>0.80184849317965501</v>
      </c>
      <c r="CS110" s="10">
        <f t="shared" si="544"/>
        <v>0.80471938246801233</v>
      </c>
      <c r="CT110" s="10">
        <f t="shared" si="544"/>
        <v>0.80759027175637055</v>
      </c>
      <c r="CU110" s="10">
        <f t="shared" si="544"/>
        <v>0.81046116104472787</v>
      </c>
      <c r="CV110" s="10">
        <f t="shared" si="544"/>
        <v>0.81333205033308609</v>
      </c>
      <c r="CW110" s="10">
        <f t="shared" ref="CW110:DL110" si="545">CW$5/(1-$C110)+$B$110-CW$5</f>
        <v>0.81620293962144341</v>
      </c>
      <c r="CX110" s="10">
        <f t="shared" si="545"/>
        <v>0.81907382890980163</v>
      </c>
      <c r="CY110" s="10">
        <f t="shared" si="545"/>
        <v>0.82194471819815895</v>
      </c>
      <c r="CZ110" s="10">
        <f t="shared" si="545"/>
        <v>0.82481560748651717</v>
      </c>
      <c r="DA110" s="10">
        <f t="shared" si="545"/>
        <v>0.82768649677487538</v>
      </c>
      <c r="DB110" s="10">
        <f t="shared" si="545"/>
        <v>0.83055738606323271</v>
      </c>
      <c r="DC110" s="10">
        <f t="shared" si="545"/>
        <v>0.83342827535159092</v>
      </c>
      <c r="DD110" s="10">
        <f t="shared" si="545"/>
        <v>0.83629916463994824</v>
      </c>
      <c r="DE110" s="10">
        <f t="shared" si="545"/>
        <v>0.83917005392830646</v>
      </c>
      <c r="DF110" s="10">
        <f t="shared" si="545"/>
        <v>0.84204094321666378</v>
      </c>
      <c r="DG110" s="10">
        <f t="shared" si="545"/>
        <v>0.844911832505022</v>
      </c>
      <c r="DH110" s="10">
        <f t="shared" si="545"/>
        <v>0.84778272179337932</v>
      </c>
      <c r="DI110" s="10">
        <f t="shared" si="545"/>
        <v>0.85065361108173754</v>
      </c>
      <c r="DJ110" s="10">
        <f t="shared" si="545"/>
        <v>0.85352450037009575</v>
      </c>
      <c r="DK110" s="10">
        <f t="shared" si="545"/>
        <v>0.85639538965845308</v>
      </c>
      <c r="DL110" s="10">
        <f t="shared" si="545"/>
        <v>0.85926627894681129</v>
      </c>
      <c r="DM110" s="10">
        <f t="shared" ref="DM110:EB110" si="546">DM$5/(1-$C110)+$B$110-DM$5</f>
        <v>0.86213716823516862</v>
      </c>
      <c r="DN110" s="10">
        <f t="shared" si="546"/>
        <v>0.86500805752352772</v>
      </c>
      <c r="DO110" s="10">
        <f t="shared" si="546"/>
        <v>0.86787894681188504</v>
      </c>
      <c r="DP110" s="10">
        <f t="shared" si="546"/>
        <v>0.87074983610024237</v>
      </c>
      <c r="DQ110" s="10">
        <f t="shared" si="546"/>
        <v>0.87362072538859969</v>
      </c>
      <c r="DR110" s="10">
        <f t="shared" si="546"/>
        <v>0.87649161467695702</v>
      </c>
      <c r="DS110" s="10">
        <f t="shared" si="546"/>
        <v>0.87936250396531612</v>
      </c>
      <c r="DT110" s="10">
        <f t="shared" si="546"/>
        <v>0.88223339325367345</v>
      </c>
      <c r="DU110" s="10">
        <f t="shared" si="546"/>
        <v>0.88510428254203255</v>
      </c>
      <c r="DV110" s="10">
        <f t="shared" si="546"/>
        <v>0.88797517183038988</v>
      </c>
      <c r="DW110" s="10">
        <f t="shared" si="546"/>
        <v>0.8908460611187472</v>
      </c>
      <c r="DX110" s="10">
        <f t="shared" si="546"/>
        <v>0.89371695040710453</v>
      </c>
      <c r="DY110" s="10">
        <f t="shared" si="546"/>
        <v>0.89658783969546185</v>
      </c>
      <c r="DZ110" s="10">
        <f t="shared" si="546"/>
        <v>0.89945872898381918</v>
      </c>
      <c r="EA110" s="10">
        <f t="shared" si="546"/>
        <v>0.90232961827218006</v>
      </c>
      <c r="EB110" s="10">
        <f t="shared" si="546"/>
        <v>0.90520050756053738</v>
      </c>
      <c r="EC110" s="10">
        <f>EC$5/(1-$C110)+$B$110-EC$5</f>
        <v>0.90807139684889471</v>
      </c>
      <c r="ED110" s="10">
        <f>ED$5/(1-$C110)+$B$110-ED$5</f>
        <v>0.91094228613725203</v>
      </c>
    </row>
    <row r="111" spans="1:134" x14ac:dyDescent="0.25">
      <c r="A111" s="57" t="s">
        <v>84</v>
      </c>
      <c r="B111" s="10">
        <v>0.37040000000000001</v>
      </c>
      <c r="C111" s="7">
        <v>4.3900000000000002E-2</v>
      </c>
      <c r="D111" s="10">
        <f>D$5/(1-$C111)+$B$111-D$5</f>
        <v>0.43927354879196745</v>
      </c>
      <c r="E111" s="10">
        <f t="shared" ref="E111:T111" si="547">E$5/(1-$C111)+$B$111-E$5</f>
        <v>0.44156933375169971</v>
      </c>
      <c r="F111" s="10">
        <f t="shared" si="547"/>
        <v>0.44386511871143197</v>
      </c>
      <c r="G111" s="10">
        <f t="shared" si="547"/>
        <v>0.44616090367116423</v>
      </c>
      <c r="H111" s="10">
        <f t="shared" si="547"/>
        <v>0.44845668863089649</v>
      </c>
      <c r="I111" s="10">
        <f t="shared" si="547"/>
        <v>0.45075247359062875</v>
      </c>
      <c r="J111" s="10">
        <f t="shared" si="547"/>
        <v>0.45304825855036102</v>
      </c>
      <c r="K111" s="10">
        <f t="shared" si="547"/>
        <v>0.45534404351009328</v>
      </c>
      <c r="L111" s="10">
        <f t="shared" si="547"/>
        <v>0.45763982846982554</v>
      </c>
      <c r="M111" s="10">
        <f t="shared" si="547"/>
        <v>0.4599356134295578</v>
      </c>
      <c r="N111" s="10">
        <f t="shared" si="547"/>
        <v>0.46223139838929006</v>
      </c>
      <c r="O111" s="10">
        <f t="shared" si="547"/>
        <v>0.4645271833490221</v>
      </c>
      <c r="P111" s="10">
        <f t="shared" si="547"/>
        <v>0.46682296830875458</v>
      </c>
      <c r="Q111" s="10">
        <f t="shared" si="547"/>
        <v>0.46911875326848662</v>
      </c>
      <c r="R111" s="10">
        <f t="shared" si="547"/>
        <v>0.4714145382282191</v>
      </c>
      <c r="S111" s="10">
        <f t="shared" si="547"/>
        <v>0.47371032318795114</v>
      </c>
      <c r="T111" s="10">
        <f t="shared" si="547"/>
        <v>0.47600610814768363</v>
      </c>
      <c r="U111" s="10">
        <f t="shared" ref="U111:AJ111" si="548">U$5/(1-$C111)+$B$111-U$5</f>
        <v>0.47830189310741567</v>
      </c>
      <c r="V111" s="10">
        <f t="shared" si="548"/>
        <v>0.48059767806714815</v>
      </c>
      <c r="W111" s="10">
        <f t="shared" si="548"/>
        <v>0.48289346302688019</v>
      </c>
      <c r="X111" s="10">
        <f t="shared" si="548"/>
        <v>0.48518924798661223</v>
      </c>
      <c r="Y111" s="10">
        <f t="shared" si="548"/>
        <v>0.48748503294634471</v>
      </c>
      <c r="Z111" s="10">
        <f t="shared" si="548"/>
        <v>0.48978081790607675</v>
      </c>
      <c r="AA111" s="10">
        <f t="shared" si="548"/>
        <v>0.49207660286580923</v>
      </c>
      <c r="AB111" s="10">
        <f t="shared" si="548"/>
        <v>0.49437238782554127</v>
      </c>
      <c r="AC111" s="10">
        <f t="shared" si="548"/>
        <v>0.49666817278527375</v>
      </c>
      <c r="AD111" s="10">
        <f t="shared" si="548"/>
        <v>0.49896395774500579</v>
      </c>
      <c r="AE111" s="10">
        <f t="shared" si="548"/>
        <v>0.50125974270473828</v>
      </c>
      <c r="AF111" s="10">
        <f t="shared" si="548"/>
        <v>0.50355552766447031</v>
      </c>
      <c r="AG111" s="10">
        <f t="shared" si="548"/>
        <v>0.5058513126242028</v>
      </c>
      <c r="AH111" s="10">
        <f t="shared" si="548"/>
        <v>0.50814709758393484</v>
      </c>
      <c r="AI111" s="10">
        <f t="shared" si="548"/>
        <v>0.51044288254366688</v>
      </c>
      <c r="AJ111" s="10">
        <f t="shared" si="548"/>
        <v>0.51273866750339936</v>
      </c>
      <c r="AK111" s="10">
        <f t="shared" ref="AK111:AZ111" si="549">AK$5/(1-$C111)+$B$111-AK$5</f>
        <v>0.5150344524631314</v>
      </c>
      <c r="AL111" s="10">
        <f t="shared" si="549"/>
        <v>0.51733023742286388</v>
      </c>
      <c r="AM111" s="10">
        <f t="shared" si="549"/>
        <v>0.51962602238259592</v>
      </c>
      <c r="AN111" s="10">
        <f t="shared" si="549"/>
        <v>0.5219218073423284</v>
      </c>
      <c r="AO111" s="10">
        <f t="shared" si="549"/>
        <v>0.52421759230206044</v>
      </c>
      <c r="AP111" s="10">
        <f t="shared" si="549"/>
        <v>0.52651337726179293</v>
      </c>
      <c r="AQ111" s="10">
        <f t="shared" si="549"/>
        <v>0.52880916222152496</v>
      </c>
      <c r="AR111" s="10">
        <f t="shared" si="549"/>
        <v>0.53110494718125656</v>
      </c>
      <c r="AS111" s="10">
        <f t="shared" si="549"/>
        <v>0.53340073214098949</v>
      </c>
      <c r="AT111" s="10">
        <f t="shared" si="549"/>
        <v>0.53569651710072153</v>
      </c>
      <c r="AU111" s="10">
        <f t="shared" si="549"/>
        <v>0.53799230206045356</v>
      </c>
      <c r="AV111" s="10">
        <f t="shared" si="549"/>
        <v>0.5402880870201856</v>
      </c>
      <c r="AW111" s="10">
        <f t="shared" si="549"/>
        <v>0.54258387197991853</v>
      </c>
      <c r="AX111" s="10">
        <f t="shared" si="549"/>
        <v>0.54487965693965057</v>
      </c>
      <c r="AY111" s="10">
        <f t="shared" si="549"/>
        <v>0.54717544189938261</v>
      </c>
      <c r="AZ111" s="10">
        <f t="shared" si="549"/>
        <v>0.54947122685911554</v>
      </c>
      <c r="BA111" s="10">
        <f t="shared" ref="BA111:BP111" si="550">BA$5/(1-$C111)+$B$111-BA$5</f>
        <v>0.55176701181884757</v>
      </c>
      <c r="BB111" s="10">
        <f t="shared" si="550"/>
        <v>0.55406279677857961</v>
      </c>
      <c r="BC111" s="10">
        <f t="shared" si="550"/>
        <v>0.5563585817383121</v>
      </c>
      <c r="BD111" s="10">
        <f t="shared" si="550"/>
        <v>0.55865436669804414</v>
      </c>
      <c r="BE111" s="10">
        <f t="shared" si="550"/>
        <v>0.56095015165777617</v>
      </c>
      <c r="BF111" s="10">
        <f t="shared" si="550"/>
        <v>0.56324593661750821</v>
      </c>
      <c r="BG111" s="10">
        <f t="shared" si="550"/>
        <v>0.56554172157724114</v>
      </c>
      <c r="BH111" s="10">
        <f t="shared" si="550"/>
        <v>0.56783750653697318</v>
      </c>
      <c r="BI111" s="10">
        <f t="shared" si="550"/>
        <v>0.57013329149670522</v>
      </c>
      <c r="BJ111" s="10">
        <f t="shared" si="550"/>
        <v>0.57242907645643726</v>
      </c>
      <c r="BK111" s="10">
        <f t="shared" si="550"/>
        <v>0.57472486141617019</v>
      </c>
      <c r="BL111" s="10">
        <f t="shared" si="550"/>
        <v>0.57702064637590222</v>
      </c>
      <c r="BM111" s="10">
        <f t="shared" si="550"/>
        <v>0.57931643133563426</v>
      </c>
      <c r="BN111" s="10">
        <f t="shared" si="550"/>
        <v>0.5816122162953663</v>
      </c>
      <c r="BO111" s="10">
        <f t="shared" si="550"/>
        <v>0.58390800125509834</v>
      </c>
      <c r="BP111" s="10">
        <f t="shared" si="550"/>
        <v>0.58620378621483127</v>
      </c>
      <c r="BQ111" s="10">
        <f t="shared" ref="BQ111:CF111" si="551">BQ$5/(1-$C111)+$B$111-BQ$5</f>
        <v>0.58849957117456331</v>
      </c>
      <c r="BR111" s="10">
        <f t="shared" si="551"/>
        <v>0.59079535613429535</v>
      </c>
      <c r="BS111" s="10">
        <f t="shared" si="551"/>
        <v>0.59309114109402739</v>
      </c>
      <c r="BT111" s="10">
        <f t="shared" si="551"/>
        <v>0.59538692605376031</v>
      </c>
      <c r="BU111" s="10">
        <f t="shared" si="551"/>
        <v>0.59768271101349235</v>
      </c>
      <c r="BV111" s="10">
        <f t="shared" si="551"/>
        <v>0.59997849597322439</v>
      </c>
      <c r="BW111" s="10">
        <f t="shared" si="551"/>
        <v>0.60227428093295643</v>
      </c>
      <c r="BX111" s="10">
        <f t="shared" si="551"/>
        <v>0.60457006589268936</v>
      </c>
      <c r="BY111" s="10">
        <f t="shared" si="551"/>
        <v>0.6068658508524214</v>
      </c>
      <c r="BZ111" s="10">
        <f t="shared" si="551"/>
        <v>0.60916163581215343</v>
      </c>
      <c r="CA111" s="10">
        <f t="shared" si="551"/>
        <v>0.61145742077188547</v>
      </c>
      <c r="CB111" s="10">
        <f t="shared" si="551"/>
        <v>0.61375320573161751</v>
      </c>
      <c r="CC111" s="10">
        <f t="shared" si="551"/>
        <v>0.61604899069135044</v>
      </c>
      <c r="CD111" s="10">
        <f t="shared" si="551"/>
        <v>0.61834477565108248</v>
      </c>
      <c r="CE111" s="10">
        <f t="shared" si="551"/>
        <v>0.62064056061081452</v>
      </c>
      <c r="CF111" s="10">
        <f t="shared" si="551"/>
        <v>0.62293634557054656</v>
      </c>
      <c r="CG111" s="10">
        <f t="shared" ref="CG111:CV111" si="552">CG$5/(1-$C111)+$B$111-CG$5</f>
        <v>0.62523213053027948</v>
      </c>
      <c r="CH111" s="10">
        <f t="shared" si="552"/>
        <v>0.62752791549001152</v>
      </c>
      <c r="CI111" s="10">
        <f t="shared" si="552"/>
        <v>0.62982370044974356</v>
      </c>
      <c r="CJ111" s="10">
        <f t="shared" si="552"/>
        <v>0.6321194854094756</v>
      </c>
      <c r="CK111" s="10">
        <f t="shared" si="552"/>
        <v>0.63441527036920764</v>
      </c>
      <c r="CL111" s="10">
        <f t="shared" si="552"/>
        <v>0.63671105532894057</v>
      </c>
      <c r="CM111" s="10">
        <f t="shared" si="552"/>
        <v>0.63900684028867261</v>
      </c>
      <c r="CN111" s="10">
        <f t="shared" si="552"/>
        <v>0.64130262524840465</v>
      </c>
      <c r="CO111" s="10">
        <f t="shared" si="552"/>
        <v>0.64359841020813668</v>
      </c>
      <c r="CP111" s="10">
        <f t="shared" si="552"/>
        <v>0.64589419516786961</v>
      </c>
      <c r="CQ111" s="10">
        <f t="shared" si="552"/>
        <v>0.64818998012760165</v>
      </c>
      <c r="CR111" s="10">
        <f t="shared" si="552"/>
        <v>0.65048576508733369</v>
      </c>
      <c r="CS111" s="10">
        <f t="shared" si="552"/>
        <v>0.65278155004706573</v>
      </c>
      <c r="CT111" s="10">
        <f t="shared" si="552"/>
        <v>0.65507733500679777</v>
      </c>
      <c r="CU111" s="10">
        <f t="shared" si="552"/>
        <v>0.65737311996653069</v>
      </c>
      <c r="CV111" s="10">
        <f t="shared" si="552"/>
        <v>0.65966890492626273</v>
      </c>
      <c r="CW111" s="10">
        <f t="shared" ref="CW111:DL111" si="553">CW$5/(1-$C111)+$B$111-CW$5</f>
        <v>0.66196468988599477</v>
      </c>
      <c r="CX111" s="10">
        <f t="shared" si="553"/>
        <v>0.66426047484572681</v>
      </c>
      <c r="CY111" s="10">
        <f t="shared" si="553"/>
        <v>0.66655625980545974</v>
      </c>
      <c r="CZ111" s="10">
        <f t="shared" si="553"/>
        <v>0.66885204476519178</v>
      </c>
      <c r="DA111" s="10">
        <f t="shared" si="553"/>
        <v>0.67114782972492382</v>
      </c>
      <c r="DB111" s="10">
        <f t="shared" si="553"/>
        <v>0.67344361468465586</v>
      </c>
      <c r="DC111" s="10">
        <f t="shared" si="553"/>
        <v>0.67573939964438878</v>
      </c>
      <c r="DD111" s="10">
        <f t="shared" si="553"/>
        <v>0.67803518460412082</v>
      </c>
      <c r="DE111" s="10">
        <f t="shared" si="553"/>
        <v>0.68033096956385286</v>
      </c>
      <c r="DF111" s="10">
        <f t="shared" si="553"/>
        <v>0.6826267545235849</v>
      </c>
      <c r="DG111" s="10">
        <f t="shared" si="553"/>
        <v>0.68492253948331694</v>
      </c>
      <c r="DH111" s="10">
        <f t="shared" si="553"/>
        <v>0.68721832444304987</v>
      </c>
      <c r="DI111" s="10">
        <f t="shared" si="553"/>
        <v>0.68951410940278191</v>
      </c>
      <c r="DJ111" s="10">
        <f t="shared" si="553"/>
        <v>0.69180989436251394</v>
      </c>
      <c r="DK111" s="10">
        <f t="shared" si="553"/>
        <v>0.69410567932224598</v>
      </c>
      <c r="DL111" s="10">
        <f t="shared" si="553"/>
        <v>0.69640146428197891</v>
      </c>
      <c r="DM111" s="10">
        <f t="shared" ref="DM111:EB111" si="554">DM$5/(1-$C111)+$B$111-DM$5</f>
        <v>0.69869724924171095</v>
      </c>
      <c r="DN111" s="10">
        <f t="shared" si="554"/>
        <v>0.70099303420144299</v>
      </c>
      <c r="DO111" s="10">
        <f t="shared" si="554"/>
        <v>0.70328881916117503</v>
      </c>
      <c r="DP111" s="10">
        <f t="shared" si="554"/>
        <v>0.70558460412090707</v>
      </c>
      <c r="DQ111" s="10">
        <f t="shared" si="554"/>
        <v>0.70788038908063911</v>
      </c>
      <c r="DR111" s="10">
        <f t="shared" si="554"/>
        <v>0.71017617404037114</v>
      </c>
      <c r="DS111" s="10">
        <f t="shared" si="554"/>
        <v>0.71247195900010318</v>
      </c>
      <c r="DT111" s="10">
        <f t="shared" si="554"/>
        <v>0.71476774395983522</v>
      </c>
      <c r="DU111" s="10">
        <f t="shared" si="554"/>
        <v>0.71706352891956904</v>
      </c>
      <c r="DV111" s="10">
        <f t="shared" si="554"/>
        <v>0.71935931387930108</v>
      </c>
      <c r="DW111" s="10">
        <f t="shared" si="554"/>
        <v>0.72165509883903312</v>
      </c>
      <c r="DX111" s="10">
        <f t="shared" si="554"/>
        <v>0.72395088379876515</v>
      </c>
      <c r="DY111" s="10">
        <f t="shared" si="554"/>
        <v>0.72624666875849719</v>
      </c>
      <c r="DZ111" s="10">
        <f t="shared" si="554"/>
        <v>0.72854245371822923</v>
      </c>
      <c r="EA111" s="10">
        <f t="shared" si="554"/>
        <v>0.73083823867796127</v>
      </c>
      <c r="EB111" s="10">
        <f t="shared" si="554"/>
        <v>0.73313402363769509</v>
      </c>
      <c r="EC111" s="10">
        <f>EC$5/(1-$C111)+$B$111-EC$5</f>
        <v>0.73542980859742713</v>
      </c>
      <c r="ED111" s="10">
        <f>ED$5/(1-$C111)+$B$111-ED$5</f>
        <v>0.73772559355715916</v>
      </c>
    </row>
    <row r="112" spans="1:134" x14ac:dyDescent="0.25">
      <c r="A112" s="57" t="s">
        <v>85</v>
      </c>
      <c r="B112" s="10">
        <v>0.2036</v>
      </c>
      <c r="C112" s="7">
        <v>2.2599999999999999E-2</v>
      </c>
      <c r="D112" s="10">
        <f>D$5/(1-$C112)+$B$112-D$5</f>
        <v>0.23828385512584394</v>
      </c>
      <c r="E112" s="10">
        <f t="shared" ref="E112:T112" si="555">E$5/(1-$C112)+$B$112-E$5</f>
        <v>0.23943998363003871</v>
      </c>
      <c r="F112" s="10">
        <f t="shared" si="555"/>
        <v>0.24059611213423371</v>
      </c>
      <c r="G112" s="10">
        <f t="shared" si="555"/>
        <v>0.24175224063842848</v>
      </c>
      <c r="H112" s="10">
        <f t="shared" si="555"/>
        <v>0.24290836914262326</v>
      </c>
      <c r="I112" s="10">
        <f t="shared" si="555"/>
        <v>0.24406449764681803</v>
      </c>
      <c r="J112" s="10">
        <f t="shared" si="555"/>
        <v>0.24522062615101303</v>
      </c>
      <c r="K112" s="10">
        <f t="shared" si="555"/>
        <v>0.24637675465520759</v>
      </c>
      <c r="L112" s="10">
        <f t="shared" si="555"/>
        <v>0.24753288315940214</v>
      </c>
      <c r="M112" s="10">
        <f t="shared" si="555"/>
        <v>0.24868901166359714</v>
      </c>
      <c r="N112" s="10">
        <f t="shared" si="555"/>
        <v>0.24984514016779213</v>
      </c>
      <c r="O112" s="10">
        <f t="shared" si="555"/>
        <v>0.25100126867198691</v>
      </c>
      <c r="P112" s="10">
        <f t="shared" si="555"/>
        <v>0.25215739717618169</v>
      </c>
      <c r="Q112" s="10">
        <f t="shared" si="555"/>
        <v>0.25331352568037646</v>
      </c>
      <c r="R112" s="10">
        <f t="shared" si="555"/>
        <v>0.25446965418457124</v>
      </c>
      <c r="S112" s="10">
        <f t="shared" si="555"/>
        <v>0.25562578268876601</v>
      </c>
      <c r="T112" s="10">
        <f t="shared" si="555"/>
        <v>0.25678191119296079</v>
      </c>
      <c r="U112" s="10">
        <f t="shared" ref="U112:AJ112" si="556">U$5/(1-$C112)+$B$112-U$5</f>
        <v>0.25793803969715556</v>
      </c>
      <c r="V112" s="10">
        <f t="shared" si="556"/>
        <v>0.25909416820135034</v>
      </c>
      <c r="W112" s="10">
        <f t="shared" si="556"/>
        <v>0.26025029670554511</v>
      </c>
      <c r="X112" s="10">
        <f t="shared" si="556"/>
        <v>0.26140642520973989</v>
      </c>
      <c r="Y112" s="10">
        <f t="shared" si="556"/>
        <v>0.26256255371393467</v>
      </c>
      <c r="Z112" s="10">
        <f t="shared" si="556"/>
        <v>0.26371868221812944</v>
      </c>
      <c r="AA112" s="10">
        <f t="shared" si="556"/>
        <v>0.26487481072232422</v>
      </c>
      <c r="AB112" s="10">
        <f t="shared" si="556"/>
        <v>0.26603093922651899</v>
      </c>
      <c r="AC112" s="10">
        <f t="shared" si="556"/>
        <v>0.26718706773071377</v>
      </c>
      <c r="AD112" s="10">
        <f t="shared" si="556"/>
        <v>0.26834319623490854</v>
      </c>
      <c r="AE112" s="10">
        <f t="shared" si="556"/>
        <v>0.26949932473910332</v>
      </c>
      <c r="AF112" s="10">
        <f t="shared" si="556"/>
        <v>0.27065545324329809</v>
      </c>
      <c r="AG112" s="10">
        <f t="shared" si="556"/>
        <v>0.27181158174749287</v>
      </c>
      <c r="AH112" s="10">
        <f t="shared" si="556"/>
        <v>0.27296771025168765</v>
      </c>
      <c r="AI112" s="10">
        <f t="shared" si="556"/>
        <v>0.27412383875588242</v>
      </c>
      <c r="AJ112" s="10">
        <f t="shared" si="556"/>
        <v>0.2752799672600772</v>
      </c>
      <c r="AK112" s="10">
        <f t="shared" ref="AK112:AZ112" si="557">AK$5/(1-$C112)+$B$112-AK$5</f>
        <v>0.27643609576427197</v>
      </c>
      <c r="AL112" s="10">
        <f t="shared" si="557"/>
        <v>0.27759222426846675</v>
      </c>
      <c r="AM112" s="10">
        <f t="shared" si="557"/>
        <v>0.27874835277266152</v>
      </c>
      <c r="AN112" s="10">
        <f t="shared" si="557"/>
        <v>0.2799044812768563</v>
      </c>
      <c r="AO112" s="10">
        <f t="shared" si="557"/>
        <v>0.28106060978105107</v>
      </c>
      <c r="AP112" s="10">
        <f t="shared" si="557"/>
        <v>0.28221673828524674</v>
      </c>
      <c r="AQ112" s="10">
        <f t="shared" si="557"/>
        <v>0.28337286678944151</v>
      </c>
      <c r="AR112" s="10">
        <f t="shared" si="557"/>
        <v>0.28452899529363629</v>
      </c>
      <c r="AS112" s="10">
        <f t="shared" si="557"/>
        <v>0.28568512379783106</v>
      </c>
      <c r="AT112" s="10">
        <f t="shared" si="557"/>
        <v>0.28684125230202584</v>
      </c>
      <c r="AU112" s="10">
        <f t="shared" si="557"/>
        <v>0.28799738080622062</v>
      </c>
      <c r="AV112" s="10">
        <f t="shared" si="557"/>
        <v>0.28915350931041539</v>
      </c>
      <c r="AW112" s="10">
        <f t="shared" si="557"/>
        <v>0.29030963781461017</v>
      </c>
      <c r="AX112" s="10">
        <f t="shared" si="557"/>
        <v>0.29146576631880494</v>
      </c>
      <c r="AY112" s="10">
        <f t="shared" si="557"/>
        <v>0.29262189482299972</v>
      </c>
      <c r="AZ112" s="10">
        <f t="shared" si="557"/>
        <v>0.29377802332719449</v>
      </c>
      <c r="BA112" s="10">
        <f t="shared" ref="BA112:BP112" si="558">BA$5/(1-$C112)+$B$112-BA$5</f>
        <v>0.29493415183138927</v>
      </c>
      <c r="BB112" s="10">
        <f t="shared" si="558"/>
        <v>0.29609028033558404</v>
      </c>
      <c r="BC112" s="10">
        <f t="shared" si="558"/>
        <v>0.29724640883977838</v>
      </c>
      <c r="BD112" s="10">
        <f t="shared" si="558"/>
        <v>0.29840253734397315</v>
      </c>
      <c r="BE112" s="10">
        <f t="shared" si="558"/>
        <v>0.29955866584816793</v>
      </c>
      <c r="BF112" s="10">
        <f t="shared" si="558"/>
        <v>0.3007147943523627</v>
      </c>
      <c r="BG112" s="10">
        <f t="shared" si="558"/>
        <v>0.30187092285655748</v>
      </c>
      <c r="BH112" s="10">
        <f t="shared" si="558"/>
        <v>0.30302705136075225</v>
      </c>
      <c r="BI112" s="10">
        <f t="shared" si="558"/>
        <v>0.30418317986494703</v>
      </c>
      <c r="BJ112" s="10">
        <f t="shared" si="558"/>
        <v>0.3053393083691418</v>
      </c>
      <c r="BK112" s="10">
        <f t="shared" si="558"/>
        <v>0.30649543687333658</v>
      </c>
      <c r="BL112" s="10">
        <f t="shared" si="558"/>
        <v>0.30765156537753136</v>
      </c>
      <c r="BM112" s="10">
        <f t="shared" si="558"/>
        <v>0.30880769388172613</v>
      </c>
      <c r="BN112" s="10">
        <f t="shared" si="558"/>
        <v>0.30996382238592091</v>
      </c>
      <c r="BO112" s="10">
        <f t="shared" si="558"/>
        <v>0.31111995089011568</v>
      </c>
      <c r="BP112" s="10">
        <f t="shared" si="558"/>
        <v>0.31227607939431046</v>
      </c>
      <c r="BQ112" s="10">
        <f t="shared" ref="BQ112:CF112" si="559">BQ$5/(1-$C112)+$B$112-BQ$5</f>
        <v>0.31343220789850523</v>
      </c>
      <c r="BR112" s="10">
        <f t="shared" si="559"/>
        <v>0.31458833640270001</v>
      </c>
      <c r="BS112" s="10">
        <f t="shared" si="559"/>
        <v>0.31574446490689478</v>
      </c>
      <c r="BT112" s="10">
        <f t="shared" si="559"/>
        <v>0.31690059341108956</v>
      </c>
      <c r="BU112" s="10">
        <f t="shared" si="559"/>
        <v>0.31805672191528434</v>
      </c>
      <c r="BV112" s="10">
        <f t="shared" si="559"/>
        <v>0.31921285041948</v>
      </c>
      <c r="BW112" s="10">
        <f t="shared" si="559"/>
        <v>0.32036897892367477</v>
      </c>
      <c r="BX112" s="10">
        <f t="shared" si="559"/>
        <v>0.32152510742786955</v>
      </c>
      <c r="BY112" s="10">
        <f t="shared" si="559"/>
        <v>0.32268123593206433</v>
      </c>
      <c r="BZ112" s="10">
        <f t="shared" si="559"/>
        <v>0.3238373644362591</v>
      </c>
      <c r="CA112" s="10">
        <f t="shared" si="559"/>
        <v>0.32499349294045388</v>
      </c>
      <c r="CB112" s="10">
        <f t="shared" si="559"/>
        <v>0.32614962144464865</v>
      </c>
      <c r="CC112" s="10">
        <f t="shared" si="559"/>
        <v>0.32730574994884343</v>
      </c>
      <c r="CD112" s="10">
        <f t="shared" si="559"/>
        <v>0.3284618784530382</v>
      </c>
      <c r="CE112" s="10">
        <f t="shared" si="559"/>
        <v>0.32961800695723298</v>
      </c>
      <c r="CF112" s="10">
        <f t="shared" si="559"/>
        <v>0.33077413546142775</v>
      </c>
      <c r="CG112" s="10">
        <f t="shared" ref="CG112:CV112" si="560">CG$5/(1-$C112)+$B$112-CG$5</f>
        <v>0.33193026396562253</v>
      </c>
      <c r="CH112" s="10">
        <f t="shared" si="560"/>
        <v>0.33308639246981731</v>
      </c>
      <c r="CI112" s="10">
        <f t="shared" si="560"/>
        <v>0.33424252097401208</v>
      </c>
      <c r="CJ112" s="10">
        <f t="shared" si="560"/>
        <v>0.33539864947820686</v>
      </c>
      <c r="CK112" s="10">
        <f t="shared" si="560"/>
        <v>0.33655477798240163</v>
      </c>
      <c r="CL112" s="10">
        <f t="shared" si="560"/>
        <v>0.33771090648659641</v>
      </c>
      <c r="CM112" s="10">
        <f t="shared" si="560"/>
        <v>0.33886703499079118</v>
      </c>
      <c r="CN112" s="10">
        <f t="shared" si="560"/>
        <v>0.34002316349498596</v>
      </c>
      <c r="CO112" s="10">
        <f t="shared" si="560"/>
        <v>0.34117929199918073</v>
      </c>
      <c r="CP112" s="10">
        <f t="shared" si="560"/>
        <v>0.34233542050337551</v>
      </c>
      <c r="CQ112" s="10">
        <f t="shared" si="560"/>
        <v>0.34349154900757028</v>
      </c>
      <c r="CR112" s="10">
        <f t="shared" si="560"/>
        <v>0.34464767751176506</v>
      </c>
      <c r="CS112" s="10">
        <f t="shared" si="560"/>
        <v>0.34580380601595984</v>
      </c>
      <c r="CT112" s="10">
        <f t="shared" si="560"/>
        <v>0.34695993452015461</v>
      </c>
      <c r="CU112" s="10">
        <f t="shared" si="560"/>
        <v>0.34811606302434939</v>
      </c>
      <c r="CV112" s="10">
        <f t="shared" si="560"/>
        <v>0.34927219152854416</v>
      </c>
      <c r="CW112" s="10">
        <f t="shared" ref="CW112:DL112" si="561">CW$5/(1-$C112)+$B$112-CW$5</f>
        <v>0.35042832003273894</v>
      </c>
      <c r="CX112" s="10">
        <f t="shared" si="561"/>
        <v>0.35158444853693371</v>
      </c>
      <c r="CY112" s="10">
        <f t="shared" si="561"/>
        <v>0.35274057704112849</v>
      </c>
      <c r="CZ112" s="10">
        <f t="shared" si="561"/>
        <v>0.35389670554532326</v>
      </c>
      <c r="DA112" s="10">
        <f t="shared" si="561"/>
        <v>0.35505283404951804</v>
      </c>
      <c r="DB112" s="10">
        <f t="shared" si="561"/>
        <v>0.35620896255371282</v>
      </c>
      <c r="DC112" s="10">
        <f t="shared" si="561"/>
        <v>0.35736509105790759</v>
      </c>
      <c r="DD112" s="10">
        <f t="shared" si="561"/>
        <v>0.35852121956210237</v>
      </c>
      <c r="DE112" s="10">
        <f t="shared" si="561"/>
        <v>0.35967734806629714</v>
      </c>
      <c r="DF112" s="10">
        <f t="shared" si="561"/>
        <v>0.36083347657049192</v>
      </c>
      <c r="DG112" s="10">
        <f t="shared" si="561"/>
        <v>0.36198960507468669</v>
      </c>
      <c r="DH112" s="10">
        <f t="shared" si="561"/>
        <v>0.36314573357888147</v>
      </c>
      <c r="DI112" s="10">
        <f t="shared" si="561"/>
        <v>0.36430186208307624</v>
      </c>
      <c r="DJ112" s="10">
        <f t="shared" si="561"/>
        <v>0.36545799058727102</v>
      </c>
      <c r="DK112" s="10">
        <f t="shared" si="561"/>
        <v>0.3666141190914658</v>
      </c>
      <c r="DL112" s="10">
        <f t="shared" si="561"/>
        <v>0.36777024759566057</v>
      </c>
      <c r="DM112" s="10">
        <f t="shared" ref="DM112:EB112" si="562">DM$5/(1-$C112)+$B$112-DM$5</f>
        <v>0.36892637609985623</v>
      </c>
      <c r="DN112" s="10">
        <f t="shared" si="562"/>
        <v>0.37008250460405101</v>
      </c>
      <c r="DO112" s="10">
        <f t="shared" si="562"/>
        <v>0.37123863310824579</v>
      </c>
      <c r="DP112" s="10">
        <f t="shared" si="562"/>
        <v>0.37239476161244056</v>
      </c>
      <c r="DQ112" s="10">
        <f t="shared" si="562"/>
        <v>0.37355089011663534</v>
      </c>
      <c r="DR112" s="10">
        <f t="shared" si="562"/>
        <v>0.37470701862083011</v>
      </c>
      <c r="DS112" s="10">
        <f t="shared" si="562"/>
        <v>0.37586314712502489</v>
      </c>
      <c r="DT112" s="10">
        <f t="shared" si="562"/>
        <v>0.37701927562921966</v>
      </c>
      <c r="DU112" s="10">
        <f t="shared" si="562"/>
        <v>0.37817540413341444</v>
      </c>
      <c r="DV112" s="10">
        <f t="shared" si="562"/>
        <v>0.37933153263760921</v>
      </c>
      <c r="DW112" s="10">
        <f t="shared" si="562"/>
        <v>0.38048766114180488</v>
      </c>
      <c r="DX112" s="10">
        <f t="shared" si="562"/>
        <v>0.38164378964599965</v>
      </c>
      <c r="DY112" s="10">
        <f t="shared" si="562"/>
        <v>0.38279991815019443</v>
      </c>
      <c r="DZ112" s="10">
        <f t="shared" si="562"/>
        <v>0.3839560466543892</v>
      </c>
      <c r="EA112" s="10">
        <f t="shared" si="562"/>
        <v>0.3851121751585822</v>
      </c>
      <c r="EB112" s="10">
        <f t="shared" si="562"/>
        <v>0.38626830366277698</v>
      </c>
      <c r="EC112" s="10">
        <f>EC$5/(1-$C112)+$B$112-EC$5</f>
        <v>0.38742443216697176</v>
      </c>
      <c r="ED112" s="10">
        <f>ED$5/(1-$C112)+$B$112-ED$5</f>
        <v>0.38858056067116653</v>
      </c>
    </row>
    <row r="113" spans="1:134" x14ac:dyDescent="0.25">
      <c r="A113" s="57" t="s">
        <v>86</v>
      </c>
      <c r="B113" s="10">
        <v>0.72099999999999997</v>
      </c>
      <c r="C113" s="7">
        <v>8.7999999999999995E-2</v>
      </c>
      <c r="D113" s="10">
        <f>D$5/(1-$C113)+$B$113-D$5</f>
        <v>0.86573684210526292</v>
      </c>
      <c r="E113" s="10">
        <f t="shared" ref="E113:T113" si="563">E$5/(1-$C113)+$B$113-E$5</f>
        <v>0.87056140350877187</v>
      </c>
      <c r="F113" s="10">
        <f t="shared" si="563"/>
        <v>0.87538596491228082</v>
      </c>
      <c r="G113" s="10">
        <f t="shared" si="563"/>
        <v>0.88021052631578933</v>
      </c>
      <c r="H113" s="10">
        <f t="shared" si="563"/>
        <v>0.88503508771929829</v>
      </c>
      <c r="I113" s="10">
        <f t="shared" si="563"/>
        <v>0.8898596491228068</v>
      </c>
      <c r="J113" s="10">
        <f t="shared" si="563"/>
        <v>0.89468421052631575</v>
      </c>
      <c r="K113" s="10">
        <f t="shared" si="563"/>
        <v>0.8995087719298247</v>
      </c>
      <c r="L113" s="10">
        <f t="shared" si="563"/>
        <v>0.90433333333333321</v>
      </c>
      <c r="M113" s="10">
        <f t="shared" si="563"/>
        <v>0.90915789473684216</v>
      </c>
      <c r="N113" s="10">
        <f t="shared" si="563"/>
        <v>0.91398245614035112</v>
      </c>
      <c r="O113" s="10">
        <f t="shared" si="563"/>
        <v>0.91880701754385985</v>
      </c>
      <c r="P113" s="10">
        <f t="shared" si="563"/>
        <v>0.92363157894736858</v>
      </c>
      <c r="Q113" s="10">
        <f t="shared" si="563"/>
        <v>0.92845614035087731</v>
      </c>
      <c r="R113" s="10">
        <f t="shared" si="563"/>
        <v>0.93328070175438604</v>
      </c>
      <c r="S113" s="10">
        <f t="shared" si="563"/>
        <v>0.93810526315789478</v>
      </c>
      <c r="T113" s="10">
        <f t="shared" si="563"/>
        <v>0.94292982456140351</v>
      </c>
      <c r="U113" s="10">
        <f t="shared" ref="U113:AJ113" si="564">U$5/(1-$C113)+$B$113-U$5</f>
        <v>0.94775438596491224</v>
      </c>
      <c r="V113" s="10">
        <f t="shared" si="564"/>
        <v>0.95257894736842097</v>
      </c>
      <c r="W113" s="10">
        <f t="shared" si="564"/>
        <v>0.9574035087719297</v>
      </c>
      <c r="X113" s="10">
        <f t="shared" si="564"/>
        <v>0.96222807017543843</v>
      </c>
      <c r="Y113" s="10">
        <f t="shared" si="564"/>
        <v>0.96705263157894716</v>
      </c>
      <c r="Z113" s="10">
        <f t="shared" si="564"/>
        <v>0.9718771929824559</v>
      </c>
      <c r="AA113" s="10">
        <f t="shared" si="564"/>
        <v>0.97670175438596463</v>
      </c>
      <c r="AB113" s="10">
        <f t="shared" si="564"/>
        <v>0.98152631578947336</v>
      </c>
      <c r="AC113" s="10">
        <f t="shared" si="564"/>
        <v>0.98635087719298209</v>
      </c>
      <c r="AD113" s="10">
        <f t="shared" si="564"/>
        <v>0.99117543859649082</v>
      </c>
      <c r="AE113" s="10">
        <f t="shared" si="564"/>
        <v>0.99599999999999955</v>
      </c>
      <c r="AF113" s="10">
        <f t="shared" si="564"/>
        <v>1.0008245614035083</v>
      </c>
      <c r="AG113" s="10">
        <f t="shared" si="564"/>
        <v>1.005649122807017</v>
      </c>
      <c r="AH113" s="10">
        <f t="shared" si="564"/>
        <v>1.0104736842105262</v>
      </c>
      <c r="AI113" s="10">
        <f t="shared" si="564"/>
        <v>1.0152982456140349</v>
      </c>
      <c r="AJ113" s="10">
        <f t="shared" si="564"/>
        <v>1.0201228070175437</v>
      </c>
      <c r="AK113" s="10">
        <f t="shared" ref="AK113:AZ113" si="565">AK$5/(1-$C113)+$B$113-AK$5</f>
        <v>1.0249473684210524</v>
      </c>
      <c r="AL113" s="10">
        <f t="shared" si="565"/>
        <v>1.0297719298245611</v>
      </c>
      <c r="AM113" s="10">
        <f t="shared" si="565"/>
        <v>1.0345964912280698</v>
      </c>
      <c r="AN113" s="10">
        <f t="shared" si="565"/>
        <v>1.0394210526315786</v>
      </c>
      <c r="AO113" s="10">
        <f t="shared" si="565"/>
        <v>1.0442456140350873</v>
      </c>
      <c r="AP113" s="10">
        <f t="shared" si="565"/>
        <v>1.049070175438596</v>
      </c>
      <c r="AQ113" s="10">
        <f t="shared" si="565"/>
        <v>1.0538947368421048</v>
      </c>
      <c r="AR113" s="10">
        <f t="shared" si="565"/>
        <v>1.0587192982456135</v>
      </c>
      <c r="AS113" s="10">
        <f t="shared" si="565"/>
        <v>1.0635438596491222</v>
      </c>
      <c r="AT113" s="10">
        <f t="shared" si="565"/>
        <v>1.068368421052631</v>
      </c>
      <c r="AU113" s="10">
        <f t="shared" si="565"/>
        <v>1.0731929824561397</v>
      </c>
      <c r="AV113" s="10">
        <f t="shared" si="565"/>
        <v>1.0780175438596484</v>
      </c>
      <c r="AW113" s="10">
        <f t="shared" si="565"/>
        <v>1.0828421052631572</v>
      </c>
      <c r="AX113" s="10">
        <f t="shared" si="565"/>
        <v>1.0876666666666659</v>
      </c>
      <c r="AY113" s="10">
        <f t="shared" si="565"/>
        <v>1.0924912280701746</v>
      </c>
      <c r="AZ113" s="10">
        <f t="shared" si="565"/>
        <v>1.0973157894736834</v>
      </c>
      <c r="BA113" s="10">
        <f t="shared" ref="BA113:BP113" si="566">BA$5/(1-$C113)+$B$113-BA$5</f>
        <v>1.1021403508771921</v>
      </c>
      <c r="BB113" s="10">
        <f t="shared" si="566"/>
        <v>1.1069649122807008</v>
      </c>
      <c r="BC113" s="10">
        <f t="shared" si="566"/>
        <v>1.11178947368421</v>
      </c>
      <c r="BD113" s="10">
        <f t="shared" si="566"/>
        <v>1.1166140350877187</v>
      </c>
      <c r="BE113" s="10">
        <f t="shared" si="566"/>
        <v>1.1214385964912275</v>
      </c>
      <c r="BF113" s="10">
        <f t="shared" si="566"/>
        <v>1.1262631578947362</v>
      </c>
      <c r="BG113" s="10">
        <f t="shared" si="566"/>
        <v>1.1310877192982449</v>
      </c>
      <c r="BH113" s="10">
        <f t="shared" si="566"/>
        <v>1.1359122807017537</v>
      </c>
      <c r="BI113" s="10">
        <f t="shared" si="566"/>
        <v>1.1407368421052624</v>
      </c>
      <c r="BJ113" s="10">
        <f t="shared" si="566"/>
        <v>1.1455614035087711</v>
      </c>
      <c r="BK113" s="10">
        <f t="shared" si="566"/>
        <v>1.1503859649122798</v>
      </c>
      <c r="BL113" s="10">
        <f t="shared" si="566"/>
        <v>1.1552105263157886</v>
      </c>
      <c r="BM113" s="10">
        <f t="shared" si="566"/>
        <v>1.1600350877192973</v>
      </c>
      <c r="BN113" s="10">
        <f t="shared" si="566"/>
        <v>1.164859649122806</v>
      </c>
      <c r="BO113" s="10">
        <f t="shared" si="566"/>
        <v>1.1696842105263148</v>
      </c>
      <c r="BP113" s="10">
        <f t="shared" si="566"/>
        <v>1.1745087719298235</v>
      </c>
      <c r="BQ113" s="10">
        <f t="shared" ref="BQ113:CF113" si="567">BQ$5/(1-$C113)+$B$113-BQ$5</f>
        <v>1.1793333333333322</v>
      </c>
      <c r="BR113" s="10">
        <f t="shared" si="567"/>
        <v>1.184157894736841</v>
      </c>
      <c r="BS113" s="10">
        <f t="shared" si="567"/>
        <v>1.1889824561403497</v>
      </c>
      <c r="BT113" s="10">
        <f t="shared" si="567"/>
        <v>1.1938070175438584</v>
      </c>
      <c r="BU113" s="10">
        <f t="shared" si="567"/>
        <v>1.1986315789473672</v>
      </c>
      <c r="BV113" s="10">
        <f t="shared" si="567"/>
        <v>1.2034561403508759</v>
      </c>
      <c r="BW113" s="10">
        <f t="shared" si="567"/>
        <v>1.2082807017543846</v>
      </c>
      <c r="BX113" s="10">
        <f t="shared" si="567"/>
        <v>1.2131052631578934</v>
      </c>
      <c r="BY113" s="10">
        <f t="shared" si="567"/>
        <v>1.2179298245614021</v>
      </c>
      <c r="BZ113" s="10">
        <f t="shared" si="567"/>
        <v>1.2227543859649108</v>
      </c>
      <c r="CA113" s="10">
        <f t="shared" si="567"/>
        <v>1.2275789473684195</v>
      </c>
      <c r="CB113" s="10">
        <f t="shared" si="567"/>
        <v>1.2324035087719283</v>
      </c>
      <c r="CC113" s="10">
        <f t="shared" si="567"/>
        <v>1.237228070175437</v>
      </c>
      <c r="CD113" s="10">
        <f t="shared" si="567"/>
        <v>1.2420526315789457</v>
      </c>
      <c r="CE113" s="10">
        <f t="shared" si="567"/>
        <v>1.2468771929824545</v>
      </c>
      <c r="CF113" s="10">
        <f t="shared" si="567"/>
        <v>1.2517017543859641</v>
      </c>
      <c r="CG113" s="10">
        <f t="shared" ref="CG113:CV113" si="568">CG$5/(1-$C113)+$B$113-CG$5</f>
        <v>1.2565263157894728</v>
      </c>
      <c r="CH113" s="10">
        <f t="shared" si="568"/>
        <v>1.2613508771929816</v>
      </c>
      <c r="CI113" s="10">
        <f t="shared" si="568"/>
        <v>1.2661754385964903</v>
      </c>
      <c r="CJ113" s="10">
        <f t="shared" si="568"/>
        <v>1.270999999999999</v>
      </c>
      <c r="CK113" s="10">
        <f t="shared" si="568"/>
        <v>1.2758245614035078</v>
      </c>
      <c r="CL113" s="10">
        <f t="shared" si="568"/>
        <v>1.2806491228070165</v>
      </c>
      <c r="CM113" s="10">
        <f t="shared" si="568"/>
        <v>1.2854736842105252</v>
      </c>
      <c r="CN113" s="10">
        <f t="shared" si="568"/>
        <v>1.2902982456140339</v>
      </c>
      <c r="CO113" s="10">
        <f t="shared" si="568"/>
        <v>1.2951228070175427</v>
      </c>
      <c r="CP113" s="10">
        <f t="shared" si="568"/>
        <v>1.2999473684210514</v>
      </c>
      <c r="CQ113" s="10">
        <f t="shared" si="568"/>
        <v>1.3047719298245601</v>
      </c>
      <c r="CR113" s="10">
        <f t="shared" si="568"/>
        <v>1.3095964912280689</v>
      </c>
      <c r="CS113" s="10">
        <f t="shared" si="568"/>
        <v>1.3144210526315776</v>
      </c>
      <c r="CT113" s="10">
        <f t="shared" si="568"/>
        <v>1.3192456140350863</v>
      </c>
      <c r="CU113" s="10">
        <f t="shared" si="568"/>
        <v>1.3240701754385951</v>
      </c>
      <c r="CV113" s="10">
        <f t="shared" si="568"/>
        <v>1.3288947368421038</v>
      </c>
      <c r="CW113" s="10">
        <f t="shared" ref="CW113:DL113" si="569">CW$5/(1-$C113)+$B$113-CW$5</f>
        <v>1.3337192982456125</v>
      </c>
      <c r="CX113" s="10">
        <f t="shared" si="569"/>
        <v>1.3385438596491213</v>
      </c>
      <c r="CY113" s="10">
        <f t="shared" si="569"/>
        <v>1.34336842105263</v>
      </c>
      <c r="CZ113" s="10">
        <f t="shared" si="569"/>
        <v>1.3481929824561387</v>
      </c>
      <c r="DA113" s="10">
        <f t="shared" si="569"/>
        <v>1.3530175438596475</v>
      </c>
      <c r="DB113" s="10">
        <f t="shared" si="569"/>
        <v>1.3578421052631562</v>
      </c>
      <c r="DC113" s="10">
        <f t="shared" si="569"/>
        <v>1.362666666666664</v>
      </c>
      <c r="DD113" s="10">
        <f t="shared" si="569"/>
        <v>1.3674912280701728</v>
      </c>
      <c r="DE113" s="10">
        <f t="shared" si="569"/>
        <v>1.3723157894736815</v>
      </c>
      <c r="DF113" s="10">
        <f t="shared" si="569"/>
        <v>1.3771403508771902</v>
      </c>
      <c r="DG113" s="10">
        <f t="shared" si="569"/>
        <v>1.381964912280699</v>
      </c>
      <c r="DH113" s="10">
        <f t="shared" si="569"/>
        <v>1.3867894736842077</v>
      </c>
      <c r="DI113" s="10">
        <f t="shared" si="569"/>
        <v>1.3916140350877164</v>
      </c>
      <c r="DJ113" s="10">
        <f t="shared" si="569"/>
        <v>1.3964385964912251</v>
      </c>
      <c r="DK113" s="10">
        <f t="shared" si="569"/>
        <v>1.4012631578947339</v>
      </c>
      <c r="DL113" s="10">
        <f t="shared" si="569"/>
        <v>1.4060877192982426</v>
      </c>
      <c r="DM113" s="10">
        <f t="shared" ref="DM113:EB113" si="570">DM$5/(1-$C113)+$B$113-DM$5</f>
        <v>1.4109122807017513</v>
      </c>
      <c r="DN113" s="10">
        <f t="shared" si="570"/>
        <v>1.4157368421052601</v>
      </c>
      <c r="DO113" s="10">
        <f t="shared" si="570"/>
        <v>1.4205614035087688</v>
      </c>
      <c r="DP113" s="10">
        <f t="shared" si="570"/>
        <v>1.4253859649122793</v>
      </c>
      <c r="DQ113" s="10">
        <f t="shared" si="570"/>
        <v>1.430210526315788</v>
      </c>
      <c r="DR113" s="10">
        <f t="shared" si="570"/>
        <v>1.4350350877192968</v>
      </c>
      <c r="DS113" s="10">
        <f t="shared" si="570"/>
        <v>1.4398596491228055</v>
      </c>
      <c r="DT113" s="10">
        <f t="shared" si="570"/>
        <v>1.4446842105263142</v>
      </c>
      <c r="DU113" s="10">
        <f t="shared" si="570"/>
        <v>1.449508771929823</v>
      </c>
      <c r="DV113" s="10">
        <f t="shared" si="570"/>
        <v>1.4543333333333317</v>
      </c>
      <c r="DW113" s="10">
        <f t="shared" si="570"/>
        <v>1.4591578947368404</v>
      </c>
      <c r="DX113" s="10">
        <f t="shared" si="570"/>
        <v>1.4639824561403492</v>
      </c>
      <c r="DY113" s="10">
        <f t="shared" si="570"/>
        <v>1.4688070175438579</v>
      </c>
      <c r="DZ113" s="10">
        <f t="shared" si="570"/>
        <v>1.4736315789473666</v>
      </c>
      <c r="EA113" s="10">
        <f t="shared" si="570"/>
        <v>1.4784561403508754</v>
      </c>
      <c r="EB113" s="10">
        <f t="shared" si="570"/>
        <v>1.4832807017543841</v>
      </c>
      <c r="EC113" s="10">
        <f>EC$5/(1-$C113)+$B$113-EC$5</f>
        <v>1.4881052631578928</v>
      </c>
      <c r="ED113" s="10">
        <f>ED$5/(1-$C113)+$B$113-ED$5</f>
        <v>1.4929298245614016</v>
      </c>
    </row>
    <row r="114" spans="1:134" x14ac:dyDescent="0.25">
      <c r="A114" s="57" t="s">
        <v>87</v>
      </c>
      <c r="B114" s="10">
        <v>0.56869999999999998</v>
      </c>
      <c r="C114" s="7">
        <v>7.8100000000000003E-2</v>
      </c>
      <c r="D114" s="10">
        <f>D$5/(1-$C114)+$B$114-D$5</f>
        <v>0.69577452001301676</v>
      </c>
      <c r="E114" s="10">
        <f t="shared" ref="E114:T114" si="571">E$5/(1-$C114)+$B$114-E$5</f>
        <v>0.70001033734678386</v>
      </c>
      <c r="F114" s="10">
        <f t="shared" si="571"/>
        <v>0.70424615468055096</v>
      </c>
      <c r="G114" s="10">
        <f t="shared" si="571"/>
        <v>0.70848197201431806</v>
      </c>
      <c r="H114" s="10">
        <f t="shared" si="571"/>
        <v>0.71271778934808561</v>
      </c>
      <c r="I114" s="10">
        <f t="shared" si="571"/>
        <v>0.71695360668185315</v>
      </c>
      <c r="J114" s="10">
        <f t="shared" si="571"/>
        <v>0.72118942401562025</v>
      </c>
      <c r="K114" s="10">
        <f t="shared" si="571"/>
        <v>0.72542524134938735</v>
      </c>
      <c r="L114" s="10">
        <f t="shared" si="571"/>
        <v>0.72966105868315445</v>
      </c>
      <c r="M114" s="10">
        <f t="shared" si="571"/>
        <v>0.73389687601692155</v>
      </c>
      <c r="N114" s="10">
        <f t="shared" si="571"/>
        <v>0.73813269335068865</v>
      </c>
      <c r="O114" s="10">
        <f t="shared" si="571"/>
        <v>0.74236851068445597</v>
      </c>
      <c r="P114" s="10">
        <f t="shared" si="571"/>
        <v>0.7466043280182233</v>
      </c>
      <c r="Q114" s="10">
        <f t="shared" si="571"/>
        <v>0.75084014535199062</v>
      </c>
      <c r="R114" s="10">
        <f t="shared" si="571"/>
        <v>0.75507596268575794</v>
      </c>
      <c r="S114" s="10">
        <f t="shared" si="571"/>
        <v>0.75931178001952526</v>
      </c>
      <c r="T114" s="10">
        <f t="shared" si="571"/>
        <v>0.76354759735329258</v>
      </c>
      <c r="U114" s="10">
        <f t="shared" ref="U114:AJ114" si="572">U$5/(1-$C114)+$B$114-U$5</f>
        <v>0.76778341468705902</v>
      </c>
      <c r="V114" s="10">
        <f t="shared" si="572"/>
        <v>0.77201923202082634</v>
      </c>
      <c r="W114" s="10">
        <f t="shared" si="572"/>
        <v>0.77625504935459366</v>
      </c>
      <c r="X114" s="10">
        <f t="shared" si="572"/>
        <v>0.78049086668836098</v>
      </c>
      <c r="Y114" s="10">
        <f t="shared" si="572"/>
        <v>0.78472668402212831</v>
      </c>
      <c r="Z114" s="10">
        <f t="shared" si="572"/>
        <v>0.78896250135589563</v>
      </c>
      <c r="AA114" s="10">
        <f t="shared" si="572"/>
        <v>0.79319831868966295</v>
      </c>
      <c r="AB114" s="10">
        <f t="shared" si="572"/>
        <v>0.79743413602343027</v>
      </c>
      <c r="AC114" s="10">
        <f t="shared" si="572"/>
        <v>0.80166995335719671</v>
      </c>
      <c r="AD114" s="10">
        <f t="shared" si="572"/>
        <v>0.80590577069096403</v>
      </c>
      <c r="AE114" s="10">
        <f t="shared" si="572"/>
        <v>0.81014158802473135</v>
      </c>
      <c r="AF114" s="10">
        <f t="shared" si="572"/>
        <v>0.81437740535849867</v>
      </c>
      <c r="AG114" s="10">
        <f t="shared" si="572"/>
        <v>0.818613222692266</v>
      </c>
      <c r="AH114" s="10">
        <f t="shared" si="572"/>
        <v>0.82284904002603332</v>
      </c>
      <c r="AI114" s="10">
        <f t="shared" si="572"/>
        <v>0.82708485735980064</v>
      </c>
      <c r="AJ114" s="10">
        <f t="shared" si="572"/>
        <v>0.83132067469356796</v>
      </c>
      <c r="AK114" s="10">
        <f t="shared" ref="AK114:AZ114" si="573">AK$5/(1-$C114)+$B$114-AK$5</f>
        <v>0.8355564920273344</v>
      </c>
      <c r="AL114" s="10">
        <f t="shared" si="573"/>
        <v>0.83979230936110172</v>
      </c>
      <c r="AM114" s="10">
        <f t="shared" si="573"/>
        <v>0.84402812669486904</v>
      </c>
      <c r="AN114" s="10">
        <f t="shared" si="573"/>
        <v>0.84826394402863636</v>
      </c>
      <c r="AO114" s="10">
        <f t="shared" si="573"/>
        <v>0.85249976136240369</v>
      </c>
      <c r="AP114" s="10">
        <f t="shared" si="573"/>
        <v>0.85673557869617101</v>
      </c>
      <c r="AQ114" s="10">
        <f t="shared" si="573"/>
        <v>0.86097139602993833</v>
      </c>
      <c r="AR114" s="10">
        <f t="shared" si="573"/>
        <v>0.86520721336370476</v>
      </c>
      <c r="AS114" s="10">
        <f t="shared" si="573"/>
        <v>0.86944303069747209</v>
      </c>
      <c r="AT114" s="10">
        <f t="shared" si="573"/>
        <v>0.87367884803123941</v>
      </c>
      <c r="AU114" s="10">
        <f t="shared" si="573"/>
        <v>0.87791466536500673</v>
      </c>
      <c r="AV114" s="10">
        <f t="shared" si="573"/>
        <v>0.88215048269877405</v>
      </c>
      <c r="AW114" s="10">
        <f t="shared" si="573"/>
        <v>0.88638630003254137</v>
      </c>
      <c r="AX114" s="10">
        <f t="shared" si="573"/>
        <v>0.89062211736630781</v>
      </c>
      <c r="AY114" s="10">
        <f t="shared" si="573"/>
        <v>0.89485793470007513</v>
      </c>
      <c r="AZ114" s="10">
        <f t="shared" si="573"/>
        <v>0.89909375203384245</v>
      </c>
      <c r="BA114" s="10">
        <f t="shared" ref="BA114:BP114" si="574">BA$5/(1-$C114)+$B$114-BA$5</f>
        <v>0.90332956936760977</v>
      </c>
      <c r="BB114" s="10">
        <f t="shared" si="574"/>
        <v>0.9075653867013771</v>
      </c>
      <c r="BC114" s="10">
        <f t="shared" si="574"/>
        <v>0.91180120403514398</v>
      </c>
      <c r="BD114" s="10">
        <f t="shared" si="574"/>
        <v>0.9160370213689113</v>
      </c>
      <c r="BE114" s="10">
        <f t="shared" si="574"/>
        <v>0.92027283870267862</v>
      </c>
      <c r="BF114" s="10">
        <f t="shared" si="574"/>
        <v>0.92450865603644594</v>
      </c>
      <c r="BG114" s="10">
        <f t="shared" si="574"/>
        <v>0.92874447337021326</v>
      </c>
      <c r="BH114" s="10">
        <f t="shared" si="574"/>
        <v>0.93298029070398059</v>
      </c>
      <c r="BI114" s="10">
        <f t="shared" si="574"/>
        <v>0.93721610803774791</v>
      </c>
      <c r="BJ114" s="10">
        <f t="shared" si="574"/>
        <v>0.94145192537151434</v>
      </c>
      <c r="BK114" s="10">
        <f t="shared" si="574"/>
        <v>0.94568774270528166</v>
      </c>
      <c r="BL114" s="10">
        <f t="shared" si="574"/>
        <v>0.94992356003904899</v>
      </c>
      <c r="BM114" s="10">
        <f t="shared" si="574"/>
        <v>0.95415937737281631</v>
      </c>
      <c r="BN114" s="10">
        <f t="shared" si="574"/>
        <v>0.95839519470658363</v>
      </c>
      <c r="BO114" s="10">
        <f t="shared" si="574"/>
        <v>0.96263101204035095</v>
      </c>
      <c r="BP114" s="10">
        <f t="shared" si="574"/>
        <v>0.96686682937411828</v>
      </c>
      <c r="BQ114" s="10">
        <f t="shared" ref="BQ114:CF114" si="575">BQ$5/(1-$C114)+$B$114-BQ$5</f>
        <v>0.9711026467078856</v>
      </c>
      <c r="BR114" s="10">
        <f t="shared" si="575"/>
        <v>0.97533846404165203</v>
      </c>
      <c r="BS114" s="10">
        <f t="shared" si="575"/>
        <v>0.97957428137541935</v>
      </c>
      <c r="BT114" s="10">
        <f t="shared" si="575"/>
        <v>0.98381009870918668</v>
      </c>
      <c r="BU114" s="10">
        <f t="shared" si="575"/>
        <v>0.988045916042954</v>
      </c>
      <c r="BV114" s="10">
        <f t="shared" si="575"/>
        <v>0.99228173337672132</v>
      </c>
      <c r="BW114" s="10">
        <f t="shared" si="575"/>
        <v>0.99651755071048864</v>
      </c>
      <c r="BX114" s="10">
        <f t="shared" si="575"/>
        <v>1.000753368044256</v>
      </c>
      <c r="BY114" s="10">
        <f t="shared" si="575"/>
        <v>1.0049891853780233</v>
      </c>
      <c r="BZ114" s="10">
        <f t="shared" si="575"/>
        <v>1.0092250027117897</v>
      </c>
      <c r="CA114" s="10">
        <f t="shared" si="575"/>
        <v>1.013460820045557</v>
      </c>
      <c r="CB114" s="10">
        <f t="shared" si="575"/>
        <v>1.0176966373793244</v>
      </c>
      <c r="CC114" s="10">
        <f t="shared" si="575"/>
        <v>1.0219324547130917</v>
      </c>
      <c r="CD114" s="10">
        <f t="shared" si="575"/>
        <v>1.026168272046859</v>
      </c>
      <c r="CE114" s="10">
        <f t="shared" si="575"/>
        <v>1.0304040893806263</v>
      </c>
      <c r="CF114" s="10">
        <f t="shared" si="575"/>
        <v>1.0346399067143937</v>
      </c>
      <c r="CG114" s="10">
        <f t="shared" ref="CG114:CV114" si="576">CG$5/(1-$C114)+$B$114-CG$5</f>
        <v>1.038875724048161</v>
      </c>
      <c r="CH114" s="10">
        <f t="shared" si="576"/>
        <v>1.0431115413819274</v>
      </c>
      <c r="CI114" s="10">
        <f t="shared" si="576"/>
        <v>1.0473473587156947</v>
      </c>
      <c r="CJ114" s="10">
        <f t="shared" si="576"/>
        <v>1.0515831760494621</v>
      </c>
      <c r="CK114" s="10">
        <f t="shared" si="576"/>
        <v>1.0558189933832294</v>
      </c>
      <c r="CL114" s="10">
        <f t="shared" si="576"/>
        <v>1.0600548107169967</v>
      </c>
      <c r="CM114" s="10">
        <f t="shared" si="576"/>
        <v>1.064290628050764</v>
      </c>
      <c r="CN114" s="10">
        <f t="shared" si="576"/>
        <v>1.0685264453845313</v>
      </c>
      <c r="CO114" s="10">
        <f t="shared" si="576"/>
        <v>1.0727622627182978</v>
      </c>
      <c r="CP114" s="10">
        <f t="shared" si="576"/>
        <v>1.0769980800520651</v>
      </c>
      <c r="CQ114" s="10">
        <f t="shared" si="576"/>
        <v>1.0812338973858324</v>
      </c>
      <c r="CR114" s="10">
        <f t="shared" si="576"/>
        <v>1.0854697147195997</v>
      </c>
      <c r="CS114" s="10">
        <f t="shared" si="576"/>
        <v>1.0897055320533671</v>
      </c>
      <c r="CT114" s="10">
        <f t="shared" si="576"/>
        <v>1.0939413493871344</v>
      </c>
      <c r="CU114" s="10">
        <f t="shared" si="576"/>
        <v>1.0981771667209017</v>
      </c>
      <c r="CV114" s="10">
        <f t="shared" si="576"/>
        <v>1.102412984054669</v>
      </c>
      <c r="CW114" s="10">
        <f t="shared" ref="CW114:DL114" si="577">CW$5/(1-$C114)+$B$114-CW$5</f>
        <v>1.1066488013884355</v>
      </c>
      <c r="CX114" s="10">
        <f t="shared" si="577"/>
        <v>1.1108846187222028</v>
      </c>
      <c r="CY114" s="10">
        <f t="shared" si="577"/>
        <v>1.1151204360559701</v>
      </c>
      <c r="CZ114" s="10">
        <f t="shared" si="577"/>
        <v>1.1193562533897374</v>
      </c>
      <c r="DA114" s="10">
        <f t="shared" si="577"/>
        <v>1.1235920707235048</v>
      </c>
      <c r="DB114" s="10">
        <f t="shared" si="577"/>
        <v>1.1278278880572721</v>
      </c>
      <c r="DC114" s="10">
        <f t="shared" si="577"/>
        <v>1.1320637053910394</v>
      </c>
      <c r="DD114" s="10">
        <f t="shared" si="577"/>
        <v>1.1362995227248067</v>
      </c>
      <c r="DE114" s="10">
        <f t="shared" si="577"/>
        <v>1.1405353400585732</v>
      </c>
      <c r="DF114" s="10">
        <f t="shared" si="577"/>
        <v>1.1447711573923405</v>
      </c>
      <c r="DG114" s="10">
        <f t="shared" si="577"/>
        <v>1.1490069747261078</v>
      </c>
      <c r="DH114" s="10">
        <f t="shared" si="577"/>
        <v>1.1532427920598751</v>
      </c>
      <c r="DI114" s="10">
        <f t="shared" si="577"/>
        <v>1.1574786093936424</v>
      </c>
      <c r="DJ114" s="10">
        <f t="shared" si="577"/>
        <v>1.1617144267274098</v>
      </c>
      <c r="DK114" s="10">
        <f t="shared" si="577"/>
        <v>1.1659502440611771</v>
      </c>
      <c r="DL114" s="10">
        <f t="shared" si="577"/>
        <v>1.1701860613949444</v>
      </c>
      <c r="DM114" s="10">
        <f t="shared" ref="DM114:EB114" si="578">DM$5/(1-$C114)+$B$114-DM$5</f>
        <v>1.1744218787287117</v>
      </c>
      <c r="DN114" s="10">
        <f t="shared" si="578"/>
        <v>1.1786576960624791</v>
      </c>
      <c r="DO114" s="10">
        <f t="shared" si="578"/>
        <v>1.1828935133962464</v>
      </c>
      <c r="DP114" s="10">
        <f t="shared" si="578"/>
        <v>1.1871293307300137</v>
      </c>
      <c r="DQ114" s="10">
        <f t="shared" si="578"/>
        <v>1.191365148063781</v>
      </c>
      <c r="DR114" s="10">
        <f t="shared" si="578"/>
        <v>1.1956009653975466</v>
      </c>
      <c r="DS114" s="10">
        <f t="shared" si="578"/>
        <v>1.1998367827313139</v>
      </c>
      <c r="DT114" s="10">
        <f t="shared" si="578"/>
        <v>1.2040726000650812</v>
      </c>
      <c r="DU114" s="10">
        <f t="shared" si="578"/>
        <v>1.2083084173988485</v>
      </c>
      <c r="DV114" s="10">
        <f t="shared" si="578"/>
        <v>1.2125442347326159</v>
      </c>
      <c r="DW114" s="10">
        <f t="shared" si="578"/>
        <v>1.2167800520663832</v>
      </c>
      <c r="DX114" s="10">
        <f t="shared" si="578"/>
        <v>1.2210158694001505</v>
      </c>
      <c r="DY114" s="10">
        <f t="shared" si="578"/>
        <v>1.2252516867339178</v>
      </c>
      <c r="DZ114" s="10">
        <f t="shared" si="578"/>
        <v>1.2294875040676851</v>
      </c>
      <c r="EA114" s="10">
        <f t="shared" si="578"/>
        <v>1.2337233214014525</v>
      </c>
      <c r="EB114" s="10">
        <f t="shared" si="578"/>
        <v>1.2379591387352198</v>
      </c>
      <c r="EC114" s="10">
        <f>EC$5/(1-$C114)+$B$114-EC$5</f>
        <v>1.2421949560689871</v>
      </c>
      <c r="ED114" s="10">
        <f>ED$5/(1-$C114)+$B$114-ED$5</f>
        <v>1.2464307734027544</v>
      </c>
    </row>
    <row r="115" spans="1:134" x14ac:dyDescent="0.25">
      <c r="A115" s="57"/>
    </row>
    <row r="116" spans="1:134" x14ac:dyDescent="0.25">
      <c r="A116" s="57" t="s">
        <v>88</v>
      </c>
    </row>
    <row r="117" spans="1:134" x14ac:dyDescent="0.25">
      <c r="A117" s="57" t="s">
        <v>89</v>
      </c>
      <c r="B117" s="10">
        <f>0.1261-0.0088</f>
        <v>0.11729999999999999</v>
      </c>
      <c r="C117" s="7">
        <f>0.0037</f>
        <v>3.7000000000000002E-3</v>
      </c>
      <c r="D117" s="10">
        <f>D$5/(1-$C117)+$B$117-D$5</f>
        <v>0.12287061126166821</v>
      </c>
      <c r="E117" s="10">
        <f t="shared" ref="E117:T117" si="579">E$5/(1-$C117)+$B$117-E$5</f>
        <v>0.12305629830372378</v>
      </c>
      <c r="F117" s="10">
        <f t="shared" si="579"/>
        <v>0.12324198534577935</v>
      </c>
      <c r="G117" s="10">
        <f t="shared" si="579"/>
        <v>0.12342767238783492</v>
      </c>
      <c r="H117" s="10">
        <f t="shared" si="579"/>
        <v>0.12361335942989071</v>
      </c>
      <c r="I117" s="10">
        <f t="shared" si="579"/>
        <v>0.12379904647194628</v>
      </c>
      <c r="J117" s="10">
        <f t="shared" si="579"/>
        <v>0.12398473351400185</v>
      </c>
      <c r="K117" s="10">
        <f t="shared" si="579"/>
        <v>0.12417042055605743</v>
      </c>
      <c r="L117" s="10">
        <f t="shared" si="579"/>
        <v>0.12435610759811322</v>
      </c>
      <c r="M117" s="10">
        <f t="shared" si="579"/>
        <v>0.12454179464016879</v>
      </c>
      <c r="N117" s="10">
        <f t="shared" si="579"/>
        <v>0.12472748168222436</v>
      </c>
      <c r="O117" s="10">
        <f t="shared" si="579"/>
        <v>0.12491316872428015</v>
      </c>
      <c r="P117" s="10">
        <f t="shared" si="579"/>
        <v>0.1250988557663355</v>
      </c>
      <c r="Q117" s="10">
        <f t="shared" si="579"/>
        <v>0.1252845428083913</v>
      </c>
      <c r="R117" s="10">
        <f t="shared" si="579"/>
        <v>0.12547022985044709</v>
      </c>
      <c r="S117" s="10">
        <f t="shared" si="579"/>
        <v>0.12565591689250244</v>
      </c>
      <c r="T117" s="10">
        <f t="shared" si="579"/>
        <v>0.12584160393455823</v>
      </c>
      <c r="U117" s="10">
        <f t="shared" ref="U117:AJ117" si="580">U$5/(1-$C117)+$B$117-U$5</f>
        <v>0.12602729097661358</v>
      </c>
      <c r="V117" s="10">
        <f t="shared" si="580"/>
        <v>0.12621297801866938</v>
      </c>
      <c r="W117" s="10">
        <f t="shared" si="580"/>
        <v>0.12639866506072517</v>
      </c>
      <c r="X117" s="10">
        <f t="shared" si="580"/>
        <v>0.12658435210278052</v>
      </c>
      <c r="Y117" s="10">
        <f t="shared" si="580"/>
        <v>0.12677003914483631</v>
      </c>
      <c r="Z117" s="10">
        <f t="shared" si="580"/>
        <v>0.12695572618689166</v>
      </c>
      <c r="AA117" s="10">
        <f t="shared" si="580"/>
        <v>0.12714141322894745</v>
      </c>
      <c r="AB117" s="10">
        <f t="shared" si="580"/>
        <v>0.1273271002710028</v>
      </c>
      <c r="AC117" s="10">
        <f t="shared" si="580"/>
        <v>0.1275127873130586</v>
      </c>
      <c r="AD117" s="10">
        <f t="shared" si="580"/>
        <v>0.12769847435511439</v>
      </c>
      <c r="AE117" s="10">
        <f t="shared" si="580"/>
        <v>0.12788416139716974</v>
      </c>
      <c r="AF117" s="10">
        <f t="shared" si="580"/>
        <v>0.12806984843922553</v>
      </c>
      <c r="AG117" s="10">
        <f t="shared" si="580"/>
        <v>0.12825553548128088</v>
      </c>
      <c r="AH117" s="10">
        <f t="shared" si="580"/>
        <v>0.12844122252333667</v>
      </c>
      <c r="AI117" s="10">
        <f t="shared" si="580"/>
        <v>0.12862690956539202</v>
      </c>
      <c r="AJ117" s="10">
        <f t="shared" si="580"/>
        <v>0.12881259660744782</v>
      </c>
      <c r="AK117" s="10">
        <f t="shared" ref="AK117:AZ117" si="581">AK$5/(1-$C117)+$B$117-AK$5</f>
        <v>0.12899828364950361</v>
      </c>
      <c r="AL117" s="10">
        <f t="shared" si="581"/>
        <v>0.12918397069155896</v>
      </c>
      <c r="AM117" s="10">
        <f t="shared" si="581"/>
        <v>0.12936965773361475</v>
      </c>
      <c r="AN117" s="10">
        <f t="shared" si="581"/>
        <v>0.1295553447756701</v>
      </c>
      <c r="AO117" s="10">
        <f t="shared" si="581"/>
        <v>0.12974103181772589</v>
      </c>
      <c r="AP117" s="10">
        <f t="shared" si="581"/>
        <v>0.12992671885978169</v>
      </c>
      <c r="AQ117" s="10">
        <f t="shared" si="581"/>
        <v>0.13011240590183704</v>
      </c>
      <c r="AR117" s="10">
        <f t="shared" si="581"/>
        <v>0.13029809294389283</v>
      </c>
      <c r="AS117" s="10">
        <f t="shared" si="581"/>
        <v>0.13048377998594818</v>
      </c>
      <c r="AT117" s="10">
        <f t="shared" si="581"/>
        <v>0.13066946702800397</v>
      </c>
      <c r="AU117" s="10">
        <f t="shared" si="581"/>
        <v>0.13085515407005932</v>
      </c>
      <c r="AV117" s="10">
        <f t="shared" si="581"/>
        <v>0.13104084111211511</v>
      </c>
      <c r="AW117" s="10">
        <f t="shared" si="581"/>
        <v>0.13122652815417091</v>
      </c>
      <c r="AX117" s="10">
        <f t="shared" si="581"/>
        <v>0.13141221519622626</v>
      </c>
      <c r="AY117" s="10">
        <f t="shared" si="581"/>
        <v>0.13159790223828205</v>
      </c>
      <c r="AZ117" s="10">
        <f t="shared" si="581"/>
        <v>0.1317835892803374</v>
      </c>
      <c r="BA117" s="10">
        <f t="shared" ref="BA117:BP117" si="582">BA$5/(1-$C117)+$B$117-BA$5</f>
        <v>0.13196927632239275</v>
      </c>
      <c r="BB117" s="10">
        <f t="shared" si="582"/>
        <v>0.13215496336444899</v>
      </c>
      <c r="BC117" s="10">
        <f t="shared" si="582"/>
        <v>0.13234065040650478</v>
      </c>
      <c r="BD117" s="10">
        <f t="shared" si="582"/>
        <v>0.13252633744856013</v>
      </c>
      <c r="BE117" s="10">
        <f t="shared" si="582"/>
        <v>0.13271202449061548</v>
      </c>
      <c r="BF117" s="10">
        <f t="shared" si="582"/>
        <v>0.13289771153267083</v>
      </c>
      <c r="BG117" s="10">
        <f t="shared" si="582"/>
        <v>0.13308339857472706</v>
      </c>
      <c r="BH117" s="10">
        <f t="shared" si="582"/>
        <v>0.13326908561678241</v>
      </c>
      <c r="BI117" s="10">
        <f t="shared" si="582"/>
        <v>0.13345477265883776</v>
      </c>
      <c r="BJ117" s="10">
        <f t="shared" si="582"/>
        <v>0.133640459700894</v>
      </c>
      <c r="BK117" s="10">
        <f t="shared" si="582"/>
        <v>0.13382614674294935</v>
      </c>
      <c r="BL117" s="10">
        <f t="shared" si="582"/>
        <v>0.1340118337850047</v>
      </c>
      <c r="BM117" s="10">
        <f t="shared" si="582"/>
        <v>0.13419752082706005</v>
      </c>
      <c r="BN117" s="10">
        <f t="shared" si="582"/>
        <v>0.13438320786911628</v>
      </c>
      <c r="BO117" s="10">
        <f t="shared" si="582"/>
        <v>0.13456889491117163</v>
      </c>
      <c r="BP117" s="10">
        <f t="shared" si="582"/>
        <v>0.13475458195322698</v>
      </c>
      <c r="BQ117" s="10">
        <f t="shared" ref="BQ117:CF117" si="583">BQ$5/(1-$C117)+$B$117-BQ$5</f>
        <v>0.13494026899528322</v>
      </c>
      <c r="BR117" s="10">
        <f t="shared" si="583"/>
        <v>0.13512595603733857</v>
      </c>
      <c r="BS117" s="10">
        <f t="shared" si="583"/>
        <v>0.13531164307939392</v>
      </c>
      <c r="BT117" s="10">
        <f t="shared" si="583"/>
        <v>0.13549733012144927</v>
      </c>
      <c r="BU117" s="10">
        <f t="shared" si="583"/>
        <v>0.1356830171635055</v>
      </c>
      <c r="BV117" s="10">
        <f t="shared" si="583"/>
        <v>0.13586870420556085</v>
      </c>
      <c r="BW117" s="10">
        <f t="shared" si="583"/>
        <v>0.1360543912476162</v>
      </c>
      <c r="BX117" s="10">
        <f t="shared" si="583"/>
        <v>0.13624007828967244</v>
      </c>
      <c r="BY117" s="10">
        <f t="shared" si="583"/>
        <v>0.13642576533172779</v>
      </c>
      <c r="BZ117" s="10">
        <f t="shared" si="583"/>
        <v>0.13661145237378314</v>
      </c>
      <c r="CA117" s="10">
        <f t="shared" si="583"/>
        <v>0.13679713941583937</v>
      </c>
      <c r="CB117" s="10">
        <f t="shared" si="583"/>
        <v>0.13698282645789472</v>
      </c>
      <c r="CC117" s="10">
        <f t="shared" si="583"/>
        <v>0.13716851349995007</v>
      </c>
      <c r="CD117" s="10">
        <f t="shared" si="583"/>
        <v>0.13735420054200542</v>
      </c>
      <c r="CE117" s="10">
        <f t="shared" si="583"/>
        <v>0.13753988758406166</v>
      </c>
      <c r="CF117" s="10">
        <f t="shared" si="583"/>
        <v>0.13772557462611701</v>
      </c>
      <c r="CG117" s="10">
        <f t="shared" ref="CG117:CV117" si="584">CG$5/(1-$C117)+$B$117-CG$5</f>
        <v>0.13791126166817236</v>
      </c>
      <c r="CH117" s="10">
        <f t="shared" si="584"/>
        <v>0.1380969487102286</v>
      </c>
      <c r="CI117" s="10">
        <f t="shared" si="584"/>
        <v>0.13828263575228394</v>
      </c>
      <c r="CJ117" s="10">
        <f t="shared" si="584"/>
        <v>0.13846832279433929</v>
      </c>
      <c r="CK117" s="10">
        <f t="shared" si="584"/>
        <v>0.13865400983639464</v>
      </c>
      <c r="CL117" s="10">
        <f t="shared" si="584"/>
        <v>0.13883969687845088</v>
      </c>
      <c r="CM117" s="10">
        <f t="shared" si="584"/>
        <v>0.13902538392050623</v>
      </c>
      <c r="CN117" s="10">
        <f t="shared" si="584"/>
        <v>0.13921107096256158</v>
      </c>
      <c r="CO117" s="10">
        <f t="shared" si="584"/>
        <v>0.13939675800461782</v>
      </c>
      <c r="CP117" s="10">
        <f t="shared" si="584"/>
        <v>0.13958244504667316</v>
      </c>
      <c r="CQ117" s="10">
        <f t="shared" si="584"/>
        <v>0.13976813208872851</v>
      </c>
      <c r="CR117" s="10">
        <f t="shared" si="584"/>
        <v>0.13995381913078386</v>
      </c>
      <c r="CS117" s="10">
        <f t="shared" si="584"/>
        <v>0.1401395061728401</v>
      </c>
      <c r="CT117" s="10">
        <f t="shared" si="584"/>
        <v>0.14032519321489545</v>
      </c>
      <c r="CU117" s="10">
        <f t="shared" si="584"/>
        <v>0.1405108802569508</v>
      </c>
      <c r="CV117" s="10">
        <f t="shared" si="584"/>
        <v>0.14069656729900704</v>
      </c>
      <c r="CW117" s="10">
        <f t="shared" ref="CW117:DL117" si="585">CW$5/(1-$C117)+$B$117-CW$5</f>
        <v>0.14088225434106239</v>
      </c>
      <c r="CX117" s="10">
        <f t="shared" si="585"/>
        <v>0.14106794138311773</v>
      </c>
      <c r="CY117" s="10">
        <f t="shared" si="585"/>
        <v>0.14125362842517308</v>
      </c>
      <c r="CZ117" s="10">
        <f t="shared" si="585"/>
        <v>0.14143931546722932</v>
      </c>
      <c r="DA117" s="10">
        <f t="shared" si="585"/>
        <v>0.14162500250928467</v>
      </c>
      <c r="DB117" s="10">
        <f t="shared" si="585"/>
        <v>0.14181068955134002</v>
      </c>
      <c r="DC117" s="10">
        <f t="shared" si="585"/>
        <v>0.14199637659339626</v>
      </c>
      <c r="DD117" s="10">
        <f t="shared" si="585"/>
        <v>0.14218206363545161</v>
      </c>
      <c r="DE117" s="10">
        <f t="shared" si="585"/>
        <v>0.14236775067750695</v>
      </c>
      <c r="DF117" s="10">
        <f t="shared" si="585"/>
        <v>0.14255343771956319</v>
      </c>
      <c r="DG117" s="10">
        <f t="shared" si="585"/>
        <v>0.14273912476161854</v>
      </c>
      <c r="DH117" s="10">
        <f t="shared" si="585"/>
        <v>0.14292481180367389</v>
      </c>
      <c r="DI117" s="10">
        <f t="shared" si="585"/>
        <v>0.14311049884572924</v>
      </c>
      <c r="DJ117" s="10">
        <f t="shared" si="585"/>
        <v>0.14329618588778548</v>
      </c>
      <c r="DK117" s="10">
        <f t="shared" si="585"/>
        <v>0.14348187292984083</v>
      </c>
      <c r="DL117" s="10">
        <f t="shared" si="585"/>
        <v>0.14366755997189617</v>
      </c>
      <c r="DM117" s="10">
        <f t="shared" ref="DM117:EB117" si="586">DM$5/(1-$C117)+$B$117-DM$5</f>
        <v>0.14385324701395241</v>
      </c>
      <c r="DN117" s="10">
        <f t="shared" si="586"/>
        <v>0.14403893405600776</v>
      </c>
      <c r="DO117" s="10">
        <f t="shared" si="586"/>
        <v>0.14422462109806311</v>
      </c>
      <c r="DP117" s="10">
        <f t="shared" si="586"/>
        <v>0.14441030814011846</v>
      </c>
      <c r="DQ117" s="10">
        <f t="shared" si="586"/>
        <v>0.1445959951821747</v>
      </c>
      <c r="DR117" s="10">
        <f t="shared" si="586"/>
        <v>0.14478168222423005</v>
      </c>
      <c r="DS117" s="10">
        <f t="shared" si="586"/>
        <v>0.1449673692662854</v>
      </c>
      <c r="DT117" s="10">
        <f t="shared" si="586"/>
        <v>0.14515305630834163</v>
      </c>
      <c r="DU117" s="10">
        <f t="shared" si="586"/>
        <v>0.14533874335039698</v>
      </c>
      <c r="DV117" s="10">
        <f t="shared" si="586"/>
        <v>0.14552443039245233</v>
      </c>
      <c r="DW117" s="10">
        <f t="shared" si="586"/>
        <v>0.14571011743450768</v>
      </c>
      <c r="DX117" s="10">
        <f t="shared" si="586"/>
        <v>0.14589580447656392</v>
      </c>
      <c r="DY117" s="10">
        <f t="shared" si="586"/>
        <v>0.14608149151861927</v>
      </c>
      <c r="DZ117" s="10">
        <f t="shared" si="586"/>
        <v>0.14626717856067462</v>
      </c>
      <c r="EA117" s="10">
        <f t="shared" si="586"/>
        <v>0.14645286560273085</v>
      </c>
      <c r="EB117" s="10">
        <f t="shared" si="586"/>
        <v>0.14663855264478531</v>
      </c>
      <c r="EC117" s="10">
        <f>EC$5/(1-$C117)+$B$117-EC$5</f>
        <v>0.14682423968684155</v>
      </c>
      <c r="ED117" s="10">
        <f>ED$5/(1-$C117)+$B$117-ED$5</f>
        <v>0.14700992672889779</v>
      </c>
    </row>
    <row r="118" spans="1:134" x14ac:dyDescent="0.25">
      <c r="A118" s="57" t="s">
        <v>90</v>
      </c>
      <c r="B118" s="10">
        <f>0.2395-0.0088</f>
        <v>0.23069999999999999</v>
      </c>
      <c r="C118" s="7">
        <f>0.0222</f>
        <v>2.2200000000000001E-2</v>
      </c>
      <c r="D118" s="10">
        <f>D$5/(1-$C118)+$B$118-D$5</f>
        <v>0.26475604418081389</v>
      </c>
      <c r="E118" s="10">
        <f t="shared" ref="E118:T118" si="587">E$5/(1-$C118)+$B$118-E$5</f>
        <v>0.26589124565350786</v>
      </c>
      <c r="F118" s="10">
        <f t="shared" si="587"/>
        <v>0.2670264471262016</v>
      </c>
      <c r="G118" s="10">
        <f t="shared" si="587"/>
        <v>0.26816164859889535</v>
      </c>
      <c r="H118" s="10">
        <f t="shared" si="587"/>
        <v>0.2692968500715891</v>
      </c>
      <c r="I118" s="10">
        <f t="shared" si="587"/>
        <v>0.27043205154428329</v>
      </c>
      <c r="J118" s="10">
        <f t="shared" si="587"/>
        <v>0.27156725301697682</v>
      </c>
      <c r="K118" s="10">
        <f t="shared" si="587"/>
        <v>0.27270245448967079</v>
      </c>
      <c r="L118" s="10">
        <f t="shared" si="587"/>
        <v>0.27383765596236431</v>
      </c>
      <c r="M118" s="10">
        <f t="shared" si="587"/>
        <v>0.27497285743505828</v>
      </c>
      <c r="N118" s="10">
        <f t="shared" si="587"/>
        <v>0.27610805890775225</v>
      </c>
      <c r="O118" s="10">
        <f t="shared" si="587"/>
        <v>0.277243260380446</v>
      </c>
      <c r="P118" s="10">
        <f t="shared" si="587"/>
        <v>0.27837846185313975</v>
      </c>
      <c r="Q118" s="10">
        <f t="shared" si="587"/>
        <v>0.27951366332583349</v>
      </c>
      <c r="R118" s="10">
        <f t="shared" si="587"/>
        <v>0.28064886479852724</v>
      </c>
      <c r="S118" s="10">
        <f t="shared" si="587"/>
        <v>0.28178406627122143</v>
      </c>
      <c r="T118" s="10">
        <f t="shared" si="587"/>
        <v>0.28291926774391518</v>
      </c>
      <c r="U118" s="10">
        <f t="shared" ref="U118:AJ118" si="588">U$5/(1-$C118)+$B$118-U$5</f>
        <v>0.28405446921660893</v>
      </c>
      <c r="V118" s="10">
        <f t="shared" si="588"/>
        <v>0.28518967068930268</v>
      </c>
      <c r="W118" s="10">
        <f t="shared" si="588"/>
        <v>0.28632487216199642</v>
      </c>
      <c r="X118" s="10">
        <f t="shared" si="588"/>
        <v>0.28746007363469017</v>
      </c>
      <c r="Y118" s="10">
        <f t="shared" si="588"/>
        <v>0.28859527510738392</v>
      </c>
      <c r="Z118" s="10">
        <f t="shared" si="588"/>
        <v>0.28973047658007767</v>
      </c>
      <c r="AA118" s="10">
        <f t="shared" si="588"/>
        <v>0.29086567805277141</v>
      </c>
      <c r="AB118" s="10">
        <f t="shared" si="588"/>
        <v>0.29200087952546561</v>
      </c>
      <c r="AC118" s="10">
        <f t="shared" si="588"/>
        <v>0.29313608099815935</v>
      </c>
      <c r="AD118" s="10">
        <f t="shared" si="588"/>
        <v>0.2942712824708531</v>
      </c>
      <c r="AE118" s="10">
        <f t="shared" si="588"/>
        <v>0.29540648394354685</v>
      </c>
      <c r="AF118" s="10">
        <f t="shared" si="588"/>
        <v>0.2965416854162406</v>
      </c>
      <c r="AG118" s="10">
        <f t="shared" si="588"/>
        <v>0.29767688688893434</v>
      </c>
      <c r="AH118" s="10">
        <f t="shared" si="588"/>
        <v>0.29881208836162809</v>
      </c>
      <c r="AI118" s="10">
        <f t="shared" si="588"/>
        <v>0.29994728983432184</v>
      </c>
      <c r="AJ118" s="10">
        <f t="shared" si="588"/>
        <v>0.30108249130701559</v>
      </c>
      <c r="AK118" s="10">
        <f t="shared" ref="AK118:AZ118" si="589">AK$5/(1-$C118)+$B$118-AK$5</f>
        <v>0.30221769277970978</v>
      </c>
      <c r="AL118" s="10">
        <f t="shared" si="589"/>
        <v>0.30335289425240353</v>
      </c>
      <c r="AM118" s="10">
        <f t="shared" si="589"/>
        <v>0.30448809572509727</v>
      </c>
      <c r="AN118" s="10">
        <f t="shared" si="589"/>
        <v>0.30562329719779102</v>
      </c>
      <c r="AO118" s="10">
        <f t="shared" si="589"/>
        <v>0.30675849867048477</v>
      </c>
      <c r="AP118" s="10">
        <f t="shared" si="589"/>
        <v>0.30789370014317852</v>
      </c>
      <c r="AQ118" s="10">
        <f t="shared" si="589"/>
        <v>0.30902890161587226</v>
      </c>
      <c r="AR118" s="10">
        <f t="shared" si="589"/>
        <v>0.31016410308856601</v>
      </c>
      <c r="AS118" s="10">
        <f t="shared" si="589"/>
        <v>0.31129930456125976</v>
      </c>
      <c r="AT118" s="10">
        <f t="shared" si="589"/>
        <v>0.31243450603395395</v>
      </c>
      <c r="AU118" s="10">
        <f t="shared" si="589"/>
        <v>0.3135697075066477</v>
      </c>
      <c r="AV118" s="10">
        <f t="shared" si="589"/>
        <v>0.314704908979341</v>
      </c>
      <c r="AW118" s="10">
        <f t="shared" si="589"/>
        <v>0.31584011045203519</v>
      </c>
      <c r="AX118" s="10">
        <f t="shared" si="589"/>
        <v>0.3169753119247285</v>
      </c>
      <c r="AY118" s="10">
        <f t="shared" si="589"/>
        <v>0.31811051339742269</v>
      </c>
      <c r="AZ118" s="10">
        <f t="shared" si="589"/>
        <v>0.31924571487011599</v>
      </c>
      <c r="BA118" s="10">
        <f t="shared" ref="BA118:BP118" si="590">BA$5/(1-$C118)+$B$118-BA$5</f>
        <v>0.32038091634281018</v>
      </c>
      <c r="BB118" s="10">
        <f t="shared" si="590"/>
        <v>0.32151611781550349</v>
      </c>
      <c r="BC118" s="10">
        <f t="shared" si="590"/>
        <v>0.32265131928819724</v>
      </c>
      <c r="BD118" s="10">
        <f t="shared" si="590"/>
        <v>0.32378652076089143</v>
      </c>
      <c r="BE118" s="10">
        <f t="shared" si="590"/>
        <v>0.32492172223358473</v>
      </c>
      <c r="BF118" s="10">
        <f t="shared" si="590"/>
        <v>0.32605692370627892</v>
      </c>
      <c r="BG118" s="10">
        <f t="shared" si="590"/>
        <v>0.32719212517897311</v>
      </c>
      <c r="BH118" s="10">
        <f t="shared" si="590"/>
        <v>0.32832732665166642</v>
      </c>
      <c r="BI118" s="10">
        <f t="shared" si="590"/>
        <v>0.32946252812436061</v>
      </c>
      <c r="BJ118" s="10">
        <f t="shared" si="590"/>
        <v>0.33059772959705391</v>
      </c>
      <c r="BK118" s="10">
        <f t="shared" si="590"/>
        <v>0.3317329310697481</v>
      </c>
      <c r="BL118" s="10">
        <f t="shared" si="590"/>
        <v>0.33286813254244141</v>
      </c>
      <c r="BM118" s="10">
        <f t="shared" si="590"/>
        <v>0.3340033340151356</v>
      </c>
      <c r="BN118" s="10">
        <f t="shared" si="590"/>
        <v>0.3351385354878289</v>
      </c>
      <c r="BO118" s="10">
        <f t="shared" si="590"/>
        <v>0.3362737369605231</v>
      </c>
      <c r="BP118" s="10">
        <f t="shared" si="590"/>
        <v>0.33740893843321729</v>
      </c>
      <c r="BQ118" s="10">
        <f t="shared" ref="BQ118:CF118" si="591">BQ$5/(1-$C118)+$B$118-BQ$5</f>
        <v>0.33854413990591059</v>
      </c>
      <c r="BR118" s="10">
        <f t="shared" si="591"/>
        <v>0.33967934137860478</v>
      </c>
      <c r="BS118" s="10">
        <f t="shared" si="591"/>
        <v>0.34081454285129809</v>
      </c>
      <c r="BT118" s="10">
        <f t="shared" si="591"/>
        <v>0.34194974432399228</v>
      </c>
      <c r="BU118" s="10">
        <f t="shared" si="591"/>
        <v>0.34308494579668558</v>
      </c>
      <c r="BV118" s="10">
        <f t="shared" si="591"/>
        <v>0.34422014726937977</v>
      </c>
      <c r="BW118" s="10">
        <f t="shared" si="591"/>
        <v>0.34535534874207308</v>
      </c>
      <c r="BX118" s="10">
        <f t="shared" si="591"/>
        <v>0.34649055021476727</v>
      </c>
      <c r="BY118" s="10">
        <f t="shared" si="591"/>
        <v>0.34762575168746146</v>
      </c>
      <c r="BZ118" s="10">
        <f t="shared" si="591"/>
        <v>0.34876095316015476</v>
      </c>
      <c r="CA118" s="10">
        <f t="shared" si="591"/>
        <v>0.34989615463284895</v>
      </c>
      <c r="CB118" s="10">
        <f t="shared" si="591"/>
        <v>0.35103135610554226</v>
      </c>
      <c r="CC118" s="10">
        <f t="shared" si="591"/>
        <v>0.35216655757823645</v>
      </c>
      <c r="CD118" s="10">
        <f t="shared" si="591"/>
        <v>0.35330175905092975</v>
      </c>
      <c r="CE118" s="10">
        <f t="shared" si="591"/>
        <v>0.35443696052362395</v>
      </c>
      <c r="CF118" s="10">
        <f t="shared" si="591"/>
        <v>0.35557216199631725</v>
      </c>
      <c r="CG118" s="10">
        <f t="shared" ref="CG118:CV118" si="592">CG$5/(1-$C118)+$B$118-CG$5</f>
        <v>0.35670736346901144</v>
      </c>
      <c r="CH118" s="10">
        <f t="shared" si="592"/>
        <v>0.35784256494170563</v>
      </c>
      <c r="CI118" s="10">
        <f t="shared" si="592"/>
        <v>0.35897776641439894</v>
      </c>
      <c r="CJ118" s="10">
        <f t="shared" si="592"/>
        <v>0.36011296788709313</v>
      </c>
      <c r="CK118" s="10">
        <f t="shared" si="592"/>
        <v>0.36124816935978643</v>
      </c>
      <c r="CL118" s="10">
        <f t="shared" si="592"/>
        <v>0.36238337083248062</v>
      </c>
      <c r="CM118" s="10">
        <f t="shared" si="592"/>
        <v>0.36351857230517393</v>
      </c>
      <c r="CN118" s="10">
        <f t="shared" si="592"/>
        <v>0.36465377377786812</v>
      </c>
      <c r="CO118" s="10">
        <f t="shared" si="592"/>
        <v>0.36578897525056142</v>
      </c>
      <c r="CP118" s="10">
        <f t="shared" si="592"/>
        <v>0.36692417672325561</v>
      </c>
      <c r="CQ118" s="10">
        <f t="shared" si="592"/>
        <v>0.3680593781959498</v>
      </c>
      <c r="CR118" s="10">
        <f t="shared" si="592"/>
        <v>0.36919457966864311</v>
      </c>
      <c r="CS118" s="10">
        <f t="shared" si="592"/>
        <v>0.3703297811413373</v>
      </c>
      <c r="CT118" s="10">
        <f t="shared" si="592"/>
        <v>0.3714649826140306</v>
      </c>
      <c r="CU118" s="10">
        <f t="shared" si="592"/>
        <v>0.37260018408672479</v>
      </c>
      <c r="CV118" s="10">
        <f t="shared" si="592"/>
        <v>0.3737353855594181</v>
      </c>
      <c r="CW118" s="10">
        <f t="shared" ref="CW118:DL118" si="593">CW$5/(1-$C118)+$B$118-CW$5</f>
        <v>0.37487058703211229</v>
      </c>
      <c r="CX118" s="10">
        <f t="shared" si="593"/>
        <v>0.37600578850480648</v>
      </c>
      <c r="CY118" s="10">
        <f t="shared" si="593"/>
        <v>0.37714098997749979</v>
      </c>
      <c r="CZ118" s="10">
        <f t="shared" si="593"/>
        <v>0.37827619145019398</v>
      </c>
      <c r="DA118" s="10">
        <f t="shared" si="593"/>
        <v>0.37941139292288728</v>
      </c>
      <c r="DB118" s="10">
        <f t="shared" si="593"/>
        <v>0.38054659439558147</v>
      </c>
      <c r="DC118" s="10">
        <f t="shared" si="593"/>
        <v>0.38168179586827478</v>
      </c>
      <c r="DD118" s="10">
        <f t="shared" si="593"/>
        <v>0.38281699734096897</v>
      </c>
      <c r="DE118" s="10">
        <f t="shared" si="593"/>
        <v>0.38395219881366227</v>
      </c>
      <c r="DF118" s="10">
        <f t="shared" si="593"/>
        <v>0.38508740028635646</v>
      </c>
      <c r="DG118" s="10">
        <f t="shared" si="593"/>
        <v>0.38622260175905065</v>
      </c>
      <c r="DH118" s="10">
        <f t="shared" si="593"/>
        <v>0.38735780323174396</v>
      </c>
      <c r="DI118" s="10">
        <f t="shared" si="593"/>
        <v>0.38849300470443815</v>
      </c>
      <c r="DJ118" s="10">
        <f t="shared" si="593"/>
        <v>0.38962820617713145</v>
      </c>
      <c r="DK118" s="10">
        <f t="shared" si="593"/>
        <v>0.39076340764982564</v>
      </c>
      <c r="DL118" s="10">
        <f t="shared" si="593"/>
        <v>0.39189860912251895</v>
      </c>
      <c r="DM118" s="10">
        <f t="shared" ref="DM118:EB118" si="594">DM$5/(1-$C118)+$B$118-DM$5</f>
        <v>0.39303381059521314</v>
      </c>
      <c r="DN118" s="10">
        <f t="shared" si="594"/>
        <v>0.39416901206790644</v>
      </c>
      <c r="DO118" s="10">
        <f t="shared" si="594"/>
        <v>0.39530421354060064</v>
      </c>
      <c r="DP118" s="10">
        <f t="shared" si="594"/>
        <v>0.39643941501329483</v>
      </c>
      <c r="DQ118" s="10">
        <f t="shared" si="594"/>
        <v>0.39757461648598813</v>
      </c>
      <c r="DR118" s="10">
        <f t="shared" si="594"/>
        <v>0.39870981795868232</v>
      </c>
      <c r="DS118" s="10">
        <f t="shared" si="594"/>
        <v>0.39984501943137563</v>
      </c>
      <c r="DT118" s="10">
        <f t="shared" si="594"/>
        <v>0.40098022090406982</v>
      </c>
      <c r="DU118" s="10">
        <f t="shared" si="594"/>
        <v>0.40211542237676312</v>
      </c>
      <c r="DV118" s="10">
        <f t="shared" si="594"/>
        <v>0.4032506238494582</v>
      </c>
      <c r="DW118" s="10">
        <f t="shared" si="594"/>
        <v>0.4043858253221515</v>
      </c>
      <c r="DX118" s="10">
        <f t="shared" si="594"/>
        <v>0.40552102679484481</v>
      </c>
      <c r="DY118" s="10">
        <f t="shared" si="594"/>
        <v>0.40665622826753989</v>
      </c>
      <c r="DZ118" s="10">
        <f t="shared" si="594"/>
        <v>0.40779142974023319</v>
      </c>
      <c r="EA118" s="10">
        <f t="shared" si="594"/>
        <v>0.40892663121292649</v>
      </c>
      <c r="EB118" s="10">
        <f t="shared" si="594"/>
        <v>0.41006183268562157</v>
      </c>
      <c r="EC118" s="10">
        <f>EC$5/(1-$C118)+$B$118-EC$5</f>
        <v>0.41119703415831488</v>
      </c>
      <c r="ED118" s="10">
        <f>ED$5/(1-$C118)+$B$118-ED$5</f>
        <v>0.41233223563100818</v>
      </c>
    </row>
    <row r="119" spans="1:134" x14ac:dyDescent="0.25">
      <c r="A119" s="57" t="s">
        <v>91</v>
      </c>
      <c r="B119" s="10">
        <f>0.3326-0.0088</f>
        <v>0.32380000000000003</v>
      </c>
      <c r="C119" s="7">
        <f>0.0332</f>
        <v>3.32E-2</v>
      </c>
      <c r="D119" s="10">
        <f>D$5/(1-$C119)+$B$119-D$5</f>
        <v>0.37531013653289214</v>
      </c>
      <c r="E119" s="10">
        <f t="shared" ref="E119:T119" si="595">E$5/(1-$C119)+$B$119-E$5</f>
        <v>0.37702714108398849</v>
      </c>
      <c r="F119" s="10">
        <f t="shared" si="595"/>
        <v>0.37874414563508485</v>
      </c>
      <c r="G119" s="10">
        <f t="shared" si="595"/>
        <v>0.38046115018618143</v>
      </c>
      <c r="H119" s="10">
        <f t="shared" si="595"/>
        <v>0.38217815473727779</v>
      </c>
      <c r="I119" s="10">
        <f t="shared" si="595"/>
        <v>0.38389515928837414</v>
      </c>
      <c r="J119" s="10">
        <f t="shared" si="595"/>
        <v>0.3856121638394705</v>
      </c>
      <c r="K119" s="10">
        <f t="shared" si="595"/>
        <v>0.38732916839056686</v>
      </c>
      <c r="L119" s="10">
        <f t="shared" si="595"/>
        <v>0.38904617294166322</v>
      </c>
      <c r="M119" s="10">
        <f t="shared" si="595"/>
        <v>0.39076317749275957</v>
      </c>
      <c r="N119" s="10">
        <f t="shared" si="595"/>
        <v>0.39248018204385593</v>
      </c>
      <c r="O119" s="10">
        <f t="shared" si="595"/>
        <v>0.39419718659495251</v>
      </c>
      <c r="P119" s="10">
        <f t="shared" si="595"/>
        <v>0.39591419114604864</v>
      </c>
      <c r="Q119" s="10">
        <f t="shared" si="595"/>
        <v>0.39763119569714522</v>
      </c>
      <c r="R119" s="10">
        <f t="shared" si="595"/>
        <v>0.39934820024824136</v>
      </c>
      <c r="S119" s="10">
        <f t="shared" si="595"/>
        <v>0.40106520479933794</v>
      </c>
      <c r="T119" s="10">
        <f t="shared" si="595"/>
        <v>0.40278220935043407</v>
      </c>
      <c r="U119" s="10">
        <f t="shared" ref="U119:AJ119" si="596">U$5/(1-$C119)+$B$119-U$5</f>
        <v>0.40449921390153065</v>
      </c>
      <c r="V119" s="10">
        <f t="shared" si="596"/>
        <v>0.40621621845262723</v>
      </c>
      <c r="W119" s="10">
        <f t="shared" si="596"/>
        <v>0.40793322300372337</v>
      </c>
      <c r="X119" s="10">
        <f t="shared" si="596"/>
        <v>0.40965022755481995</v>
      </c>
      <c r="Y119" s="10">
        <f t="shared" si="596"/>
        <v>0.41136723210591608</v>
      </c>
      <c r="Z119" s="10">
        <f t="shared" si="596"/>
        <v>0.41308423665701266</v>
      </c>
      <c r="AA119" s="10">
        <f t="shared" si="596"/>
        <v>0.41480124120810924</v>
      </c>
      <c r="AB119" s="10">
        <f t="shared" si="596"/>
        <v>0.41651824575920537</v>
      </c>
      <c r="AC119" s="10">
        <f t="shared" si="596"/>
        <v>0.41823525031030195</v>
      </c>
      <c r="AD119" s="10">
        <f t="shared" si="596"/>
        <v>0.41995225486139809</v>
      </c>
      <c r="AE119" s="10">
        <f t="shared" si="596"/>
        <v>0.42166925941249467</v>
      </c>
      <c r="AF119" s="10">
        <f t="shared" si="596"/>
        <v>0.4233862639635908</v>
      </c>
      <c r="AG119" s="10">
        <f t="shared" si="596"/>
        <v>0.42510326851468738</v>
      </c>
      <c r="AH119" s="10">
        <f t="shared" si="596"/>
        <v>0.42682027306578396</v>
      </c>
      <c r="AI119" s="10">
        <f t="shared" si="596"/>
        <v>0.4285372776168801</v>
      </c>
      <c r="AJ119" s="10">
        <f t="shared" si="596"/>
        <v>0.43025428216797668</v>
      </c>
      <c r="AK119" s="10">
        <f t="shared" ref="AK119:AZ119" si="597">AK$5/(1-$C119)+$B$119-AK$5</f>
        <v>0.43197128671907281</v>
      </c>
      <c r="AL119" s="10">
        <f t="shared" si="597"/>
        <v>0.43368829127016939</v>
      </c>
      <c r="AM119" s="10">
        <f t="shared" si="597"/>
        <v>0.43540529582126597</v>
      </c>
      <c r="AN119" s="10">
        <f t="shared" si="597"/>
        <v>0.4371223003723621</v>
      </c>
      <c r="AO119" s="10">
        <f t="shared" si="597"/>
        <v>0.43883930492345868</v>
      </c>
      <c r="AP119" s="10">
        <f t="shared" si="597"/>
        <v>0.44055630947455482</v>
      </c>
      <c r="AQ119" s="10">
        <f t="shared" si="597"/>
        <v>0.4422733140256514</v>
      </c>
      <c r="AR119" s="10">
        <f t="shared" si="597"/>
        <v>0.44399031857674798</v>
      </c>
      <c r="AS119" s="10">
        <f t="shared" si="597"/>
        <v>0.44570732312784411</v>
      </c>
      <c r="AT119" s="10">
        <f t="shared" si="597"/>
        <v>0.44742432767894114</v>
      </c>
      <c r="AU119" s="10">
        <f t="shared" si="597"/>
        <v>0.44914133223003683</v>
      </c>
      <c r="AV119" s="10">
        <f t="shared" si="597"/>
        <v>0.45085833678113341</v>
      </c>
      <c r="AW119" s="10">
        <f t="shared" si="597"/>
        <v>0.45257534133222999</v>
      </c>
      <c r="AX119" s="10">
        <f t="shared" si="597"/>
        <v>0.45429234588332656</v>
      </c>
      <c r="AY119" s="10">
        <f t="shared" si="597"/>
        <v>0.45600935043442314</v>
      </c>
      <c r="AZ119" s="10">
        <f t="shared" si="597"/>
        <v>0.45772635498551972</v>
      </c>
      <c r="BA119" s="10">
        <f t="shared" ref="BA119:BP119" si="598">BA$5/(1-$C119)+$B$119-BA$5</f>
        <v>0.45944335953661541</v>
      </c>
      <c r="BB119" s="10">
        <f t="shared" si="598"/>
        <v>0.46116036408771199</v>
      </c>
      <c r="BC119" s="10">
        <f t="shared" si="598"/>
        <v>0.46287736863880813</v>
      </c>
      <c r="BD119" s="10">
        <f t="shared" si="598"/>
        <v>0.46459437318990471</v>
      </c>
      <c r="BE119" s="10">
        <f t="shared" si="598"/>
        <v>0.46631137774100129</v>
      </c>
      <c r="BF119" s="10">
        <f t="shared" si="598"/>
        <v>0.46802838229209787</v>
      </c>
      <c r="BG119" s="10">
        <f t="shared" si="598"/>
        <v>0.46974538684319445</v>
      </c>
      <c r="BH119" s="10">
        <f t="shared" si="598"/>
        <v>0.47146239139429014</v>
      </c>
      <c r="BI119" s="10">
        <f t="shared" si="598"/>
        <v>0.47317939594538672</v>
      </c>
      <c r="BJ119" s="10">
        <f t="shared" si="598"/>
        <v>0.4748964004964833</v>
      </c>
      <c r="BK119" s="10">
        <f t="shared" si="598"/>
        <v>0.47661340504757987</v>
      </c>
      <c r="BL119" s="10">
        <f t="shared" si="598"/>
        <v>0.47833040959867645</v>
      </c>
      <c r="BM119" s="10">
        <f t="shared" si="598"/>
        <v>0.48004741414977214</v>
      </c>
      <c r="BN119" s="10">
        <f t="shared" si="598"/>
        <v>0.48176441870086872</v>
      </c>
      <c r="BO119" s="10">
        <f t="shared" si="598"/>
        <v>0.4834814232519653</v>
      </c>
      <c r="BP119" s="10">
        <f t="shared" si="598"/>
        <v>0.48519842780306188</v>
      </c>
      <c r="BQ119" s="10">
        <f t="shared" ref="BQ119:CF119" si="599">BQ$5/(1-$C119)+$B$119-BQ$5</f>
        <v>0.48691543235415846</v>
      </c>
      <c r="BR119" s="10">
        <f t="shared" si="599"/>
        <v>0.48863243690525415</v>
      </c>
      <c r="BS119" s="10">
        <f t="shared" si="599"/>
        <v>0.49034944145635073</v>
      </c>
      <c r="BT119" s="10">
        <f t="shared" si="599"/>
        <v>0.49206644600744731</v>
      </c>
      <c r="BU119" s="10">
        <f t="shared" si="599"/>
        <v>0.49378345055854389</v>
      </c>
      <c r="BV119" s="10">
        <f t="shared" si="599"/>
        <v>0.49550045510964047</v>
      </c>
      <c r="BW119" s="10">
        <f t="shared" si="599"/>
        <v>0.49721745966073616</v>
      </c>
      <c r="BX119" s="10">
        <f t="shared" si="599"/>
        <v>0.49893446421183274</v>
      </c>
      <c r="BY119" s="10">
        <f t="shared" si="599"/>
        <v>0.50065146876292932</v>
      </c>
      <c r="BZ119" s="10">
        <f t="shared" si="599"/>
        <v>0.5023684733140259</v>
      </c>
      <c r="CA119" s="10">
        <f t="shared" si="599"/>
        <v>0.50408547786512248</v>
      </c>
      <c r="CB119" s="10">
        <f t="shared" si="599"/>
        <v>0.50580248241621817</v>
      </c>
      <c r="CC119" s="10">
        <f t="shared" si="599"/>
        <v>0.50751948696731475</v>
      </c>
      <c r="CD119" s="10">
        <f t="shared" si="599"/>
        <v>0.50923649151841133</v>
      </c>
      <c r="CE119" s="10">
        <f t="shared" si="599"/>
        <v>0.51095349606950791</v>
      </c>
      <c r="CF119" s="10">
        <f t="shared" si="599"/>
        <v>0.5126705006206036</v>
      </c>
      <c r="CG119" s="10">
        <f t="shared" ref="CG119:CV119" si="600">CG$5/(1-$C119)+$B$119-CG$5</f>
        <v>0.51438750517170018</v>
      </c>
      <c r="CH119" s="10">
        <f t="shared" si="600"/>
        <v>0.51610450972279676</v>
      </c>
      <c r="CI119" s="10">
        <f t="shared" si="600"/>
        <v>0.51782151427389334</v>
      </c>
      <c r="CJ119" s="10">
        <f t="shared" si="600"/>
        <v>0.51953851882498991</v>
      </c>
      <c r="CK119" s="10">
        <f t="shared" si="600"/>
        <v>0.52125552337608561</v>
      </c>
      <c r="CL119" s="10">
        <f t="shared" si="600"/>
        <v>0.52297252792718218</v>
      </c>
      <c r="CM119" s="10">
        <f t="shared" si="600"/>
        <v>0.52468953247827876</v>
      </c>
      <c r="CN119" s="10">
        <f t="shared" si="600"/>
        <v>0.52640653702937534</v>
      </c>
      <c r="CO119" s="10">
        <f t="shared" si="600"/>
        <v>0.52812354158047192</v>
      </c>
      <c r="CP119" s="10">
        <f t="shared" si="600"/>
        <v>0.52984054613156761</v>
      </c>
      <c r="CQ119" s="10">
        <f t="shared" si="600"/>
        <v>0.53155755068266419</v>
      </c>
      <c r="CR119" s="10">
        <f t="shared" si="600"/>
        <v>0.53327455523376077</v>
      </c>
      <c r="CS119" s="10">
        <f t="shared" si="600"/>
        <v>0.53499155978485735</v>
      </c>
      <c r="CT119" s="10">
        <f t="shared" si="600"/>
        <v>0.53670856433595393</v>
      </c>
      <c r="CU119" s="10">
        <f t="shared" si="600"/>
        <v>0.53842556888704962</v>
      </c>
      <c r="CV119" s="10">
        <f t="shared" si="600"/>
        <v>0.5401425734381462</v>
      </c>
      <c r="CW119" s="10">
        <f t="shared" ref="CW119:DL119" si="601">CW$5/(1-$C119)+$B$119-CW$5</f>
        <v>0.54185957798924278</v>
      </c>
      <c r="CX119" s="10">
        <f t="shared" si="601"/>
        <v>0.54357658254033936</v>
      </c>
      <c r="CY119" s="10">
        <f t="shared" si="601"/>
        <v>0.54529358709143594</v>
      </c>
      <c r="CZ119" s="10">
        <f t="shared" si="601"/>
        <v>0.54701059164253163</v>
      </c>
      <c r="DA119" s="10">
        <f t="shared" si="601"/>
        <v>0.54872759619362821</v>
      </c>
      <c r="DB119" s="10">
        <f t="shared" si="601"/>
        <v>0.55044460074472479</v>
      </c>
      <c r="DC119" s="10">
        <f t="shared" si="601"/>
        <v>0.55216160529582137</v>
      </c>
      <c r="DD119" s="10">
        <f t="shared" si="601"/>
        <v>0.55387860984691706</v>
      </c>
      <c r="DE119" s="10">
        <f t="shared" si="601"/>
        <v>0.55559561439801364</v>
      </c>
      <c r="DF119" s="10">
        <f t="shared" si="601"/>
        <v>0.55731261894911022</v>
      </c>
      <c r="DG119" s="10">
        <f t="shared" si="601"/>
        <v>0.5590296235002068</v>
      </c>
      <c r="DH119" s="10">
        <f t="shared" si="601"/>
        <v>0.56074662805130338</v>
      </c>
      <c r="DI119" s="10">
        <f t="shared" si="601"/>
        <v>0.56246363260239907</v>
      </c>
      <c r="DJ119" s="10">
        <f t="shared" si="601"/>
        <v>0.56418063715349565</v>
      </c>
      <c r="DK119" s="10">
        <f t="shared" si="601"/>
        <v>0.56589764170459222</v>
      </c>
      <c r="DL119" s="10">
        <f t="shared" si="601"/>
        <v>0.5676146462556888</v>
      </c>
      <c r="DM119" s="10">
        <f t="shared" ref="DM119:EB119" si="602">DM$5/(1-$C119)+$B$119-DM$5</f>
        <v>0.56933165080678538</v>
      </c>
      <c r="DN119" s="10">
        <f t="shared" si="602"/>
        <v>0.57104865535788107</v>
      </c>
      <c r="DO119" s="10">
        <f t="shared" si="602"/>
        <v>0.57276565990897765</v>
      </c>
      <c r="DP119" s="10">
        <f t="shared" si="602"/>
        <v>0.57448266446007423</v>
      </c>
      <c r="DQ119" s="10">
        <f t="shared" si="602"/>
        <v>0.57619966901117081</v>
      </c>
      <c r="DR119" s="10">
        <f t="shared" si="602"/>
        <v>0.57791667356226739</v>
      </c>
      <c r="DS119" s="10">
        <f t="shared" si="602"/>
        <v>0.57963367811336219</v>
      </c>
      <c r="DT119" s="10">
        <f t="shared" si="602"/>
        <v>0.58135068266445966</v>
      </c>
      <c r="DU119" s="10">
        <f t="shared" si="602"/>
        <v>0.58306768721555535</v>
      </c>
      <c r="DV119" s="10">
        <f t="shared" si="602"/>
        <v>0.58478469176665282</v>
      </c>
      <c r="DW119" s="10">
        <f t="shared" si="602"/>
        <v>0.58650169631774851</v>
      </c>
      <c r="DX119" s="10">
        <f t="shared" si="602"/>
        <v>0.5882187008688442</v>
      </c>
      <c r="DY119" s="10">
        <f t="shared" si="602"/>
        <v>0.58993570541994167</v>
      </c>
      <c r="DZ119" s="10">
        <f t="shared" si="602"/>
        <v>0.59165270997103736</v>
      </c>
      <c r="EA119" s="10">
        <f t="shared" si="602"/>
        <v>0.59336971452213483</v>
      </c>
      <c r="EB119" s="10">
        <f t="shared" si="602"/>
        <v>0.59508671907323052</v>
      </c>
      <c r="EC119" s="10">
        <f>EC$5/(1-$C119)+$B$119-EC$5</f>
        <v>0.59680372362432799</v>
      </c>
      <c r="ED119" s="10">
        <f>ED$5/(1-$C119)+$B$119-ED$5</f>
        <v>0.59852072817542368</v>
      </c>
    </row>
    <row r="120" spans="1:134" x14ac:dyDescent="0.25">
      <c r="A120" s="57" t="s">
        <v>92</v>
      </c>
      <c r="B120" s="10">
        <f>0.3326</f>
        <v>0.33260000000000001</v>
      </c>
      <c r="C120" s="7">
        <f>0.0332</f>
        <v>3.32E-2</v>
      </c>
      <c r="D120" s="10">
        <f>D$5/(1-$C120)+$B$120-D$5</f>
        <v>0.38411013653289205</v>
      </c>
      <c r="E120" s="10">
        <f t="shared" ref="E120:T120" si="603">E$5/(1-$C120)+$B$120-E$5</f>
        <v>0.38582714108398841</v>
      </c>
      <c r="F120" s="10">
        <f t="shared" si="603"/>
        <v>0.38754414563508477</v>
      </c>
      <c r="G120" s="10">
        <f t="shared" si="603"/>
        <v>0.38926115018618135</v>
      </c>
      <c r="H120" s="10">
        <f t="shared" si="603"/>
        <v>0.39097815473727771</v>
      </c>
      <c r="I120" s="10">
        <f t="shared" si="603"/>
        <v>0.39269515928837406</v>
      </c>
      <c r="J120" s="10">
        <f t="shared" si="603"/>
        <v>0.39441216383947042</v>
      </c>
      <c r="K120" s="10">
        <f t="shared" si="603"/>
        <v>0.39612916839056678</v>
      </c>
      <c r="L120" s="10">
        <f t="shared" si="603"/>
        <v>0.39784617294166313</v>
      </c>
      <c r="M120" s="10">
        <f t="shared" si="603"/>
        <v>0.39956317749275949</v>
      </c>
      <c r="N120" s="10">
        <f t="shared" si="603"/>
        <v>0.40128018204385585</v>
      </c>
      <c r="O120" s="10">
        <f t="shared" si="603"/>
        <v>0.40299718659495243</v>
      </c>
      <c r="P120" s="10">
        <f t="shared" si="603"/>
        <v>0.40471419114604901</v>
      </c>
      <c r="Q120" s="10">
        <f t="shared" si="603"/>
        <v>0.40643119569714559</v>
      </c>
      <c r="R120" s="10">
        <f t="shared" si="603"/>
        <v>0.40814820024824128</v>
      </c>
      <c r="S120" s="10">
        <f t="shared" si="603"/>
        <v>0.40986520479933786</v>
      </c>
      <c r="T120" s="10">
        <f t="shared" si="603"/>
        <v>0.41158220935043444</v>
      </c>
      <c r="U120" s="10">
        <f t="shared" ref="U120:AJ120" si="604">U$5/(1-$C120)+$B$120-U$5</f>
        <v>0.41329921390153102</v>
      </c>
      <c r="V120" s="10">
        <f t="shared" si="604"/>
        <v>0.41501621845262759</v>
      </c>
      <c r="W120" s="10">
        <f t="shared" si="604"/>
        <v>0.41673322300372329</v>
      </c>
      <c r="X120" s="10">
        <f t="shared" si="604"/>
        <v>0.41845022755481986</v>
      </c>
      <c r="Y120" s="10">
        <f t="shared" si="604"/>
        <v>0.42016723210591644</v>
      </c>
      <c r="Z120" s="10">
        <f t="shared" si="604"/>
        <v>0.42188423665701302</v>
      </c>
      <c r="AA120" s="10">
        <f t="shared" si="604"/>
        <v>0.4236012412081096</v>
      </c>
      <c r="AB120" s="10">
        <f t="shared" si="604"/>
        <v>0.42531824575920529</v>
      </c>
      <c r="AC120" s="10">
        <f t="shared" si="604"/>
        <v>0.42703525031030187</v>
      </c>
      <c r="AD120" s="10">
        <f t="shared" si="604"/>
        <v>0.42875225486139845</v>
      </c>
      <c r="AE120" s="10">
        <f t="shared" si="604"/>
        <v>0.43046925941249503</v>
      </c>
      <c r="AF120" s="10">
        <f t="shared" si="604"/>
        <v>0.43218626396359072</v>
      </c>
      <c r="AG120" s="10">
        <f t="shared" si="604"/>
        <v>0.4339032685146873</v>
      </c>
      <c r="AH120" s="10">
        <f t="shared" si="604"/>
        <v>0.43562027306578388</v>
      </c>
      <c r="AI120" s="10">
        <f t="shared" si="604"/>
        <v>0.43733727761688046</v>
      </c>
      <c r="AJ120" s="10">
        <f t="shared" si="604"/>
        <v>0.43905428216797704</v>
      </c>
      <c r="AK120" s="10">
        <f t="shared" ref="AK120:AZ120" si="605">AK$5/(1-$C120)+$B$120-AK$5</f>
        <v>0.44077128671907273</v>
      </c>
      <c r="AL120" s="10">
        <f t="shared" si="605"/>
        <v>0.44248829127016931</v>
      </c>
      <c r="AM120" s="10">
        <f t="shared" si="605"/>
        <v>0.44420529582126589</v>
      </c>
      <c r="AN120" s="10">
        <f t="shared" si="605"/>
        <v>0.44592230037236247</v>
      </c>
      <c r="AO120" s="10">
        <f t="shared" si="605"/>
        <v>0.44763930492345905</v>
      </c>
      <c r="AP120" s="10">
        <f t="shared" si="605"/>
        <v>0.44935630947455474</v>
      </c>
      <c r="AQ120" s="10">
        <f t="shared" si="605"/>
        <v>0.45107331402565132</v>
      </c>
      <c r="AR120" s="10">
        <f t="shared" si="605"/>
        <v>0.4527903185767479</v>
      </c>
      <c r="AS120" s="10">
        <f t="shared" si="605"/>
        <v>0.45450732312784448</v>
      </c>
      <c r="AT120" s="10">
        <f t="shared" si="605"/>
        <v>0.45622432767894106</v>
      </c>
      <c r="AU120" s="10">
        <f t="shared" si="605"/>
        <v>0.45794133223003675</v>
      </c>
      <c r="AV120" s="10">
        <f t="shared" si="605"/>
        <v>0.45965833678113333</v>
      </c>
      <c r="AW120" s="10">
        <f t="shared" si="605"/>
        <v>0.4613753413322299</v>
      </c>
      <c r="AX120" s="10">
        <f t="shared" si="605"/>
        <v>0.46309234588332648</v>
      </c>
      <c r="AY120" s="10">
        <f t="shared" si="605"/>
        <v>0.46480935043442306</v>
      </c>
      <c r="AZ120" s="10">
        <f t="shared" si="605"/>
        <v>0.46652635498551964</v>
      </c>
      <c r="BA120" s="10">
        <f t="shared" ref="BA120:BP120" si="606">BA$5/(1-$C120)+$B$120-BA$5</f>
        <v>0.46824335953661533</v>
      </c>
      <c r="BB120" s="10">
        <f t="shared" si="606"/>
        <v>0.46996036408771191</v>
      </c>
      <c r="BC120" s="10">
        <f t="shared" si="606"/>
        <v>0.47167736863880805</v>
      </c>
      <c r="BD120" s="10">
        <f t="shared" si="606"/>
        <v>0.47339437318990463</v>
      </c>
      <c r="BE120" s="10">
        <f t="shared" si="606"/>
        <v>0.47511137774100121</v>
      </c>
      <c r="BF120" s="10">
        <f t="shared" si="606"/>
        <v>0.47682838229209779</v>
      </c>
      <c r="BG120" s="10">
        <f t="shared" si="606"/>
        <v>0.47854538684319436</v>
      </c>
      <c r="BH120" s="10">
        <f t="shared" si="606"/>
        <v>0.48026239139429006</v>
      </c>
      <c r="BI120" s="10">
        <f t="shared" si="606"/>
        <v>0.48197939594538663</v>
      </c>
      <c r="BJ120" s="10">
        <f t="shared" si="606"/>
        <v>0.48369640049648321</v>
      </c>
      <c r="BK120" s="10">
        <f t="shared" si="606"/>
        <v>0.48541340504757979</v>
      </c>
      <c r="BL120" s="10">
        <f t="shared" si="606"/>
        <v>0.48713040959867637</v>
      </c>
      <c r="BM120" s="10">
        <f t="shared" si="606"/>
        <v>0.48884741414977206</v>
      </c>
      <c r="BN120" s="10">
        <f t="shared" si="606"/>
        <v>0.49056441870086864</v>
      </c>
      <c r="BO120" s="10">
        <f t="shared" si="606"/>
        <v>0.49228142325196522</v>
      </c>
      <c r="BP120" s="10">
        <f t="shared" si="606"/>
        <v>0.4939984278030618</v>
      </c>
      <c r="BQ120" s="10">
        <f t="shared" ref="BQ120:CF120" si="607">BQ$5/(1-$C120)+$B$120-BQ$5</f>
        <v>0.49571543235415838</v>
      </c>
      <c r="BR120" s="10">
        <f t="shared" si="607"/>
        <v>0.49743243690525407</v>
      </c>
      <c r="BS120" s="10">
        <f t="shared" si="607"/>
        <v>0.49914944145635065</v>
      </c>
      <c r="BT120" s="10">
        <f t="shared" si="607"/>
        <v>0.50086644600744723</v>
      </c>
      <c r="BU120" s="10">
        <f t="shared" si="607"/>
        <v>0.50258345055854381</v>
      </c>
      <c r="BV120" s="10">
        <f t="shared" si="607"/>
        <v>0.50430045510964039</v>
      </c>
      <c r="BW120" s="10">
        <f t="shared" si="607"/>
        <v>0.50601745966073608</v>
      </c>
      <c r="BX120" s="10">
        <f t="shared" si="607"/>
        <v>0.50773446421183266</v>
      </c>
      <c r="BY120" s="10">
        <f t="shared" si="607"/>
        <v>0.50945146876292924</v>
      </c>
      <c r="BZ120" s="10">
        <f t="shared" si="607"/>
        <v>0.51116847331402582</v>
      </c>
      <c r="CA120" s="10">
        <f t="shared" si="607"/>
        <v>0.5128854778651224</v>
      </c>
      <c r="CB120" s="10">
        <f t="shared" si="607"/>
        <v>0.51460248241621809</v>
      </c>
      <c r="CC120" s="10">
        <f t="shared" si="607"/>
        <v>0.51631948696731467</v>
      </c>
      <c r="CD120" s="10">
        <f t="shared" si="607"/>
        <v>0.51803649151841125</v>
      </c>
      <c r="CE120" s="10">
        <f t="shared" si="607"/>
        <v>0.51975349606950783</v>
      </c>
      <c r="CF120" s="10">
        <f t="shared" si="607"/>
        <v>0.52147050062060352</v>
      </c>
      <c r="CG120" s="10">
        <f t="shared" ref="CG120:CV120" si="608">CG$5/(1-$C120)+$B$120-CG$5</f>
        <v>0.5231875051717001</v>
      </c>
      <c r="CH120" s="10">
        <f t="shared" si="608"/>
        <v>0.52490450972279667</v>
      </c>
      <c r="CI120" s="10">
        <f t="shared" si="608"/>
        <v>0.52662151427389325</v>
      </c>
      <c r="CJ120" s="10">
        <f t="shared" si="608"/>
        <v>0.52833851882498983</v>
      </c>
      <c r="CK120" s="10">
        <f t="shared" si="608"/>
        <v>0.53005552337608552</v>
      </c>
      <c r="CL120" s="10">
        <f t="shared" si="608"/>
        <v>0.5317725279271821</v>
      </c>
      <c r="CM120" s="10">
        <f t="shared" si="608"/>
        <v>0.53348953247827868</v>
      </c>
      <c r="CN120" s="10">
        <f t="shared" si="608"/>
        <v>0.53520653702937526</v>
      </c>
      <c r="CO120" s="10">
        <f t="shared" si="608"/>
        <v>0.53692354158047184</v>
      </c>
      <c r="CP120" s="10">
        <f t="shared" si="608"/>
        <v>0.53864054613156753</v>
      </c>
      <c r="CQ120" s="10">
        <f t="shared" si="608"/>
        <v>0.54035755068266411</v>
      </c>
      <c r="CR120" s="10">
        <f t="shared" si="608"/>
        <v>0.54207455523376069</v>
      </c>
      <c r="CS120" s="10">
        <f t="shared" si="608"/>
        <v>0.54379155978485727</v>
      </c>
      <c r="CT120" s="10">
        <f t="shared" si="608"/>
        <v>0.54550856433595385</v>
      </c>
      <c r="CU120" s="10">
        <f t="shared" si="608"/>
        <v>0.54722556888704954</v>
      </c>
      <c r="CV120" s="10">
        <f t="shared" si="608"/>
        <v>0.54894257343814612</v>
      </c>
      <c r="CW120" s="10">
        <f t="shared" ref="CW120:DL120" si="609">CW$5/(1-$C120)+$B$120-CW$5</f>
        <v>0.5506595779892427</v>
      </c>
      <c r="CX120" s="10">
        <f t="shared" si="609"/>
        <v>0.55237658254033928</v>
      </c>
      <c r="CY120" s="10">
        <f t="shared" si="609"/>
        <v>0.55409358709143586</v>
      </c>
      <c r="CZ120" s="10">
        <f t="shared" si="609"/>
        <v>0.55581059164253155</v>
      </c>
      <c r="DA120" s="10">
        <f t="shared" si="609"/>
        <v>0.55752759619362813</v>
      </c>
      <c r="DB120" s="10">
        <f t="shared" si="609"/>
        <v>0.55924460074472471</v>
      </c>
      <c r="DC120" s="10">
        <f t="shared" si="609"/>
        <v>0.56096160529582129</v>
      </c>
      <c r="DD120" s="10">
        <f t="shared" si="609"/>
        <v>0.56267860984691698</v>
      </c>
      <c r="DE120" s="10">
        <f t="shared" si="609"/>
        <v>0.56439561439801356</v>
      </c>
      <c r="DF120" s="10">
        <f t="shared" si="609"/>
        <v>0.56611261894911014</v>
      </c>
      <c r="DG120" s="10">
        <f t="shared" si="609"/>
        <v>0.56782962350020671</v>
      </c>
      <c r="DH120" s="10">
        <f t="shared" si="609"/>
        <v>0.56954662805130329</v>
      </c>
      <c r="DI120" s="10">
        <f t="shared" si="609"/>
        <v>0.57126363260239899</v>
      </c>
      <c r="DJ120" s="10">
        <f t="shared" si="609"/>
        <v>0.57298063715349556</v>
      </c>
      <c r="DK120" s="10">
        <f t="shared" si="609"/>
        <v>0.57469764170459214</v>
      </c>
      <c r="DL120" s="10">
        <f t="shared" si="609"/>
        <v>0.57641464625568872</v>
      </c>
      <c r="DM120" s="10">
        <f t="shared" ref="DM120:EB120" si="610">DM$5/(1-$C120)+$B$120-DM$5</f>
        <v>0.5781316508067853</v>
      </c>
      <c r="DN120" s="10">
        <f t="shared" si="610"/>
        <v>0.57984865535788099</v>
      </c>
      <c r="DO120" s="10">
        <f t="shared" si="610"/>
        <v>0.58156565990897757</v>
      </c>
      <c r="DP120" s="10">
        <f t="shared" si="610"/>
        <v>0.58328266446007415</v>
      </c>
      <c r="DQ120" s="10">
        <f t="shared" si="610"/>
        <v>0.58499966901117073</v>
      </c>
      <c r="DR120" s="10">
        <f t="shared" si="610"/>
        <v>0.58671667356226731</v>
      </c>
      <c r="DS120" s="10">
        <f t="shared" si="610"/>
        <v>0.588433678113363</v>
      </c>
      <c r="DT120" s="10">
        <f t="shared" si="610"/>
        <v>0.59015068266445869</v>
      </c>
      <c r="DU120" s="10">
        <f t="shared" si="610"/>
        <v>0.59186768721555616</v>
      </c>
      <c r="DV120" s="10">
        <f t="shared" si="610"/>
        <v>0.59358469176665185</v>
      </c>
      <c r="DW120" s="10">
        <f t="shared" si="610"/>
        <v>0.59530169631774932</v>
      </c>
      <c r="DX120" s="10">
        <f t="shared" si="610"/>
        <v>0.59701870086884501</v>
      </c>
      <c r="DY120" s="10">
        <f t="shared" si="610"/>
        <v>0.5987357054199407</v>
      </c>
      <c r="DZ120" s="10">
        <f t="shared" si="610"/>
        <v>0.60045270997103639</v>
      </c>
      <c r="EA120" s="10">
        <f t="shared" si="610"/>
        <v>0.60216971452213386</v>
      </c>
      <c r="EB120" s="10">
        <f t="shared" si="610"/>
        <v>0.60388671907322955</v>
      </c>
      <c r="EC120" s="10">
        <f>EC$5/(1-$C120)+$B$120-EC$5</f>
        <v>0.60560372362432702</v>
      </c>
      <c r="ED120" s="10">
        <f>ED$5/(1-$C120)+$B$120-ED$5</f>
        <v>0.60732072817542271</v>
      </c>
    </row>
    <row r="121" spans="1:134" x14ac:dyDescent="0.25">
      <c r="A121" s="57" t="s">
        <v>93</v>
      </c>
      <c r="B121" s="10">
        <f>0.3832-0.0088</f>
        <v>0.37440000000000001</v>
      </c>
      <c r="C121" s="7">
        <f>0.0396</f>
        <v>3.9600000000000003E-2</v>
      </c>
      <c r="D121" s="10">
        <f>D$5/(1-$C121)+$B$121-D$5</f>
        <v>0.43624922948771339</v>
      </c>
      <c r="E121" s="10">
        <f t="shared" ref="E121:T121" si="611">E$5/(1-$C121)+$B$121-E$5</f>
        <v>0.43831087047063733</v>
      </c>
      <c r="F121" s="10">
        <f t="shared" si="611"/>
        <v>0.44037251145356082</v>
      </c>
      <c r="G121" s="10">
        <f t="shared" si="611"/>
        <v>0.44243415243648454</v>
      </c>
      <c r="H121" s="10">
        <f t="shared" si="611"/>
        <v>0.4444957934194087</v>
      </c>
      <c r="I121" s="10">
        <f t="shared" si="611"/>
        <v>0.44655743440233242</v>
      </c>
      <c r="J121" s="10">
        <f t="shared" si="611"/>
        <v>0.44861907538525614</v>
      </c>
      <c r="K121" s="10">
        <f t="shared" si="611"/>
        <v>0.45068071636817986</v>
      </c>
      <c r="L121" s="10">
        <f t="shared" si="611"/>
        <v>0.45274235735110357</v>
      </c>
      <c r="M121" s="10">
        <f t="shared" si="611"/>
        <v>0.45480399833402729</v>
      </c>
      <c r="N121" s="10">
        <f t="shared" si="611"/>
        <v>0.45686563931695146</v>
      </c>
      <c r="O121" s="10">
        <f t="shared" si="611"/>
        <v>0.45892728029987495</v>
      </c>
      <c r="P121" s="10">
        <f t="shared" si="611"/>
        <v>0.46098892128279889</v>
      </c>
      <c r="Q121" s="10">
        <f t="shared" si="611"/>
        <v>0.46305056226572239</v>
      </c>
      <c r="R121" s="10">
        <f t="shared" si="611"/>
        <v>0.46511220324864633</v>
      </c>
      <c r="S121" s="10">
        <f t="shared" si="611"/>
        <v>0.46717384423157027</v>
      </c>
      <c r="T121" s="10">
        <f t="shared" si="611"/>
        <v>0.46923548521449376</v>
      </c>
      <c r="U121" s="10">
        <f t="shared" ref="U121:AJ121" si="612">U$5/(1-$C121)+$B$121-U$5</f>
        <v>0.4712971261974177</v>
      </c>
      <c r="V121" s="10">
        <f t="shared" si="612"/>
        <v>0.47335876718034164</v>
      </c>
      <c r="W121" s="10">
        <f t="shared" si="612"/>
        <v>0.47542040816326514</v>
      </c>
      <c r="X121" s="10">
        <f t="shared" si="612"/>
        <v>0.47748204914618908</v>
      </c>
      <c r="Y121" s="10">
        <f t="shared" si="612"/>
        <v>0.47954369012911258</v>
      </c>
      <c r="Z121" s="10">
        <f t="shared" si="612"/>
        <v>0.48160533111203652</v>
      </c>
      <c r="AA121" s="10">
        <f t="shared" si="612"/>
        <v>0.48366697209496046</v>
      </c>
      <c r="AB121" s="10">
        <f t="shared" si="612"/>
        <v>0.48572861307788395</v>
      </c>
      <c r="AC121" s="10">
        <f t="shared" si="612"/>
        <v>0.48779025406080789</v>
      </c>
      <c r="AD121" s="10">
        <f t="shared" si="612"/>
        <v>0.48985189504373183</v>
      </c>
      <c r="AE121" s="10">
        <f t="shared" si="612"/>
        <v>0.49191353602665533</v>
      </c>
      <c r="AF121" s="10">
        <f t="shared" si="612"/>
        <v>0.49397517700957927</v>
      </c>
      <c r="AG121" s="10">
        <f t="shared" si="612"/>
        <v>0.49603681799250277</v>
      </c>
      <c r="AH121" s="10">
        <f t="shared" si="612"/>
        <v>0.49809845897542671</v>
      </c>
      <c r="AI121" s="10">
        <f t="shared" si="612"/>
        <v>0.50016009995835065</v>
      </c>
      <c r="AJ121" s="10">
        <f t="shared" si="612"/>
        <v>0.50222174094127414</v>
      </c>
      <c r="AK121" s="10">
        <f t="shared" ref="AK121:AZ121" si="613">AK$5/(1-$C121)+$B$121-AK$5</f>
        <v>0.50428338192419808</v>
      </c>
      <c r="AL121" s="10">
        <f t="shared" si="613"/>
        <v>0.50634502290712202</v>
      </c>
      <c r="AM121" s="10">
        <f t="shared" si="613"/>
        <v>0.50840666389004552</v>
      </c>
      <c r="AN121" s="10">
        <f t="shared" si="613"/>
        <v>0.51046830487296946</v>
      </c>
      <c r="AO121" s="10">
        <f t="shared" si="613"/>
        <v>0.51252994585589295</v>
      </c>
      <c r="AP121" s="10">
        <f t="shared" si="613"/>
        <v>0.51459158683881689</v>
      </c>
      <c r="AQ121" s="10">
        <f t="shared" si="613"/>
        <v>0.51665322782174083</v>
      </c>
      <c r="AR121" s="10">
        <f t="shared" si="613"/>
        <v>0.51871486880466433</v>
      </c>
      <c r="AS121" s="10">
        <f t="shared" si="613"/>
        <v>0.52077650978758827</v>
      </c>
      <c r="AT121" s="10">
        <f t="shared" si="613"/>
        <v>0.52283815077051221</v>
      </c>
      <c r="AU121" s="10">
        <f t="shared" si="613"/>
        <v>0.52489979175343526</v>
      </c>
      <c r="AV121" s="10">
        <f t="shared" si="613"/>
        <v>0.5269614327363592</v>
      </c>
      <c r="AW121" s="10">
        <f t="shared" si="613"/>
        <v>0.52902307371928314</v>
      </c>
      <c r="AX121" s="10">
        <f t="shared" si="613"/>
        <v>0.53108471470220708</v>
      </c>
      <c r="AY121" s="10">
        <f t="shared" si="613"/>
        <v>0.53314635568513014</v>
      </c>
      <c r="AZ121" s="10">
        <f t="shared" si="613"/>
        <v>0.53520799666805408</v>
      </c>
      <c r="BA121" s="10">
        <f t="shared" ref="BA121:BP121" si="614">BA$5/(1-$C121)+$B$121-BA$5</f>
        <v>0.53726963765097802</v>
      </c>
      <c r="BB121" s="10">
        <f t="shared" si="614"/>
        <v>0.53933127863390196</v>
      </c>
      <c r="BC121" s="10">
        <f t="shared" si="614"/>
        <v>0.54139291961682545</v>
      </c>
      <c r="BD121" s="10">
        <f t="shared" si="614"/>
        <v>0.54345456059974939</v>
      </c>
      <c r="BE121" s="10">
        <f t="shared" si="614"/>
        <v>0.54551620158267333</v>
      </c>
      <c r="BF121" s="10">
        <f t="shared" si="614"/>
        <v>0.54757784256559727</v>
      </c>
      <c r="BG121" s="10">
        <f t="shared" si="614"/>
        <v>0.54963948354852032</v>
      </c>
      <c r="BH121" s="10">
        <f t="shared" si="614"/>
        <v>0.55170112453144426</v>
      </c>
      <c r="BI121" s="10">
        <f t="shared" si="614"/>
        <v>0.5537627655143682</v>
      </c>
      <c r="BJ121" s="10">
        <f t="shared" si="614"/>
        <v>0.55582440649729214</v>
      </c>
      <c r="BK121" s="10">
        <f t="shared" si="614"/>
        <v>0.55788604748021609</v>
      </c>
      <c r="BL121" s="10">
        <f t="shared" si="614"/>
        <v>0.55994768846313914</v>
      </c>
      <c r="BM121" s="10">
        <f t="shared" si="614"/>
        <v>0.56200932944606308</v>
      </c>
      <c r="BN121" s="10">
        <f t="shared" si="614"/>
        <v>0.56407097042898702</v>
      </c>
      <c r="BO121" s="10">
        <f t="shared" si="614"/>
        <v>0.56613261141191096</v>
      </c>
      <c r="BP121" s="10">
        <f t="shared" si="614"/>
        <v>0.5681942523948349</v>
      </c>
      <c r="BQ121" s="10">
        <f t="shared" ref="BQ121:CF121" si="615">BQ$5/(1-$C121)+$B$121-BQ$5</f>
        <v>0.57025589337775795</v>
      </c>
      <c r="BR121" s="10">
        <f t="shared" si="615"/>
        <v>0.57231753436068189</v>
      </c>
      <c r="BS121" s="10">
        <f t="shared" si="615"/>
        <v>0.57437917534360583</v>
      </c>
      <c r="BT121" s="10">
        <f t="shared" si="615"/>
        <v>0.57644081632652977</v>
      </c>
      <c r="BU121" s="10">
        <f t="shared" si="615"/>
        <v>0.57850245730945371</v>
      </c>
      <c r="BV121" s="10">
        <f t="shared" si="615"/>
        <v>0.58056409829237765</v>
      </c>
      <c r="BW121" s="10">
        <f t="shared" si="615"/>
        <v>0.5826257392753007</v>
      </c>
      <c r="BX121" s="10">
        <f t="shared" si="615"/>
        <v>0.58468738025822464</v>
      </c>
      <c r="BY121" s="10">
        <f t="shared" si="615"/>
        <v>0.58674902124114858</v>
      </c>
      <c r="BZ121" s="10">
        <f t="shared" si="615"/>
        <v>0.58881066222407252</v>
      </c>
      <c r="CA121" s="10">
        <f t="shared" si="615"/>
        <v>0.59087230320699646</v>
      </c>
      <c r="CB121" s="10">
        <f t="shared" si="615"/>
        <v>0.59293394418991952</v>
      </c>
      <c r="CC121" s="10">
        <f t="shared" si="615"/>
        <v>0.59499558517284346</v>
      </c>
      <c r="CD121" s="10">
        <f t="shared" si="615"/>
        <v>0.5970572261557674</v>
      </c>
      <c r="CE121" s="10">
        <f t="shared" si="615"/>
        <v>0.59911886713869134</v>
      </c>
      <c r="CF121" s="10">
        <f t="shared" si="615"/>
        <v>0.60118050812161528</v>
      </c>
      <c r="CG121" s="10">
        <f t="shared" ref="CG121:CV121" si="616">CG$5/(1-$C121)+$B$121-CG$5</f>
        <v>0.60324214910453833</v>
      </c>
      <c r="CH121" s="10">
        <f t="shared" si="616"/>
        <v>0.60530379008746227</v>
      </c>
      <c r="CI121" s="10">
        <f t="shared" si="616"/>
        <v>0.60736543107038621</v>
      </c>
      <c r="CJ121" s="10">
        <f t="shared" si="616"/>
        <v>0.60942707205331015</v>
      </c>
      <c r="CK121" s="10">
        <f t="shared" si="616"/>
        <v>0.61148871303623409</v>
      </c>
      <c r="CL121" s="10">
        <f t="shared" si="616"/>
        <v>0.61355035401915803</v>
      </c>
      <c r="CM121" s="10">
        <f t="shared" si="616"/>
        <v>0.61561199500208108</v>
      </c>
      <c r="CN121" s="10">
        <f t="shared" si="616"/>
        <v>0.61767363598500502</v>
      </c>
      <c r="CO121" s="10">
        <f t="shared" si="616"/>
        <v>0.61973527696792896</v>
      </c>
      <c r="CP121" s="10">
        <f t="shared" si="616"/>
        <v>0.6217969179508529</v>
      </c>
      <c r="CQ121" s="10">
        <f t="shared" si="616"/>
        <v>0.62385855893377684</v>
      </c>
      <c r="CR121" s="10">
        <f t="shared" si="616"/>
        <v>0.62592019991669989</v>
      </c>
      <c r="CS121" s="10">
        <f t="shared" si="616"/>
        <v>0.62798184089962383</v>
      </c>
      <c r="CT121" s="10">
        <f t="shared" si="616"/>
        <v>0.63004348188254777</v>
      </c>
      <c r="CU121" s="10">
        <f t="shared" si="616"/>
        <v>0.63210512286547171</v>
      </c>
      <c r="CV121" s="10">
        <f t="shared" si="616"/>
        <v>0.63416676384839565</v>
      </c>
      <c r="CW121" s="10">
        <f t="shared" ref="CW121:DL121" si="617">CW$5/(1-$C121)+$B$121-CW$5</f>
        <v>0.63622840483131871</v>
      </c>
      <c r="CX121" s="10">
        <f t="shared" si="617"/>
        <v>0.63829004581424265</v>
      </c>
      <c r="CY121" s="10">
        <f t="shared" si="617"/>
        <v>0.64035168679716659</v>
      </c>
      <c r="CZ121" s="10">
        <f t="shared" si="617"/>
        <v>0.64241332778009053</v>
      </c>
      <c r="DA121" s="10">
        <f t="shared" si="617"/>
        <v>0.64447496876301447</v>
      </c>
      <c r="DB121" s="10">
        <f t="shared" si="617"/>
        <v>0.64653660974593752</v>
      </c>
      <c r="DC121" s="10">
        <f t="shared" si="617"/>
        <v>0.64859825072886146</v>
      </c>
      <c r="DD121" s="10">
        <f t="shared" si="617"/>
        <v>0.6506598917117854</v>
      </c>
      <c r="DE121" s="10">
        <f t="shared" si="617"/>
        <v>0.65272153269470934</v>
      </c>
      <c r="DF121" s="10">
        <f t="shared" si="617"/>
        <v>0.65478317367763328</v>
      </c>
      <c r="DG121" s="10">
        <f t="shared" si="617"/>
        <v>0.65684481466055722</v>
      </c>
      <c r="DH121" s="10">
        <f t="shared" si="617"/>
        <v>0.65890645564348027</v>
      </c>
      <c r="DI121" s="10">
        <f t="shared" si="617"/>
        <v>0.66096809662640421</v>
      </c>
      <c r="DJ121" s="10">
        <f t="shared" si="617"/>
        <v>0.66302973760932815</v>
      </c>
      <c r="DK121" s="10">
        <f t="shared" si="617"/>
        <v>0.66509137859225209</v>
      </c>
      <c r="DL121" s="10">
        <f t="shared" si="617"/>
        <v>0.66715301957517603</v>
      </c>
      <c r="DM121" s="10">
        <f t="shared" ref="DM121:EB121" si="618">DM$5/(1-$C121)+$B$121-DM$5</f>
        <v>0.66921466055809908</v>
      </c>
      <c r="DN121" s="10">
        <f t="shared" si="618"/>
        <v>0.67127630154102302</v>
      </c>
      <c r="DO121" s="10">
        <f t="shared" si="618"/>
        <v>0.67333794252394696</v>
      </c>
      <c r="DP121" s="10">
        <f t="shared" si="618"/>
        <v>0.6753995835068709</v>
      </c>
      <c r="DQ121" s="10">
        <f t="shared" si="618"/>
        <v>0.67746122448979484</v>
      </c>
      <c r="DR121" s="10">
        <f t="shared" si="618"/>
        <v>0.67952286547271878</v>
      </c>
      <c r="DS121" s="10">
        <f t="shared" si="618"/>
        <v>0.68158450645564272</v>
      </c>
      <c r="DT121" s="10">
        <f t="shared" si="618"/>
        <v>0.68364614743856666</v>
      </c>
      <c r="DU121" s="10">
        <f t="shared" si="618"/>
        <v>0.6857077884214906</v>
      </c>
      <c r="DV121" s="10">
        <f t="shared" si="618"/>
        <v>0.68776942940441455</v>
      </c>
      <c r="DW121" s="10">
        <f t="shared" si="618"/>
        <v>0.68983107038733849</v>
      </c>
      <c r="DX121" s="10">
        <f t="shared" si="618"/>
        <v>0.69189271137026065</v>
      </c>
      <c r="DY121" s="10">
        <f t="shared" si="618"/>
        <v>0.69395435235318459</v>
      </c>
      <c r="DZ121" s="10">
        <f t="shared" si="618"/>
        <v>0.69601599333610853</v>
      </c>
      <c r="EA121" s="10">
        <f t="shared" si="618"/>
        <v>0.69807763431903247</v>
      </c>
      <c r="EB121" s="10">
        <f t="shared" si="618"/>
        <v>0.70013927530195641</v>
      </c>
      <c r="EC121" s="10">
        <f>EC$5/(1-$C121)+$B$121-EC$5</f>
        <v>0.70220091628488035</v>
      </c>
      <c r="ED121" s="10">
        <f>ED$5/(1-$C121)+$B$121-ED$5</f>
        <v>0.70426255726780429</v>
      </c>
    </row>
    <row r="122" spans="1:134" x14ac:dyDescent="0.25">
      <c r="A122" s="57" t="s">
        <v>94</v>
      </c>
      <c r="B122" s="10">
        <f>0.3832</f>
        <v>0.38319999999999999</v>
      </c>
      <c r="C122" s="7">
        <f>0.0396</f>
        <v>3.9600000000000003E-2</v>
      </c>
      <c r="D122" s="10">
        <f>D$5/(1-$C122)+$B$122-D$5</f>
        <v>0.4450492294877133</v>
      </c>
      <c r="E122" s="10">
        <f t="shared" ref="E122:T122" si="619">E$5/(1-$C122)+$B$122-E$5</f>
        <v>0.44711087047063724</v>
      </c>
      <c r="F122" s="10">
        <f t="shared" si="619"/>
        <v>0.44917251145356074</v>
      </c>
      <c r="G122" s="10">
        <f t="shared" si="619"/>
        <v>0.45123415243648446</v>
      </c>
      <c r="H122" s="10">
        <f t="shared" si="619"/>
        <v>0.45329579341940862</v>
      </c>
      <c r="I122" s="10">
        <f t="shared" si="619"/>
        <v>0.45535743440233234</v>
      </c>
      <c r="J122" s="10">
        <f t="shared" si="619"/>
        <v>0.45741907538525606</v>
      </c>
      <c r="K122" s="10">
        <f t="shared" si="619"/>
        <v>0.45948071636817978</v>
      </c>
      <c r="L122" s="10">
        <f t="shared" si="619"/>
        <v>0.46154235735110394</v>
      </c>
      <c r="M122" s="10">
        <f t="shared" si="619"/>
        <v>0.46360399833402721</v>
      </c>
      <c r="N122" s="10">
        <f t="shared" si="619"/>
        <v>0.46566563931695137</v>
      </c>
      <c r="O122" s="10">
        <f t="shared" si="619"/>
        <v>0.46772728029987487</v>
      </c>
      <c r="P122" s="10">
        <f t="shared" si="619"/>
        <v>0.46978892128279881</v>
      </c>
      <c r="Q122" s="10">
        <f t="shared" si="619"/>
        <v>0.47185056226572231</v>
      </c>
      <c r="R122" s="10">
        <f t="shared" si="619"/>
        <v>0.47391220324864625</v>
      </c>
      <c r="S122" s="10">
        <f t="shared" si="619"/>
        <v>0.47597384423157019</v>
      </c>
      <c r="T122" s="10">
        <f t="shared" si="619"/>
        <v>0.47803548521449368</v>
      </c>
      <c r="U122" s="10">
        <f t="shared" ref="U122:AJ122" si="620">U$5/(1-$C122)+$B$122-U$5</f>
        <v>0.48009712619741762</v>
      </c>
      <c r="V122" s="10">
        <f t="shared" si="620"/>
        <v>0.48215876718034156</v>
      </c>
      <c r="W122" s="10">
        <f t="shared" si="620"/>
        <v>0.48422040816326506</v>
      </c>
      <c r="X122" s="10">
        <f t="shared" si="620"/>
        <v>0.486282049146189</v>
      </c>
      <c r="Y122" s="10">
        <f t="shared" si="620"/>
        <v>0.4883436901291125</v>
      </c>
      <c r="Z122" s="10">
        <f t="shared" si="620"/>
        <v>0.49040533111203644</v>
      </c>
      <c r="AA122" s="10">
        <f t="shared" si="620"/>
        <v>0.49246697209496038</v>
      </c>
      <c r="AB122" s="10">
        <f t="shared" si="620"/>
        <v>0.49452861307788387</v>
      </c>
      <c r="AC122" s="10">
        <f t="shared" si="620"/>
        <v>0.49659025406080781</v>
      </c>
      <c r="AD122" s="10">
        <f t="shared" si="620"/>
        <v>0.49865189504373175</v>
      </c>
      <c r="AE122" s="10">
        <f t="shared" si="620"/>
        <v>0.50071353602665525</v>
      </c>
      <c r="AF122" s="10">
        <f t="shared" si="620"/>
        <v>0.50277517700957919</v>
      </c>
      <c r="AG122" s="10">
        <f t="shared" si="620"/>
        <v>0.50483681799250268</v>
      </c>
      <c r="AH122" s="10">
        <f t="shared" si="620"/>
        <v>0.50689845897542662</v>
      </c>
      <c r="AI122" s="10">
        <f t="shared" si="620"/>
        <v>0.50896009995835056</v>
      </c>
      <c r="AJ122" s="10">
        <f t="shared" si="620"/>
        <v>0.51102174094127406</v>
      </c>
      <c r="AK122" s="10">
        <f t="shared" ref="AK122:AZ122" si="621">AK$5/(1-$C122)+$B$122-AK$5</f>
        <v>0.513083381924198</v>
      </c>
      <c r="AL122" s="10">
        <f t="shared" si="621"/>
        <v>0.51514502290712194</v>
      </c>
      <c r="AM122" s="10">
        <f t="shared" si="621"/>
        <v>0.51720666389004544</v>
      </c>
      <c r="AN122" s="10">
        <f t="shared" si="621"/>
        <v>0.51926830487296938</v>
      </c>
      <c r="AO122" s="10">
        <f t="shared" si="621"/>
        <v>0.52132994585589287</v>
      </c>
      <c r="AP122" s="10">
        <f t="shared" si="621"/>
        <v>0.52339158683881681</v>
      </c>
      <c r="AQ122" s="10">
        <f t="shared" si="621"/>
        <v>0.52545322782174075</v>
      </c>
      <c r="AR122" s="10">
        <f t="shared" si="621"/>
        <v>0.52751486880466425</v>
      </c>
      <c r="AS122" s="10">
        <f t="shared" si="621"/>
        <v>0.52957650978758819</v>
      </c>
      <c r="AT122" s="10">
        <f t="shared" si="621"/>
        <v>0.53163815077051213</v>
      </c>
      <c r="AU122" s="10">
        <f t="shared" si="621"/>
        <v>0.53369979175343518</v>
      </c>
      <c r="AV122" s="10">
        <f t="shared" si="621"/>
        <v>0.53576143273635912</v>
      </c>
      <c r="AW122" s="10">
        <f t="shared" si="621"/>
        <v>0.53782307371928306</v>
      </c>
      <c r="AX122" s="10">
        <f t="shared" si="621"/>
        <v>0.539884714702207</v>
      </c>
      <c r="AY122" s="10">
        <f t="shared" si="621"/>
        <v>0.54194635568513094</v>
      </c>
      <c r="AZ122" s="10">
        <f t="shared" si="621"/>
        <v>0.54400799666805488</v>
      </c>
      <c r="BA122" s="10">
        <f t="shared" ref="BA122:BP122" si="622">BA$5/(1-$C122)+$B$122-BA$5</f>
        <v>0.54606963765097882</v>
      </c>
      <c r="BB122" s="10">
        <f t="shared" si="622"/>
        <v>0.54813127863390276</v>
      </c>
      <c r="BC122" s="10">
        <f t="shared" si="622"/>
        <v>0.55019291961682626</v>
      </c>
      <c r="BD122" s="10">
        <f t="shared" si="622"/>
        <v>0.5522545605997502</v>
      </c>
      <c r="BE122" s="10">
        <f t="shared" si="622"/>
        <v>0.55431620158267414</v>
      </c>
      <c r="BF122" s="10">
        <f t="shared" si="622"/>
        <v>0.55637784256559808</v>
      </c>
      <c r="BG122" s="10">
        <f t="shared" si="622"/>
        <v>0.55843948354852024</v>
      </c>
      <c r="BH122" s="10">
        <f t="shared" si="622"/>
        <v>0.56050112453144418</v>
      </c>
      <c r="BI122" s="10">
        <f t="shared" si="622"/>
        <v>0.56256276551436812</v>
      </c>
      <c r="BJ122" s="10">
        <f t="shared" si="622"/>
        <v>0.56462440649729206</v>
      </c>
      <c r="BK122" s="10">
        <f t="shared" si="622"/>
        <v>0.566686047480216</v>
      </c>
      <c r="BL122" s="10">
        <f t="shared" si="622"/>
        <v>0.56874768846313994</v>
      </c>
      <c r="BM122" s="10">
        <f t="shared" si="622"/>
        <v>0.57080932944606388</v>
      </c>
      <c r="BN122" s="10">
        <f t="shared" si="622"/>
        <v>0.57287097042898782</v>
      </c>
      <c r="BO122" s="10">
        <f t="shared" si="622"/>
        <v>0.57493261141191176</v>
      </c>
      <c r="BP122" s="10">
        <f t="shared" si="622"/>
        <v>0.5769942523948357</v>
      </c>
      <c r="BQ122" s="10">
        <f t="shared" ref="BQ122:CF122" si="623">BQ$5/(1-$C122)+$B$122-BQ$5</f>
        <v>0.57905589337775787</v>
      </c>
      <c r="BR122" s="10">
        <f t="shared" si="623"/>
        <v>0.58111753436068181</v>
      </c>
      <c r="BS122" s="10">
        <f t="shared" si="623"/>
        <v>0.58317917534360575</v>
      </c>
      <c r="BT122" s="10">
        <f t="shared" si="623"/>
        <v>0.58524081632652969</v>
      </c>
      <c r="BU122" s="10">
        <f t="shared" si="623"/>
        <v>0.58730245730945363</v>
      </c>
      <c r="BV122" s="10">
        <f t="shared" si="623"/>
        <v>0.58936409829237757</v>
      </c>
      <c r="BW122" s="10">
        <f t="shared" si="623"/>
        <v>0.59142573927530151</v>
      </c>
      <c r="BX122" s="10">
        <f t="shared" si="623"/>
        <v>0.59348738025822545</v>
      </c>
      <c r="BY122" s="10">
        <f t="shared" si="623"/>
        <v>0.59554902124114939</v>
      </c>
      <c r="BZ122" s="10">
        <f t="shared" si="623"/>
        <v>0.59761066222407333</v>
      </c>
      <c r="CA122" s="10">
        <f t="shared" si="623"/>
        <v>0.59967230320699727</v>
      </c>
      <c r="CB122" s="10">
        <f t="shared" si="623"/>
        <v>0.60173394418991943</v>
      </c>
      <c r="CC122" s="10">
        <f t="shared" si="623"/>
        <v>0.60379558517284337</v>
      </c>
      <c r="CD122" s="10">
        <f t="shared" si="623"/>
        <v>0.60585722615576731</v>
      </c>
      <c r="CE122" s="10">
        <f t="shared" si="623"/>
        <v>0.60791886713869125</v>
      </c>
      <c r="CF122" s="10">
        <f t="shared" si="623"/>
        <v>0.60998050812161519</v>
      </c>
      <c r="CG122" s="10">
        <f t="shared" ref="CG122:CV122" si="624">CG$5/(1-$C122)+$B$122-CG$5</f>
        <v>0.61204214910453913</v>
      </c>
      <c r="CH122" s="10">
        <f t="shared" si="624"/>
        <v>0.61410379008746308</v>
      </c>
      <c r="CI122" s="10">
        <f t="shared" si="624"/>
        <v>0.61616543107038702</v>
      </c>
      <c r="CJ122" s="10">
        <f t="shared" si="624"/>
        <v>0.61822707205331096</v>
      </c>
      <c r="CK122" s="10">
        <f t="shared" si="624"/>
        <v>0.6202887130362349</v>
      </c>
      <c r="CL122" s="10">
        <f t="shared" si="624"/>
        <v>0.62235035401915884</v>
      </c>
      <c r="CM122" s="10">
        <f t="shared" si="624"/>
        <v>0.624411995002081</v>
      </c>
      <c r="CN122" s="10">
        <f t="shared" si="624"/>
        <v>0.62647363598500494</v>
      </c>
      <c r="CO122" s="10">
        <f t="shared" si="624"/>
        <v>0.62853527696792888</v>
      </c>
      <c r="CP122" s="10">
        <f t="shared" si="624"/>
        <v>0.63059691795085282</v>
      </c>
      <c r="CQ122" s="10">
        <f t="shared" si="624"/>
        <v>0.63265855893377676</v>
      </c>
      <c r="CR122" s="10">
        <f t="shared" si="624"/>
        <v>0.6347201999167007</v>
      </c>
      <c r="CS122" s="10">
        <f t="shared" si="624"/>
        <v>0.63678184089962464</v>
      </c>
      <c r="CT122" s="10">
        <f t="shared" si="624"/>
        <v>0.63884348188254858</v>
      </c>
      <c r="CU122" s="10">
        <f t="shared" si="624"/>
        <v>0.64090512286547252</v>
      </c>
      <c r="CV122" s="10">
        <f t="shared" si="624"/>
        <v>0.64296676384839646</v>
      </c>
      <c r="CW122" s="10">
        <f t="shared" ref="CW122:DL122" si="625">CW$5/(1-$C122)+$B$122-CW$5</f>
        <v>0.64502840483131862</v>
      </c>
      <c r="CX122" s="10">
        <f t="shared" si="625"/>
        <v>0.64709004581424256</v>
      </c>
      <c r="CY122" s="10">
        <f t="shared" si="625"/>
        <v>0.64915168679716651</v>
      </c>
      <c r="CZ122" s="10">
        <f t="shared" si="625"/>
        <v>0.65121332778009045</v>
      </c>
      <c r="DA122" s="10">
        <f t="shared" si="625"/>
        <v>0.65327496876301439</v>
      </c>
      <c r="DB122" s="10">
        <f t="shared" si="625"/>
        <v>0.65533660974593833</v>
      </c>
      <c r="DC122" s="10">
        <f t="shared" si="625"/>
        <v>0.65739825072886227</v>
      </c>
      <c r="DD122" s="10">
        <f t="shared" si="625"/>
        <v>0.65945989171178621</v>
      </c>
      <c r="DE122" s="10">
        <f t="shared" si="625"/>
        <v>0.66152153269471015</v>
      </c>
      <c r="DF122" s="10">
        <f t="shared" si="625"/>
        <v>0.66358317367763409</v>
      </c>
      <c r="DG122" s="10">
        <f t="shared" si="625"/>
        <v>0.66564481466055803</v>
      </c>
      <c r="DH122" s="10">
        <f t="shared" si="625"/>
        <v>0.66770645564348019</v>
      </c>
      <c r="DI122" s="10">
        <f t="shared" si="625"/>
        <v>0.66976809662640413</v>
      </c>
      <c r="DJ122" s="10">
        <f t="shared" si="625"/>
        <v>0.67182973760932807</v>
      </c>
      <c r="DK122" s="10">
        <f t="shared" si="625"/>
        <v>0.67389137859225201</v>
      </c>
      <c r="DL122" s="10">
        <f t="shared" si="625"/>
        <v>0.67595301957517595</v>
      </c>
      <c r="DM122" s="10">
        <f t="shared" ref="DM122:EB122" si="626">DM$5/(1-$C122)+$B$122-DM$5</f>
        <v>0.67801466055809989</v>
      </c>
      <c r="DN122" s="10">
        <f t="shared" si="626"/>
        <v>0.68007630154102383</v>
      </c>
      <c r="DO122" s="10">
        <f t="shared" si="626"/>
        <v>0.68213794252394777</v>
      </c>
      <c r="DP122" s="10">
        <f t="shared" si="626"/>
        <v>0.68419958350687171</v>
      </c>
      <c r="DQ122" s="10">
        <f t="shared" si="626"/>
        <v>0.68626122448979565</v>
      </c>
      <c r="DR122" s="10">
        <f t="shared" si="626"/>
        <v>0.68832286547271782</v>
      </c>
      <c r="DS122" s="10">
        <f t="shared" si="626"/>
        <v>0.69038450645564176</v>
      </c>
      <c r="DT122" s="10">
        <f t="shared" si="626"/>
        <v>0.6924461474385657</v>
      </c>
      <c r="DU122" s="10">
        <f t="shared" si="626"/>
        <v>0.69450778842148964</v>
      </c>
      <c r="DV122" s="10">
        <f t="shared" si="626"/>
        <v>0.69656942940441358</v>
      </c>
      <c r="DW122" s="10">
        <f t="shared" si="626"/>
        <v>0.69863107038733752</v>
      </c>
      <c r="DX122" s="10">
        <f t="shared" si="626"/>
        <v>0.70069271137026146</v>
      </c>
      <c r="DY122" s="10">
        <f t="shared" si="626"/>
        <v>0.7027543523531854</v>
      </c>
      <c r="DZ122" s="10">
        <f t="shared" si="626"/>
        <v>0.70481599333610934</v>
      </c>
      <c r="EA122" s="10">
        <f t="shared" si="626"/>
        <v>0.70687763431903328</v>
      </c>
      <c r="EB122" s="10">
        <f t="shared" si="626"/>
        <v>0.70893927530195722</v>
      </c>
      <c r="EC122" s="10">
        <f>EC$5/(1-$C122)+$B$122-EC$5</f>
        <v>0.71100091628488116</v>
      </c>
      <c r="ED122" s="10">
        <f>ED$5/(1-$C122)+$B$122-ED$5</f>
        <v>0.7130625572678051</v>
      </c>
    </row>
    <row r="123" spans="1:134" x14ac:dyDescent="0.25">
      <c r="A123" s="57"/>
    </row>
    <row r="124" spans="1:134" x14ac:dyDescent="0.25">
      <c r="A124" s="57" t="s">
        <v>88</v>
      </c>
    </row>
    <row r="125" spans="1:134" x14ac:dyDescent="0.25">
      <c r="A125" s="57" t="s">
        <v>95</v>
      </c>
      <c r="B125" s="10">
        <f>0.2188-0.0088</f>
        <v>0.21</v>
      </c>
      <c r="C125" s="7">
        <f>0.0222</f>
        <v>2.2200000000000001E-2</v>
      </c>
      <c r="D125" s="10">
        <f>D$5/(1-$C125)+$B$125-D$5</f>
        <v>0.24405604418081395</v>
      </c>
      <c r="E125" s="10">
        <f t="shared" ref="E125:T125" si="627">E$5/(1-$C125)+$B$125-E$5</f>
        <v>0.24519124565350792</v>
      </c>
      <c r="F125" s="10">
        <f t="shared" si="627"/>
        <v>0.24632644712620166</v>
      </c>
      <c r="G125" s="10">
        <f t="shared" si="627"/>
        <v>0.24746164859889541</v>
      </c>
      <c r="H125" s="10">
        <f t="shared" si="627"/>
        <v>0.24859685007158916</v>
      </c>
      <c r="I125" s="10">
        <f t="shared" si="627"/>
        <v>0.24973205154428313</v>
      </c>
      <c r="J125" s="10">
        <f t="shared" si="627"/>
        <v>0.2508672530169771</v>
      </c>
      <c r="K125" s="10">
        <f t="shared" si="627"/>
        <v>0.25200245448967062</v>
      </c>
      <c r="L125" s="10">
        <f t="shared" si="627"/>
        <v>0.25313765596236459</v>
      </c>
      <c r="M125" s="10">
        <f t="shared" si="627"/>
        <v>0.25427285743505856</v>
      </c>
      <c r="N125" s="10">
        <f t="shared" si="627"/>
        <v>0.25540805890775209</v>
      </c>
      <c r="O125" s="10">
        <f t="shared" si="627"/>
        <v>0.25654326038044584</v>
      </c>
      <c r="P125" s="10">
        <f t="shared" si="627"/>
        <v>0.25767846185313958</v>
      </c>
      <c r="Q125" s="10">
        <f t="shared" si="627"/>
        <v>0.25881366332583333</v>
      </c>
      <c r="R125" s="10">
        <f t="shared" si="627"/>
        <v>0.25994886479852708</v>
      </c>
      <c r="S125" s="10">
        <f t="shared" si="627"/>
        <v>0.26108406627122127</v>
      </c>
      <c r="T125" s="10">
        <f t="shared" si="627"/>
        <v>0.26221926774391502</v>
      </c>
      <c r="U125" s="10">
        <f t="shared" ref="U125:AJ125" si="628">U$5/(1-$C125)+$B$125-U$5</f>
        <v>0.26335446921660877</v>
      </c>
      <c r="V125" s="10">
        <f t="shared" si="628"/>
        <v>0.26448967068930251</v>
      </c>
      <c r="W125" s="10">
        <f t="shared" si="628"/>
        <v>0.26562487216199626</v>
      </c>
      <c r="X125" s="10">
        <f t="shared" si="628"/>
        <v>0.26676007363469001</v>
      </c>
      <c r="Y125" s="10">
        <f t="shared" si="628"/>
        <v>0.26789527510738376</v>
      </c>
      <c r="Z125" s="10">
        <f t="shared" si="628"/>
        <v>0.2690304765800775</v>
      </c>
      <c r="AA125" s="10">
        <f t="shared" si="628"/>
        <v>0.27016567805277125</v>
      </c>
      <c r="AB125" s="10">
        <f t="shared" si="628"/>
        <v>0.27130087952546544</v>
      </c>
      <c r="AC125" s="10">
        <f t="shared" si="628"/>
        <v>0.27243608099815919</v>
      </c>
      <c r="AD125" s="10">
        <f t="shared" si="628"/>
        <v>0.27357128247085294</v>
      </c>
      <c r="AE125" s="10">
        <f t="shared" si="628"/>
        <v>0.27470648394354669</v>
      </c>
      <c r="AF125" s="10">
        <f t="shared" si="628"/>
        <v>0.27584168541624043</v>
      </c>
      <c r="AG125" s="10">
        <f t="shared" si="628"/>
        <v>0.27697688688893418</v>
      </c>
      <c r="AH125" s="10">
        <f t="shared" si="628"/>
        <v>0.27811208836162793</v>
      </c>
      <c r="AI125" s="10">
        <f t="shared" si="628"/>
        <v>0.27924728983432168</v>
      </c>
      <c r="AJ125" s="10">
        <f t="shared" si="628"/>
        <v>0.28038249130701542</v>
      </c>
      <c r="AK125" s="10">
        <f t="shared" ref="AK125:AZ125" si="629">AK$5/(1-$C125)+$B$125-AK$5</f>
        <v>0.28151769277970962</v>
      </c>
      <c r="AL125" s="10">
        <f t="shared" si="629"/>
        <v>0.28265289425240336</v>
      </c>
      <c r="AM125" s="10">
        <f t="shared" si="629"/>
        <v>0.28378809572509711</v>
      </c>
      <c r="AN125" s="10">
        <f t="shared" si="629"/>
        <v>0.28492329719779086</v>
      </c>
      <c r="AO125" s="10">
        <f t="shared" si="629"/>
        <v>0.28605849867048461</v>
      </c>
      <c r="AP125" s="10">
        <f t="shared" si="629"/>
        <v>0.28719370014317835</v>
      </c>
      <c r="AQ125" s="10">
        <f t="shared" si="629"/>
        <v>0.2883289016158721</v>
      </c>
      <c r="AR125" s="10">
        <f t="shared" si="629"/>
        <v>0.28946410308856585</v>
      </c>
      <c r="AS125" s="10">
        <f t="shared" si="629"/>
        <v>0.2905993045612596</v>
      </c>
      <c r="AT125" s="10">
        <f t="shared" si="629"/>
        <v>0.29173450603395379</v>
      </c>
      <c r="AU125" s="10">
        <f t="shared" si="629"/>
        <v>0.29286970750664754</v>
      </c>
      <c r="AV125" s="10">
        <f t="shared" si="629"/>
        <v>0.29400490897934128</v>
      </c>
      <c r="AW125" s="10">
        <f t="shared" si="629"/>
        <v>0.29514011045203548</v>
      </c>
      <c r="AX125" s="10">
        <f t="shared" si="629"/>
        <v>0.29627531192472878</v>
      </c>
      <c r="AY125" s="10">
        <f t="shared" si="629"/>
        <v>0.29741051339742297</v>
      </c>
      <c r="AZ125" s="10">
        <f t="shared" si="629"/>
        <v>0.29854571487011627</v>
      </c>
      <c r="BA125" s="10">
        <f t="shared" ref="BA125:BP125" si="630">BA$5/(1-$C125)+$B$125-BA$5</f>
        <v>0.29968091634281047</v>
      </c>
      <c r="BB125" s="10">
        <f t="shared" si="630"/>
        <v>0.30081611781550377</v>
      </c>
      <c r="BC125" s="10">
        <f t="shared" si="630"/>
        <v>0.30195131928819752</v>
      </c>
      <c r="BD125" s="10">
        <f t="shared" si="630"/>
        <v>0.30308652076089171</v>
      </c>
      <c r="BE125" s="10">
        <f t="shared" si="630"/>
        <v>0.30422172223358501</v>
      </c>
      <c r="BF125" s="10">
        <f t="shared" si="630"/>
        <v>0.3053569237062792</v>
      </c>
      <c r="BG125" s="10">
        <f t="shared" si="630"/>
        <v>0.3064921251789734</v>
      </c>
      <c r="BH125" s="10">
        <f t="shared" si="630"/>
        <v>0.3076273266516667</v>
      </c>
      <c r="BI125" s="10">
        <f t="shared" si="630"/>
        <v>0.30876252812436089</v>
      </c>
      <c r="BJ125" s="10">
        <f t="shared" si="630"/>
        <v>0.30989772959705419</v>
      </c>
      <c r="BK125" s="10">
        <f t="shared" si="630"/>
        <v>0.31103293106974839</v>
      </c>
      <c r="BL125" s="10">
        <f t="shared" si="630"/>
        <v>0.31216813254244169</v>
      </c>
      <c r="BM125" s="10">
        <f t="shared" si="630"/>
        <v>0.31330333401513588</v>
      </c>
      <c r="BN125" s="10">
        <f t="shared" si="630"/>
        <v>0.31443853548782918</v>
      </c>
      <c r="BO125" s="10">
        <f t="shared" si="630"/>
        <v>0.31557373696052338</v>
      </c>
      <c r="BP125" s="10">
        <f t="shared" si="630"/>
        <v>0.31670893843321757</v>
      </c>
      <c r="BQ125" s="10">
        <f t="shared" ref="BQ125:CF125" si="631">BQ$5/(1-$C125)+$B$125-BQ$5</f>
        <v>0.31784413990591087</v>
      </c>
      <c r="BR125" s="10">
        <f t="shared" si="631"/>
        <v>0.31897934137860506</v>
      </c>
      <c r="BS125" s="10">
        <f t="shared" si="631"/>
        <v>0.32011454285129837</v>
      </c>
      <c r="BT125" s="10">
        <f t="shared" si="631"/>
        <v>0.32124974432399256</v>
      </c>
      <c r="BU125" s="10">
        <f t="shared" si="631"/>
        <v>0.32238494579668586</v>
      </c>
      <c r="BV125" s="10">
        <f t="shared" si="631"/>
        <v>0.32352014726938005</v>
      </c>
      <c r="BW125" s="10">
        <f t="shared" si="631"/>
        <v>0.32465534874207336</v>
      </c>
      <c r="BX125" s="10">
        <f t="shared" si="631"/>
        <v>0.32579055021476755</v>
      </c>
      <c r="BY125" s="10">
        <f t="shared" si="631"/>
        <v>0.32692575168746174</v>
      </c>
      <c r="BZ125" s="10">
        <f t="shared" si="631"/>
        <v>0.32806095316015504</v>
      </c>
      <c r="CA125" s="10">
        <f t="shared" si="631"/>
        <v>0.32919615463284924</v>
      </c>
      <c r="CB125" s="10">
        <f t="shared" si="631"/>
        <v>0.33033135610554254</v>
      </c>
      <c r="CC125" s="10">
        <f t="shared" si="631"/>
        <v>0.33146655757823673</v>
      </c>
      <c r="CD125" s="10">
        <f t="shared" si="631"/>
        <v>0.33260175905093003</v>
      </c>
      <c r="CE125" s="10">
        <f t="shared" si="631"/>
        <v>0.33373696052362423</v>
      </c>
      <c r="CF125" s="10">
        <f t="shared" si="631"/>
        <v>0.33487216199631753</v>
      </c>
      <c r="CG125" s="10">
        <f t="shared" ref="CG125:CV125" si="632">CG$5/(1-$C125)+$B$125-CG$5</f>
        <v>0.33600736346901172</v>
      </c>
      <c r="CH125" s="10">
        <f t="shared" si="632"/>
        <v>0.33714256494170591</v>
      </c>
      <c r="CI125" s="10">
        <f t="shared" si="632"/>
        <v>0.33827776641439922</v>
      </c>
      <c r="CJ125" s="10">
        <f t="shared" si="632"/>
        <v>0.33941296788709341</v>
      </c>
      <c r="CK125" s="10">
        <f t="shared" si="632"/>
        <v>0.34054816935978671</v>
      </c>
      <c r="CL125" s="10">
        <f t="shared" si="632"/>
        <v>0.3416833708324809</v>
      </c>
      <c r="CM125" s="10">
        <f t="shared" si="632"/>
        <v>0.34281857230517421</v>
      </c>
      <c r="CN125" s="10">
        <f t="shared" si="632"/>
        <v>0.3439537737778684</v>
      </c>
      <c r="CO125" s="10">
        <f t="shared" si="632"/>
        <v>0.3450889752505617</v>
      </c>
      <c r="CP125" s="10">
        <f t="shared" si="632"/>
        <v>0.34622417672325589</v>
      </c>
      <c r="CQ125" s="10">
        <f t="shared" si="632"/>
        <v>0.34735937819595009</v>
      </c>
      <c r="CR125" s="10">
        <f t="shared" si="632"/>
        <v>0.34849457966864339</v>
      </c>
      <c r="CS125" s="10">
        <f t="shared" si="632"/>
        <v>0.34962978114133758</v>
      </c>
      <c r="CT125" s="10">
        <f t="shared" si="632"/>
        <v>0.35076498261403088</v>
      </c>
      <c r="CU125" s="10">
        <f t="shared" si="632"/>
        <v>0.35190018408672508</v>
      </c>
      <c r="CV125" s="10">
        <f t="shared" si="632"/>
        <v>0.35303538555941838</v>
      </c>
      <c r="CW125" s="10">
        <f t="shared" ref="CW125:DL125" si="633">CW$5/(1-$C125)+$B$125-CW$5</f>
        <v>0.35417058703211257</v>
      </c>
      <c r="CX125" s="10">
        <f t="shared" si="633"/>
        <v>0.35530578850480676</v>
      </c>
      <c r="CY125" s="10">
        <f t="shared" si="633"/>
        <v>0.35644098997750007</v>
      </c>
      <c r="CZ125" s="10">
        <f t="shared" si="633"/>
        <v>0.35757619145019426</v>
      </c>
      <c r="DA125" s="10">
        <f t="shared" si="633"/>
        <v>0.35871139292288756</v>
      </c>
      <c r="DB125" s="10">
        <f t="shared" si="633"/>
        <v>0.35984659439558175</v>
      </c>
      <c r="DC125" s="10">
        <f t="shared" si="633"/>
        <v>0.36098179586827506</v>
      </c>
      <c r="DD125" s="10">
        <f t="shared" si="633"/>
        <v>0.36211699734096925</v>
      </c>
      <c r="DE125" s="10">
        <f t="shared" si="633"/>
        <v>0.36325219881366255</v>
      </c>
      <c r="DF125" s="10">
        <f t="shared" si="633"/>
        <v>0.36438740028635674</v>
      </c>
      <c r="DG125" s="10">
        <f t="shared" si="633"/>
        <v>0.36552260175905094</v>
      </c>
      <c r="DH125" s="10">
        <f t="shared" si="633"/>
        <v>0.36665780323174424</v>
      </c>
      <c r="DI125" s="10">
        <f t="shared" si="633"/>
        <v>0.36779300470443843</v>
      </c>
      <c r="DJ125" s="10">
        <f t="shared" si="633"/>
        <v>0.36892820617713173</v>
      </c>
      <c r="DK125" s="10">
        <f t="shared" si="633"/>
        <v>0.37006340764982593</v>
      </c>
      <c r="DL125" s="10">
        <f t="shared" si="633"/>
        <v>0.37119860912251923</v>
      </c>
      <c r="DM125" s="10">
        <f t="shared" ref="DM125:EB125" si="634">DM$5/(1-$C125)+$B$125-DM$5</f>
        <v>0.37233381059521342</v>
      </c>
      <c r="DN125" s="10">
        <f t="shared" si="634"/>
        <v>0.37346901206790672</v>
      </c>
      <c r="DO125" s="10">
        <f t="shared" si="634"/>
        <v>0.37460421354060092</v>
      </c>
      <c r="DP125" s="10">
        <f t="shared" si="634"/>
        <v>0.37573941501329511</v>
      </c>
      <c r="DQ125" s="10">
        <f t="shared" si="634"/>
        <v>0.37687461648598841</v>
      </c>
      <c r="DR125" s="10">
        <f t="shared" si="634"/>
        <v>0.3780098179586826</v>
      </c>
      <c r="DS125" s="10">
        <f t="shared" si="634"/>
        <v>0.37914501943137591</v>
      </c>
      <c r="DT125" s="10">
        <f t="shared" si="634"/>
        <v>0.3802802209040701</v>
      </c>
      <c r="DU125" s="10">
        <f t="shared" si="634"/>
        <v>0.3814154223767634</v>
      </c>
      <c r="DV125" s="10">
        <f t="shared" si="634"/>
        <v>0.38255062384945759</v>
      </c>
      <c r="DW125" s="10">
        <f t="shared" si="634"/>
        <v>0.38368582532215179</v>
      </c>
      <c r="DX125" s="10">
        <f t="shared" si="634"/>
        <v>0.38482102679484509</v>
      </c>
      <c r="DY125" s="10">
        <f t="shared" si="634"/>
        <v>0.38595622826754017</v>
      </c>
      <c r="DZ125" s="10">
        <f t="shared" si="634"/>
        <v>0.38709142974023347</v>
      </c>
      <c r="EA125" s="10">
        <f t="shared" si="634"/>
        <v>0.38822663121292678</v>
      </c>
      <c r="EB125" s="10">
        <f t="shared" si="634"/>
        <v>0.38936183268562186</v>
      </c>
      <c r="EC125" s="10">
        <f>EC$5/(1-$C125)+$B$125-EC$5</f>
        <v>0.39049703415831516</v>
      </c>
      <c r="ED125" s="10">
        <f>ED$5/(1-$C125)+$B$125-ED$5</f>
        <v>0.39163223563100846</v>
      </c>
    </row>
    <row r="126" spans="1:134" x14ac:dyDescent="0.25">
      <c r="A126" s="57" t="s">
        <v>96</v>
      </c>
      <c r="B126" s="10">
        <f>0.3115-0.0088</f>
        <v>0.30270000000000002</v>
      </c>
      <c r="C126" s="7">
        <f>0.0332</f>
        <v>3.32E-2</v>
      </c>
      <c r="D126" s="10">
        <f>D$5/(1-$C126)+$B$126-D$5</f>
        <v>0.35421013653289202</v>
      </c>
      <c r="E126" s="10">
        <f t="shared" ref="E126:T126" si="635">E$5/(1-$C126)+$B$126-E$5</f>
        <v>0.35592714108398837</v>
      </c>
      <c r="F126" s="10">
        <f t="shared" si="635"/>
        <v>0.35764414563508473</v>
      </c>
      <c r="G126" s="10">
        <f t="shared" si="635"/>
        <v>0.35936115018618131</v>
      </c>
      <c r="H126" s="10">
        <f t="shared" si="635"/>
        <v>0.36107815473727767</v>
      </c>
      <c r="I126" s="10">
        <f t="shared" si="635"/>
        <v>0.36279515928837403</v>
      </c>
      <c r="J126" s="10">
        <f t="shared" si="635"/>
        <v>0.36451216383947038</v>
      </c>
      <c r="K126" s="10">
        <f t="shared" si="635"/>
        <v>0.36622916839056674</v>
      </c>
      <c r="L126" s="10">
        <f t="shared" si="635"/>
        <v>0.36794617294166354</v>
      </c>
      <c r="M126" s="10">
        <f t="shared" si="635"/>
        <v>0.3696631774927599</v>
      </c>
      <c r="N126" s="10">
        <f t="shared" si="635"/>
        <v>0.37138018204385626</v>
      </c>
      <c r="O126" s="10">
        <f t="shared" si="635"/>
        <v>0.37309718659495283</v>
      </c>
      <c r="P126" s="10">
        <f t="shared" si="635"/>
        <v>0.37481419114604897</v>
      </c>
      <c r="Q126" s="10">
        <f t="shared" si="635"/>
        <v>0.37653119569714555</v>
      </c>
      <c r="R126" s="10">
        <f t="shared" si="635"/>
        <v>0.37824820024824168</v>
      </c>
      <c r="S126" s="10">
        <f t="shared" si="635"/>
        <v>0.37996520479933826</v>
      </c>
      <c r="T126" s="10">
        <f t="shared" si="635"/>
        <v>0.3816822093504344</v>
      </c>
      <c r="U126" s="10">
        <f t="shared" ref="U126:AJ126" si="636">U$5/(1-$C126)+$B$126-U$5</f>
        <v>0.38339921390153098</v>
      </c>
      <c r="V126" s="10">
        <f t="shared" si="636"/>
        <v>0.38511621845262756</v>
      </c>
      <c r="W126" s="10">
        <f t="shared" si="636"/>
        <v>0.38683322300372369</v>
      </c>
      <c r="X126" s="10">
        <f t="shared" si="636"/>
        <v>0.38855022755482027</v>
      </c>
      <c r="Y126" s="10">
        <f t="shared" si="636"/>
        <v>0.39026723210591641</v>
      </c>
      <c r="Z126" s="10">
        <f t="shared" si="636"/>
        <v>0.39198423665701299</v>
      </c>
      <c r="AA126" s="10">
        <f t="shared" si="636"/>
        <v>0.39370124120810956</v>
      </c>
      <c r="AB126" s="10">
        <f t="shared" si="636"/>
        <v>0.3954182457592057</v>
      </c>
      <c r="AC126" s="10">
        <f t="shared" si="636"/>
        <v>0.39713525031030228</v>
      </c>
      <c r="AD126" s="10">
        <f t="shared" si="636"/>
        <v>0.39885225486139841</v>
      </c>
      <c r="AE126" s="10">
        <f t="shared" si="636"/>
        <v>0.40056925941249499</v>
      </c>
      <c r="AF126" s="10">
        <f t="shared" si="636"/>
        <v>0.40228626396359113</v>
      </c>
      <c r="AG126" s="10">
        <f t="shared" si="636"/>
        <v>0.40400326851468771</v>
      </c>
      <c r="AH126" s="10">
        <f t="shared" si="636"/>
        <v>0.40572027306578429</v>
      </c>
      <c r="AI126" s="10">
        <f t="shared" si="636"/>
        <v>0.40743727761688042</v>
      </c>
      <c r="AJ126" s="10">
        <f t="shared" si="636"/>
        <v>0.409154282167977</v>
      </c>
      <c r="AK126" s="10">
        <f t="shared" ref="AK126:AZ126" si="637">AK$5/(1-$C126)+$B$126-AK$5</f>
        <v>0.41087128671907314</v>
      </c>
      <c r="AL126" s="10">
        <f t="shared" si="637"/>
        <v>0.41258829127016972</v>
      </c>
      <c r="AM126" s="10">
        <f t="shared" si="637"/>
        <v>0.4143052958212663</v>
      </c>
      <c r="AN126" s="10">
        <f t="shared" si="637"/>
        <v>0.41602230037236243</v>
      </c>
      <c r="AO126" s="10">
        <f t="shared" si="637"/>
        <v>0.41773930492345901</v>
      </c>
      <c r="AP126" s="10">
        <f t="shared" si="637"/>
        <v>0.41945630947455514</v>
      </c>
      <c r="AQ126" s="10">
        <f t="shared" si="637"/>
        <v>0.42117331402565172</v>
      </c>
      <c r="AR126" s="10">
        <f t="shared" si="637"/>
        <v>0.4228903185767483</v>
      </c>
      <c r="AS126" s="10">
        <f t="shared" si="637"/>
        <v>0.42460732312784444</v>
      </c>
      <c r="AT126" s="10">
        <f t="shared" si="637"/>
        <v>0.42632432767894057</v>
      </c>
      <c r="AU126" s="10">
        <f t="shared" si="637"/>
        <v>0.42804133223003715</v>
      </c>
      <c r="AV126" s="10">
        <f t="shared" si="637"/>
        <v>0.42975833678113373</v>
      </c>
      <c r="AW126" s="10">
        <f t="shared" si="637"/>
        <v>0.43147534133222942</v>
      </c>
      <c r="AX126" s="10">
        <f t="shared" si="637"/>
        <v>0.433192345883326</v>
      </c>
      <c r="AY126" s="10">
        <f t="shared" si="637"/>
        <v>0.43490935043442258</v>
      </c>
      <c r="AZ126" s="10">
        <f t="shared" si="637"/>
        <v>0.43662635498551916</v>
      </c>
      <c r="BA126" s="10">
        <f t="shared" ref="BA126:BP126" si="638">BA$5/(1-$C126)+$B$126-BA$5</f>
        <v>0.43834335953661485</v>
      </c>
      <c r="BB126" s="10">
        <f t="shared" si="638"/>
        <v>0.44006036408771143</v>
      </c>
      <c r="BC126" s="10">
        <f t="shared" si="638"/>
        <v>0.44177736863880757</v>
      </c>
      <c r="BD126" s="10">
        <f t="shared" si="638"/>
        <v>0.44349437318990415</v>
      </c>
      <c r="BE126" s="10">
        <f t="shared" si="638"/>
        <v>0.44521137774100072</v>
      </c>
      <c r="BF126" s="10">
        <f t="shared" si="638"/>
        <v>0.4469283822920973</v>
      </c>
      <c r="BG126" s="10">
        <f t="shared" si="638"/>
        <v>0.44864538684319388</v>
      </c>
      <c r="BH126" s="10">
        <f t="shared" si="638"/>
        <v>0.45036239139428957</v>
      </c>
      <c r="BI126" s="10">
        <f t="shared" si="638"/>
        <v>0.45207939594538615</v>
      </c>
      <c r="BJ126" s="10">
        <f t="shared" si="638"/>
        <v>0.45379640049648273</v>
      </c>
      <c r="BK126" s="10">
        <f t="shared" si="638"/>
        <v>0.45551340504757931</v>
      </c>
      <c r="BL126" s="10">
        <f t="shared" si="638"/>
        <v>0.45723040959867589</v>
      </c>
      <c r="BM126" s="10">
        <f t="shared" si="638"/>
        <v>0.45894741414977158</v>
      </c>
      <c r="BN126" s="10">
        <f t="shared" si="638"/>
        <v>0.46066441870086816</v>
      </c>
      <c r="BO126" s="10">
        <f t="shared" si="638"/>
        <v>0.46238142325196474</v>
      </c>
      <c r="BP126" s="10">
        <f t="shared" si="638"/>
        <v>0.46409842780306132</v>
      </c>
      <c r="BQ126" s="10">
        <f t="shared" ref="BQ126:CF126" si="639">BQ$5/(1-$C126)+$B$126-BQ$5</f>
        <v>0.4658154323541579</v>
      </c>
      <c r="BR126" s="10">
        <f t="shared" si="639"/>
        <v>0.46753243690525359</v>
      </c>
      <c r="BS126" s="10">
        <f t="shared" si="639"/>
        <v>0.46924944145635017</v>
      </c>
      <c r="BT126" s="10">
        <f t="shared" si="639"/>
        <v>0.47096644600744675</v>
      </c>
      <c r="BU126" s="10">
        <f t="shared" si="639"/>
        <v>0.47268345055854333</v>
      </c>
      <c r="BV126" s="10">
        <f t="shared" si="639"/>
        <v>0.47440045510963991</v>
      </c>
      <c r="BW126" s="10">
        <f t="shared" si="639"/>
        <v>0.4761174596607356</v>
      </c>
      <c r="BX126" s="10">
        <f t="shared" si="639"/>
        <v>0.47783446421183218</v>
      </c>
      <c r="BY126" s="10">
        <f t="shared" si="639"/>
        <v>0.47955146876292876</v>
      </c>
      <c r="BZ126" s="10">
        <f t="shared" si="639"/>
        <v>0.48126847331402534</v>
      </c>
      <c r="CA126" s="10">
        <f t="shared" si="639"/>
        <v>0.48298547786512191</v>
      </c>
      <c r="CB126" s="10">
        <f t="shared" si="639"/>
        <v>0.48470248241621761</v>
      </c>
      <c r="CC126" s="10">
        <f t="shared" si="639"/>
        <v>0.48641948696731419</v>
      </c>
      <c r="CD126" s="10">
        <f t="shared" si="639"/>
        <v>0.48813649151841076</v>
      </c>
      <c r="CE126" s="10">
        <f t="shared" si="639"/>
        <v>0.48985349606950734</v>
      </c>
      <c r="CF126" s="10">
        <f t="shared" si="639"/>
        <v>0.49157050062060303</v>
      </c>
      <c r="CG126" s="10">
        <f t="shared" ref="CG126:CV126" si="640">CG$5/(1-$C126)+$B$126-CG$5</f>
        <v>0.49328750517169961</v>
      </c>
      <c r="CH126" s="10">
        <f t="shared" si="640"/>
        <v>0.49500450972279619</v>
      </c>
      <c r="CI126" s="10">
        <f t="shared" si="640"/>
        <v>0.49672151427389277</v>
      </c>
      <c r="CJ126" s="10">
        <f t="shared" si="640"/>
        <v>0.49843851882498935</v>
      </c>
      <c r="CK126" s="10">
        <f t="shared" si="640"/>
        <v>0.50015552337608504</v>
      </c>
      <c r="CL126" s="10">
        <f t="shared" si="640"/>
        <v>0.50187252792718162</v>
      </c>
      <c r="CM126" s="10">
        <f t="shared" si="640"/>
        <v>0.5035895324782782</v>
      </c>
      <c r="CN126" s="10">
        <f t="shared" si="640"/>
        <v>0.50530653702937478</v>
      </c>
      <c r="CO126" s="10">
        <f t="shared" si="640"/>
        <v>0.50702354158047136</v>
      </c>
      <c r="CP126" s="10">
        <f t="shared" si="640"/>
        <v>0.50874054613156705</v>
      </c>
      <c r="CQ126" s="10">
        <f t="shared" si="640"/>
        <v>0.51045755068266363</v>
      </c>
      <c r="CR126" s="10">
        <f t="shared" si="640"/>
        <v>0.51217455523376021</v>
      </c>
      <c r="CS126" s="10">
        <f t="shared" si="640"/>
        <v>0.51389155978485679</v>
      </c>
      <c r="CT126" s="10">
        <f t="shared" si="640"/>
        <v>0.51560856433595337</v>
      </c>
      <c r="CU126" s="10">
        <f t="shared" si="640"/>
        <v>0.51732556888704906</v>
      </c>
      <c r="CV126" s="10">
        <f t="shared" si="640"/>
        <v>0.51904257343814564</v>
      </c>
      <c r="CW126" s="10">
        <f t="shared" ref="CW126:DL126" si="641">CW$5/(1-$C126)+$B$126-CW$5</f>
        <v>0.52075957798924222</v>
      </c>
      <c r="CX126" s="10">
        <f t="shared" si="641"/>
        <v>0.5224765825403388</v>
      </c>
      <c r="CY126" s="10">
        <f t="shared" si="641"/>
        <v>0.52419358709143538</v>
      </c>
      <c r="CZ126" s="10">
        <f t="shared" si="641"/>
        <v>0.52591059164253107</v>
      </c>
      <c r="DA126" s="10">
        <f t="shared" si="641"/>
        <v>0.52762759619362765</v>
      </c>
      <c r="DB126" s="10">
        <f t="shared" si="641"/>
        <v>0.52934460074472423</v>
      </c>
      <c r="DC126" s="10">
        <f t="shared" si="641"/>
        <v>0.5310616052958208</v>
      </c>
      <c r="DD126" s="10">
        <f t="shared" si="641"/>
        <v>0.5327786098469165</v>
      </c>
      <c r="DE126" s="10">
        <f t="shared" si="641"/>
        <v>0.53449561439801307</v>
      </c>
      <c r="DF126" s="10">
        <f t="shared" si="641"/>
        <v>0.53621261894910965</v>
      </c>
      <c r="DG126" s="10">
        <f t="shared" si="641"/>
        <v>0.53792962350020623</v>
      </c>
      <c r="DH126" s="10">
        <f t="shared" si="641"/>
        <v>0.53964662805130281</v>
      </c>
      <c r="DI126" s="10">
        <f t="shared" si="641"/>
        <v>0.5413636326023985</v>
      </c>
      <c r="DJ126" s="10">
        <f t="shared" si="641"/>
        <v>0.54308063715349508</v>
      </c>
      <c r="DK126" s="10">
        <f t="shared" si="641"/>
        <v>0.54479764170459166</v>
      </c>
      <c r="DL126" s="10">
        <f t="shared" si="641"/>
        <v>0.54651464625568824</v>
      </c>
      <c r="DM126" s="10">
        <f t="shared" ref="DM126:EB126" si="642">DM$5/(1-$C126)+$B$126-DM$5</f>
        <v>0.54823165080678482</v>
      </c>
      <c r="DN126" s="10">
        <f t="shared" si="642"/>
        <v>0.54994865535788051</v>
      </c>
      <c r="DO126" s="10">
        <f t="shared" si="642"/>
        <v>0.55166565990897709</v>
      </c>
      <c r="DP126" s="10">
        <f t="shared" si="642"/>
        <v>0.55338266446007367</v>
      </c>
      <c r="DQ126" s="10">
        <f t="shared" si="642"/>
        <v>0.55509966901117025</v>
      </c>
      <c r="DR126" s="10">
        <f t="shared" si="642"/>
        <v>0.55681667356226683</v>
      </c>
      <c r="DS126" s="10">
        <f t="shared" si="642"/>
        <v>0.55853367811336341</v>
      </c>
      <c r="DT126" s="10">
        <f t="shared" si="642"/>
        <v>0.5602506826644591</v>
      </c>
      <c r="DU126" s="10">
        <f t="shared" si="642"/>
        <v>0.56196768721555657</v>
      </c>
      <c r="DV126" s="10">
        <f t="shared" si="642"/>
        <v>0.56368469176665226</v>
      </c>
      <c r="DW126" s="10">
        <f t="shared" si="642"/>
        <v>0.56540169631774972</v>
      </c>
      <c r="DX126" s="10">
        <f t="shared" si="642"/>
        <v>0.56711870086884542</v>
      </c>
      <c r="DY126" s="10">
        <f t="shared" si="642"/>
        <v>0.56883570541994111</v>
      </c>
      <c r="DZ126" s="10">
        <f t="shared" si="642"/>
        <v>0.5705527099710368</v>
      </c>
      <c r="EA126" s="10">
        <f t="shared" si="642"/>
        <v>0.57226971452213427</v>
      </c>
      <c r="EB126" s="10">
        <f t="shared" si="642"/>
        <v>0.57398671907322996</v>
      </c>
      <c r="EC126" s="10">
        <f>EC$5/(1-$C126)+$B$126-EC$5</f>
        <v>0.57570372362432742</v>
      </c>
      <c r="ED126" s="10">
        <f>ED$5/(1-$C126)+$B$126-ED$5</f>
        <v>0.57742072817542311</v>
      </c>
    </row>
    <row r="127" spans="1:134" x14ac:dyDescent="0.25">
      <c r="A127" s="57" t="s">
        <v>97</v>
      </c>
      <c r="B127" s="10">
        <f>0.3115</f>
        <v>0.3115</v>
      </c>
      <c r="C127" s="7">
        <f>0.0332</f>
        <v>3.32E-2</v>
      </c>
      <c r="D127" s="10">
        <f>D$5/(1-$C127)+$B$127-D$5</f>
        <v>0.36301013653289216</v>
      </c>
      <c r="E127" s="10">
        <f t="shared" ref="E127:T127" si="643">E$5/(1-$C127)+$B$127-E$5</f>
        <v>0.36472714108398852</v>
      </c>
      <c r="F127" s="10">
        <f t="shared" si="643"/>
        <v>0.36644414563508487</v>
      </c>
      <c r="G127" s="10">
        <f t="shared" si="643"/>
        <v>0.36816115018618123</v>
      </c>
      <c r="H127" s="10">
        <f t="shared" si="643"/>
        <v>0.36987815473727759</v>
      </c>
      <c r="I127" s="10">
        <f t="shared" si="643"/>
        <v>0.37159515928837394</v>
      </c>
      <c r="J127" s="10">
        <f t="shared" si="643"/>
        <v>0.3733121638394703</v>
      </c>
      <c r="K127" s="10">
        <f t="shared" si="643"/>
        <v>0.37502916839056666</v>
      </c>
      <c r="L127" s="10">
        <f t="shared" si="643"/>
        <v>0.37674617294166346</v>
      </c>
      <c r="M127" s="10">
        <f t="shared" si="643"/>
        <v>0.37846317749275982</v>
      </c>
      <c r="N127" s="10">
        <f t="shared" si="643"/>
        <v>0.38018018204385617</v>
      </c>
      <c r="O127" s="10">
        <f t="shared" si="643"/>
        <v>0.38189718659495275</v>
      </c>
      <c r="P127" s="10">
        <f t="shared" si="643"/>
        <v>0.38361419114604889</v>
      </c>
      <c r="Q127" s="10">
        <f t="shared" si="643"/>
        <v>0.38533119569714547</v>
      </c>
      <c r="R127" s="10">
        <f t="shared" si="643"/>
        <v>0.3870482002482416</v>
      </c>
      <c r="S127" s="10">
        <f t="shared" si="643"/>
        <v>0.38876520479933818</v>
      </c>
      <c r="T127" s="10">
        <f t="shared" si="643"/>
        <v>0.39048220935043432</v>
      </c>
      <c r="U127" s="10">
        <f t="shared" ref="U127:AJ127" si="644">U$5/(1-$C127)+$B$127-U$5</f>
        <v>0.3921992139015309</v>
      </c>
      <c r="V127" s="10">
        <f t="shared" si="644"/>
        <v>0.39391621845262748</v>
      </c>
      <c r="W127" s="10">
        <f t="shared" si="644"/>
        <v>0.39563322300372361</v>
      </c>
      <c r="X127" s="10">
        <f t="shared" si="644"/>
        <v>0.39735022755482019</v>
      </c>
      <c r="Y127" s="10">
        <f t="shared" si="644"/>
        <v>0.39906723210591633</v>
      </c>
      <c r="Z127" s="10">
        <f t="shared" si="644"/>
        <v>0.4007842366570129</v>
      </c>
      <c r="AA127" s="10">
        <f t="shared" si="644"/>
        <v>0.40250124120810948</v>
      </c>
      <c r="AB127" s="10">
        <f t="shared" si="644"/>
        <v>0.40421824575920562</v>
      </c>
      <c r="AC127" s="10">
        <f t="shared" si="644"/>
        <v>0.4059352503103022</v>
      </c>
      <c r="AD127" s="10">
        <f t="shared" si="644"/>
        <v>0.40765225486139833</v>
      </c>
      <c r="AE127" s="10">
        <f t="shared" si="644"/>
        <v>0.40936925941249491</v>
      </c>
      <c r="AF127" s="10">
        <f t="shared" si="644"/>
        <v>0.41108626396359105</v>
      </c>
      <c r="AG127" s="10">
        <f t="shared" si="644"/>
        <v>0.41280326851468763</v>
      </c>
      <c r="AH127" s="10">
        <f t="shared" si="644"/>
        <v>0.41452027306578421</v>
      </c>
      <c r="AI127" s="10">
        <f t="shared" si="644"/>
        <v>0.41623727761688034</v>
      </c>
      <c r="AJ127" s="10">
        <f t="shared" si="644"/>
        <v>0.41795428216797692</v>
      </c>
      <c r="AK127" s="10">
        <f t="shared" ref="AK127:AZ127" si="645">AK$5/(1-$C127)+$B$127-AK$5</f>
        <v>0.41967128671907306</v>
      </c>
      <c r="AL127" s="10">
        <f t="shared" si="645"/>
        <v>0.42138829127016963</v>
      </c>
      <c r="AM127" s="10">
        <f t="shared" si="645"/>
        <v>0.42310529582126621</v>
      </c>
      <c r="AN127" s="10">
        <f t="shared" si="645"/>
        <v>0.42482230037236235</v>
      </c>
      <c r="AO127" s="10">
        <f t="shared" si="645"/>
        <v>0.42653930492345893</v>
      </c>
      <c r="AP127" s="10">
        <f t="shared" si="645"/>
        <v>0.42825630947455506</v>
      </c>
      <c r="AQ127" s="10">
        <f t="shared" si="645"/>
        <v>0.42997331402565164</v>
      </c>
      <c r="AR127" s="10">
        <f t="shared" si="645"/>
        <v>0.43169031857674822</v>
      </c>
      <c r="AS127" s="10">
        <f t="shared" si="645"/>
        <v>0.43340732312784436</v>
      </c>
      <c r="AT127" s="10">
        <f t="shared" si="645"/>
        <v>0.43512432767894049</v>
      </c>
      <c r="AU127" s="10">
        <f t="shared" si="645"/>
        <v>0.43684133223003707</v>
      </c>
      <c r="AV127" s="10">
        <f t="shared" si="645"/>
        <v>0.43855833678113365</v>
      </c>
      <c r="AW127" s="10">
        <f t="shared" si="645"/>
        <v>0.44027534133222934</v>
      </c>
      <c r="AX127" s="10">
        <f t="shared" si="645"/>
        <v>0.44199234588332592</v>
      </c>
      <c r="AY127" s="10">
        <f t="shared" si="645"/>
        <v>0.4437093504344225</v>
      </c>
      <c r="AZ127" s="10">
        <f t="shared" si="645"/>
        <v>0.44542635498551908</v>
      </c>
      <c r="BA127" s="10">
        <f t="shared" ref="BA127:BP127" si="646">BA$5/(1-$C127)+$B$127-BA$5</f>
        <v>0.44714335953661477</v>
      </c>
      <c r="BB127" s="10">
        <f t="shared" si="646"/>
        <v>0.44886036408771135</v>
      </c>
      <c r="BC127" s="10">
        <f t="shared" si="646"/>
        <v>0.45057736863880749</v>
      </c>
      <c r="BD127" s="10">
        <f t="shared" si="646"/>
        <v>0.45229437318990406</v>
      </c>
      <c r="BE127" s="10">
        <f t="shared" si="646"/>
        <v>0.45401137774100064</v>
      </c>
      <c r="BF127" s="10">
        <f t="shared" si="646"/>
        <v>0.45572838229209722</v>
      </c>
      <c r="BG127" s="10">
        <f t="shared" si="646"/>
        <v>0.4574453868431938</v>
      </c>
      <c r="BH127" s="10">
        <f t="shared" si="646"/>
        <v>0.45916239139428949</v>
      </c>
      <c r="BI127" s="10">
        <f t="shared" si="646"/>
        <v>0.46087939594538607</v>
      </c>
      <c r="BJ127" s="10">
        <f t="shared" si="646"/>
        <v>0.46259640049648265</v>
      </c>
      <c r="BK127" s="10">
        <f t="shared" si="646"/>
        <v>0.46431340504757923</v>
      </c>
      <c r="BL127" s="10">
        <f t="shared" si="646"/>
        <v>0.46603040959867581</v>
      </c>
      <c r="BM127" s="10">
        <f t="shared" si="646"/>
        <v>0.4677474141497715</v>
      </c>
      <c r="BN127" s="10">
        <f t="shared" si="646"/>
        <v>0.46946441870086808</v>
      </c>
      <c r="BO127" s="10">
        <f t="shared" si="646"/>
        <v>0.47118142325196466</v>
      </c>
      <c r="BP127" s="10">
        <f t="shared" si="646"/>
        <v>0.47289842780306124</v>
      </c>
      <c r="BQ127" s="10">
        <f t="shared" ref="BQ127:CF127" si="647">BQ$5/(1-$C127)+$B$127-BQ$5</f>
        <v>0.47461543235415782</v>
      </c>
      <c r="BR127" s="10">
        <f t="shared" si="647"/>
        <v>0.47633243690525351</v>
      </c>
      <c r="BS127" s="10">
        <f t="shared" si="647"/>
        <v>0.47804944145635009</v>
      </c>
      <c r="BT127" s="10">
        <f t="shared" si="647"/>
        <v>0.47976644600744667</v>
      </c>
      <c r="BU127" s="10">
        <f t="shared" si="647"/>
        <v>0.48148345055854325</v>
      </c>
      <c r="BV127" s="10">
        <f t="shared" si="647"/>
        <v>0.48320045510963983</v>
      </c>
      <c r="BW127" s="10">
        <f t="shared" si="647"/>
        <v>0.48491745966073552</v>
      </c>
      <c r="BX127" s="10">
        <f t="shared" si="647"/>
        <v>0.4866344642118321</v>
      </c>
      <c r="BY127" s="10">
        <f t="shared" si="647"/>
        <v>0.48835146876292868</v>
      </c>
      <c r="BZ127" s="10">
        <f t="shared" si="647"/>
        <v>0.49006847331402525</v>
      </c>
      <c r="CA127" s="10">
        <f t="shared" si="647"/>
        <v>0.49178547786512183</v>
      </c>
      <c r="CB127" s="10">
        <f t="shared" si="647"/>
        <v>0.49350248241621752</v>
      </c>
      <c r="CC127" s="10">
        <f t="shared" si="647"/>
        <v>0.4952194869673141</v>
      </c>
      <c r="CD127" s="10">
        <f t="shared" si="647"/>
        <v>0.49693649151841068</v>
      </c>
      <c r="CE127" s="10">
        <f t="shared" si="647"/>
        <v>0.49865349606950726</v>
      </c>
      <c r="CF127" s="10">
        <f t="shared" si="647"/>
        <v>0.50037050062060295</v>
      </c>
      <c r="CG127" s="10">
        <f t="shared" ref="CG127:CV127" si="648">CG$5/(1-$C127)+$B$127-CG$5</f>
        <v>0.50208750517169953</v>
      </c>
      <c r="CH127" s="10">
        <f t="shared" si="648"/>
        <v>0.50380450972279611</v>
      </c>
      <c r="CI127" s="10">
        <f t="shared" si="648"/>
        <v>0.50552151427389269</v>
      </c>
      <c r="CJ127" s="10">
        <f t="shared" si="648"/>
        <v>0.50723851882498927</v>
      </c>
      <c r="CK127" s="10">
        <f t="shared" si="648"/>
        <v>0.50895552337608496</v>
      </c>
      <c r="CL127" s="10">
        <f t="shared" si="648"/>
        <v>0.51067252792718154</v>
      </c>
      <c r="CM127" s="10">
        <f t="shared" si="648"/>
        <v>0.51238953247827812</v>
      </c>
      <c r="CN127" s="10">
        <f t="shared" si="648"/>
        <v>0.5141065370293747</v>
      </c>
      <c r="CO127" s="10">
        <f t="shared" si="648"/>
        <v>0.51582354158047128</v>
      </c>
      <c r="CP127" s="10">
        <f t="shared" si="648"/>
        <v>0.51754054613156697</v>
      </c>
      <c r="CQ127" s="10">
        <f t="shared" si="648"/>
        <v>0.51925755068266355</v>
      </c>
      <c r="CR127" s="10">
        <f t="shared" si="648"/>
        <v>0.52097455523376013</v>
      </c>
      <c r="CS127" s="10">
        <f t="shared" si="648"/>
        <v>0.52269155978485671</v>
      </c>
      <c r="CT127" s="10">
        <f t="shared" si="648"/>
        <v>0.52440856433595329</v>
      </c>
      <c r="CU127" s="10">
        <f t="shared" si="648"/>
        <v>0.52612556888704898</v>
      </c>
      <c r="CV127" s="10">
        <f t="shared" si="648"/>
        <v>0.52784257343814556</v>
      </c>
      <c r="CW127" s="10">
        <f t="shared" ref="CW127:DL127" si="649">CW$5/(1-$C127)+$B$127-CW$5</f>
        <v>0.52955957798924214</v>
      </c>
      <c r="CX127" s="10">
        <f t="shared" si="649"/>
        <v>0.53127658254033872</v>
      </c>
      <c r="CY127" s="10">
        <f t="shared" si="649"/>
        <v>0.53299358709143529</v>
      </c>
      <c r="CZ127" s="10">
        <f t="shared" si="649"/>
        <v>0.53471059164253099</v>
      </c>
      <c r="DA127" s="10">
        <f t="shared" si="649"/>
        <v>0.53642759619362756</v>
      </c>
      <c r="DB127" s="10">
        <f t="shared" si="649"/>
        <v>0.53814460074472414</v>
      </c>
      <c r="DC127" s="10">
        <f t="shared" si="649"/>
        <v>0.53986160529582072</v>
      </c>
      <c r="DD127" s="10">
        <f t="shared" si="649"/>
        <v>0.54157860984691641</v>
      </c>
      <c r="DE127" s="10">
        <f t="shared" si="649"/>
        <v>0.54329561439801299</v>
      </c>
      <c r="DF127" s="10">
        <f t="shared" si="649"/>
        <v>0.54501261894910957</v>
      </c>
      <c r="DG127" s="10">
        <f t="shared" si="649"/>
        <v>0.54672962350020615</v>
      </c>
      <c r="DH127" s="10">
        <f t="shared" si="649"/>
        <v>0.54844662805130273</v>
      </c>
      <c r="DI127" s="10">
        <f t="shared" si="649"/>
        <v>0.55016363260239842</v>
      </c>
      <c r="DJ127" s="10">
        <f t="shared" si="649"/>
        <v>0.551880637153495</v>
      </c>
      <c r="DK127" s="10">
        <f t="shared" si="649"/>
        <v>0.55359764170459158</v>
      </c>
      <c r="DL127" s="10">
        <f t="shared" si="649"/>
        <v>0.55531464625568816</v>
      </c>
      <c r="DM127" s="10">
        <f t="shared" ref="DM127:EB127" si="650">DM$5/(1-$C127)+$B$127-DM$5</f>
        <v>0.55703165080678474</v>
      </c>
      <c r="DN127" s="10">
        <f t="shared" si="650"/>
        <v>0.55874865535788043</v>
      </c>
      <c r="DO127" s="10">
        <f t="shared" si="650"/>
        <v>0.56046565990897701</v>
      </c>
      <c r="DP127" s="10">
        <f t="shared" si="650"/>
        <v>0.56218266446007359</v>
      </c>
      <c r="DQ127" s="10">
        <f t="shared" si="650"/>
        <v>0.56389966901117017</v>
      </c>
      <c r="DR127" s="10">
        <f t="shared" si="650"/>
        <v>0.56561667356226675</v>
      </c>
      <c r="DS127" s="10">
        <f t="shared" si="650"/>
        <v>0.56733367811336244</v>
      </c>
      <c r="DT127" s="10">
        <f t="shared" si="650"/>
        <v>0.56905068266445991</v>
      </c>
      <c r="DU127" s="10">
        <f t="shared" si="650"/>
        <v>0.5707676872155556</v>
      </c>
      <c r="DV127" s="10">
        <f t="shared" si="650"/>
        <v>0.57248469176665306</v>
      </c>
      <c r="DW127" s="10">
        <f t="shared" si="650"/>
        <v>0.57420169631774876</v>
      </c>
      <c r="DX127" s="10">
        <f t="shared" si="650"/>
        <v>0.57591870086884445</v>
      </c>
      <c r="DY127" s="10">
        <f t="shared" si="650"/>
        <v>0.57763570541994191</v>
      </c>
      <c r="DZ127" s="10">
        <f t="shared" si="650"/>
        <v>0.5793527099710376</v>
      </c>
      <c r="EA127" s="10">
        <f t="shared" si="650"/>
        <v>0.58106971452213507</v>
      </c>
      <c r="EB127" s="10">
        <f t="shared" si="650"/>
        <v>0.58278671907323076</v>
      </c>
      <c r="EC127" s="10">
        <f>EC$5/(1-$C127)+$B$127-EC$5</f>
        <v>0.58450372362432823</v>
      </c>
      <c r="ED127" s="10">
        <f>ED$5/(1-$C127)+$B$127-ED$5</f>
        <v>0.58622072817542392</v>
      </c>
    </row>
    <row r="128" spans="1:134" x14ac:dyDescent="0.25">
      <c r="A128" s="57" t="s">
        <v>98</v>
      </c>
      <c r="B128" s="10">
        <f>0.3587-0.0088</f>
        <v>0.34990000000000004</v>
      </c>
      <c r="C128" s="7">
        <f>0.0396</f>
        <v>3.9600000000000003E-2</v>
      </c>
      <c r="D128" s="10">
        <f>D$5/(1-$C128)+$B$128-D$5</f>
        <v>0.41174922948771342</v>
      </c>
      <c r="E128" s="10">
        <f t="shared" ref="E128:T128" si="651">E$5/(1-$C128)+$B$128-E$5</f>
        <v>0.41381087047063736</v>
      </c>
      <c r="F128" s="10">
        <f t="shared" si="651"/>
        <v>0.41587251145356108</v>
      </c>
      <c r="G128" s="10">
        <f t="shared" si="651"/>
        <v>0.4179341524364848</v>
      </c>
      <c r="H128" s="10">
        <f t="shared" si="651"/>
        <v>0.41999579341940851</v>
      </c>
      <c r="I128" s="10">
        <f t="shared" si="651"/>
        <v>0.42205743440233223</v>
      </c>
      <c r="J128" s="10">
        <f t="shared" si="651"/>
        <v>0.42411907538525595</v>
      </c>
      <c r="K128" s="10">
        <f t="shared" si="651"/>
        <v>0.42618071636817967</v>
      </c>
      <c r="L128" s="10">
        <f t="shared" si="651"/>
        <v>0.42824235735110383</v>
      </c>
      <c r="M128" s="10">
        <f t="shared" si="651"/>
        <v>0.4303039983340271</v>
      </c>
      <c r="N128" s="10">
        <f t="shared" si="651"/>
        <v>0.43236563931695127</v>
      </c>
      <c r="O128" s="10">
        <f t="shared" si="651"/>
        <v>0.43442728029987476</v>
      </c>
      <c r="P128" s="10">
        <f t="shared" si="651"/>
        <v>0.4364889212827987</v>
      </c>
      <c r="Q128" s="10">
        <f t="shared" si="651"/>
        <v>0.4385505622657222</v>
      </c>
      <c r="R128" s="10">
        <f t="shared" si="651"/>
        <v>0.44061220324864614</v>
      </c>
      <c r="S128" s="10">
        <f t="shared" si="651"/>
        <v>0.44267384423157008</v>
      </c>
      <c r="T128" s="10">
        <f t="shared" si="651"/>
        <v>0.44473548521449358</v>
      </c>
      <c r="U128" s="10">
        <f t="shared" ref="U128:AJ128" si="652">U$5/(1-$C128)+$B$128-U$5</f>
        <v>0.44679712619741752</v>
      </c>
      <c r="V128" s="10">
        <f t="shared" si="652"/>
        <v>0.44885876718034146</v>
      </c>
      <c r="W128" s="10">
        <f t="shared" si="652"/>
        <v>0.45092040816326495</v>
      </c>
      <c r="X128" s="10">
        <f t="shared" si="652"/>
        <v>0.45298204914618889</v>
      </c>
      <c r="Y128" s="10">
        <f t="shared" si="652"/>
        <v>0.45504369012911239</v>
      </c>
      <c r="Z128" s="10">
        <f t="shared" si="652"/>
        <v>0.45710533111203633</v>
      </c>
      <c r="AA128" s="10">
        <f t="shared" si="652"/>
        <v>0.45916697209496027</v>
      </c>
      <c r="AB128" s="10">
        <f t="shared" si="652"/>
        <v>0.46122861307788376</v>
      </c>
      <c r="AC128" s="10">
        <f t="shared" si="652"/>
        <v>0.4632902540608077</v>
      </c>
      <c r="AD128" s="10">
        <f t="shared" si="652"/>
        <v>0.46535189504373164</v>
      </c>
      <c r="AE128" s="10">
        <f t="shared" si="652"/>
        <v>0.46741353602665514</v>
      </c>
      <c r="AF128" s="10">
        <f t="shared" si="652"/>
        <v>0.46947517700957908</v>
      </c>
      <c r="AG128" s="10">
        <f t="shared" si="652"/>
        <v>0.47153681799250258</v>
      </c>
      <c r="AH128" s="10">
        <f t="shared" si="652"/>
        <v>0.47359845897542652</v>
      </c>
      <c r="AI128" s="10">
        <f t="shared" si="652"/>
        <v>0.47566009995835046</v>
      </c>
      <c r="AJ128" s="10">
        <f t="shared" si="652"/>
        <v>0.47772174094127395</v>
      </c>
      <c r="AK128" s="10">
        <f t="shared" ref="AK128:AZ128" si="653">AK$5/(1-$C128)+$B$128-AK$5</f>
        <v>0.47978338192419789</v>
      </c>
      <c r="AL128" s="10">
        <f t="shared" si="653"/>
        <v>0.48184502290712183</v>
      </c>
      <c r="AM128" s="10">
        <f t="shared" si="653"/>
        <v>0.48390666389004533</v>
      </c>
      <c r="AN128" s="10">
        <f t="shared" si="653"/>
        <v>0.48596830487296927</v>
      </c>
      <c r="AO128" s="10">
        <f t="shared" si="653"/>
        <v>0.48802994585589277</v>
      </c>
      <c r="AP128" s="10">
        <f t="shared" si="653"/>
        <v>0.49009158683881671</v>
      </c>
      <c r="AQ128" s="10">
        <f t="shared" si="653"/>
        <v>0.49215322782174065</v>
      </c>
      <c r="AR128" s="10">
        <f t="shared" si="653"/>
        <v>0.49421486880466414</v>
      </c>
      <c r="AS128" s="10">
        <f t="shared" si="653"/>
        <v>0.49627650978758853</v>
      </c>
      <c r="AT128" s="10">
        <f t="shared" si="653"/>
        <v>0.49833815077051247</v>
      </c>
      <c r="AU128" s="10">
        <f t="shared" si="653"/>
        <v>0.50039979175343552</v>
      </c>
      <c r="AV128" s="10">
        <f t="shared" si="653"/>
        <v>0.50246143273635946</v>
      </c>
      <c r="AW128" s="10">
        <f t="shared" si="653"/>
        <v>0.5045230737192834</v>
      </c>
      <c r="AX128" s="10">
        <f t="shared" si="653"/>
        <v>0.50658471470220734</v>
      </c>
      <c r="AY128" s="10">
        <f t="shared" si="653"/>
        <v>0.50864635568513039</v>
      </c>
      <c r="AZ128" s="10">
        <f t="shared" si="653"/>
        <v>0.51070799666805433</v>
      </c>
      <c r="BA128" s="10">
        <f t="shared" ref="BA128:BP128" si="654">BA$5/(1-$C128)+$B$128-BA$5</f>
        <v>0.51276963765097827</v>
      </c>
      <c r="BB128" s="10">
        <f t="shared" si="654"/>
        <v>0.51483127863390221</v>
      </c>
      <c r="BC128" s="10">
        <f t="shared" si="654"/>
        <v>0.51689291961682571</v>
      </c>
      <c r="BD128" s="10">
        <f t="shared" si="654"/>
        <v>0.51895456059974965</v>
      </c>
      <c r="BE128" s="10">
        <f t="shared" si="654"/>
        <v>0.52101620158267359</v>
      </c>
      <c r="BF128" s="10">
        <f t="shared" si="654"/>
        <v>0.52307784256559753</v>
      </c>
      <c r="BG128" s="10">
        <f t="shared" si="654"/>
        <v>0.52513948354852058</v>
      </c>
      <c r="BH128" s="10">
        <f t="shared" si="654"/>
        <v>0.52720112453144452</v>
      </c>
      <c r="BI128" s="10">
        <f t="shared" si="654"/>
        <v>0.52926276551436846</v>
      </c>
      <c r="BJ128" s="10">
        <f t="shared" si="654"/>
        <v>0.5313244064972924</v>
      </c>
      <c r="BK128" s="10">
        <f t="shared" si="654"/>
        <v>0.53338604748021634</v>
      </c>
      <c r="BL128" s="10">
        <f t="shared" si="654"/>
        <v>0.53544768846313939</v>
      </c>
      <c r="BM128" s="10">
        <f t="shared" si="654"/>
        <v>0.53750932944606333</v>
      </c>
      <c r="BN128" s="10">
        <f t="shared" si="654"/>
        <v>0.53957097042898727</v>
      </c>
      <c r="BO128" s="10">
        <f t="shared" si="654"/>
        <v>0.54163261141191121</v>
      </c>
      <c r="BP128" s="10">
        <f t="shared" si="654"/>
        <v>0.54369425239483515</v>
      </c>
      <c r="BQ128" s="10">
        <f t="shared" ref="BQ128:CF128" si="655">BQ$5/(1-$C128)+$B$128-BQ$5</f>
        <v>0.54575589337775821</v>
      </c>
      <c r="BR128" s="10">
        <f t="shared" si="655"/>
        <v>0.54781753436068215</v>
      </c>
      <c r="BS128" s="10">
        <f t="shared" si="655"/>
        <v>0.54987917534360609</v>
      </c>
      <c r="BT128" s="10">
        <f t="shared" si="655"/>
        <v>0.55194081632653003</v>
      </c>
      <c r="BU128" s="10">
        <f t="shared" si="655"/>
        <v>0.55400245730945397</v>
      </c>
      <c r="BV128" s="10">
        <f t="shared" si="655"/>
        <v>0.55606409829237791</v>
      </c>
      <c r="BW128" s="10">
        <f t="shared" si="655"/>
        <v>0.55812573927530096</v>
      </c>
      <c r="BX128" s="10">
        <f t="shared" si="655"/>
        <v>0.5601873802582249</v>
      </c>
      <c r="BY128" s="10">
        <f t="shared" si="655"/>
        <v>0.56224902124114884</v>
      </c>
      <c r="BZ128" s="10">
        <f t="shared" si="655"/>
        <v>0.56431066222407278</v>
      </c>
      <c r="CA128" s="10">
        <f t="shared" si="655"/>
        <v>0.56637230320699672</v>
      </c>
      <c r="CB128" s="10">
        <f t="shared" si="655"/>
        <v>0.56843394418991977</v>
      </c>
      <c r="CC128" s="10">
        <f t="shared" si="655"/>
        <v>0.57049558517284371</v>
      </c>
      <c r="CD128" s="10">
        <f t="shared" si="655"/>
        <v>0.57255722615576765</v>
      </c>
      <c r="CE128" s="10">
        <f t="shared" si="655"/>
        <v>0.57461886713869159</v>
      </c>
      <c r="CF128" s="10">
        <f t="shared" si="655"/>
        <v>0.57668050812161553</v>
      </c>
      <c r="CG128" s="10">
        <f t="shared" ref="CG128:CV128" si="656">CG$5/(1-$C128)+$B$128-CG$5</f>
        <v>0.57874214910453858</v>
      </c>
      <c r="CH128" s="10">
        <f t="shared" si="656"/>
        <v>0.58080379008746252</v>
      </c>
      <c r="CI128" s="10">
        <f t="shared" si="656"/>
        <v>0.58286543107038646</v>
      </c>
      <c r="CJ128" s="10">
        <f t="shared" si="656"/>
        <v>0.5849270720533104</v>
      </c>
      <c r="CK128" s="10">
        <f t="shared" si="656"/>
        <v>0.58698871303623434</v>
      </c>
      <c r="CL128" s="10">
        <f t="shared" si="656"/>
        <v>0.58905035401915828</v>
      </c>
      <c r="CM128" s="10">
        <f t="shared" si="656"/>
        <v>0.59111199500208134</v>
      </c>
      <c r="CN128" s="10">
        <f t="shared" si="656"/>
        <v>0.59317363598500528</v>
      </c>
      <c r="CO128" s="10">
        <f t="shared" si="656"/>
        <v>0.59523527696792922</v>
      </c>
      <c r="CP128" s="10">
        <f t="shared" si="656"/>
        <v>0.59729691795085316</v>
      </c>
      <c r="CQ128" s="10">
        <f t="shared" si="656"/>
        <v>0.5993585589337771</v>
      </c>
      <c r="CR128" s="10">
        <f t="shared" si="656"/>
        <v>0.60142019991670015</v>
      </c>
      <c r="CS128" s="10">
        <f t="shared" si="656"/>
        <v>0.60348184089962409</v>
      </c>
      <c r="CT128" s="10">
        <f t="shared" si="656"/>
        <v>0.60554348188254803</v>
      </c>
      <c r="CU128" s="10">
        <f t="shared" si="656"/>
        <v>0.60760512286547197</v>
      </c>
      <c r="CV128" s="10">
        <f t="shared" si="656"/>
        <v>0.60966676384839591</v>
      </c>
      <c r="CW128" s="10">
        <f t="shared" ref="CW128:DL128" si="657">CW$5/(1-$C128)+$B$128-CW$5</f>
        <v>0.61172840483131896</v>
      </c>
      <c r="CX128" s="10">
        <f t="shared" si="657"/>
        <v>0.6137900458142429</v>
      </c>
      <c r="CY128" s="10">
        <f t="shared" si="657"/>
        <v>0.61585168679716684</v>
      </c>
      <c r="CZ128" s="10">
        <f t="shared" si="657"/>
        <v>0.61791332778009078</v>
      </c>
      <c r="DA128" s="10">
        <f t="shared" si="657"/>
        <v>0.61997496876301472</v>
      </c>
      <c r="DB128" s="10">
        <f t="shared" si="657"/>
        <v>0.62203660974593777</v>
      </c>
      <c r="DC128" s="10">
        <f t="shared" si="657"/>
        <v>0.62409825072886171</v>
      </c>
      <c r="DD128" s="10">
        <f t="shared" si="657"/>
        <v>0.62615989171178565</v>
      </c>
      <c r="DE128" s="10">
        <f t="shared" si="657"/>
        <v>0.62822153269470959</v>
      </c>
      <c r="DF128" s="10">
        <f t="shared" si="657"/>
        <v>0.63028317367763353</v>
      </c>
      <c r="DG128" s="10">
        <f t="shared" si="657"/>
        <v>0.63234481466055747</v>
      </c>
      <c r="DH128" s="10">
        <f t="shared" si="657"/>
        <v>0.63440645564348053</v>
      </c>
      <c r="DI128" s="10">
        <f t="shared" si="657"/>
        <v>0.63646809662640447</v>
      </c>
      <c r="DJ128" s="10">
        <f t="shared" si="657"/>
        <v>0.63852973760932841</v>
      </c>
      <c r="DK128" s="10">
        <f t="shared" si="657"/>
        <v>0.64059137859225235</v>
      </c>
      <c r="DL128" s="10">
        <f t="shared" si="657"/>
        <v>0.64265301957517629</v>
      </c>
      <c r="DM128" s="10">
        <f t="shared" ref="DM128:EB128" si="658">DM$5/(1-$C128)+$B$128-DM$5</f>
        <v>0.64471466055809934</v>
      </c>
      <c r="DN128" s="10">
        <f t="shared" si="658"/>
        <v>0.64677630154102328</v>
      </c>
      <c r="DO128" s="10">
        <f t="shared" si="658"/>
        <v>0.64883794252394722</v>
      </c>
      <c r="DP128" s="10">
        <f t="shared" si="658"/>
        <v>0.65089958350687116</v>
      </c>
      <c r="DQ128" s="10">
        <f t="shared" si="658"/>
        <v>0.6529612244897951</v>
      </c>
      <c r="DR128" s="10">
        <f t="shared" si="658"/>
        <v>0.65502286547271904</v>
      </c>
      <c r="DS128" s="10">
        <f t="shared" si="658"/>
        <v>0.65708450645564298</v>
      </c>
      <c r="DT128" s="10">
        <f t="shared" si="658"/>
        <v>0.65914614743856692</v>
      </c>
      <c r="DU128" s="10">
        <f t="shared" si="658"/>
        <v>0.66120778842149086</v>
      </c>
      <c r="DV128" s="10">
        <f t="shared" si="658"/>
        <v>0.6632694294044148</v>
      </c>
      <c r="DW128" s="10">
        <f t="shared" si="658"/>
        <v>0.66533107038733874</v>
      </c>
      <c r="DX128" s="10">
        <f t="shared" si="658"/>
        <v>0.6673927113702609</v>
      </c>
      <c r="DY128" s="10">
        <f t="shared" si="658"/>
        <v>0.66945435235318485</v>
      </c>
      <c r="DZ128" s="10">
        <f t="shared" si="658"/>
        <v>0.67151599333610879</v>
      </c>
      <c r="EA128" s="10">
        <f t="shared" si="658"/>
        <v>0.67357763431903273</v>
      </c>
      <c r="EB128" s="10">
        <f t="shared" si="658"/>
        <v>0.67563927530195667</v>
      </c>
      <c r="EC128" s="10">
        <f>EC$5/(1-$C128)+$B$128-EC$5</f>
        <v>0.67770091628488061</v>
      </c>
      <c r="ED128" s="10">
        <f>ED$5/(1-$C128)+$B$128-ED$5</f>
        <v>0.67976255726780455</v>
      </c>
    </row>
    <row r="129" spans="1:134" x14ac:dyDescent="0.25">
      <c r="A129" s="57" t="s">
        <v>99</v>
      </c>
      <c r="B129" s="10">
        <f>0.3587</f>
        <v>0.35870000000000002</v>
      </c>
      <c r="C129" s="7">
        <f>0.0396</f>
        <v>3.9600000000000003E-2</v>
      </c>
      <c r="D129" s="10">
        <f>D$5/(1-$C129)+$B$129-D$5</f>
        <v>0.42054922948771334</v>
      </c>
      <c r="E129" s="10">
        <f t="shared" ref="E129:T129" si="659">E$5/(1-$C129)+$B$129-E$5</f>
        <v>0.42261087047063728</v>
      </c>
      <c r="F129" s="10">
        <f t="shared" si="659"/>
        <v>0.424672511453561</v>
      </c>
      <c r="G129" s="10">
        <f t="shared" si="659"/>
        <v>0.42673415243648471</v>
      </c>
      <c r="H129" s="10">
        <f t="shared" si="659"/>
        <v>0.42879579341940843</v>
      </c>
      <c r="I129" s="10">
        <f t="shared" si="659"/>
        <v>0.43085743440233215</v>
      </c>
      <c r="J129" s="10">
        <f t="shared" si="659"/>
        <v>0.43291907538525587</v>
      </c>
      <c r="K129" s="10">
        <f t="shared" si="659"/>
        <v>0.43498071636817959</v>
      </c>
      <c r="L129" s="10">
        <f t="shared" si="659"/>
        <v>0.43704235735110375</v>
      </c>
      <c r="M129" s="10">
        <f t="shared" si="659"/>
        <v>0.43910399833402702</v>
      </c>
      <c r="N129" s="10">
        <f t="shared" si="659"/>
        <v>0.44116563931695163</v>
      </c>
      <c r="O129" s="10">
        <f t="shared" si="659"/>
        <v>0.44322728029987468</v>
      </c>
      <c r="P129" s="10">
        <f t="shared" si="659"/>
        <v>0.44528892128279862</v>
      </c>
      <c r="Q129" s="10">
        <f t="shared" si="659"/>
        <v>0.44735056226572256</v>
      </c>
      <c r="R129" s="10">
        <f t="shared" si="659"/>
        <v>0.4494122032486465</v>
      </c>
      <c r="S129" s="10">
        <f t="shared" si="659"/>
        <v>0.45147384423157044</v>
      </c>
      <c r="T129" s="10">
        <f t="shared" si="659"/>
        <v>0.45353548521449349</v>
      </c>
      <c r="U129" s="10">
        <f t="shared" ref="U129:AJ129" si="660">U$5/(1-$C129)+$B$129-U$5</f>
        <v>0.45559712619741743</v>
      </c>
      <c r="V129" s="10">
        <f t="shared" si="660"/>
        <v>0.45765876718034137</v>
      </c>
      <c r="W129" s="10">
        <f t="shared" si="660"/>
        <v>0.45972040816326531</v>
      </c>
      <c r="X129" s="10">
        <f t="shared" si="660"/>
        <v>0.46178204914618926</v>
      </c>
      <c r="Y129" s="10">
        <f t="shared" si="660"/>
        <v>0.46384369012911231</v>
      </c>
      <c r="Z129" s="10">
        <f t="shared" si="660"/>
        <v>0.46590533111203625</v>
      </c>
      <c r="AA129" s="10">
        <f t="shared" si="660"/>
        <v>0.46796697209496019</v>
      </c>
      <c r="AB129" s="10">
        <f t="shared" si="660"/>
        <v>0.47002861307788413</v>
      </c>
      <c r="AC129" s="10">
        <f t="shared" si="660"/>
        <v>0.47209025406080807</v>
      </c>
      <c r="AD129" s="10">
        <f t="shared" si="660"/>
        <v>0.47415189504373201</v>
      </c>
      <c r="AE129" s="10">
        <f t="shared" si="660"/>
        <v>0.47621353602665506</v>
      </c>
      <c r="AF129" s="10">
        <f t="shared" si="660"/>
        <v>0.478275177009579</v>
      </c>
      <c r="AG129" s="10">
        <f t="shared" si="660"/>
        <v>0.48033681799250294</v>
      </c>
      <c r="AH129" s="10">
        <f t="shared" si="660"/>
        <v>0.48239845897542688</v>
      </c>
      <c r="AI129" s="10">
        <f t="shared" si="660"/>
        <v>0.48446009995835082</v>
      </c>
      <c r="AJ129" s="10">
        <f t="shared" si="660"/>
        <v>0.48652174094127387</v>
      </c>
      <c r="AK129" s="10">
        <f t="shared" ref="AK129:AZ129" si="661">AK$5/(1-$C129)+$B$129-AK$5</f>
        <v>0.48858338192419781</v>
      </c>
      <c r="AL129" s="10">
        <f t="shared" si="661"/>
        <v>0.49064502290712175</v>
      </c>
      <c r="AM129" s="10">
        <f t="shared" si="661"/>
        <v>0.49270666389004569</v>
      </c>
      <c r="AN129" s="10">
        <f t="shared" si="661"/>
        <v>0.49476830487296963</v>
      </c>
      <c r="AO129" s="10">
        <f t="shared" si="661"/>
        <v>0.49682994585589269</v>
      </c>
      <c r="AP129" s="10">
        <f t="shared" si="661"/>
        <v>0.49889158683881663</v>
      </c>
      <c r="AQ129" s="10">
        <f t="shared" si="661"/>
        <v>0.50095322782174057</v>
      </c>
      <c r="AR129" s="10">
        <f t="shared" si="661"/>
        <v>0.50301486880466451</v>
      </c>
      <c r="AS129" s="10">
        <f t="shared" si="661"/>
        <v>0.50507650978758845</v>
      </c>
      <c r="AT129" s="10">
        <f t="shared" si="661"/>
        <v>0.50713815077051239</v>
      </c>
      <c r="AU129" s="10">
        <f t="shared" si="661"/>
        <v>0.50919979175343544</v>
      </c>
      <c r="AV129" s="10">
        <f t="shared" si="661"/>
        <v>0.51126143273635938</v>
      </c>
      <c r="AW129" s="10">
        <f t="shared" si="661"/>
        <v>0.51332307371928332</v>
      </c>
      <c r="AX129" s="10">
        <f t="shared" si="661"/>
        <v>0.51538471470220726</v>
      </c>
      <c r="AY129" s="10">
        <f t="shared" si="661"/>
        <v>0.51744635568513031</v>
      </c>
      <c r="AZ129" s="10">
        <f t="shared" si="661"/>
        <v>0.51950799666805425</v>
      </c>
      <c r="BA129" s="10">
        <f t="shared" ref="BA129:BP129" si="662">BA$5/(1-$C129)+$B$129-BA$5</f>
        <v>0.52156963765097819</v>
      </c>
      <c r="BB129" s="10">
        <f t="shared" si="662"/>
        <v>0.52363127863390213</v>
      </c>
      <c r="BC129" s="10">
        <f t="shared" si="662"/>
        <v>0.52569291961682563</v>
      </c>
      <c r="BD129" s="10">
        <f t="shared" si="662"/>
        <v>0.52775456059974957</v>
      </c>
      <c r="BE129" s="10">
        <f t="shared" si="662"/>
        <v>0.52981620158267351</v>
      </c>
      <c r="BF129" s="10">
        <f t="shared" si="662"/>
        <v>0.53187784256559745</v>
      </c>
      <c r="BG129" s="10">
        <f t="shared" si="662"/>
        <v>0.5339394835485205</v>
      </c>
      <c r="BH129" s="10">
        <f t="shared" si="662"/>
        <v>0.53600112453144444</v>
      </c>
      <c r="BI129" s="10">
        <f t="shared" si="662"/>
        <v>0.53806276551436838</v>
      </c>
      <c r="BJ129" s="10">
        <f t="shared" si="662"/>
        <v>0.54012440649729232</v>
      </c>
      <c r="BK129" s="10">
        <f t="shared" si="662"/>
        <v>0.54218604748021626</v>
      </c>
      <c r="BL129" s="10">
        <f t="shared" si="662"/>
        <v>0.54424768846313931</v>
      </c>
      <c r="BM129" s="10">
        <f t="shared" si="662"/>
        <v>0.54630932944606325</v>
      </c>
      <c r="BN129" s="10">
        <f t="shared" si="662"/>
        <v>0.54837097042898719</v>
      </c>
      <c r="BO129" s="10">
        <f t="shared" si="662"/>
        <v>0.55043261141191113</v>
      </c>
      <c r="BP129" s="10">
        <f t="shared" si="662"/>
        <v>0.55249425239483507</v>
      </c>
      <c r="BQ129" s="10">
        <f t="shared" ref="BQ129:CF129" si="663">BQ$5/(1-$C129)+$B$129-BQ$5</f>
        <v>0.55455589337775812</v>
      </c>
      <c r="BR129" s="10">
        <f t="shared" si="663"/>
        <v>0.55661753436068206</v>
      </c>
      <c r="BS129" s="10">
        <f t="shared" si="663"/>
        <v>0.558679175343606</v>
      </c>
      <c r="BT129" s="10">
        <f t="shared" si="663"/>
        <v>0.56074081632652995</v>
      </c>
      <c r="BU129" s="10">
        <f t="shared" si="663"/>
        <v>0.56280245730945389</v>
      </c>
      <c r="BV129" s="10">
        <f t="shared" si="663"/>
        <v>0.56486409829237783</v>
      </c>
      <c r="BW129" s="10">
        <f t="shared" si="663"/>
        <v>0.56692573927530088</v>
      </c>
      <c r="BX129" s="10">
        <f t="shared" si="663"/>
        <v>0.56898738025822482</v>
      </c>
      <c r="BY129" s="10">
        <f t="shared" si="663"/>
        <v>0.57104902124114876</v>
      </c>
      <c r="BZ129" s="10">
        <f t="shared" si="663"/>
        <v>0.5731106622240727</v>
      </c>
      <c r="CA129" s="10">
        <f t="shared" si="663"/>
        <v>0.57517230320699664</v>
      </c>
      <c r="CB129" s="10">
        <f t="shared" si="663"/>
        <v>0.57723394418991969</v>
      </c>
      <c r="CC129" s="10">
        <f t="shared" si="663"/>
        <v>0.57929558517284363</v>
      </c>
      <c r="CD129" s="10">
        <f t="shared" si="663"/>
        <v>0.58135722615576757</v>
      </c>
      <c r="CE129" s="10">
        <f t="shared" si="663"/>
        <v>0.58341886713869151</v>
      </c>
      <c r="CF129" s="10">
        <f t="shared" si="663"/>
        <v>0.58548050812161545</v>
      </c>
      <c r="CG129" s="10">
        <f t="shared" ref="CG129:CV129" si="664">CG$5/(1-$C129)+$B$129-CG$5</f>
        <v>0.5875421491045385</v>
      </c>
      <c r="CH129" s="10">
        <f t="shared" si="664"/>
        <v>0.58960379008746244</v>
      </c>
      <c r="CI129" s="10">
        <f t="shared" si="664"/>
        <v>0.59166543107038638</v>
      </c>
      <c r="CJ129" s="10">
        <f t="shared" si="664"/>
        <v>0.59372707205331032</v>
      </c>
      <c r="CK129" s="10">
        <f t="shared" si="664"/>
        <v>0.59578871303623426</v>
      </c>
      <c r="CL129" s="10">
        <f t="shared" si="664"/>
        <v>0.5978503540191582</v>
      </c>
      <c r="CM129" s="10">
        <f t="shared" si="664"/>
        <v>0.59991199500208126</v>
      </c>
      <c r="CN129" s="10">
        <f t="shared" si="664"/>
        <v>0.6019736359850052</v>
      </c>
      <c r="CO129" s="10">
        <f t="shared" si="664"/>
        <v>0.60403527696792914</v>
      </c>
      <c r="CP129" s="10">
        <f t="shared" si="664"/>
        <v>0.60609691795085308</v>
      </c>
      <c r="CQ129" s="10">
        <f t="shared" si="664"/>
        <v>0.60815855893377702</v>
      </c>
      <c r="CR129" s="10">
        <f t="shared" si="664"/>
        <v>0.61022019991670007</v>
      </c>
      <c r="CS129" s="10">
        <f t="shared" si="664"/>
        <v>0.61228184089962401</v>
      </c>
      <c r="CT129" s="10">
        <f t="shared" si="664"/>
        <v>0.61434348188254795</v>
      </c>
      <c r="CU129" s="10">
        <f t="shared" si="664"/>
        <v>0.61640512286547189</v>
      </c>
      <c r="CV129" s="10">
        <f t="shared" si="664"/>
        <v>0.61846676384839583</v>
      </c>
      <c r="CW129" s="10">
        <f t="shared" ref="CW129:DL129" si="665">CW$5/(1-$C129)+$B$129-CW$5</f>
        <v>0.62052840483131888</v>
      </c>
      <c r="CX129" s="10">
        <f t="shared" si="665"/>
        <v>0.62259004581424282</v>
      </c>
      <c r="CY129" s="10">
        <f t="shared" si="665"/>
        <v>0.62465168679716676</v>
      </c>
      <c r="CZ129" s="10">
        <f t="shared" si="665"/>
        <v>0.6267133277800907</v>
      </c>
      <c r="DA129" s="10">
        <f t="shared" si="665"/>
        <v>0.62877496876301464</v>
      </c>
      <c r="DB129" s="10">
        <f t="shared" si="665"/>
        <v>0.63083660974593769</v>
      </c>
      <c r="DC129" s="10">
        <f t="shared" si="665"/>
        <v>0.63289825072886163</v>
      </c>
      <c r="DD129" s="10">
        <f t="shared" si="665"/>
        <v>0.63495989171178557</v>
      </c>
      <c r="DE129" s="10">
        <f t="shared" si="665"/>
        <v>0.63702153269470951</v>
      </c>
      <c r="DF129" s="10">
        <f t="shared" si="665"/>
        <v>0.63908317367763345</v>
      </c>
      <c r="DG129" s="10">
        <f t="shared" si="665"/>
        <v>0.64114481466055739</v>
      </c>
      <c r="DH129" s="10">
        <f t="shared" si="665"/>
        <v>0.64320645564348045</v>
      </c>
      <c r="DI129" s="10">
        <f t="shared" si="665"/>
        <v>0.64526809662640439</v>
      </c>
      <c r="DJ129" s="10">
        <f t="shared" si="665"/>
        <v>0.64732973760932833</v>
      </c>
      <c r="DK129" s="10">
        <f t="shared" si="665"/>
        <v>0.64939137859225227</v>
      </c>
      <c r="DL129" s="10">
        <f t="shared" si="665"/>
        <v>0.65145301957517621</v>
      </c>
      <c r="DM129" s="10">
        <f t="shared" ref="DM129:EB129" si="666">DM$5/(1-$C129)+$B$129-DM$5</f>
        <v>0.65351466055809926</v>
      </c>
      <c r="DN129" s="10">
        <f t="shared" si="666"/>
        <v>0.6555763015410232</v>
      </c>
      <c r="DO129" s="10">
        <f t="shared" si="666"/>
        <v>0.65763794252394714</v>
      </c>
      <c r="DP129" s="10">
        <f t="shared" si="666"/>
        <v>0.65969958350687108</v>
      </c>
      <c r="DQ129" s="10">
        <f t="shared" si="666"/>
        <v>0.66176122448979591</v>
      </c>
      <c r="DR129" s="10">
        <f t="shared" si="666"/>
        <v>0.66382286547271807</v>
      </c>
      <c r="DS129" s="10">
        <f t="shared" si="666"/>
        <v>0.66588450645564201</v>
      </c>
      <c r="DT129" s="10">
        <f t="shared" si="666"/>
        <v>0.66794614743856595</v>
      </c>
      <c r="DU129" s="10">
        <f t="shared" si="666"/>
        <v>0.67000778842148989</v>
      </c>
      <c r="DV129" s="10">
        <f t="shared" si="666"/>
        <v>0.67206942940441383</v>
      </c>
      <c r="DW129" s="10">
        <f t="shared" si="666"/>
        <v>0.67413107038733777</v>
      </c>
      <c r="DX129" s="10">
        <f t="shared" si="666"/>
        <v>0.67619271137026171</v>
      </c>
      <c r="DY129" s="10">
        <f t="shared" si="666"/>
        <v>0.67825435235318565</v>
      </c>
      <c r="DZ129" s="10">
        <f t="shared" si="666"/>
        <v>0.68031599333610959</v>
      </c>
      <c r="EA129" s="10">
        <f t="shared" si="666"/>
        <v>0.68237763431903353</v>
      </c>
      <c r="EB129" s="10">
        <f t="shared" si="666"/>
        <v>0.68443927530195747</v>
      </c>
      <c r="EC129" s="10">
        <f>EC$5/(1-$C129)+$B$129-EC$5</f>
        <v>0.68650091628488141</v>
      </c>
      <c r="ED129" s="10">
        <f>ED$5/(1-$C129)+$B$129-ED$5</f>
        <v>0.68856255726780535</v>
      </c>
    </row>
    <row r="130" spans="1:134" x14ac:dyDescent="0.25">
      <c r="A130" s="57"/>
    </row>
    <row r="131" spans="1:134" x14ac:dyDescent="0.25">
      <c r="A131" s="57" t="s">
        <v>88</v>
      </c>
    </row>
    <row r="132" spans="1:134" x14ac:dyDescent="0.25">
      <c r="A132" s="58" t="s">
        <v>100</v>
      </c>
      <c r="B132" s="10">
        <f>0.2509-0.0088</f>
        <v>0.24210000000000001</v>
      </c>
      <c r="C132" s="7">
        <f>0.0064</f>
        <v>6.4000000000000003E-3</v>
      </c>
      <c r="D132" s="10">
        <f>D$5/(1-$C132)+$B$132-D$5</f>
        <v>0.2517618357487923</v>
      </c>
      <c r="E132" s="10">
        <f t="shared" ref="E132:T132" si="667">E$5/(1-$C132)+$B$132-E$5</f>
        <v>0.25208389694041866</v>
      </c>
      <c r="F132" s="10">
        <f t="shared" si="667"/>
        <v>0.25240595813204503</v>
      </c>
      <c r="G132" s="10">
        <f t="shared" si="667"/>
        <v>0.25272801932367139</v>
      </c>
      <c r="H132" s="10">
        <f t="shared" si="667"/>
        <v>0.25305008051529776</v>
      </c>
      <c r="I132" s="10">
        <f t="shared" si="667"/>
        <v>0.25337214170692435</v>
      </c>
      <c r="J132" s="10">
        <f t="shared" si="667"/>
        <v>0.25369420289855071</v>
      </c>
      <c r="K132" s="10">
        <f t="shared" si="667"/>
        <v>0.25401626409017708</v>
      </c>
      <c r="L132" s="10">
        <f t="shared" si="667"/>
        <v>0.25433832528180345</v>
      </c>
      <c r="M132" s="10">
        <f t="shared" si="667"/>
        <v>0.25466038647342981</v>
      </c>
      <c r="N132" s="10">
        <f t="shared" si="667"/>
        <v>0.25498244766505662</v>
      </c>
      <c r="O132" s="10">
        <f t="shared" si="667"/>
        <v>0.25530450885668277</v>
      </c>
      <c r="P132" s="10">
        <f t="shared" si="667"/>
        <v>0.25562657004830935</v>
      </c>
      <c r="Q132" s="10">
        <f t="shared" si="667"/>
        <v>0.2559486312399355</v>
      </c>
      <c r="R132" s="10">
        <f t="shared" si="667"/>
        <v>0.25627069243156209</v>
      </c>
      <c r="S132" s="10">
        <f t="shared" si="667"/>
        <v>0.25659275362318867</v>
      </c>
      <c r="T132" s="10">
        <f t="shared" si="667"/>
        <v>0.25691481481481482</v>
      </c>
      <c r="U132" s="10">
        <f t="shared" ref="U132:AJ132" si="668">U$5/(1-$C132)+$B$132-U$5</f>
        <v>0.25723687600644141</v>
      </c>
      <c r="V132" s="10">
        <f t="shared" si="668"/>
        <v>0.25755893719806755</v>
      </c>
      <c r="W132" s="10">
        <f t="shared" si="668"/>
        <v>0.25788099838969414</v>
      </c>
      <c r="X132" s="10">
        <f t="shared" si="668"/>
        <v>0.25820305958132073</v>
      </c>
      <c r="Y132" s="10">
        <f t="shared" si="668"/>
        <v>0.25852512077294687</v>
      </c>
      <c r="Z132" s="10">
        <f t="shared" si="668"/>
        <v>0.25884718196457346</v>
      </c>
      <c r="AA132" s="10">
        <f t="shared" si="668"/>
        <v>0.2591692431561996</v>
      </c>
      <c r="AB132" s="10">
        <f t="shared" si="668"/>
        <v>0.25949130434782619</v>
      </c>
      <c r="AC132" s="10">
        <f t="shared" si="668"/>
        <v>0.25981336553945278</v>
      </c>
      <c r="AD132" s="10">
        <f t="shared" si="668"/>
        <v>0.26013542673107892</v>
      </c>
      <c r="AE132" s="10">
        <f t="shared" si="668"/>
        <v>0.26045748792270551</v>
      </c>
      <c r="AF132" s="10">
        <f t="shared" si="668"/>
        <v>0.26077954911433165</v>
      </c>
      <c r="AG132" s="10">
        <f t="shared" si="668"/>
        <v>0.26110161030595824</v>
      </c>
      <c r="AH132" s="10">
        <f t="shared" si="668"/>
        <v>0.26142367149758439</v>
      </c>
      <c r="AI132" s="10">
        <f t="shared" si="668"/>
        <v>0.26174573268921097</v>
      </c>
      <c r="AJ132" s="10">
        <f t="shared" si="668"/>
        <v>0.26206779388083756</v>
      </c>
      <c r="AK132" s="10">
        <f t="shared" ref="AK132:AZ132" si="669">AK$5/(1-$C132)+$B$132-AK$5</f>
        <v>0.26238985507246371</v>
      </c>
      <c r="AL132" s="10">
        <f t="shared" si="669"/>
        <v>0.26271191626409029</v>
      </c>
      <c r="AM132" s="10">
        <f t="shared" si="669"/>
        <v>0.26303397745571644</v>
      </c>
      <c r="AN132" s="10">
        <f t="shared" si="669"/>
        <v>0.26335603864734303</v>
      </c>
      <c r="AO132" s="10">
        <f t="shared" si="669"/>
        <v>0.26367809983896962</v>
      </c>
      <c r="AP132" s="10">
        <f t="shared" si="669"/>
        <v>0.26400016103059576</v>
      </c>
      <c r="AQ132" s="10">
        <f t="shared" si="669"/>
        <v>0.26432222222222235</v>
      </c>
      <c r="AR132" s="10">
        <f t="shared" si="669"/>
        <v>0.26464428341384849</v>
      </c>
      <c r="AS132" s="10">
        <f t="shared" si="669"/>
        <v>0.26496634460547508</v>
      </c>
      <c r="AT132" s="10">
        <f t="shared" si="669"/>
        <v>0.26528840579710167</v>
      </c>
      <c r="AU132" s="10">
        <f t="shared" si="669"/>
        <v>0.26561046698872781</v>
      </c>
      <c r="AV132" s="10">
        <f t="shared" si="669"/>
        <v>0.2659325281803544</v>
      </c>
      <c r="AW132" s="10">
        <f t="shared" si="669"/>
        <v>0.2662545893719801</v>
      </c>
      <c r="AX132" s="10">
        <f t="shared" si="669"/>
        <v>0.26657665056360669</v>
      </c>
      <c r="AY132" s="10">
        <f t="shared" si="669"/>
        <v>0.26689871175523328</v>
      </c>
      <c r="AZ132" s="10">
        <f t="shared" si="669"/>
        <v>0.26722077294685986</v>
      </c>
      <c r="BA132" s="10">
        <f t="shared" ref="BA132:BP132" si="670">BA$5/(1-$C132)+$B$132-BA$5</f>
        <v>0.26754283413848645</v>
      </c>
      <c r="BB132" s="10">
        <f t="shared" si="670"/>
        <v>0.26786489533011215</v>
      </c>
      <c r="BC132" s="10">
        <f t="shared" si="670"/>
        <v>0.2681869565217383</v>
      </c>
      <c r="BD132" s="10">
        <f t="shared" si="670"/>
        <v>0.26850901771336488</v>
      </c>
      <c r="BE132" s="10">
        <f t="shared" si="670"/>
        <v>0.26883107890499147</v>
      </c>
      <c r="BF132" s="10">
        <f t="shared" si="670"/>
        <v>0.26915314009661806</v>
      </c>
      <c r="BG132" s="10">
        <f t="shared" si="670"/>
        <v>0.26947520128824465</v>
      </c>
      <c r="BH132" s="10">
        <f t="shared" si="670"/>
        <v>0.26979726247987035</v>
      </c>
      <c r="BI132" s="10">
        <f t="shared" si="670"/>
        <v>0.27011932367149694</v>
      </c>
      <c r="BJ132" s="10">
        <f t="shared" si="670"/>
        <v>0.27044138486312352</v>
      </c>
      <c r="BK132" s="10">
        <f t="shared" si="670"/>
        <v>0.27076344605475011</v>
      </c>
      <c r="BL132" s="10">
        <f t="shared" si="670"/>
        <v>0.2710855072463767</v>
      </c>
      <c r="BM132" s="10">
        <f t="shared" si="670"/>
        <v>0.2714075684380024</v>
      </c>
      <c r="BN132" s="10">
        <f t="shared" si="670"/>
        <v>0.27172962962962899</v>
      </c>
      <c r="BO132" s="10">
        <f t="shared" si="670"/>
        <v>0.27205169082125558</v>
      </c>
      <c r="BP132" s="10">
        <f t="shared" si="670"/>
        <v>0.27237375201288216</v>
      </c>
      <c r="BQ132" s="10">
        <f t="shared" ref="BQ132:CF132" si="671">BQ$5/(1-$C132)+$B$132-BQ$5</f>
        <v>0.27269581320450875</v>
      </c>
      <c r="BR132" s="10">
        <f t="shared" si="671"/>
        <v>0.27301787439613445</v>
      </c>
      <c r="BS132" s="10">
        <f t="shared" si="671"/>
        <v>0.27333993558776104</v>
      </c>
      <c r="BT132" s="10">
        <f t="shared" si="671"/>
        <v>0.27366199677938763</v>
      </c>
      <c r="BU132" s="10">
        <f t="shared" si="671"/>
        <v>0.27398405797101422</v>
      </c>
      <c r="BV132" s="10">
        <f t="shared" si="671"/>
        <v>0.2743061191626408</v>
      </c>
      <c r="BW132" s="10">
        <f t="shared" si="671"/>
        <v>0.2746281803542665</v>
      </c>
      <c r="BX132" s="10">
        <f t="shared" si="671"/>
        <v>0.27495024154589309</v>
      </c>
      <c r="BY132" s="10">
        <f t="shared" si="671"/>
        <v>0.27527230273751968</v>
      </c>
      <c r="BZ132" s="10">
        <f t="shared" si="671"/>
        <v>0.27559436392914627</v>
      </c>
      <c r="CA132" s="10">
        <f t="shared" si="671"/>
        <v>0.27591642512077286</v>
      </c>
      <c r="CB132" s="10">
        <f t="shared" si="671"/>
        <v>0.27623848631239856</v>
      </c>
      <c r="CC132" s="10">
        <f t="shared" si="671"/>
        <v>0.27656054750402514</v>
      </c>
      <c r="CD132" s="10">
        <f t="shared" si="671"/>
        <v>0.27688260869565173</v>
      </c>
      <c r="CE132" s="10">
        <f t="shared" si="671"/>
        <v>0.27720466988727832</v>
      </c>
      <c r="CF132" s="10">
        <f t="shared" si="671"/>
        <v>0.27752673107890402</v>
      </c>
      <c r="CG132" s="10">
        <f t="shared" ref="CG132:CV132" si="672">CG$5/(1-$C132)+$B$132-CG$5</f>
        <v>0.27784879227053061</v>
      </c>
      <c r="CH132" s="10">
        <f t="shared" si="672"/>
        <v>0.2781708534621572</v>
      </c>
      <c r="CI132" s="10">
        <f t="shared" si="672"/>
        <v>0.27849291465378379</v>
      </c>
      <c r="CJ132" s="10">
        <f t="shared" si="672"/>
        <v>0.27881497584541037</v>
      </c>
      <c r="CK132" s="10">
        <f t="shared" si="672"/>
        <v>0.27913703703703607</v>
      </c>
      <c r="CL132" s="10">
        <f t="shared" si="672"/>
        <v>0.27945909822866266</v>
      </c>
      <c r="CM132" s="10">
        <f t="shared" si="672"/>
        <v>0.27978115942028925</v>
      </c>
      <c r="CN132" s="10">
        <f t="shared" si="672"/>
        <v>0.28010322061191584</v>
      </c>
      <c r="CO132" s="10">
        <f t="shared" si="672"/>
        <v>0.28042528180354243</v>
      </c>
      <c r="CP132" s="10">
        <f t="shared" si="672"/>
        <v>0.28074734299516813</v>
      </c>
      <c r="CQ132" s="10">
        <f t="shared" si="672"/>
        <v>0.28106940418679471</v>
      </c>
      <c r="CR132" s="10">
        <f t="shared" si="672"/>
        <v>0.2813914653784213</v>
      </c>
      <c r="CS132" s="10">
        <f t="shared" si="672"/>
        <v>0.28171352657004789</v>
      </c>
      <c r="CT132" s="10">
        <f t="shared" si="672"/>
        <v>0.28203558776167448</v>
      </c>
      <c r="CU132" s="10">
        <f t="shared" si="672"/>
        <v>0.28235764895330018</v>
      </c>
      <c r="CV132" s="10">
        <f t="shared" si="672"/>
        <v>0.28267971014492677</v>
      </c>
      <c r="CW132" s="10">
        <f t="shared" ref="CW132:DL132" si="673">CW$5/(1-$C132)+$B$132-CW$5</f>
        <v>0.28300177133655335</v>
      </c>
      <c r="CX132" s="10">
        <f t="shared" si="673"/>
        <v>0.28332383252817994</v>
      </c>
      <c r="CY132" s="10">
        <f t="shared" si="673"/>
        <v>0.28364589371980653</v>
      </c>
      <c r="CZ132" s="10">
        <f t="shared" si="673"/>
        <v>0.28396795491143223</v>
      </c>
      <c r="DA132" s="10">
        <f t="shared" si="673"/>
        <v>0.28429001610305882</v>
      </c>
      <c r="DB132" s="10">
        <f t="shared" si="673"/>
        <v>0.28461207729468541</v>
      </c>
      <c r="DC132" s="10">
        <f t="shared" si="673"/>
        <v>0.28493413848631199</v>
      </c>
      <c r="DD132" s="10">
        <f t="shared" si="673"/>
        <v>0.28525619967793858</v>
      </c>
      <c r="DE132" s="10">
        <f t="shared" si="673"/>
        <v>0.28557826086956428</v>
      </c>
      <c r="DF132" s="10">
        <f t="shared" si="673"/>
        <v>0.28590032206119087</v>
      </c>
      <c r="DG132" s="10">
        <f t="shared" si="673"/>
        <v>0.28622238325281746</v>
      </c>
      <c r="DH132" s="10">
        <f t="shared" si="673"/>
        <v>0.28654444444444405</v>
      </c>
      <c r="DI132" s="10">
        <f t="shared" si="673"/>
        <v>0.28686650563607063</v>
      </c>
      <c r="DJ132" s="10">
        <f t="shared" si="673"/>
        <v>0.28718856682769633</v>
      </c>
      <c r="DK132" s="10">
        <f t="shared" si="673"/>
        <v>0.28751062801932292</v>
      </c>
      <c r="DL132" s="10">
        <f t="shared" si="673"/>
        <v>0.28783268921094951</v>
      </c>
      <c r="DM132" s="10">
        <f t="shared" ref="DM132:EB132" si="674">DM$5/(1-$C132)+$B$132-DM$5</f>
        <v>0.2881547504025761</v>
      </c>
      <c r="DN132" s="10">
        <f t="shared" si="674"/>
        <v>0.28847681159420269</v>
      </c>
      <c r="DO132" s="10">
        <f t="shared" si="674"/>
        <v>0.28879887278582839</v>
      </c>
      <c r="DP132" s="10">
        <f t="shared" si="674"/>
        <v>0.28912093397745497</v>
      </c>
      <c r="DQ132" s="10">
        <f t="shared" si="674"/>
        <v>0.28944299516908156</v>
      </c>
      <c r="DR132" s="10">
        <f t="shared" si="674"/>
        <v>0.28976505636070815</v>
      </c>
      <c r="DS132" s="10">
        <f t="shared" si="674"/>
        <v>0.29008711755233385</v>
      </c>
      <c r="DT132" s="10">
        <f t="shared" si="674"/>
        <v>0.29040917874396044</v>
      </c>
      <c r="DU132" s="10">
        <f t="shared" si="674"/>
        <v>0.29073123993558703</v>
      </c>
      <c r="DV132" s="10">
        <f t="shared" si="674"/>
        <v>0.29105330112721362</v>
      </c>
      <c r="DW132" s="10">
        <f t="shared" si="674"/>
        <v>0.2913753623188402</v>
      </c>
      <c r="DX132" s="10">
        <f t="shared" si="674"/>
        <v>0.2916974235104659</v>
      </c>
      <c r="DY132" s="10">
        <f t="shared" si="674"/>
        <v>0.29201948470209338</v>
      </c>
      <c r="DZ132" s="10">
        <f t="shared" si="674"/>
        <v>0.29234154589371908</v>
      </c>
      <c r="EA132" s="10">
        <f t="shared" si="674"/>
        <v>0.29266360708534656</v>
      </c>
      <c r="EB132" s="10">
        <f t="shared" si="674"/>
        <v>0.29298566827697226</v>
      </c>
      <c r="EC132" s="10">
        <f>EC$5/(1-$C132)+$B$132-EC$5</f>
        <v>0.29330772946859973</v>
      </c>
      <c r="ED132" s="10">
        <f>ED$5/(1-$C132)+$B$132-ED$5</f>
        <v>0.29362979066022543</v>
      </c>
    </row>
    <row r="133" spans="1:134" x14ac:dyDescent="0.25">
      <c r="A133" s="58" t="s">
        <v>101</v>
      </c>
      <c r="B133" s="10">
        <f>0.2509</f>
        <v>0.25090000000000001</v>
      </c>
      <c r="C133" s="7">
        <f>0.0064</f>
        <v>6.4000000000000003E-3</v>
      </c>
      <c r="D133" s="10">
        <f>D$5/(1-$C133)+$B$133-D$5</f>
        <v>0.26056183574879244</v>
      </c>
      <c r="E133" s="10">
        <f t="shared" ref="E133:T133" si="675">E$5/(1-$C133)+$B$133-E$5</f>
        <v>0.2608838969404188</v>
      </c>
      <c r="F133" s="10">
        <f t="shared" si="675"/>
        <v>0.26120595813204517</v>
      </c>
      <c r="G133" s="10">
        <f t="shared" si="675"/>
        <v>0.26152801932367153</v>
      </c>
      <c r="H133" s="10">
        <f t="shared" si="675"/>
        <v>0.2618500805152979</v>
      </c>
      <c r="I133" s="10">
        <f t="shared" si="675"/>
        <v>0.26217214170692427</v>
      </c>
      <c r="J133" s="10">
        <f t="shared" si="675"/>
        <v>0.26249420289855063</v>
      </c>
      <c r="K133" s="10">
        <f t="shared" si="675"/>
        <v>0.262816264090177</v>
      </c>
      <c r="L133" s="10">
        <f t="shared" si="675"/>
        <v>0.26313832528180336</v>
      </c>
      <c r="M133" s="10">
        <f t="shared" si="675"/>
        <v>0.26346038647342973</v>
      </c>
      <c r="N133" s="10">
        <f t="shared" si="675"/>
        <v>0.26378244766505654</v>
      </c>
      <c r="O133" s="10">
        <f t="shared" si="675"/>
        <v>0.26410450885668268</v>
      </c>
      <c r="P133" s="10">
        <f t="shared" si="675"/>
        <v>0.26442657004830927</v>
      </c>
      <c r="Q133" s="10">
        <f t="shared" si="675"/>
        <v>0.26474863123993542</v>
      </c>
      <c r="R133" s="10">
        <f t="shared" si="675"/>
        <v>0.265070692431562</v>
      </c>
      <c r="S133" s="10">
        <f t="shared" si="675"/>
        <v>0.26539275362318859</v>
      </c>
      <c r="T133" s="10">
        <f t="shared" si="675"/>
        <v>0.26571481481481474</v>
      </c>
      <c r="U133" s="10">
        <f t="shared" ref="U133:AJ133" si="676">U$5/(1-$C133)+$B$133-U$5</f>
        <v>0.26603687600644133</v>
      </c>
      <c r="V133" s="10">
        <f t="shared" si="676"/>
        <v>0.26635893719806747</v>
      </c>
      <c r="W133" s="10">
        <f t="shared" si="676"/>
        <v>0.26668099838969406</v>
      </c>
      <c r="X133" s="10">
        <f t="shared" si="676"/>
        <v>0.26700305958132065</v>
      </c>
      <c r="Y133" s="10">
        <f t="shared" si="676"/>
        <v>0.26732512077294679</v>
      </c>
      <c r="Z133" s="10">
        <f t="shared" si="676"/>
        <v>0.26764718196457338</v>
      </c>
      <c r="AA133" s="10">
        <f t="shared" si="676"/>
        <v>0.26796924315619952</v>
      </c>
      <c r="AB133" s="10">
        <f t="shared" si="676"/>
        <v>0.26829130434782611</v>
      </c>
      <c r="AC133" s="10">
        <f t="shared" si="676"/>
        <v>0.2686133655394527</v>
      </c>
      <c r="AD133" s="10">
        <f t="shared" si="676"/>
        <v>0.26893542673107884</v>
      </c>
      <c r="AE133" s="10">
        <f t="shared" si="676"/>
        <v>0.26925748792270543</v>
      </c>
      <c r="AF133" s="10">
        <f t="shared" si="676"/>
        <v>0.26957954911433157</v>
      </c>
      <c r="AG133" s="10">
        <f t="shared" si="676"/>
        <v>0.26990161030595816</v>
      </c>
      <c r="AH133" s="10">
        <f t="shared" si="676"/>
        <v>0.27022367149758431</v>
      </c>
      <c r="AI133" s="10">
        <f t="shared" si="676"/>
        <v>0.27054573268921089</v>
      </c>
      <c r="AJ133" s="10">
        <f t="shared" si="676"/>
        <v>0.27086779388083748</v>
      </c>
      <c r="AK133" s="10">
        <f t="shared" ref="AK133:AZ133" si="677">AK$5/(1-$C133)+$B$133-AK$5</f>
        <v>0.27118985507246363</v>
      </c>
      <c r="AL133" s="10">
        <f t="shared" si="677"/>
        <v>0.27151191626409021</v>
      </c>
      <c r="AM133" s="10">
        <f t="shared" si="677"/>
        <v>0.27183397745571636</v>
      </c>
      <c r="AN133" s="10">
        <f t="shared" si="677"/>
        <v>0.27215603864734295</v>
      </c>
      <c r="AO133" s="10">
        <f t="shared" si="677"/>
        <v>0.27247809983896953</v>
      </c>
      <c r="AP133" s="10">
        <f t="shared" si="677"/>
        <v>0.27280016103059568</v>
      </c>
      <c r="AQ133" s="10">
        <f t="shared" si="677"/>
        <v>0.27312222222222227</v>
      </c>
      <c r="AR133" s="10">
        <f t="shared" si="677"/>
        <v>0.27344428341384841</v>
      </c>
      <c r="AS133" s="10">
        <f t="shared" si="677"/>
        <v>0.273766344605475</v>
      </c>
      <c r="AT133" s="10">
        <f t="shared" si="677"/>
        <v>0.27408840579710159</v>
      </c>
      <c r="AU133" s="10">
        <f t="shared" si="677"/>
        <v>0.27441046698872773</v>
      </c>
      <c r="AV133" s="10">
        <f t="shared" si="677"/>
        <v>0.27473252818035432</v>
      </c>
      <c r="AW133" s="10">
        <f t="shared" si="677"/>
        <v>0.27505458937198002</v>
      </c>
      <c r="AX133" s="10">
        <f t="shared" si="677"/>
        <v>0.27537665056360661</v>
      </c>
      <c r="AY133" s="10">
        <f t="shared" si="677"/>
        <v>0.27569871175523319</v>
      </c>
      <c r="AZ133" s="10">
        <f t="shared" si="677"/>
        <v>0.27602077294685978</v>
      </c>
      <c r="BA133" s="10">
        <f t="shared" ref="BA133:BP133" si="678">BA$5/(1-$C133)+$B$133-BA$5</f>
        <v>0.27634283413848637</v>
      </c>
      <c r="BB133" s="10">
        <f t="shared" si="678"/>
        <v>0.27666489533011207</v>
      </c>
      <c r="BC133" s="10">
        <f t="shared" si="678"/>
        <v>0.27698695652173821</v>
      </c>
      <c r="BD133" s="10">
        <f t="shared" si="678"/>
        <v>0.2773090177133648</v>
      </c>
      <c r="BE133" s="10">
        <f t="shared" si="678"/>
        <v>0.27763107890499139</v>
      </c>
      <c r="BF133" s="10">
        <f t="shared" si="678"/>
        <v>0.27795314009661798</v>
      </c>
      <c r="BG133" s="10">
        <f t="shared" si="678"/>
        <v>0.27827520128824457</v>
      </c>
      <c r="BH133" s="10">
        <f t="shared" si="678"/>
        <v>0.27859726247987027</v>
      </c>
      <c r="BI133" s="10">
        <f t="shared" si="678"/>
        <v>0.27891932367149685</v>
      </c>
      <c r="BJ133" s="10">
        <f t="shared" si="678"/>
        <v>0.27924138486312344</v>
      </c>
      <c r="BK133" s="10">
        <f t="shared" si="678"/>
        <v>0.27956344605475003</v>
      </c>
      <c r="BL133" s="10">
        <f t="shared" si="678"/>
        <v>0.27988550724637662</v>
      </c>
      <c r="BM133" s="10">
        <f t="shared" si="678"/>
        <v>0.28020756843800232</v>
      </c>
      <c r="BN133" s="10">
        <f t="shared" si="678"/>
        <v>0.28052962962962891</v>
      </c>
      <c r="BO133" s="10">
        <f t="shared" si="678"/>
        <v>0.2808516908212555</v>
      </c>
      <c r="BP133" s="10">
        <f t="shared" si="678"/>
        <v>0.28117375201288208</v>
      </c>
      <c r="BQ133" s="10">
        <f t="shared" ref="BQ133:CF133" si="679">BQ$5/(1-$C133)+$B$133-BQ$5</f>
        <v>0.28149581320450867</v>
      </c>
      <c r="BR133" s="10">
        <f t="shared" si="679"/>
        <v>0.28181787439613437</v>
      </c>
      <c r="BS133" s="10">
        <f t="shared" si="679"/>
        <v>0.28213993558776096</v>
      </c>
      <c r="BT133" s="10">
        <f t="shared" si="679"/>
        <v>0.28246199677938755</v>
      </c>
      <c r="BU133" s="10">
        <f t="shared" si="679"/>
        <v>0.28278405797101414</v>
      </c>
      <c r="BV133" s="10">
        <f t="shared" si="679"/>
        <v>0.28310611916264072</v>
      </c>
      <c r="BW133" s="10">
        <f t="shared" si="679"/>
        <v>0.28342818035426642</v>
      </c>
      <c r="BX133" s="10">
        <f t="shared" si="679"/>
        <v>0.28375024154589301</v>
      </c>
      <c r="BY133" s="10">
        <f t="shared" si="679"/>
        <v>0.2840723027375196</v>
      </c>
      <c r="BZ133" s="10">
        <f t="shared" si="679"/>
        <v>0.28439436392914619</v>
      </c>
      <c r="CA133" s="10">
        <f t="shared" si="679"/>
        <v>0.28471642512077278</v>
      </c>
      <c r="CB133" s="10">
        <f t="shared" si="679"/>
        <v>0.28503848631239848</v>
      </c>
      <c r="CC133" s="10">
        <f t="shared" si="679"/>
        <v>0.28536054750402506</v>
      </c>
      <c r="CD133" s="10">
        <f t="shared" si="679"/>
        <v>0.28568260869565165</v>
      </c>
      <c r="CE133" s="10">
        <f t="shared" si="679"/>
        <v>0.28600466988727824</v>
      </c>
      <c r="CF133" s="10">
        <f t="shared" si="679"/>
        <v>0.28632673107890394</v>
      </c>
      <c r="CG133" s="10">
        <f t="shared" ref="CG133:CV133" si="680">CG$5/(1-$C133)+$B$133-CG$5</f>
        <v>0.28664879227053053</v>
      </c>
      <c r="CH133" s="10">
        <f t="shared" si="680"/>
        <v>0.28697085346215712</v>
      </c>
      <c r="CI133" s="10">
        <f t="shared" si="680"/>
        <v>0.2872929146537837</v>
      </c>
      <c r="CJ133" s="10">
        <f t="shared" si="680"/>
        <v>0.28761497584541029</v>
      </c>
      <c r="CK133" s="10">
        <f t="shared" si="680"/>
        <v>0.28793703703703599</v>
      </c>
      <c r="CL133" s="10">
        <f t="shared" si="680"/>
        <v>0.28825909822866258</v>
      </c>
      <c r="CM133" s="10">
        <f t="shared" si="680"/>
        <v>0.28858115942028917</v>
      </c>
      <c r="CN133" s="10">
        <f t="shared" si="680"/>
        <v>0.28890322061191576</v>
      </c>
      <c r="CO133" s="10">
        <f t="shared" si="680"/>
        <v>0.28922528180354234</v>
      </c>
      <c r="CP133" s="10">
        <f t="shared" si="680"/>
        <v>0.28954734299516804</v>
      </c>
      <c r="CQ133" s="10">
        <f t="shared" si="680"/>
        <v>0.28986940418679463</v>
      </c>
      <c r="CR133" s="10">
        <f t="shared" si="680"/>
        <v>0.29019146537842122</v>
      </c>
      <c r="CS133" s="10">
        <f t="shared" si="680"/>
        <v>0.29051352657004781</v>
      </c>
      <c r="CT133" s="10">
        <f t="shared" si="680"/>
        <v>0.2908355877616744</v>
      </c>
      <c r="CU133" s="10">
        <f t="shared" si="680"/>
        <v>0.2911576489533001</v>
      </c>
      <c r="CV133" s="10">
        <f t="shared" si="680"/>
        <v>0.29147971014492668</v>
      </c>
      <c r="CW133" s="10">
        <f t="shared" ref="CW133:DL133" si="681">CW$5/(1-$C133)+$B$133-CW$5</f>
        <v>0.29180177133655327</v>
      </c>
      <c r="CX133" s="10">
        <f t="shared" si="681"/>
        <v>0.29212383252817986</v>
      </c>
      <c r="CY133" s="10">
        <f t="shared" si="681"/>
        <v>0.29244589371980645</v>
      </c>
      <c r="CZ133" s="10">
        <f t="shared" si="681"/>
        <v>0.29276795491143215</v>
      </c>
      <c r="DA133" s="10">
        <f t="shared" si="681"/>
        <v>0.29309001610305874</v>
      </c>
      <c r="DB133" s="10">
        <f t="shared" si="681"/>
        <v>0.29341207729468533</v>
      </c>
      <c r="DC133" s="10">
        <f t="shared" si="681"/>
        <v>0.29373413848631191</v>
      </c>
      <c r="DD133" s="10">
        <f t="shared" si="681"/>
        <v>0.2940561996779385</v>
      </c>
      <c r="DE133" s="10">
        <f t="shared" si="681"/>
        <v>0.2943782608695642</v>
      </c>
      <c r="DF133" s="10">
        <f t="shared" si="681"/>
        <v>0.29470032206119079</v>
      </c>
      <c r="DG133" s="10">
        <f t="shared" si="681"/>
        <v>0.29502238325281738</v>
      </c>
      <c r="DH133" s="10">
        <f t="shared" si="681"/>
        <v>0.29534444444444397</v>
      </c>
      <c r="DI133" s="10">
        <f t="shared" si="681"/>
        <v>0.29566650563607055</v>
      </c>
      <c r="DJ133" s="10">
        <f t="shared" si="681"/>
        <v>0.29598856682769625</v>
      </c>
      <c r="DK133" s="10">
        <f t="shared" si="681"/>
        <v>0.29631062801932284</v>
      </c>
      <c r="DL133" s="10">
        <f t="shared" si="681"/>
        <v>0.29663268921094943</v>
      </c>
      <c r="DM133" s="10">
        <f t="shared" ref="DM133:EB133" si="682">DM$5/(1-$C133)+$B$133-DM$5</f>
        <v>0.29695475040257602</v>
      </c>
      <c r="DN133" s="10">
        <f t="shared" si="682"/>
        <v>0.29727681159420261</v>
      </c>
      <c r="DO133" s="10">
        <f t="shared" si="682"/>
        <v>0.29759887278582831</v>
      </c>
      <c r="DP133" s="10">
        <f t="shared" si="682"/>
        <v>0.29792093397745489</v>
      </c>
      <c r="DQ133" s="10">
        <f t="shared" si="682"/>
        <v>0.29824299516908148</v>
      </c>
      <c r="DR133" s="10">
        <f t="shared" si="682"/>
        <v>0.29856505636070807</v>
      </c>
      <c r="DS133" s="10">
        <f t="shared" si="682"/>
        <v>0.29888711755233377</v>
      </c>
      <c r="DT133" s="10">
        <f t="shared" si="682"/>
        <v>0.29920917874396036</v>
      </c>
      <c r="DU133" s="10">
        <f t="shared" si="682"/>
        <v>0.29953123993558695</v>
      </c>
      <c r="DV133" s="10">
        <f t="shared" si="682"/>
        <v>0.29985330112721353</v>
      </c>
      <c r="DW133" s="10">
        <f t="shared" si="682"/>
        <v>0.30017536231884012</v>
      </c>
      <c r="DX133" s="10">
        <f t="shared" si="682"/>
        <v>0.30049742351046671</v>
      </c>
      <c r="DY133" s="10">
        <f t="shared" si="682"/>
        <v>0.30081948470209241</v>
      </c>
      <c r="DZ133" s="10">
        <f t="shared" si="682"/>
        <v>0.30114154589371989</v>
      </c>
      <c r="EA133" s="10">
        <f t="shared" si="682"/>
        <v>0.30146360708534559</v>
      </c>
      <c r="EB133" s="10">
        <f t="shared" si="682"/>
        <v>0.30178566827697306</v>
      </c>
      <c r="EC133" s="10">
        <f>EC$5/(1-$C133)+$B$133-EC$5</f>
        <v>0.30210772946859876</v>
      </c>
      <c r="ED133" s="10">
        <f>ED$5/(1-$C133)+$B$133-ED$5</f>
        <v>0.30242979066022446</v>
      </c>
    </row>
    <row r="134" spans="1:134" x14ac:dyDescent="0.25">
      <c r="A134" s="57"/>
    </row>
    <row r="135" spans="1:134" x14ac:dyDescent="0.25">
      <c r="A135" s="1" t="s">
        <v>102</v>
      </c>
    </row>
    <row r="136" spans="1:134" x14ac:dyDescent="0.25">
      <c r="A136" s="57" t="s">
        <v>103</v>
      </c>
      <c r="B136" s="10">
        <f>0.3983</f>
        <v>0.39829999999999999</v>
      </c>
      <c r="C136" s="7">
        <f>0.0459</f>
        <v>4.5900000000000003E-2</v>
      </c>
      <c r="D136" s="10">
        <f>D$5/(1-$C136)+$B$136-D$5</f>
        <v>0.47046224714390528</v>
      </c>
      <c r="E136" s="10">
        <f t="shared" ref="E136:T136" si="683">E$5/(1-$C136)+$B$136-E$5</f>
        <v>0.47286765538203546</v>
      </c>
      <c r="F136" s="10">
        <f t="shared" si="683"/>
        <v>0.47527306362016564</v>
      </c>
      <c r="G136" s="10">
        <f t="shared" si="683"/>
        <v>0.47767847185829582</v>
      </c>
      <c r="H136" s="10">
        <f t="shared" si="683"/>
        <v>0.480083880096426</v>
      </c>
      <c r="I136" s="10">
        <f t="shared" si="683"/>
        <v>0.48248928833455618</v>
      </c>
      <c r="J136" s="10">
        <f t="shared" si="683"/>
        <v>0.48489469657268636</v>
      </c>
      <c r="K136" s="10">
        <f t="shared" si="683"/>
        <v>0.48730010481081654</v>
      </c>
      <c r="L136" s="10">
        <f t="shared" si="683"/>
        <v>0.48970551304894672</v>
      </c>
      <c r="M136" s="10">
        <f t="shared" si="683"/>
        <v>0.4921109212870769</v>
      </c>
      <c r="N136" s="10">
        <f t="shared" si="683"/>
        <v>0.49451632952520708</v>
      </c>
      <c r="O136" s="10">
        <f t="shared" si="683"/>
        <v>0.49692173776333703</v>
      </c>
      <c r="P136" s="10">
        <f t="shared" si="683"/>
        <v>0.49932714600146744</v>
      </c>
      <c r="Q136" s="10">
        <f t="shared" si="683"/>
        <v>0.50173255423959739</v>
      </c>
      <c r="R136" s="10">
        <f t="shared" si="683"/>
        <v>0.5041379624777278</v>
      </c>
      <c r="S136" s="10">
        <f t="shared" si="683"/>
        <v>0.50654337071585775</v>
      </c>
      <c r="T136" s="10">
        <f t="shared" si="683"/>
        <v>0.50894877895398816</v>
      </c>
      <c r="U136" s="10">
        <f t="shared" ref="U136:AJ136" si="684">U$5/(1-$C136)+$B$136-U$5</f>
        <v>0.51135418719211811</v>
      </c>
      <c r="V136" s="10">
        <f t="shared" si="684"/>
        <v>0.51375959543024852</v>
      </c>
      <c r="W136" s="10">
        <f t="shared" si="684"/>
        <v>0.51616500366837847</v>
      </c>
      <c r="X136" s="10">
        <f t="shared" si="684"/>
        <v>0.51857041190650888</v>
      </c>
      <c r="Y136" s="10">
        <f t="shared" si="684"/>
        <v>0.52097582014463883</v>
      </c>
      <c r="Z136" s="10">
        <f t="shared" si="684"/>
        <v>0.52338122838276924</v>
      </c>
      <c r="AA136" s="10">
        <f t="shared" si="684"/>
        <v>0.52578663662089919</v>
      </c>
      <c r="AB136" s="10">
        <f t="shared" si="684"/>
        <v>0.5281920448590296</v>
      </c>
      <c r="AC136" s="10">
        <f t="shared" si="684"/>
        <v>0.53059745309715955</v>
      </c>
      <c r="AD136" s="10">
        <f t="shared" si="684"/>
        <v>0.53300286133528951</v>
      </c>
      <c r="AE136" s="10">
        <f t="shared" si="684"/>
        <v>0.53540826957341991</v>
      </c>
      <c r="AF136" s="10">
        <f t="shared" si="684"/>
        <v>0.53781367781154987</v>
      </c>
      <c r="AG136" s="10">
        <f t="shared" si="684"/>
        <v>0.54021908604968027</v>
      </c>
      <c r="AH136" s="10">
        <f t="shared" si="684"/>
        <v>0.54262449428781023</v>
      </c>
      <c r="AI136" s="10">
        <f t="shared" si="684"/>
        <v>0.54502990252594063</v>
      </c>
      <c r="AJ136" s="10">
        <f t="shared" si="684"/>
        <v>0.54743531076407059</v>
      </c>
      <c r="AK136" s="10">
        <f t="shared" ref="AK136:AZ136" si="685">AK$5/(1-$C136)+$B$136-AK$5</f>
        <v>0.54984071900220099</v>
      </c>
      <c r="AL136" s="10">
        <f t="shared" si="685"/>
        <v>0.55224612724033095</v>
      </c>
      <c r="AM136" s="10">
        <f t="shared" si="685"/>
        <v>0.55465153547846135</v>
      </c>
      <c r="AN136" s="10">
        <f t="shared" si="685"/>
        <v>0.55705694371659131</v>
      </c>
      <c r="AO136" s="10">
        <f t="shared" si="685"/>
        <v>0.55946235195472171</v>
      </c>
      <c r="AP136" s="10">
        <f t="shared" si="685"/>
        <v>0.56186776019285167</v>
      </c>
      <c r="AQ136" s="10">
        <f t="shared" si="685"/>
        <v>0.56427316843098252</v>
      </c>
      <c r="AR136" s="10">
        <f t="shared" si="685"/>
        <v>0.56667857666911248</v>
      </c>
      <c r="AS136" s="10">
        <f t="shared" si="685"/>
        <v>0.56908398490724244</v>
      </c>
      <c r="AT136" s="10">
        <f t="shared" si="685"/>
        <v>0.57148939314537239</v>
      </c>
      <c r="AU136" s="10">
        <f t="shared" si="685"/>
        <v>0.57389480138350324</v>
      </c>
      <c r="AV136" s="10">
        <f t="shared" si="685"/>
        <v>0.5763002096216332</v>
      </c>
      <c r="AW136" s="10">
        <f t="shared" si="685"/>
        <v>0.57870561785976316</v>
      </c>
      <c r="AX136" s="10">
        <f t="shared" si="685"/>
        <v>0.58111102609789311</v>
      </c>
      <c r="AY136" s="10">
        <f t="shared" si="685"/>
        <v>0.58351643433602307</v>
      </c>
      <c r="AZ136" s="10">
        <f t="shared" si="685"/>
        <v>0.58592184257415303</v>
      </c>
      <c r="BA136" s="10">
        <f t="shared" ref="BA136:BP136" si="686">BA$5/(1-$C136)+$B$136-BA$5</f>
        <v>0.58832725081228388</v>
      </c>
      <c r="BB136" s="10">
        <f t="shared" si="686"/>
        <v>0.59073265905041383</v>
      </c>
      <c r="BC136" s="10">
        <f t="shared" si="686"/>
        <v>0.59313806728854424</v>
      </c>
      <c r="BD136" s="10">
        <f t="shared" si="686"/>
        <v>0.59554347552667419</v>
      </c>
      <c r="BE136" s="10">
        <f t="shared" si="686"/>
        <v>0.59794888376480415</v>
      </c>
      <c r="BF136" s="10">
        <f t="shared" si="686"/>
        <v>0.60035429200293411</v>
      </c>
      <c r="BG136" s="10">
        <f t="shared" si="686"/>
        <v>0.60275970024106496</v>
      </c>
      <c r="BH136" s="10">
        <f t="shared" si="686"/>
        <v>0.60516510847919491</v>
      </c>
      <c r="BI136" s="10">
        <f t="shared" si="686"/>
        <v>0.60757051671732487</v>
      </c>
      <c r="BJ136" s="10">
        <f t="shared" si="686"/>
        <v>0.60997592495545483</v>
      </c>
      <c r="BK136" s="10">
        <f t="shared" si="686"/>
        <v>0.61238133319358568</v>
      </c>
      <c r="BL136" s="10">
        <f t="shared" si="686"/>
        <v>0.61478674143171563</v>
      </c>
      <c r="BM136" s="10">
        <f t="shared" si="686"/>
        <v>0.61719214966984559</v>
      </c>
      <c r="BN136" s="10">
        <f t="shared" si="686"/>
        <v>0.61959755790797555</v>
      </c>
      <c r="BO136" s="10">
        <f t="shared" si="686"/>
        <v>0.6220029661461064</v>
      </c>
      <c r="BP136" s="10">
        <f t="shared" si="686"/>
        <v>0.62440837438423635</v>
      </c>
      <c r="BQ136" s="10">
        <f t="shared" ref="BQ136:CF136" si="687">BQ$5/(1-$C136)+$B$136-BQ$5</f>
        <v>0.62681378262236631</v>
      </c>
      <c r="BR136" s="10">
        <f t="shared" si="687"/>
        <v>0.62921919086049627</v>
      </c>
      <c r="BS136" s="10">
        <f t="shared" si="687"/>
        <v>0.63162459909862712</v>
      </c>
      <c r="BT136" s="10">
        <f t="shared" si="687"/>
        <v>0.63403000733675707</v>
      </c>
      <c r="BU136" s="10">
        <f t="shared" si="687"/>
        <v>0.63643541557488703</v>
      </c>
      <c r="BV136" s="10">
        <f t="shared" si="687"/>
        <v>0.63884082381301699</v>
      </c>
      <c r="BW136" s="10">
        <f t="shared" si="687"/>
        <v>0.64124623205114695</v>
      </c>
      <c r="BX136" s="10">
        <f t="shared" si="687"/>
        <v>0.64365164028927779</v>
      </c>
      <c r="BY136" s="10">
        <f t="shared" si="687"/>
        <v>0.64605704852740775</v>
      </c>
      <c r="BZ136" s="10">
        <f t="shared" si="687"/>
        <v>0.64846245676553771</v>
      </c>
      <c r="CA136" s="10">
        <f t="shared" si="687"/>
        <v>0.65086786500366767</v>
      </c>
      <c r="CB136" s="10">
        <f t="shared" si="687"/>
        <v>0.65327327324179851</v>
      </c>
      <c r="CC136" s="10">
        <f t="shared" si="687"/>
        <v>0.65567868147992847</v>
      </c>
      <c r="CD136" s="10">
        <f t="shared" si="687"/>
        <v>0.65808408971805843</v>
      </c>
      <c r="CE136" s="10">
        <f t="shared" si="687"/>
        <v>0.66048949795618839</v>
      </c>
      <c r="CF136" s="10">
        <f t="shared" si="687"/>
        <v>0.66289490619431923</v>
      </c>
      <c r="CG136" s="10">
        <f t="shared" ref="CG136:CV136" si="688">CG$5/(1-$C136)+$B$136-CG$5</f>
        <v>0.66530031443244919</v>
      </c>
      <c r="CH136" s="10">
        <f t="shared" si="688"/>
        <v>0.66770572267057915</v>
      </c>
      <c r="CI136" s="10">
        <f t="shared" si="688"/>
        <v>0.67011113090870911</v>
      </c>
      <c r="CJ136" s="10">
        <f t="shared" si="688"/>
        <v>0.67251653914683995</v>
      </c>
      <c r="CK136" s="10">
        <f t="shared" si="688"/>
        <v>0.67492194738496991</v>
      </c>
      <c r="CL136" s="10">
        <f t="shared" si="688"/>
        <v>0.67732735562309987</v>
      </c>
      <c r="CM136" s="10">
        <f t="shared" si="688"/>
        <v>0.67973276386122983</v>
      </c>
      <c r="CN136" s="10">
        <f t="shared" si="688"/>
        <v>0.68213817209936067</v>
      </c>
      <c r="CO136" s="10">
        <f t="shared" si="688"/>
        <v>0.68454358033749063</v>
      </c>
      <c r="CP136" s="10">
        <f t="shared" si="688"/>
        <v>0.68694898857562059</v>
      </c>
      <c r="CQ136" s="10">
        <f t="shared" si="688"/>
        <v>0.68935439681375055</v>
      </c>
      <c r="CR136" s="10">
        <f t="shared" si="688"/>
        <v>0.69175980505188051</v>
      </c>
      <c r="CS136" s="10">
        <f t="shared" si="688"/>
        <v>0.69416521329001135</v>
      </c>
      <c r="CT136" s="10">
        <f t="shared" si="688"/>
        <v>0.69657062152814131</v>
      </c>
      <c r="CU136" s="10">
        <f t="shared" si="688"/>
        <v>0.69897602976627127</v>
      </c>
      <c r="CV136" s="10">
        <f t="shared" si="688"/>
        <v>0.70138143800440123</v>
      </c>
      <c r="CW136" s="10">
        <f t="shared" ref="CW136:DL136" si="689">CW$5/(1-$C136)+$B$136-CW$5</f>
        <v>0.70378684624253207</v>
      </c>
      <c r="CX136" s="10">
        <f t="shared" si="689"/>
        <v>0.70619225448066203</v>
      </c>
      <c r="CY136" s="10">
        <f t="shared" si="689"/>
        <v>0.70859766271879199</v>
      </c>
      <c r="CZ136" s="10">
        <f t="shared" si="689"/>
        <v>0.71100307095692195</v>
      </c>
      <c r="DA136" s="10">
        <f t="shared" si="689"/>
        <v>0.71340847919505279</v>
      </c>
      <c r="DB136" s="10">
        <f t="shared" si="689"/>
        <v>0.71581388743318275</v>
      </c>
      <c r="DC136" s="10">
        <f t="shared" si="689"/>
        <v>0.71821929567131271</v>
      </c>
      <c r="DD136" s="10">
        <f t="shared" si="689"/>
        <v>0.72062470390944267</v>
      </c>
      <c r="DE136" s="10">
        <f t="shared" si="689"/>
        <v>0.72303011214757351</v>
      </c>
      <c r="DF136" s="10">
        <f t="shared" si="689"/>
        <v>0.72543552038570347</v>
      </c>
      <c r="DG136" s="10">
        <f t="shared" si="689"/>
        <v>0.72784092862383343</v>
      </c>
      <c r="DH136" s="10">
        <f t="shared" si="689"/>
        <v>0.73024633686196339</v>
      </c>
      <c r="DI136" s="10">
        <f t="shared" si="689"/>
        <v>0.73265174510009423</v>
      </c>
      <c r="DJ136" s="10">
        <f t="shared" si="689"/>
        <v>0.73505715333822419</v>
      </c>
      <c r="DK136" s="10">
        <f t="shared" si="689"/>
        <v>0.73746256157635415</v>
      </c>
      <c r="DL136" s="10">
        <f t="shared" si="689"/>
        <v>0.73986796981448411</v>
      </c>
      <c r="DM136" s="10">
        <f t="shared" ref="DM136:EB136" si="690">DM$5/(1-$C136)+$B$136-DM$5</f>
        <v>0.74227337805261406</v>
      </c>
      <c r="DN136" s="10">
        <f t="shared" si="690"/>
        <v>0.74467878629074491</v>
      </c>
      <c r="DO136" s="10">
        <f t="shared" si="690"/>
        <v>0.74708419452887487</v>
      </c>
      <c r="DP136" s="10">
        <f t="shared" si="690"/>
        <v>0.74948960276700571</v>
      </c>
      <c r="DQ136" s="10">
        <f t="shared" si="690"/>
        <v>0.75189501100513567</v>
      </c>
      <c r="DR136" s="10">
        <f t="shared" si="690"/>
        <v>0.75430041924326563</v>
      </c>
      <c r="DS136" s="10">
        <f t="shared" si="690"/>
        <v>0.75670582748139559</v>
      </c>
      <c r="DT136" s="10">
        <f t="shared" si="690"/>
        <v>0.75911123571952555</v>
      </c>
      <c r="DU136" s="10">
        <f t="shared" si="690"/>
        <v>0.7615166439576555</v>
      </c>
      <c r="DV136" s="10">
        <f t="shared" si="690"/>
        <v>0.76392205219578724</v>
      </c>
      <c r="DW136" s="10">
        <f t="shared" si="690"/>
        <v>0.7663274604339172</v>
      </c>
      <c r="DX136" s="10">
        <f t="shared" si="690"/>
        <v>0.76873286867204715</v>
      </c>
      <c r="DY136" s="10">
        <f t="shared" si="690"/>
        <v>0.77113827691017711</v>
      </c>
      <c r="DZ136" s="10">
        <f t="shared" si="690"/>
        <v>0.77354368514830707</v>
      </c>
      <c r="EA136" s="10">
        <f t="shared" si="690"/>
        <v>0.77594909338643703</v>
      </c>
      <c r="EB136" s="10">
        <f t="shared" si="690"/>
        <v>0.77835450162456876</v>
      </c>
      <c r="EC136" s="10">
        <f>EC$5/(1-$C136)+$B$136-EC$5</f>
        <v>0.78075990986269872</v>
      </c>
      <c r="ED136" s="10">
        <f>ED$5/(1-$C136)+$B$136-ED$5</f>
        <v>0.78316531810082868</v>
      </c>
    </row>
    <row r="137" spans="1:134" x14ac:dyDescent="0.25">
      <c r="A137" s="57" t="s">
        <v>104</v>
      </c>
      <c r="B137" s="10">
        <f>0.4566</f>
        <v>0.45660000000000001</v>
      </c>
      <c r="C137" s="7">
        <f>0.0541</f>
        <v>5.4100000000000002E-2</v>
      </c>
      <c r="D137" s="10">
        <f>D$5/(1-$C137)+$B$137-D$5</f>
        <v>0.54239130986362216</v>
      </c>
      <c r="E137" s="10">
        <f t="shared" ref="E137:T137" si="691">E$5/(1-$C137)+$B$137-E$5</f>
        <v>0.54525102019240923</v>
      </c>
      <c r="F137" s="10">
        <f t="shared" si="691"/>
        <v>0.54811073052119674</v>
      </c>
      <c r="G137" s="10">
        <f t="shared" si="691"/>
        <v>0.55097044084998426</v>
      </c>
      <c r="H137" s="10">
        <f t="shared" si="691"/>
        <v>0.55383015117877177</v>
      </c>
      <c r="I137" s="10">
        <f t="shared" si="691"/>
        <v>0.55668986150755884</v>
      </c>
      <c r="J137" s="10">
        <f t="shared" si="691"/>
        <v>0.55954957183634635</v>
      </c>
      <c r="K137" s="10">
        <f t="shared" si="691"/>
        <v>0.56240928216513386</v>
      </c>
      <c r="L137" s="10">
        <f t="shared" si="691"/>
        <v>0.56526899249392093</v>
      </c>
      <c r="M137" s="10">
        <f t="shared" si="691"/>
        <v>0.56812870282270844</v>
      </c>
      <c r="N137" s="10">
        <f t="shared" si="691"/>
        <v>0.57098841315149595</v>
      </c>
      <c r="O137" s="10">
        <f t="shared" si="691"/>
        <v>0.57384812348028325</v>
      </c>
      <c r="P137" s="10">
        <f t="shared" si="691"/>
        <v>0.57670783380907054</v>
      </c>
      <c r="Q137" s="10">
        <f t="shared" si="691"/>
        <v>0.57956754413785827</v>
      </c>
      <c r="R137" s="10">
        <f t="shared" si="691"/>
        <v>0.58242725446664556</v>
      </c>
      <c r="S137" s="10">
        <f t="shared" si="691"/>
        <v>0.58528696479543285</v>
      </c>
      <c r="T137" s="10">
        <f t="shared" si="691"/>
        <v>0.58814667512422014</v>
      </c>
      <c r="U137" s="10">
        <f t="shared" ref="U137:AJ137" si="692">U$5/(1-$C137)+$B$137-U$5</f>
        <v>0.59100638545300788</v>
      </c>
      <c r="V137" s="10">
        <f t="shared" si="692"/>
        <v>0.59386609578179517</v>
      </c>
      <c r="W137" s="10">
        <f t="shared" si="692"/>
        <v>0.59672580611058246</v>
      </c>
      <c r="X137" s="10">
        <f t="shared" si="692"/>
        <v>0.59958551643936975</v>
      </c>
      <c r="Y137" s="10">
        <f t="shared" si="692"/>
        <v>0.60244522676815704</v>
      </c>
      <c r="Z137" s="10">
        <f t="shared" si="692"/>
        <v>0.60530493709694477</v>
      </c>
      <c r="AA137" s="10">
        <f t="shared" si="692"/>
        <v>0.60816464742573206</v>
      </c>
      <c r="AB137" s="10">
        <f t="shared" si="692"/>
        <v>0.61102435775451935</v>
      </c>
      <c r="AC137" s="10">
        <f t="shared" si="692"/>
        <v>0.61388406808330664</v>
      </c>
      <c r="AD137" s="10">
        <f t="shared" si="692"/>
        <v>0.61674377841209438</v>
      </c>
      <c r="AE137" s="10">
        <f t="shared" si="692"/>
        <v>0.61960348874088167</v>
      </c>
      <c r="AF137" s="10">
        <f t="shared" si="692"/>
        <v>0.62246319906966896</v>
      </c>
      <c r="AG137" s="10">
        <f t="shared" si="692"/>
        <v>0.62532290939845625</v>
      </c>
      <c r="AH137" s="10">
        <f t="shared" si="692"/>
        <v>0.62818261972724354</v>
      </c>
      <c r="AI137" s="10">
        <f t="shared" si="692"/>
        <v>0.63104233005603128</v>
      </c>
      <c r="AJ137" s="10">
        <f t="shared" si="692"/>
        <v>0.63390204038481857</v>
      </c>
      <c r="AK137" s="10">
        <f t="shared" ref="AK137:AZ137" si="693">AK$5/(1-$C137)+$B$137-AK$5</f>
        <v>0.63676175071360586</v>
      </c>
      <c r="AL137" s="10">
        <f t="shared" si="693"/>
        <v>0.63962146104239315</v>
      </c>
      <c r="AM137" s="10">
        <f t="shared" si="693"/>
        <v>0.64248117137118088</v>
      </c>
      <c r="AN137" s="10">
        <f t="shared" si="693"/>
        <v>0.64534088169996817</v>
      </c>
      <c r="AO137" s="10">
        <f t="shared" si="693"/>
        <v>0.64820059202875546</v>
      </c>
      <c r="AP137" s="10">
        <f t="shared" si="693"/>
        <v>0.6510603023575432</v>
      </c>
      <c r="AQ137" s="10">
        <f t="shared" si="693"/>
        <v>0.65392001268633004</v>
      </c>
      <c r="AR137" s="10">
        <f t="shared" si="693"/>
        <v>0.65677972301511778</v>
      </c>
      <c r="AS137" s="10">
        <f t="shared" si="693"/>
        <v>0.65963943334390551</v>
      </c>
      <c r="AT137" s="10">
        <f t="shared" si="693"/>
        <v>0.66249914367269236</v>
      </c>
      <c r="AU137" s="10">
        <f t="shared" si="693"/>
        <v>0.66535885400148009</v>
      </c>
      <c r="AV137" s="10">
        <f t="shared" si="693"/>
        <v>0.66821856433026783</v>
      </c>
      <c r="AW137" s="10">
        <f t="shared" si="693"/>
        <v>0.67107827465905467</v>
      </c>
      <c r="AX137" s="10">
        <f t="shared" si="693"/>
        <v>0.67393798498784241</v>
      </c>
      <c r="AY137" s="10">
        <f t="shared" si="693"/>
        <v>0.67679769531662926</v>
      </c>
      <c r="AZ137" s="10">
        <f t="shared" si="693"/>
        <v>0.67965740564541699</v>
      </c>
      <c r="BA137" s="10">
        <f t="shared" ref="BA137:BP137" si="694">BA$5/(1-$C137)+$B$137-BA$5</f>
        <v>0.68251711597420384</v>
      </c>
      <c r="BB137" s="10">
        <f t="shared" si="694"/>
        <v>0.68537682630299157</v>
      </c>
      <c r="BC137" s="10">
        <f t="shared" si="694"/>
        <v>0.68823653663177886</v>
      </c>
      <c r="BD137" s="10">
        <f t="shared" si="694"/>
        <v>0.6910962469605666</v>
      </c>
      <c r="BE137" s="10">
        <f t="shared" si="694"/>
        <v>0.69395595728935344</v>
      </c>
      <c r="BF137" s="10">
        <f t="shared" si="694"/>
        <v>0.69681566761814118</v>
      </c>
      <c r="BG137" s="10">
        <f t="shared" si="694"/>
        <v>0.69967537794692891</v>
      </c>
      <c r="BH137" s="10">
        <f t="shared" si="694"/>
        <v>0.70253508827571576</v>
      </c>
      <c r="BI137" s="10">
        <f t="shared" si="694"/>
        <v>0.70539479860450349</v>
      </c>
      <c r="BJ137" s="10">
        <f t="shared" si="694"/>
        <v>0.70825450893329034</v>
      </c>
      <c r="BK137" s="10">
        <f t="shared" si="694"/>
        <v>0.71111421926207807</v>
      </c>
      <c r="BL137" s="10">
        <f t="shared" si="694"/>
        <v>0.71397392959086581</v>
      </c>
      <c r="BM137" s="10">
        <f t="shared" si="694"/>
        <v>0.71683363991965265</v>
      </c>
      <c r="BN137" s="10">
        <f t="shared" si="694"/>
        <v>0.71969335024844039</v>
      </c>
      <c r="BO137" s="10">
        <f t="shared" si="694"/>
        <v>0.72255306057722724</v>
      </c>
      <c r="BP137" s="10">
        <f t="shared" si="694"/>
        <v>0.72541277090601497</v>
      </c>
      <c r="BQ137" s="10">
        <f t="shared" ref="BQ137:CF137" si="695">BQ$5/(1-$C137)+$B$137-BQ$5</f>
        <v>0.7282724812348027</v>
      </c>
      <c r="BR137" s="10">
        <f t="shared" si="695"/>
        <v>0.73113219156358955</v>
      </c>
      <c r="BS137" s="10">
        <f t="shared" si="695"/>
        <v>0.73399190189237729</v>
      </c>
      <c r="BT137" s="10">
        <f t="shared" si="695"/>
        <v>0.73685161222116502</v>
      </c>
      <c r="BU137" s="10">
        <f t="shared" si="695"/>
        <v>0.73971132254995187</v>
      </c>
      <c r="BV137" s="10">
        <f t="shared" si="695"/>
        <v>0.7425710328787396</v>
      </c>
      <c r="BW137" s="10">
        <f t="shared" si="695"/>
        <v>0.74543074320752645</v>
      </c>
      <c r="BX137" s="10">
        <f t="shared" si="695"/>
        <v>0.74829045353631418</v>
      </c>
      <c r="BY137" s="10">
        <f t="shared" si="695"/>
        <v>0.75115016386510192</v>
      </c>
      <c r="BZ137" s="10">
        <f t="shared" si="695"/>
        <v>0.75400987419388876</v>
      </c>
      <c r="CA137" s="10">
        <f t="shared" si="695"/>
        <v>0.7568695845226765</v>
      </c>
      <c r="CB137" s="10">
        <f t="shared" si="695"/>
        <v>0.75972929485146334</v>
      </c>
      <c r="CC137" s="10">
        <f t="shared" si="695"/>
        <v>0.76258900518025108</v>
      </c>
      <c r="CD137" s="10">
        <f t="shared" si="695"/>
        <v>0.76544871550903881</v>
      </c>
      <c r="CE137" s="10">
        <f t="shared" si="695"/>
        <v>0.76830842583782566</v>
      </c>
      <c r="CF137" s="10">
        <f t="shared" si="695"/>
        <v>0.77116813616661339</v>
      </c>
      <c r="CG137" s="10">
        <f t="shared" ref="CG137:CV137" si="696">CG$5/(1-$C137)+$B$137-CG$5</f>
        <v>0.77402784649540024</v>
      </c>
      <c r="CH137" s="10">
        <f t="shared" si="696"/>
        <v>0.77688755682418797</v>
      </c>
      <c r="CI137" s="10">
        <f t="shared" si="696"/>
        <v>0.77974726715297571</v>
      </c>
      <c r="CJ137" s="10">
        <f t="shared" si="696"/>
        <v>0.78260697748176256</v>
      </c>
      <c r="CK137" s="10">
        <f t="shared" si="696"/>
        <v>0.78546668781055029</v>
      </c>
      <c r="CL137" s="10">
        <f t="shared" si="696"/>
        <v>0.78832639813933802</v>
      </c>
      <c r="CM137" s="10">
        <f t="shared" si="696"/>
        <v>0.79118610846812487</v>
      </c>
      <c r="CN137" s="10">
        <f t="shared" si="696"/>
        <v>0.79404581879691261</v>
      </c>
      <c r="CO137" s="10">
        <f t="shared" si="696"/>
        <v>0.79690552912569945</v>
      </c>
      <c r="CP137" s="10">
        <f t="shared" si="696"/>
        <v>0.79976523945448719</v>
      </c>
      <c r="CQ137" s="10">
        <f t="shared" si="696"/>
        <v>0.80262494978327492</v>
      </c>
      <c r="CR137" s="10">
        <f t="shared" si="696"/>
        <v>0.80548466011206177</v>
      </c>
      <c r="CS137" s="10">
        <f t="shared" si="696"/>
        <v>0.8083443704408495</v>
      </c>
      <c r="CT137" s="10">
        <f t="shared" si="696"/>
        <v>0.81120408076963635</v>
      </c>
      <c r="CU137" s="10">
        <f t="shared" si="696"/>
        <v>0.81406379109842408</v>
      </c>
      <c r="CV137" s="10">
        <f t="shared" si="696"/>
        <v>0.81692350142721182</v>
      </c>
      <c r="CW137" s="10">
        <f t="shared" ref="CW137:DL137" si="697">CW$5/(1-$C137)+$B$137-CW$5</f>
        <v>0.81978321175599866</v>
      </c>
      <c r="CX137" s="10">
        <f t="shared" si="697"/>
        <v>0.8226429220847864</v>
      </c>
      <c r="CY137" s="10">
        <f t="shared" si="697"/>
        <v>0.82550263241357325</v>
      </c>
      <c r="CZ137" s="10">
        <f t="shared" si="697"/>
        <v>0.82836234274236098</v>
      </c>
      <c r="DA137" s="10">
        <f t="shared" si="697"/>
        <v>0.83122205307114871</v>
      </c>
      <c r="DB137" s="10">
        <f t="shared" si="697"/>
        <v>0.83408176339993556</v>
      </c>
      <c r="DC137" s="10">
        <f t="shared" si="697"/>
        <v>0.8369414737287233</v>
      </c>
      <c r="DD137" s="10">
        <f t="shared" si="697"/>
        <v>0.83980118405751103</v>
      </c>
      <c r="DE137" s="10">
        <f t="shared" si="697"/>
        <v>0.84266089438629788</v>
      </c>
      <c r="DF137" s="10">
        <f t="shared" si="697"/>
        <v>0.84552060471508561</v>
      </c>
      <c r="DG137" s="10">
        <f t="shared" si="697"/>
        <v>0.84838031504387246</v>
      </c>
      <c r="DH137" s="10">
        <f t="shared" si="697"/>
        <v>0.85124002537266019</v>
      </c>
      <c r="DI137" s="10">
        <f t="shared" si="697"/>
        <v>0.85409973570144793</v>
      </c>
      <c r="DJ137" s="10">
        <f t="shared" si="697"/>
        <v>0.85695944603023477</v>
      </c>
      <c r="DK137" s="10">
        <f t="shared" si="697"/>
        <v>0.85981915635902251</v>
      </c>
      <c r="DL137" s="10">
        <f t="shared" si="697"/>
        <v>0.86267886668780935</v>
      </c>
      <c r="DM137" s="10">
        <f t="shared" ref="DM137:EB137" si="698">DM$5/(1-$C137)+$B$137-DM$5</f>
        <v>0.86553857701659709</v>
      </c>
      <c r="DN137" s="10">
        <f t="shared" si="698"/>
        <v>0.86839828734538482</v>
      </c>
      <c r="DO137" s="10">
        <f t="shared" si="698"/>
        <v>0.87125799767417256</v>
      </c>
      <c r="DP137" s="10">
        <f t="shared" si="698"/>
        <v>0.87411770800296029</v>
      </c>
      <c r="DQ137" s="10">
        <f t="shared" si="698"/>
        <v>0.87697741833174803</v>
      </c>
      <c r="DR137" s="10">
        <f t="shared" si="698"/>
        <v>0.87983712866053398</v>
      </c>
      <c r="DS137" s="10">
        <f t="shared" si="698"/>
        <v>0.88269683898932172</v>
      </c>
      <c r="DT137" s="10">
        <f t="shared" si="698"/>
        <v>0.88555654931810945</v>
      </c>
      <c r="DU137" s="10">
        <f t="shared" si="698"/>
        <v>0.88841625964689719</v>
      </c>
      <c r="DV137" s="10">
        <f t="shared" si="698"/>
        <v>0.89127596997568315</v>
      </c>
      <c r="DW137" s="10">
        <f t="shared" si="698"/>
        <v>0.89413568030447088</v>
      </c>
      <c r="DX137" s="10">
        <f t="shared" si="698"/>
        <v>0.89699539063325862</v>
      </c>
      <c r="DY137" s="10">
        <f t="shared" si="698"/>
        <v>0.89985510096204635</v>
      </c>
      <c r="DZ137" s="10">
        <f t="shared" si="698"/>
        <v>0.90271481129083408</v>
      </c>
      <c r="EA137" s="10">
        <f t="shared" si="698"/>
        <v>0.90557452161962004</v>
      </c>
      <c r="EB137" s="10">
        <f t="shared" si="698"/>
        <v>0.90843423194840778</v>
      </c>
      <c r="EC137" s="10">
        <f>EC$5/(1-$C137)+$B$137-EC$5</f>
        <v>0.91129394227719551</v>
      </c>
      <c r="ED137" s="10">
        <f>ED$5/(1-$C137)+$B$137-ED$5</f>
        <v>0.91415365260598325</v>
      </c>
    </row>
    <row r="138" spans="1:134" x14ac:dyDescent="0.25">
      <c r="A138" s="5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</row>
    <row r="139" spans="1:134" x14ac:dyDescent="0.25">
      <c r="A139" s="1" t="s">
        <v>102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</row>
    <row r="140" spans="1:134" x14ac:dyDescent="0.25">
      <c r="A140" s="57" t="s">
        <v>105</v>
      </c>
      <c r="B140" s="10">
        <f>0.3773</f>
        <v>0.37730000000000002</v>
      </c>
      <c r="C140" s="7">
        <f>0.0422</f>
        <v>4.2200000000000001E-2</v>
      </c>
      <c r="D140" s="10">
        <f>D$5/(1-$C140)+$B$140-D$5</f>
        <v>0.44338895385257882</v>
      </c>
      <c r="E140" s="10">
        <f t="shared" ref="E140:T140" si="699">E$5/(1-$C140)+$B$140-E$5</f>
        <v>0.44559191898099804</v>
      </c>
      <c r="F140" s="10">
        <f t="shared" si="699"/>
        <v>0.4477948841094177</v>
      </c>
      <c r="G140" s="10">
        <f t="shared" si="699"/>
        <v>0.44999784923783692</v>
      </c>
      <c r="H140" s="10">
        <f t="shared" si="699"/>
        <v>0.45220081436625614</v>
      </c>
      <c r="I140" s="10">
        <f t="shared" si="699"/>
        <v>0.45440377949467536</v>
      </c>
      <c r="J140" s="10">
        <f t="shared" si="699"/>
        <v>0.45660674462309458</v>
      </c>
      <c r="K140" s="10">
        <f t="shared" si="699"/>
        <v>0.45880970975151381</v>
      </c>
      <c r="L140" s="10">
        <f t="shared" si="699"/>
        <v>0.46101267487993347</v>
      </c>
      <c r="M140" s="10">
        <f t="shared" si="699"/>
        <v>0.46321564000835269</v>
      </c>
      <c r="N140" s="10">
        <f t="shared" si="699"/>
        <v>0.46541860513677191</v>
      </c>
      <c r="O140" s="10">
        <f t="shared" si="699"/>
        <v>0.46762157026519091</v>
      </c>
      <c r="P140" s="10">
        <f t="shared" si="699"/>
        <v>0.46982453539361035</v>
      </c>
      <c r="Q140" s="10">
        <f t="shared" si="699"/>
        <v>0.4720275005220298</v>
      </c>
      <c r="R140" s="10">
        <f t="shared" si="699"/>
        <v>0.4742304656504488</v>
      </c>
      <c r="S140" s="10">
        <f t="shared" si="699"/>
        <v>0.47643343077886824</v>
      </c>
      <c r="T140" s="10">
        <f t="shared" si="699"/>
        <v>0.47863639590728768</v>
      </c>
      <c r="U140" s="10">
        <f t="shared" ref="U140:AJ140" si="700">U$5/(1-$C140)+$B$140-U$5</f>
        <v>0.48083936103570668</v>
      </c>
      <c r="V140" s="10">
        <f t="shared" si="700"/>
        <v>0.48304232616412612</v>
      </c>
      <c r="W140" s="10">
        <f t="shared" si="700"/>
        <v>0.48524529129254557</v>
      </c>
      <c r="X140" s="10">
        <f t="shared" si="700"/>
        <v>0.48744825642096457</v>
      </c>
      <c r="Y140" s="10">
        <f t="shared" si="700"/>
        <v>0.48965122154938401</v>
      </c>
      <c r="Z140" s="10">
        <f t="shared" si="700"/>
        <v>0.49185418667780345</v>
      </c>
      <c r="AA140" s="10">
        <f t="shared" si="700"/>
        <v>0.49405715180622245</v>
      </c>
      <c r="AB140" s="10">
        <f t="shared" si="700"/>
        <v>0.49626011693464189</v>
      </c>
      <c r="AC140" s="10">
        <f t="shared" si="700"/>
        <v>0.49846308206306089</v>
      </c>
      <c r="AD140" s="10">
        <f t="shared" si="700"/>
        <v>0.50066604719148033</v>
      </c>
      <c r="AE140" s="10">
        <f t="shared" si="700"/>
        <v>0.50286901231989978</v>
      </c>
      <c r="AF140" s="10">
        <f t="shared" si="700"/>
        <v>0.50507197744831878</v>
      </c>
      <c r="AG140" s="10">
        <f t="shared" si="700"/>
        <v>0.50727494257673822</v>
      </c>
      <c r="AH140" s="10">
        <f t="shared" si="700"/>
        <v>0.50947790770515766</v>
      </c>
      <c r="AI140" s="10">
        <f t="shared" si="700"/>
        <v>0.51168087283357666</v>
      </c>
      <c r="AJ140" s="10">
        <f t="shared" si="700"/>
        <v>0.5138838379619961</v>
      </c>
      <c r="AK140" s="10">
        <f t="shared" ref="AK140:AZ140" si="701">AK$5/(1-$C140)+$B$140-AK$5</f>
        <v>0.51608680309041555</v>
      </c>
      <c r="AL140" s="10">
        <f t="shared" si="701"/>
        <v>0.51828976821883455</v>
      </c>
      <c r="AM140" s="10">
        <f t="shared" si="701"/>
        <v>0.52049273334725399</v>
      </c>
      <c r="AN140" s="10">
        <f t="shared" si="701"/>
        <v>0.52269569847567343</v>
      </c>
      <c r="AO140" s="10">
        <f t="shared" si="701"/>
        <v>0.52489866360409243</v>
      </c>
      <c r="AP140" s="10">
        <f t="shared" si="701"/>
        <v>0.52710162873251187</v>
      </c>
      <c r="AQ140" s="10">
        <f t="shared" si="701"/>
        <v>0.52930459386093132</v>
      </c>
      <c r="AR140" s="10">
        <f t="shared" si="701"/>
        <v>0.53150755898935076</v>
      </c>
      <c r="AS140" s="10">
        <f t="shared" si="701"/>
        <v>0.5337105241177702</v>
      </c>
      <c r="AT140" s="10">
        <f t="shared" si="701"/>
        <v>0.53591348924618964</v>
      </c>
      <c r="AU140" s="10">
        <f t="shared" si="701"/>
        <v>0.5381164543746082</v>
      </c>
      <c r="AV140" s="10">
        <f t="shared" si="701"/>
        <v>0.54031941950302764</v>
      </c>
      <c r="AW140" s="10">
        <f t="shared" si="701"/>
        <v>0.54252238463144709</v>
      </c>
      <c r="AX140" s="10">
        <f t="shared" si="701"/>
        <v>0.54472534975986653</v>
      </c>
      <c r="AY140" s="10">
        <f t="shared" si="701"/>
        <v>0.54692831488828508</v>
      </c>
      <c r="AZ140" s="10">
        <f t="shared" si="701"/>
        <v>0.54913128001670453</v>
      </c>
      <c r="BA140" s="10">
        <f t="shared" ref="BA140:BP140" si="702">BA$5/(1-$C140)+$B$140-BA$5</f>
        <v>0.55133424514512397</v>
      </c>
      <c r="BB140" s="10">
        <f t="shared" si="702"/>
        <v>0.55353721027354341</v>
      </c>
      <c r="BC140" s="10">
        <f t="shared" si="702"/>
        <v>0.55574017540196241</v>
      </c>
      <c r="BD140" s="10">
        <f t="shared" si="702"/>
        <v>0.55794314053038185</v>
      </c>
      <c r="BE140" s="10">
        <f t="shared" si="702"/>
        <v>0.5601461056588013</v>
      </c>
      <c r="BF140" s="10">
        <f t="shared" si="702"/>
        <v>0.56234907078722074</v>
      </c>
      <c r="BG140" s="10">
        <f t="shared" si="702"/>
        <v>0.56455203591563929</v>
      </c>
      <c r="BH140" s="10">
        <f t="shared" si="702"/>
        <v>0.56675500104405874</v>
      </c>
      <c r="BI140" s="10">
        <f t="shared" si="702"/>
        <v>0.56895796617247818</v>
      </c>
      <c r="BJ140" s="10">
        <f t="shared" si="702"/>
        <v>0.57116093130089762</v>
      </c>
      <c r="BK140" s="10">
        <f t="shared" si="702"/>
        <v>0.57336389642931707</v>
      </c>
      <c r="BL140" s="10">
        <f t="shared" si="702"/>
        <v>0.57556686155773651</v>
      </c>
      <c r="BM140" s="10">
        <f t="shared" si="702"/>
        <v>0.57776982668615506</v>
      </c>
      <c r="BN140" s="10">
        <f t="shared" si="702"/>
        <v>0.57997279181457451</v>
      </c>
      <c r="BO140" s="10">
        <f t="shared" si="702"/>
        <v>0.58217575694299395</v>
      </c>
      <c r="BP140" s="10">
        <f t="shared" si="702"/>
        <v>0.58437872207141339</v>
      </c>
      <c r="BQ140" s="10">
        <f t="shared" ref="BQ140:CF140" si="703">BQ$5/(1-$C140)+$B$140-BQ$5</f>
        <v>0.58658168719983284</v>
      </c>
      <c r="BR140" s="10">
        <f t="shared" si="703"/>
        <v>0.58878465232825228</v>
      </c>
      <c r="BS140" s="10">
        <f t="shared" si="703"/>
        <v>0.59098761745667083</v>
      </c>
      <c r="BT140" s="10">
        <f t="shared" si="703"/>
        <v>0.59319058258509028</v>
      </c>
      <c r="BU140" s="10">
        <f t="shared" si="703"/>
        <v>0.59539354771350972</v>
      </c>
      <c r="BV140" s="10">
        <f t="shared" si="703"/>
        <v>0.59759651284192916</v>
      </c>
      <c r="BW140" s="10">
        <f t="shared" si="703"/>
        <v>0.5997994779703486</v>
      </c>
      <c r="BX140" s="10">
        <f t="shared" si="703"/>
        <v>0.60200244309876805</v>
      </c>
      <c r="BY140" s="10">
        <f t="shared" si="703"/>
        <v>0.6042054082271866</v>
      </c>
      <c r="BZ140" s="10">
        <f t="shared" si="703"/>
        <v>0.60640837335560605</v>
      </c>
      <c r="CA140" s="10">
        <f t="shared" si="703"/>
        <v>0.60861133848402549</v>
      </c>
      <c r="CB140" s="10">
        <f t="shared" si="703"/>
        <v>0.61081430361244493</v>
      </c>
      <c r="CC140" s="10">
        <f t="shared" si="703"/>
        <v>0.61301726874086437</v>
      </c>
      <c r="CD140" s="10">
        <f t="shared" si="703"/>
        <v>0.61522023386928293</v>
      </c>
      <c r="CE140" s="10">
        <f t="shared" si="703"/>
        <v>0.61742319899770237</v>
      </c>
      <c r="CF140" s="10">
        <f t="shared" si="703"/>
        <v>0.61962616412612181</v>
      </c>
      <c r="CG140" s="10">
        <f t="shared" ref="CG140:CV140" si="704">CG$5/(1-$C140)+$B$140-CG$5</f>
        <v>0.62182912925454126</v>
      </c>
      <c r="CH140" s="10">
        <f t="shared" si="704"/>
        <v>0.6240320943829607</v>
      </c>
      <c r="CI140" s="10">
        <f t="shared" si="704"/>
        <v>0.62623505951138014</v>
      </c>
      <c r="CJ140" s="10">
        <f t="shared" si="704"/>
        <v>0.6284380246397987</v>
      </c>
      <c r="CK140" s="10">
        <f t="shared" si="704"/>
        <v>0.63064098976821814</v>
      </c>
      <c r="CL140" s="10">
        <f t="shared" si="704"/>
        <v>0.63284395489663758</v>
      </c>
      <c r="CM140" s="10">
        <f t="shared" si="704"/>
        <v>0.63504692002505703</v>
      </c>
      <c r="CN140" s="10">
        <f t="shared" si="704"/>
        <v>0.63724988515347647</v>
      </c>
      <c r="CO140" s="10">
        <f t="shared" si="704"/>
        <v>0.63945285028189591</v>
      </c>
      <c r="CP140" s="10">
        <f t="shared" si="704"/>
        <v>0.64165581541031447</v>
      </c>
      <c r="CQ140" s="10">
        <f t="shared" si="704"/>
        <v>0.64385878053873391</v>
      </c>
      <c r="CR140" s="10">
        <f t="shared" si="704"/>
        <v>0.64606174566715335</v>
      </c>
      <c r="CS140" s="10">
        <f t="shared" si="704"/>
        <v>0.6482647107955728</v>
      </c>
      <c r="CT140" s="10">
        <f t="shared" si="704"/>
        <v>0.65046767592399224</v>
      </c>
      <c r="CU140" s="10">
        <f t="shared" si="704"/>
        <v>0.65267064105241079</v>
      </c>
      <c r="CV140" s="10">
        <f t="shared" si="704"/>
        <v>0.65487360618083024</v>
      </c>
      <c r="CW140" s="10">
        <f t="shared" ref="CW140:DL140" si="705">CW$5/(1-$C140)+$B$140-CW$5</f>
        <v>0.65707657130924968</v>
      </c>
      <c r="CX140" s="10">
        <f t="shared" si="705"/>
        <v>0.65927953643766912</v>
      </c>
      <c r="CY140" s="10">
        <f t="shared" si="705"/>
        <v>0.66148250156608857</v>
      </c>
      <c r="CZ140" s="10">
        <f t="shared" si="705"/>
        <v>0.66368546669450801</v>
      </c>
      <c r="DA140" s="10">
        <f t="shared" si="705"/>
        <v>0.66588843182292656</v>
      </c>
      <c r="DB140" s="10">
        <f t="shared" si="705"/>
        <v>0.66809139695134601</v>
      </c>
      <c r="DC140" s="10">
        <f t="shared" si="705"/>
        <v>0.67029436207976545</v>
      </c>
      <c r="DD140" s="10">
        <f t="shared" si="705"/>
        <v>0.67249732720818489</v>
      </c>
      <c r="DE140" s="10">
        <f t="shared" si="705"/>
        <v>0.67470029233660433</v>
      </c>
      <c r="DF140" s="10">
        <f t="shared" si="705"/>
        <v>0.67690325746502378</v>
      </c>
      <c r="DG140" s="10">
        <f t="shared" si="705"/>
        <v>0.67910622259344233</v>
      </c>
      <c r="DH140" s="10">
        <f t="shared" si="705"/>
        <v>0.68130918772186178</v>
      </c>
      <c r="DI140" s="10">
        <f t="shared" si="705"/>
        <v>0.68351215285028122</v>
      </c>
      <c r="DJ140" s="10">
        <f t="shared" si="705"/>
        <v>0.68571511797870066</v>
      </c>
      <c r="DK140" s="10">
        <f t="shared" si="705"/>
        <v>0.6879180831071201</v>
      </c>
      <c r="DL140" s="10">
        <f t="shared" si="705"/>
        <v>0.69012104823553955</v>
      </c>
      <c r="DM140" s="10">
        <f t="shared" ref="DM140:EB140" si="706">DM$5/(1-$C140)+$B$140-DM$5</f>
        <v>0.6923240133639581</v>
      </c>
      <c r="DN140" s="10">
        <f t="shared" si="706"/>
        <v>0.69452697849237754</v>
      </c>
      <c r="DO140" s="10">
        <f t="shared" si="706"/>
        <v>0.69672994362079699</v>
      </c>
      <c r="DP140" s="10">
        <f t="shared" si="706"/>
        <v>0.69893290874921643</v>
      </c>
      <c r="DQ140" s="10">
        <f t="shared" si="706"/>
        <v>0.70113587387763587</v>
      </c>
      <c r="DR140" s="10">
        <f t="shared" si="706"/>
        <v>0.70333883900605532</v>
      </c>
      <c r="DS140" s="10">
        <f t="shared" si="706"/>
        <v>0.70554180413447476</v>
      </c>
      <c r="DT140" s="10">
        <f t="shared" si="706"/>
        <v>0.7077447692628942</v>
      </c>
      <c r="DU140" s="10">
        <f t="shared" si="706"/>
        <v>0.70994773439131365</v>
      </c>
      <c r="DV140" s="10">
        <f t="shared" si="706"/>
        <v>0.71215069951973309</v>
      </c>
      <c r="DW140" s="10">
        <f t="shared" si="706"/>
        <v>0.71435366464815253</v>
      </c>
      <c r="DX140" s="10">
        <f t="shared" si="706"/>
        <v>0.7165566297765702</v>
      </c>
      <c r="DY140" s="10">
        <f t="shared" si="706"/>
        <v>0.71875959490498964</v>
      </c>
      <c r="DZ140" s="10">
        <f t="shared" si="706"/>
        <v>0.72096256003340908</v>
      </c>
      <c r="EA140" s="10">
        <f t="shared" si="706"/>
        <v>0.72316552516182853</v>
      </c>
      <c r="EB140" s="10">
        <f t="shared" si="706"/>
        <v>0.72536849029024797</v>
      </c>
      <c r="EC140" s="10">
        <f>EC$5/(1-$C140)+$B$140-EC$5</f>
        <v>0.72757145541866741</v>
      </c>
      <c r="ED140" s="10">
        <f>ED$5/(1-$C140)+$B$140-ED$5</f>
        <v>0.72977442054708686</v>
      </c>
    </row>
    <row r="141" spans="1:134" x14ac:dyDescent="0.25">
      <c r="A141" s="57" t="s">
        <v>106</v>
      </c>
      <c r="B141" s="10">
        <f>0.4356</f>
        <v>0.43559999999999999</v>
      </c>
      <c r="C141" s="7">
        <f>0.0504</f>
        <v>5.04E-2</v>
      </c>
      <c r="D141" s="10">
        <f>D$5/(1-$C141)+$B$141-D$5</f>
        <v>0.51521246840775081</v>
      </c>
      <c r="E141" s="10">
        <f t="shared" ref="E141:T141" si="707">E$5/(1-$C141)+$B$141-E$5</f>
        <v>0.51786621735467597</v>
      </c>
      <c r="F141" s="10">
        <f t="shared" si="707"/>
        <v>0.52051996630160069</v>
      </c>
      <c r="G141" s="10">
        <f t="shared" si="707"/>
        <v>0.52317371524852541</v>
      </c>
      <c r="H141" s="10">
        <f t="shared" si="707"/>
        <v>0.52582746419545057</v>
      </c>
      <c r="I141" s="10">
        <f t="shared" si="707"/>
        <v>0.52848121314237573</v>
      </c>
      <c r="J141" s="10">
        <f t="shared" si="707"/>
        <v>0.53113496208930089</v>
      </c>
      <c r="K141" s="10">
        <f t="shared" si="707"/>
        <v>0.53378871103622605</v>
      </c>
      <c r="L141" s="10">
        <f t="shared" si="707"/>
        <v>0.53644245998315077</v>
      </c>
      <c r="M141" s="10">
        <f t="shared" si="707"/>
        <v>0.53909620893007593</v>
      </c>
      <c r="N141" s="10">
        <f t="shared" si="707"/>
        <v>0.54174995787700064</v>
      </c>
      <c r="O141" s="10">
        <f t="shared" si="707"/>
        <v>0.54440370682392603</v>
      </c>
      <c r="P141" s="10">
        <f t="shared" si="707"/>
        <v>0.54705745577085096</v>
      </c>
      <c r="Q141" s="10">
        <f t="shared" si="707"/>
        <v>0.5497112047177759</v>
      </c>
      <c r="R141" s="10">
        <f t="shared" si="707"/>
        <v>0.55236495366470084</v>
      </c>
      <c r="S141" s="10">
        <f t="shared" si="707"/>
        <v>0.55501870261162578</v>
      </c>
      <c r="T141" s="10">
        <f t="shared" si="707"/>
        <v>0.55767245155855072</v>
      </c>
      <c r="U141" s="10">
        <f t="shared" ref="U141:AJ141" si="708">U$5/(1-$C141)+$B$141-U$5</f>
        <v>0.5603262005054761</v>
      </c>
      <c r="V141" s="10">
        <f t="shared" si="708"/>
        <v>0.56297994945240104</v>
      </c>
      <c r="W141" s="10">
        <f t="shared" si="708"/>
        <v>0.56563369839932598</v>
      </c>
      <c r="X141" s="10">
        <f t="shared" si="708"/>
        <v>0.56828744734625092</v>
      </c>
      <c r="Y141" s="10">
        <f t="shared" si="708"/>
        <v>0.57094119629317586</v>
      </c>
      <c r="Z141" s="10">
        <f t="shared" si="708"/>
        <v>0.5735949452401008</v>
      </c>
      <c r="AA141" s="10">
        <f t="shared" si="708"/>
        <v>0.57624869418702618</v>
      </c>
      <c r="AB141" s="10">
        <f t="shared" si="708"/>
        <v>0.57890244313395112</v>
      </c>
      <c r="AC141" s="10">
        <f t="shared" si="708"/>
        <v>0.58155619208087606</v>
      </c>
      <c r="AD141" s="10">
        <f t="shared" si="708"/>
        <v>0.58420994102780099</v>
      </c>
      <c r="AE141" s="10">
        <f t="shared" si="708"/>
        <v>0.58686368997472593</v>
      </c>
      <c r="AF141" s="10">
        <f t="shared" si="708"/>
        <v>0.58951743892165087</v>
      </c>
      <c r="AG141" s="10">
        <f t="shared" si="708"/>
        <v>0.59217118786857625</v>
      </c>
      <c r="AH141" s="10">
        <f t="shared" si="708"/>
        <v>0.59482493681550119</v>
      </c>
      <c r="AI141" s="10">
        <f t="shared" si="708"/>
        <v>0.59747868576242613</v>
      </c>
      <c r="AJ141" s="10">
        <f t="shared" si="708"/>
        <v>0.60013243470935107</v>
      </c>
      <c r="AK141" s="10">
        <f t="shared" ref="AK141:AZ141" si="709">AK$5/(1-$C141)+$B$141-AK$5</f>
        <v>0.60278618365627601</v>
      </c>
      <c r="AL141" s="10">
        <f t="shared" si="709"/>
        <v>0.60543993260320095</v>
      </c>
      <c r="AM141" s="10">
        <f t="shared" si="709"/>
        <v>0.60809368155012633</v>
      </c>
      <c r="AN141" s="10">
        <f t="shared" si="709"/>
        <v>0.61074743049705127</v>
      </c>
      <c r="AO141" s="10">
        <f t="shared" si="709"/>
        <v>0.61340117944397621</v>
      </c>
      <c r="AP141" s="10">
        <f t="shared" si="709"/>
        <v>0.61605492839090159</v>
      </c>
      <c r="AQ141" s="10">
        <f t="shared" si="709"/>
        <v>0.61870867733782609</v>
      </c>
      <c r="AR141" s="10">
        <f t="shared" si="709"/>
        <v>0.62136242628475058</v>
      </c>
      <c r="AS141" s="10">
        <f t="shared" si="709"/>
        <v>0.62401617523167596</v>
      </c>
      <c r="AT141" s="10">
        <f t="shared" si="709"/>
        <v>0.62666992417860135</v>
      </c>
      <c r="AU141" s="10">
        <f t="shared" si="709"/>
        <v>0.62932367312552673</v>
      </c>
      <c r="AV141" s="10">
        <f t="shared" si="709"/>
        <v>0.63197742207245122</v>
      </c>
      <c r="AW141" s="10">
        <f t="shared" si="709"/>
        <v>0.63463117101937572</v>
      </c>
      <c r="AX141" s="10">
        <f t="shared" si="709"/>
        <v>0.6372849199663011</v>
      </c>
      <c r="AY141" s="10">
        <f t="shared" si="709"/>
        <v>0.63993866891322648</v>
      </c>
      <c r="AZ141" s="10">
        <f t="shared" si="709"/>
        <v>0.64259241786015098</v>
      </c>
      <c r="BA141" s="10">
        <f t="shared" ref="BA141:BP141" si="710">BA$5/(1-$C141)+$B$141-BA$5</f>
        <v>0.64524616680707636</v>
      </c>
      <c r="BB141" s="10">
        <f t="shared" si="710"/>
        <v>0.64789991575400174</v>
      </c>
      <c r="BC141" s="10">
        <f t="shared" si="710"/>
        <v>0.65055366470092668</v>
      </c>
      <c r="BD141" s="10">
        <f t="shared" si="710"/>
        <v>0.65320741364785118</v>
      </c>
      <c r="BE141" s="10">
        <f t="shared" si="710"/>
        <v>0.65586116259477656</v>
      </c>
      <c r="BF141" s="10">
        <f t="shared" si="710"/>
        <v>0.65851491154170105</v>
      </c>
      <c r="BG141" s="10">
        <f t="shared" si="710"/>
        <v>0.66116866048862644</v>
      </c>
      <c r="BH141" s="10">
        <f t="shared" si="710"/>
        <v>0.66382240943555182</v>
      </c>
      <c r="BI141" s="10">
        <f t="shared" si="710"/>
        <v>0.66647615838247631</v>
      </c>
      <c r="BJ141" s="10">
        <f t="shared" si="710"/>
        <v>0.6691299073294017</v>
      </c>
      <c r="BK141" s="10">
        <f t="shared" si="710"/>
        <v>0.67178365627632619</v>
      </c>
      <c r="BL141" s="10">
        <f t="shared" si="710"/>
        <v>0.67443740522325157</v>
      </c>
      <c r="BM141" s="10">
        <f t="shared" si="710"/>
        <v>0.67709115417017607</v>
      </c>
      <c r="BN141" s="10">
        <f t="shared" si="710"/>
        <v>0.67974490311710145</v>
      </c>
      <c r="BO141" s="10">
        <f t="shared" si="710"/>
        <v>0.68239865206402683</v>
      </c>
      <c r="BP141" s="10">
        <f t="shared" si="710"/>
        <v>0.68505240101095133</v>
      </c>
      <c r="BQ141" s="10">
        <f t="shared" ref="BQ141:CF141" si="711">BQ$5/(1-$C141)+$B$141-BQ$5</f>
        <v>0.68770614995787671</v>
      </c>
      <c r="BR141" s="10">
        <f t="shared" si="711"/>
        <v>0.69035989890480121</v>
      </c>
      <c r="BS141" s="10">
        <f t="shared" si="711"/>
        <v>0.69301364785172659</v>
      </c>
      <c r="BT141" s="10">
        <f t="shared" si="711"/>
        <v>0.69566739679865197</v>
      </c>
      <c r="BU141" s="10">
        <f t="shared" si="711"/>
        <v>0.69832114574557647</v>
      </c>
      <c r="BV141" s="10">
        <f t="shared" si="711"/>
        <v>0.70097489469250185</v>
      </c>
      <c r="BW141" s="10">
        <f t="shared" si="711"/>
        <v>0.70362864363942634</v>
      </c>
      <c r="BX141" s="10">
        <f t="shared" si="711"/>
        <v>0.70628239258635173</v>
      </c>
      <c r="BY141" s="10">
        <f t="shared" si="711"/>
        <v>0.70893614153327622</v>
      </c>
      <c r="BZ141" s="10">
        <f t="shared" si="711"/>
        <v>0.7115898904802016</v>
      </c>
      <c r="CA141" s="10">
        <f t="shared" si="711"/>
        <v>0.71424363942712699</v>
      </c>
      <c r="CB141" s="10">
        <f t="shared" si="711"/>
        <v>0.71689738837405148</v>
      </c>
      <c r="CC141" s="10">
        <f t="shared" si="711"/>
        <v>0.71955113732097686</v>
      </c>
      <c r="CD141" s="10">
        <f t="shared" si="711"/>
        <v>0.72220488626790136</v>
      </c>
      <c r="CE141" s="10">
        <f t="shared" si="711"/>
        <v>0.72485863521482674</v>
      </c>
      <c r="CF141" s="10">
        <f t="shared" si="711"/>
        <v>0.72751238416175212</v>
      </c>
      <c r="CG141" s="10">
        <f t="shared" ref="CG141:CV141" si="712">CG$5/(1-$C141)+$B$141-CG$5</f>
        <v>0.73016613310867662</v>
      </c>
      <c r="CH141" s="10">
        <f t="shared" si="712"/>
        <v>0.732819882055602</v>
      </c>
      <c r="CI141" s="10">
        <f t="shared" si="712"/>
        <v>0.7354736310025265</v>
      </c>
      <c r="CJ141" s="10">
        <f t="shared" si="712"/>
        <v>0.73812737994945188</v>
      </c>
      <c r="CK141" s="10">
        <f t="shared" si="712"/>
        <v>0.74078112889637637</v>
      </c>
      <c r="CL141" s="10">
        <f t="shared" si="712"/>
        <v>0.74343487784330176</v>
      </c>
      <c r="CM141" s="10">
        <f t="shared" si="712"/>
        <v>0.74608862679022714</v>
      </c>
      <c r="CN141" s="10">
        <f t="shared" si="712"/>
        <v>0.74874237573715163</v>
      </c>
      <c r="CO141" s="10">
        <f t="shared" si="712"/>
        <v>0.75139612468407702</v>
      </c>
      <c r="CP141" s="10">
        <f t="shared" si="712"/>
        <v>0.75404987363100151</v>
      </c>
      <c r="CQ141" s="10">
        <f t="shared" si="712"/>
        <v>0.75670362257792689</v>
      </c>
      <c r="CR141" s="10">
        <f t="shared" si="712"/>
        <v>0.75935737152485228</v>
      </c>
      <c r="CS141" s="10">
        <f t="shared" si="712"/>
        <v>0.76201112047177677</v>
      </c>
      <c r="CT141" s="10">
        <f t="shared" si="712"/>
        <v>0.76466486941870215</v>
      </c>
      <c r="CU141" s="10">
        <f t="shared" si="712"/>
        <v>0.76731861836562665</v>
      </c>
      <c r="CV141" s="10">
        <f t="shared" si="712"/>
        <v>0.76997236731255203</v>
      </c>
      <c r="CW141" s="10">
        <f t="shared" ref="CW141:DL141" si="713">CW$5/(1-$C141)+$B$141-CW$5</f>
        <v>0.77262611625947653</v>
      </c>
      <c r="CX141" s="10">
        <f t="shared" si="713"/>
        <v>0.77527986520640191</v>
      </c>
      <c r="CY141" s="10">
        <f t="shared" si="713"/>
        <v>0.77793361415332729</v>
      </c>
      <c r="CZ141" s="10">
        <f t="shared" si="713"/>
        <v>0.78058736310025179</v>
      </c>
      <c r="DA141" s="10">
        <f t="shared" si="713"/>
        <v>0.78324111204717717</v>
      </c>
      <c r="DB141" s="10">
        <f t="shared" si="713"/>
        <v>0.78589486099410166</v>
      </c>
      <c r="DC141" s="10">
        <f t="shared" si="713"/>
        <v>0.78854860994102705</v>
      </c>
      <c r="DD141" s="10">
        <f t="shared" si="713"/>
        <v>0.79120235888795154</v>
      </c>
      <c r="DE141" s="10">
        <f t="shared" si="713"/>
        <v>0.79385610783487692</v>
      </c>
      <c r="DF141" s="10">
        <f t="shared" si="713"/>
        <v>0.79650985678180231</v>
      </c>
      <c r="DG141" s="10">
        <f t="shared" si="713"/>
        <v>0.7991636057287268</v>
      </c>
      <c r="DH141" s="10">
        <f t="shared" si="713"/>
        <v>0.80181735467565218</v>
      </c>
      <c r="DI141" s="10">
        <f t="shared" si="713"/>
        <v>0.80447110362257668</v>
      </c>
      <c r="DJ141" s="10">
        <f t="shared" si="713"/>
        <v>0.80712485256950206</v>
      </c>
      <c r="DK141" s="10">
        <f t="shared" si="713"/>
        <v>0.80977860151642744</v>
      </c>
      <c r="DL141" s="10">
        <f t="shared" si="713"/>
        <v>0.81243235046335194</v>
      </c>
      <c r="DM141" s="10">
        <f t="shared" ref="DM141:EB141" si="714">DM$5/(1-$C141)+$B$141-DM$5</f>
        <v>0.81508609941027732</v>
      </c>
      <c r="DN141" s="10">
        <f t="shared" si="714"/>
        <v>0.81773984835720182</v>
      </c>
      <c r="DO141" s="10">
        <f t="shared" si="714"/>
        <v>0.8203935973041272</v>
      </c>
      <c r="DP141" s="10">
        <f t="shared" si="714"/>
        <v>0.82304734625105258</v>
      </c>
      <c r="DQ141" s="10">
        <f t="shared" si="714"/>
        <v>0.82570109519797619</v>
      </c>
      <c r="DR141" s="10">
        <f t="shared" si="714"/>
        <v>0.82835484414490335</v>
      </c>
      <c r="DS141" s="10">
        <f t="shared" si="714"/>
        <v>0.83100859309182695</v>
      </c>
      <c r="DT141" s="10">
        <f t="shared" si="714"/>
        <v>0.83366234203875234</v>
      </c>
      <c r="DU141" s="10">
        <f t="shared" si="714"/>
        <v>0.83631609098567772</v>
      </c>
      <c r="DV141" s="10">
        <f t="shared" si="714"/>
        <v>0.83896983993260132</v>
      </c>
      <c r="DW141" s="10">
        <f t="shared" si="714"/>
        <v>0.84162358887952848</v>
      </c>
      <c r="DX141" s="10">
        <f t="shared" si="714"/>
        <v>0.84427733782645209</v>
      </c>
      <c r="DY141" s="10">
        <f t="shared" si="714"/>
        <v>0.8469310867733757</v>
      </c>
      <c r="DZ141" s="10">
        <f t="shared" si="714"/>
        <v>0.84958483572030286</v>
      </c>
      <c r="EA141" s="10">
        <f t="shared" si="714"/>
        <v>0.85223858466722646</v>
      </c>
      <c r="EB141" s="10">
        <f t="shared" si="714"/>
        <v>0.85489233361415362</v>
      </c>
      <c r="EC141" s="10">
        <f>EC$5/(1-$C141)+$B$141-EC$5</f>
        <v>0.85754608256107723</v>
      </c>
      <c r="ED141" s="10">
        <f>ED$5/(1-$C141)+$B$141-ED$5</f>
        <v>0.86019983150800083</v>
      </c>
    </row>
    <row r="142" spans="1:134" x14ac:dyDescent="0.25">
      <c r="A142" s="5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</row>
    <row r="143" spans="1:134" x14ac:dyDescent="0.25">
      <c r="A143" s="1" t="s">
        <v>102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</row>
    <row r="144" spans="1:134" x14ac:dyDescent="0.25">
      <c r="A144" s="57" t="s">
        <v>107</v>
      </c>
      <c r="B144" s="10">
        <f>0.3505</f>
        <v>0.35049999999999998</v>
      </c>
      <c r="C144" s="7">
        <f>0.0376</f>
        <v>3.7600000000000001E-2</v>
      </c>
      <c r="D144" s="10">
        <f>D$5/(1-$C144)+$B$144-D$5</f>
        <v>0.40910349127182033</v>
      </c>
      <c r="E144" s="10">
        <f t="shared" ref="E144:T144" si="715">E$5/(1-$C144)+$B$144-E$5</f>
        <v>0.41105694098088108</v>
      </c>
      <c r="F144" s="10">
        <f t="shared" si="715"/>
        <v>0.41301039068994161</v>
      </c>
      <c r="G144" s="10">
        <f t="shared" si="715"/>
        <v>0.41496384039900236</v>
      </c>
      <c r="H144" s="10">
        <f t="shared" si="715"/>
        <v>0.41691729010806311</v>
      </c>
      <c r="I144" s="10">
        <f t="shared" si="715"/>
        <v>0.41887073981712386</v>
      </c>
      <c r="J144" s="10">
        <f t="shared" si="715"/>
        <v>0.42082418952618461</v>
      </c>
      <c r="K144" s="10">
        <f t="shared" si="715"/>
        <v>0.42277763923524492</v>
      </c>
      <c r="L144" s="10">
        <f t="shared" si="715"/>
        <v>0.42473108894430567</v>
      </c>
      <c r="M144" s="10">
        <f t="shared" si="715"/>
        <v>0.42668453865336642</v>
      </c>
      <c r="N144" s="10">
        <f t="shared" si="715"/>
        <v>0.42863798836242717</v>
      </c>
      <c r="O144" s="10">
        <f t="shared" si="715"/>
        <v>0.4305914380714877</v>
      </c>
      <c r="P144" s="10">
        <f t="shared" si="715"/>
        <v>0.43254488778054823</v>
      </c>
      <c r="Q144" s="10">
        <f t="shared" si="715"/>
        <v>0.4344983374896092</v>
      </c>
      <c r="R144" s="10">
        <f t="shared" si="715"/>
        <v>0.43645178719866973</v>
      </c>
      <c r="S144" s="10">
        <f t="shared" si="715"/>
        <v>0.43840523690773026</v>
      </c>
      <c r="T144" s="10">
        <f t="shared" si="715"/>
        <v>0.44035868661679123</v>
      </c>
      <c r="U144" s="10">
        <f t="shared" ref="U144:AJ144" si="716">U$5/(1-$C144)+$B$144-U$5</f>
        <v>0.44231213632585176</v>
      </c>
      <c r="V144" s="10">
        <f t="shared" si="716"/>
        <v>0.44426558603491229</v>
      </c>
      <c r="W144" s="10">
        <f t="shared" si="716"/>
        <v>0.44621903574397326</v>
      </c>
      <c r="X144" s="10">
        <f t="shared" si="716"/>
        <v>0.44817248545303379</v>
      </c>
      <c r="Y144" s="10">
        <f t="shared" si="716"/>
        <v>0.45012593516209431</v>
      </c>
      <c r="Z144" s="10">
        <f t="shared" si="716"/>
        <v>0.45207938487115529</v>
      </c>
      <c r="AA144" s="10">
        <f t="shared" si="716"/>
        <v>0.45403283458021582</v>
      </c>
      <c r="AB144" s="10">
        <f t="shared" si="716"/>
        <v>0.45598628428927634</v>
      </c>
      <c r="AC144" s="10">
        <f t="shared" si="716"/>
        <v>0.45793973399833732</v>
      </c>
      <c r="AD144" s="10">
        <f t="shared" si="716"/>
        <v>0.45989318370739785</v>
      </c>
      <c r="AE144" s="10">
        <f t="shared" si="716"/>
        <v>0.46184663341645837</v>
      </c>
      <c r="AF144" s="10">
        <f t="shared" si="716"/>
        <v>0.46380008312551935</v>
      </c>
      <c r="AG144" s="10">
        <f t="shared" si="716"/>
        <v>0.46575353283457988</v>
      </c>
      <c r="AH144" s="10">
        <f t="shared" si="716"/>
        <v>0.4677069825436404</v>
      </c>
      <c r="AI144" s="10">
        <f t="shared" si="716"/>
        <v>0.46966043225270093</v>
      </c>
      <c r="AJ144" s="10">
        <f t="shared" si="716"/>
        <v>0.4716138819617619</v>
      </c>
      <c r="AK144" s="10">
        <f t="shared" ref="AK144:AZ144" si="717">AK$5/(1-$C144)+$B$144-AK$5</f>
        <v>0.47356733167082243</v>
      </c>
      <c r="AL144" s="10">
        <f t="shared" si="717"/>
        <v>0.47552078137988296</v>
      </c>
      <c r="AM144" s="10">
        <f t="shared" si="717"/>
        <v>0.47747423108894393</v>
      </c>
      <c r="AN144" s="10">
        <f t="shared" si="717"/>
        <v>0.47942768079800446</v>
      </c>
      <c r="AO144" s="10">
        <f t="shared" si="717"/>
        <v>0.48138113050706499</v>
      </c>
      <c r="AP144" s="10">
        <f t="shared" si="717"/>
        <v>0.48333458021612596</v>
      </c>
      <c r="AQ144" s="10">
        <f t="shared" si="717"/>
        <v>0.48528802992518649</v>
      </c>
      <c r="AR144" s="10">
        <f t="shared" si="717"/>
        <v>0.48724147963424702</v>
      </c>
      <c r="AS144" s="10">
        <f t="shared" si="717"/>
        <v>0.48919492934330799</v>
      </c>
      <c r="AT144" s="10">
        <f t="shared" si="717"/>
        <v>0.49114837905236852</v>
      </c>
      <c r="AU144" s="10">
        <f t="shared" si="717"/>
        <v>0.49310182876142905</v>
      </c>
      <c r="AV144" s="10">
        <f t="shared" si="717"/>
        <v>0.49505527847049047</v>
      </c>
      <c r="AW144" s="10">
        <f t="shared" si="717"/>
        <v>0.497008728179551</v>
      </c>
      <c r="AX144" s="10">
        <f t="shared" si="717"/>
        <v>0.49896217788861152</v>
      </c>
      <c r="AY144" s="10">
        <f t="shared" si="717"/>
        <v>0.50091562759767205</v>
      </c>
      <c r="AZ144" s="10">
        <f t="shared" si="717"/>
        <v>0.50286907730673347</v>
      </c>
      <c r="BA144" s="10">
        <f t="shared" ref="BA144:BP144" si="718">BA$5/(1-$C144)+$B$144-BA$5</f>
        <v>0.504822527015794</v>
      </c>
      <c r="BB144" s="10">
        <f t="shared" si="718"/>
        <v>0.50677597672485453</v>
      </c>
      <c r="BC144" s="10">
        <f t="shared" si="718"/>
        <v>0.5087294264339155</v>
      </c>
      <c r="BD144" s="10">
        <f t="shared" si="718"/>
        <v>0.51068287614297603</v>
      </c>
      <c r="BE144" s="10">
        <f t="shared" si="718"/>
        <v>0.51263632585203656</v>
      </c>
      <c r="BF144" s="10">
        <f t="shared" si="718"/>
        <v>0.51458977556109708</v>
      </c>
      <c r="BG144" s="10">
        <f t="shared" si="718"/>
        <v>0.51654322527015761</v>
      </c>
      <c r="BH144" s="10">
        <f t="shared" si="718"/>
        <v>0.51849667497921814</v>
      </c>
      <c r="BI144" s="10">
        <f t="shared" si="718"/>
        <v>0.52045012468827867</v>
      </c>
      <c r="BJ144" s="10">
        <f t="shared" si="718"/>
        <v>0.52240357439734009</v>
      </c>
      <c r="BK144" s="10">
        <f t="shared" si="718"/>
        <v>0.52435702410640062</v>
      </c>
      <c r="BL144" s="10">
        <f t="shared" si="718"/>
        <v>0.52631047381546114</v>
      </c>
      <c r="BM144" s="10">
        <f t="shared" si="718"/>
        <v>0.52826392352452167</v>
      </c>
      <c r="BN144" s="10">
        <f t="shared" si="718"/>
        <v>0.5302173732335822</v>
      </c>
      <c r="BO144" s="10">
        <f t="shared" si="718"/>
        <v>0.53217082294264273</v>
      </c>
      <c r="BP144" s="10">
        <f t="shared" si="718"/>
        <v>0.53412427265170415</v>
      </c>
      <c r="BQ144" s="10">
        <f t="shared" ref="BQ144:CF144" si="719">BQ$5/(1-$C144)+$B$144-BQ$5</f>
        <v>0.53607772236076467</v>
      </c>
      <c r="BR144" s="10">
        <f t="shared" si="719"/>
        <v>0.5380311720698252</v>
      </c>
      <c r="BS144" s="10">
        <f t="shared" si="719"/>
        <v>0.53998462177888573</v>
      </c>
      <c r="BT144" s="10">
        <f t="shared" si="719"/>
        <v>0.54193807148794626</v>
      </c>
      <c r="BU144" s="10">
        <f t="shared" si="719"/>
        <v>0.54389152119700679</v>
      </c>
      <c r="BV144" s="10">
        <f t="shared" si="719"/>
        <v>0.54584497090606821</v>
      </c>
      <c r="BW144" s="10">
        <f t="shared" si="719"/>
        <v>0.54779842061512873</v>
      </c>
      <c r="BX144" s="10">
        <f t="shared" si="719"/>
        <v>0.54975187032418926</v>
      </c>
      <c r="BY144" s="10">
        <f t="shared" si="719"/>
        <v>0.55170532003324979</v>
      </c>
      <c r="BZ144" s="10">
        <f t="shared" si="719"/>
        <v>0.55365876974231032</v>
      </c>
      <c r="CA144" s="10">
        <f t="shared" si="719"/>
        <v>0.55561221945137085</v>
      </c>
      <c r="CB144" s="10">
        <f t="shared" si="719"/>
        <v>0.55756566916043226</v>
      </c>
      <c r="CC144" s="10">
        <f t="shared" si="719"/>
        <v>0.55951911886949279</v>
      </c>
      <c r="CD144" s="10">
        <f t="shared" si="719"/>
        <v>0.56147256857855332</v>
      </c>
      <c r="CE144" s="10">
        <f t="shared" si="719"/>
        <v>0.56342601828761385</v>
      </c>
      <c r="CF144" s="10">
        <f t="shared" si="719"/>
        <v>0.56537946799667438</v>
      </c>
      <c r="CG144" s="10">
        <f t="shared" ref="CG144:CV144" si="720">CG$5/(1-$C144)+$B$144-CG$5</f>
        <v>0.56733291770573491</v>
      </c>
      <c r="CH144" s="10">
        <f t="shared" si="720"/>
        <v>0.56928636741479632</v>
      </c>
      <c r="CI144" s="10">
        <f t="shared" si="720"/>
        <v>0.57123981712385685</v>
      </c>
      <c r="CJ144" s="10">
        <f t="shared" si="720"/>
        <v>0.57319326683291738</v>
      </c>
      <c r="CK144" s="10">
        <f t="shared" si="720"/>
        <v>0.57514671654197791</v>
      </c>
      <c r="CL144" s="10">
        <f t="shared" si="720"/>
        <v>0.57710016625103844</v>
      </c>
      <c r="CM144" s="10">
        <f t="shared" si="720"/>
        <v>0.57905361596009897</v>
      </c>
      <c r="CN144" s="10">
        <f t="shared" si="720"/>
        <v>0.58100706566916038</v>
      </c>
      <c r="CO144" s="10">
        <f t="shared" si="720"/>
        <v>0.58296051537822091</v>
      </c>
      <c r="CP144" s="10">
        <f t="shared" si="720"/>
        <v>0.58491396508728144</v>
      </c>
      <c r="CQ144" s="10">
        <f t="shared" si="720"/>
        <v>0.58686741479634197</v>
      </c>
      <c r="CR144" s="10">
        <f t="shared" si="720"/>
        <v>0.5888208645054025</v>
      </c>
      <c r="CS144" s="10">
        <f t="shared" si="720"/>
        <v>0.59077431421446303</v>
      </c>
      <c r="CT144" s="10">
        <f t="shared" si="720"/>
        <v>0.59272776392352444</v>
      </c>
      <c r="CU144" s="10">
        <f t="shared" si="720"/>
        <v>0.59468121363258497</v>
      </c>
      <c r="CV144" s="10">
        <f t="shared" si="720"/>
        <v>0.5966346633416455</v>
      </c>
      <c r="CW144" s="10">
        <f t="shared" ref="CW144:DL144" si="721">CW$5/(1-$C144)+$B$144-CW$5</f>
        <v>0.59858811305070603</v>
      </c>
      <c r="CX144" s="10">
        <f t="shared" si="721"/>
        <v>0.60054156275976656</v>
      </c>
      <c r="CY144" s="10">
        <f t="shared" si="721"/>
        <v>0.60249501246882708</v>
      </c>
      <c r="CZ144" s="10">
        <f t="shared" si="721"/>
        <v>0.60444846217788761</v>
      </c>
      <c r="DA144" s="10">
        <f t="shared" si="721"/>
        <v>0.60640191188694903</v>
      </c>
      <c r="DB144" s="10">
        <f t="shared" si="721"/>
        <v>0.60835536159600956</v>
      </c>
      <c r="DC144" s="10">
        <f t="shared" si="721"/>
        <v>0.61030881130507009</v>
      </c>
      <c r="DD144" s="10">
        <f t="shared" si="721"/>
        <v>0.61226226101413062</v>
      </c>
      <c r="DE144" s="10">
        <f t="shared" si="721"/>
        <v>0.61421571072319114</v>
      </c>
      <c r="DF144" s="10">
        <f t="shared" si="721"/>
        <v>0.61616916043225167</v>
      </c>
      <c r="DG144" s="10">
        <f t="shared" si="721"/>
        <v>0.61812261014131309</v>
      </c>
      <c r="DH144" s="10">
        <f t="shared" si="721"/>
        <v>0.62007605985037362</v>
      </c>
      <c r="DI144" s="10">
        <f t="shared" si="721"/>
        <v>0.62202950955943415</v>
      </c>
      <c r="DJ144" s="10">
        <f t="shared" si="721"/>
        <v>0.62398295926849467</v>
      </c>
      <c r="DK144" s="10">
        <f t="shared" si="721"/>
        <v>0.6259364089775552</v>
      </c>
      <c r="DL144" s="10">
        <f t="shared" si="721"/>
        <v>0.62788985868661573</v>
      </c>
      <c r="DM144" s="10">
        <f t="shared" ref="DM144:EB144" si="722">DM$5/(1-$C144)+$B$144-DM$5</f>
        <v>0.62984330839567715</v>
      </c>
      <c r="DN144" s="10">
        <f t="shared" si="722"/>
        <v>0.63179675810473768</v>
      </c>
      <c r="DO144" s="10">
        <f t="shared" si="722"/>
        <v>0.63375020781379821</v>
      </c>
      <c r="DP144" s="10">
        <f t="shared" si="722"/>
        <v>0.63570365752285873</v>
      </c>
      <c r="DQ144" s="10">
        <f t="shared" si="722"/>
        <v>0.63765710723191926</v>
      </c>
      <c r="DR144" s="10">
        <f t="shared" si="722"/>
        <v>0.6396105569409789</v>
      </c>
      <c r="DS144" s="10">
        <f t="shared" si="722"/>
        <v>0.64156400665004121</v>
      </c>
      <c r="DT144" s="10">
        <f t="shared" si="722"/>
        <v>0.64351745635910174</v>
      </c>
      <c r="DU144" s="10">
        <f t="shared" si="722"/>
        <v>0.64547090606816226</v>
      </c>
      <c r="DV144" s="10">
        <f t="shared" si="722"/>
        <v>0.64742435577722279</v>
      </c>
      <c r="DW144" s="10">
        <f t="shared" si="722"/>
        <v>0.64937780548628332</v>
      </c>
      <c r="DX144" s="10">
        <f t="shared" si="722"/>
        <v>0.65133125519534385</v>
      </c>
      <c r="DY144" s="10">
        <f t="shared" si="722"/>
        <v>0.65328470490440438</v>
      </c>
      <c r="DZ144" s="10">
        <f t="shared" si="722"/>
        <v>0.65523815461346491</v>
      </c>
      <c r="EA144" s="10">
        <f t="shared" si="722"/>
        <v>0.65719160432252544</v>
      </c>
      <c r="EB144" s="10">
        <f t="shared" si="722"/>
        <v>0.65914505403158774</v>
      </c>
      <c r="EC144" s="10">
        <f>EC$5/(1-$C144)+$B$144-EC$5</f>
        <v>0.66109850374064827</v>
      </c>
      <c r="ED144" s="10">
        <f>ED$5/(1-$C144)+$B$144-ED$5</f>
        <v>0.6630519534497088</v>
      </c>
    </row>
    <row r="145" spans="1:135" x14ac:dyDescent="0.25">
      <c r="A145" s="57" t="s">
        <v>108</v>
      </c>
      <c r="B145" s="10">
        <f>0.4088</f>
        <v>0.4088</v>
      </c>
      <c r="C145" s="7">
        <f>0.0458</f>
        <v>4.58E-2</v>
      </c>
      <c r="D145" s="10">
        <f>D$5/(1-$C145)+$B$145-D$5</f>
        <v>0.48079748480402418</v>
      </c>
      <c r="E145" s="10">
        <f t="shared" ref="E145:T145" si="723">E$5/(1-$C145)+$B$145-E$5</f>
        <v>0.4831974009641582</v>
      </c>
      <c r="F145" s="10">
        <f t="shared" si="723"/>
        <v>0.48559731712429244</v>
      </c>
      <c r="G145" s="10">
        <f t="shared" si="723"/>
        <v>0.48799723328442668</v>
      </c>
      <c r="H145" s="10">
        <f t="shared" si="723"/>
        <v>0.49039714944456092</v>
      </c>
      <c r="I145" s="10">
        <f t="shared" si="723"/>
        <v>0.49279706560469472</v>
      </c>
      <c r="J145" s="10">
        <f t="shared" si="723"/>
        <v>0.49519698176482896</v>
      </c>
      <c r="K145" s="10">
        <f t="shared" si="723"/>
        <v>0.4975968979249632</v>
      </c>
      <c r="L145" s="10">
        <f t="shared" si="723"/>
        <v>0.49999681408509744</v>
      </c>
      <c r="M145" s="10">
        <f t="shared" si="723"/>
        <v>0.50239673024523124</v>
      </c>
      <c r="N145" s="10">
        <f t="shared" si="723"/>
        <v>0.50479664640536548</v>
      </c>
      <c r="O145" s="10">
        <f t="shared" si="723"/>
        <v>0.5071965625654995</v>
      </c>
      <c r="P145" s="10">
        <f t="shared" si="723"/>
        <v>0.50959647872563396</v>
      </c>
      <c r="Q145" s="10">
        <f t="shared" si="723"/>
        <v>0.51199639488576798</v>
      </c>
      <c r="R145" s="10">
        <f t="shared" si="723"/>
        <v>0.514396311045902</v>
      </c>
      <c r="S145" s="10">
        <f t="shared" si="723"/>
        <v>0.51679622720603602</v>
      </c>
      <c r="T145" s="10">
        <f t="shared" si="723"/>
        <v>0.51919614336617048</v>
      </c>
      <c r="U145" s="10">
        <f t="shared" ref="U145:AJ145" si="724">U$5/(1-$C145)+$B$145-U$5</f>
        <v>0.5215960595263045</v>
      </c>
      <c r="V145" s="10">
        <f t="shared" si="724"/>
        <v>0.52399597568643852</v>
      </c>
      <c r="W145" s="10">
        <f t="shared" si="724"/>
        <v>0.52639589184657254</v>
      </c>
      <c r="X145" s="10">
        <f t="shared" si="724"/>
        <v>0.528795808006707</v>
      </c>
      <c r="Y145" s="10">
        <f t="shared" si="724"/>
        <v>0.53119572416684102</v>
      </c>
      <c r="Z145" s="10">
        <f t="shared" si="724"/>
        <v>0.53359564032697504</v>
      </c>
      <c r="AA145" s="10">
        <f t="shared" si="724"/>
        <v>0.53599555648710906</v>
      </c>
      <c r="AB145" s="10">
        <f t="shared" si="724"/>
        <v>0.53839547264724352</v>
      </c>
      <c r="AC145" s="10">
        <f t="shared" si="724"/>
        <v>0.54079538880737754</v>
      </c>
      <c r="AD145" s="10">
        <f t="shared" si="724"/>
        <v>0.54319530496751156</v>
      </c>
      <c r="AE145" s="10">
        <f t="shared" si="724"/>
        <v>0.54559522112764558</v>
      </c>
      <c r="AF145" s="10">
        <f t="shared" si="724"/>
        <v>0.54799513728778004</v>
      </c>
      <c r="AG145" s="10">
        <f t="shared" si="724"/>
        <v>0.55039505344791406</v>
      </c>
      <c r="AH145" s="10">
        <f t="shared" si="724"/>
        <v>0.55279496960804808</v>
      </c>
      <c r="AI145" s="10">
        <f t="shared" si="724"/>
        <v>0.5551948857681821</v>
      </c>
      <c r="AJ145" s="10">
        <f t="shared" si="724"/>
        <v>0.55759480192831656</v>
      </c>
      <c r="AK145" s="10">
        <f t="shared" ref="AK145:AZ145" si="725">AK$5/(1-$C145)+$B$145-AK$5</f>
        <v>0.55999471808845058</v>
      </c>
      <c r="AL145" s="10">
        <f t="shared" si="725"/>
        <v>0.5623946342485846</v>
      </c>
      <c r="AM145" s="10">
        <f t="shared" si="725"/>
        <v>0.56479455040871862</v>
      </c>
      <c r="AN145" s="10">
        <f t="shared" si="725"/>
        <v>0.56719446656885308</v>
      </c>
      <c r="AO145" s="10">
        <f t="shared" si="725"/>
        <v>0.5695943827289871</v>
      </c>
      <c r="AP145" s="10">
        <f t="shared" si="725"/>
        <v>0.57199429888912112</v>
      </c>
      <c r="AQ145" s="10">
        <f t="shared" si="725"/>
        <v>0.57439421504925514</v>
      </c>
      <c r="AR145" s="10">
        <f t="shared" si="725"/>
        <v>0.57679413120939005</v>
      </c>
      <c r="AS145" s="10">
        <f t="shared" si="725"/>
        <v>0.57919404736952407</v>
      </c>
      <c r="AT145" s="10">
        <f t="shared" si="725"/>
        <v>0.58159396352965809</v>
      </c>
      <c r="AU145" s="10">
        <f t="shared" si="725"/>
        <v>0.58399387968979211</v>
      </c>
      <c r="AV145" s="10">
        <f t="shared" si="725"/>
        <v>0.58639379584992612</v>
      </c>
      <c r="AW145" s="10">
        <f t="shared" si="725"/>
        <v>0.58879371201006014</v>
      </c>
      <c r="AX145" s="10">
        <f t="shared" si="725"/>
        <v>0.59119362817019416</v>
      </c>
      <c r="AY145" s="10">
        <f t="shared" si="725"/>
        <v>0.59359354433032907</v>
      </c>
      <c r="AZ145" s="10">
        <f t="shared" si="725"/>
        <v>0.59599346049046309</v>
      </c>
      <c r="BA145" s="10">
        <f t="shared" ref="BA145:BP145" si="726">BA$5/(1-$C145)+$B$145-BA$5</f>
        <v>0.59839337665059711</v>
      </c>
      <c r="BB145" s="10">
        <f t="shared" si="726"/>
        <v>0.60079329281073113</v>
      </c>
      <c r="BC145" s="10">
        <f t="shared" si="726"/>
        <v>0.60319320897086559</v>
      </c>
      <c r="BD145" s="10">
        <f t="shared" si="726"/>
        <v>0.60559312513099961</v>
      </c>
      <c r="BE145" s="10">
        <f t="shared" si="726"/>
        <v>0.60799304129113363</v>
      </c>
      <c r="BF145" s="10">
        <f t="shared" si="726"/>
        <v>0.61039295745126765</v>
      </c>
      <c r="BG145" s="10">
        <f t="shared" si="726"/>
        <v>0.61279287361140167</v>
      </c>
      <c r="BH145" s="10">
        <f t="shared" si="726"/>
        <v>0.61519278977153569</v>
      </c>
      <c r="BI145" s="10">
        <f t="shared" si="726"/>
        <v>0.61759270593167059</v>
      </c>
      <c r="BJ145" s="10">
        <f t="shared" si="726"/>
        <v>0.61999262209180461</v>
      </c>
      <c r="BK145" s="10">
        <f t="shared" si="726"/>
        <v>0.62239253825193863</v>
      </c>
      <c r="BL145" s="10">
        <f t="shared" si="726"/>
        <v>0.62479245441207265</v>
      </c>
      <c r="BM145" s="10">
        <f t="shared" si="726"/>
        <v>0.62719237057220667</v>
      </c>
      <c r="BN145" s="10">
        <f t="shared" si="726"/>
        <v>0.62959228673234069</v>
      </c>
      <c r="BO145" s="10">
        <f t="shared" si="726"/>
        <v>0.63199220289247471</v>
      </c>
      <c r="BP145" s="10">
        <f t="shared" si="726"/>
        <v>0.63439211905260873</v>
      </c>
      <c r="BQ145" s="10">
        <f t="shared" ref="BQ145:CF145" si="727">BQ$5/(1-$C145)+$B$145-BQ$5</f>
        <v>0.63679203521274363</v>
      </c>
      <c r="BR145" s="10">
        <f t="shared" si="727"/>
        <v>0.63919195137287765</v>
      </c>
      <c r="BS145" s="10">
        <f t="shared" si="727"/>
        <v>0.64159186753301167</v>
      </c>
      <c r="BT145" s="10">
        <f t="shared" si="727"/>
        <v>0.64399178369314569</v>
      </c>
      <c r="BU145" s="10">
        <f t="shared" si="727"/>
        <v>0.64639169985327971</v>
      </c>
      <c r="BV145" s="10">
        <f t="shared" si="727"/>
        <v>0.64879161601341373</v>
      </c>
      <c r="BW145" s="10">
        <f t="shared" si="727"/>
        <v>0.65119153217354775</v>
      </c>
      <c r="BX145" s="10">
        <f t="shared" si="727"/>
        <v>0.65359144833368177</v>
      </c>
      <c r="BY145" s="10">
        <f t="shared" si="727"/>
        <v>0.65599136449381668</v>
      </c>
      <c r="BZ145" s="10">
        <f t="shared" si="727"/>
        <v>0.65839128065395069</v>
      </c>
      <c r="CA145" s="10">
        <f t="shared" si="727"/>
        <v>0.66079119681408471</v>
      </c>
      <c r="CB145" s="10">
        <f t="shared" si="727"/>
        <v>0.66319111297421873</v>
      </c>
      <c r="CC145" s="10">
        <f t="shared" si="727"/>
        <v>0.66559102913435275</v>
      </c>
      <c r="CD145" s="10">
        <f t="shared" si="727"/>
        <v>0.66799094529448677</v>
      </c>
      <c r="CE145" s="10">
        <f t="shared" si="727"/>
        <v>0.67039086145462079</v>
      </c>
      <c r="CF145" s="10">
        <f t="shared" si="727"/>
        <v>0.67279077761475481</v>
      </c>
      <c r="CG145" s="10">
        <f t="shared" ref="CG145:CV145" si="728">CG$5/(1-$C145)+$B$145-CG$5</f>
        <v>0.67519069377488972</v>
      </c>
      <c r="CH145" s="10">
        <f t="shared" si="728"/>
        <v>0.67759060993502374</v>
      </c>
      <c r="CI145" s="10">
        <f t="shared" si="728"/>
        <v>0.67999052609515775</v>
      </c>
      <c r="CJ145" s="10">
        <f t="shared" si="728"/>
        <v>0.68239044225529177</v>
      </c>
      <c r="CK145" s="10">
        <f t="shared" si="728"/>
        <v>0.68479035841542579</v>
      </c>
      <c r="CL145" s="10">
        <f t="shared" si="728"/>
        <v>0.68719027457555981</v>
      </c>
      <c r="CM145" s="10">
        <f t="shared" si="728"/>
        <v>0.68959019073569383</v>
      </c>
      <c r="CN145" s="10">
        <f t="shared" si="728"/>
        <v>0.69199010689582874</v>
      </c>
      <c r="CO145" s="10">
        <f t="shared" si="728"/>
        <v>0.69439002305596276</v>
      </c>
      <c r="CP145" s="10">
        <f t="shared" si="728"/>
        <v>0.69678993921609678</v>
      </c>
      <c r="CQ145" s="10">
        <f t="shared" si="728"/>
        <v>0.6991898553762308</v>
      </c>
      <c r="CR145" s="10">
        <f t="shared" si="728"/>
        <v>0.70158977153636481</v>
      </c>
      <c r="CS145" s="10">
        <f t="shared" si="728"/>
        <v>0.70398968769649883</v>
      </c>
      <c r="CT145" s="10">
        <f t="shared" si="728"/>
        <v>0.70638960385663285</v>
      </c>
      <c r="CU145" s="10">
        <f t="shared" si="728"/>
        <v>0.70878952001676687</v>
      </c>
      <c r="CV145" s="10">
        <f t="shared" si="728"/>
        <v>0.71118943617690178</v>
      </c>
      <c r="CW145" s="10">
        <f t="shared" ref="CW145:DL145" si="729">CW$5/(1-$C145)+$B$145-CW$5</f>
        <v>0.7135893523370358</v>
      </c>
      <c r="CX145" s="10">
        <f t="shared" si="729"/>
        <v>0.71598926849716982</v>
      </c>
      <c r="CY145" s="10">
        <f t="shared" si="729"/>
        <v>0.71838918465730384</v>
      </c>
      <c r="CZ145" s="10">
        <f t="shared" si="729"/>
        <v>0.72078910081743786</v>
      </c>
      <c r="DA145" s="10">
        <f t="shared" si="729"/>
        <v>0.72318901697757187</v>
      </c>
      <c r="DB145" s="10">
        <f t="shared" si="729"/>
        <v>0.72558893313770589</v>
      </c>
      <c r="DC145" s="10">
        <f t="shared" si="729"/>
        <v>0.72798884929783991</v>
      </c>
      <c r="DD145" s="10">
        <f t="shared" si="729"/>
        <v>0.73038876545797482</v>
      </c>
      <c r="DE145" s="10">
        <f t="shared" si="729"/>
        <v>0.73278868161810884</v>
      </c>
      <c r="DF145" s="10">
        <f t="shared" si="729"/>
        <v>0.73518859777824286</v>
      </c>
      <c r="DG145" s="10">
        <f t="shared" si="729"/>
        <v>0.73758851393837688</v>
      </c>
      <c r="DH145" s="10">
        <f t="shared" si="729"/>
        <v>0.7399884300985109</v>
      </c>
      <c r="DI145" s="10">
        <f t="shared" si="729"/>
        <v>0.74238834625864492</v>
      </c>
      <c r="DJ145" s="10">
        <f t="shared" si="729"/>
        <v>0.74478826241877893</v>
      </c>
      <c r="DK145" s="10">
        <f t="shared" si="729"/>
        <v>0.74718817857891295</v>
      </c>
      <c r="DL145" s="10">
        <f t="shared" si="729"/>
        <v>0.74958809473904786</v>
      </c>
      <c r="DM145" s="10">
        <f t="shared" ref="DM145:EB145" si="730">DM$5/(1-$C145)+$B$145-DM$5</f>
        <v>0.75198801089918188</v>
      </c>
      <c r="DN145" s="10">
        <f t="shared" si="730"/>
        <v>0.7543879270593159</v>
      </c>
      <c r="DO145" s="10">
        <f t="shared" si="730"/>
        <v>0.75678784321944903</v>
      </c>
      <c r="DP145" s="10">
        <f t="shared" si="730"/>
        <v>0.75918775937958305</v>
      </c>
      <c r="DQ145" s="10">
        <f t="shared" si="730"/>
        <v>0.76158767553971707</v>
      </c>
      <c r="DR145" s="10">
        <f t="shared" si="730"/>
        <v>0.76398759169985109</v>
      </c>
      <c r="DS145" s="10">
        <f t="shared" si="730"/>
        <v>0.76638750785998511</v>
      </c>
      <c r="DT145" s="10">
        <f t="shared" si="730"/>
        <v>0.7687874240201209</v>
      </c>
      <c r="DU145" s="10">
        <f t="shared" si="730"/>
        <v>0.77118734018025492</v>
      </c>
      <c r="DV145" s="10">
        <f t="shared" si="730"/>
        <v>0.77358725634038894</v>
      </c>
      <c r="DW145" s="10">
        <f t="shared" si="730"/>
        <v>0.77598717250052118</v>
      </c>
      <c r="DX145" s="10">
        <f t="shared" si="730"/>
        <v>0.77838708866065698</v>
      </c>
      <c r="DY145" s="10">
        <f t="shared" si="730"/>
        <v>0.780787004820791</v>
      </c>
      <c r="DZ145" s="10">
        <f t="shared" si="730"/>
        <v>0.78318692098092502</v>
      </c>
      <c r="EA145" s="10">
        <f t="shared" si="730"/>
        <v>0.78558683714105904</v>
      </c>
      <c r="EB145" s="10">
        <f t="shared" si="730"/>
        <v>0.78798675330119305</v>
      </c>
      <c r="EC145" s="10">
        <f>EC$5/(1-$C145)+$B$145-EC$5</f>
        <v>0.79038666946132707</v>
      </c>
      <c r="ED145" s="10">
        <f>ED$5/(1-$C145)+$B$145-ED$5</f>
        <v>0.79278658562146109</v>
      </c>
    </row>
    <row r="146" spans="1:135" x14ac:dyDescent="0.25">
      <c r="A146" s="5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</row>
    <row r="147" spans="1:135" x14ac:dyDescent="0.25">
      <c r="A147" s="1" t="s">
        <v>102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</row>
    <row r="148" spans="1:135" x14ac:dyDescent="0.25">
      <c r="A148" s="57" t="s">
        <v>109</v>
      </c>
      <c r="B148" s="10">
        <f>0.3125</f>
        <v>0.3125</v>
      </c>
      <c r="C148" s="7">
        <f>0.0334</f>
        <v>3.3399999999999999E-2</v>
      </c>
      <c r="D148" s="10">
        <f>D$5/(1-$C148)+$B$144-D$5</f>
        <v>0.40233116076970821</v>
      </c>
      <c r="E148" s="10">
        <f t="shared" ref="E148:T148" si="731">E$5/(1-$C148)+$B$144-E$5</f>
        <v>0.40405886612869857</v>
      </c>
      <c r="F148" s="10">
        <f t="shared" si="731"/>
        <v>0.40578657148768871</v>
      </c>
      <c r="G148" s="10">
        <f t="shared" si="731"/>
        <v>0.40751427684667907</v>
      </c>
      <c r="H148" s="10">
        <f t="shared" si="731"/>
        <v>0.40924198220566943</v>
      </c>
      <c r="I148" s="10">
        <f t="shared" si="731"/>
        <v>0.41096968756465935</v>
      </c>
      <c r="J148" s="10">
        <f t="shared" si="731"/>
        <v>0.41269739292364971</v>
      </c>
      <c r="K148" s="10">
        <f t="shared" si="731"/>
        <v>0.41442509828264007</v>
      </c>
      <c r="L148" s="10">
        <f t="shared" si="731"/>
        <v>0.41615280364163043</v>
      </c>
      <c r="M148" s="10">
        <f t="shared" si="731"/>
        <v>0.41788050900062035</v>
      </c>
      <c r="N148" s="10">
        <f t="shared" si="731"/>
        <v>0.41960821435961071</v>
      </c>
      <c r="O148" s="10">
        <f t="shared" si="731"/>
        <v>0.42133591971860129</v>
      </c>
      <c r="P148" s="10">
        <f t="shared" si="731"/>
        <v>0.42306362507759143</v>
      </c>
      <c r="Q148" s="10">
        <f t="shared" si="731"/>
        <v>0.42479133043658157</v>
      </c>
      <c r="R148" s="10">
        <f t="shared" si="731"/>
        <v>0.42651903579557171</v>
      </c>
      <c r="S148" s="10">
        <f t="shared" si="731"/>
        <v>0.42824674115456229</v>
      </c>
      <c r="T148" s="10">
        <f t="shared" si="731"/>
        <v>0.42997444651355243</v>
      </c>
      <c r="U148" s="10">
        <f t="shared" ref="U148:AJ148" si="732">U$5/(1-$C148)+$B$144-U$5</f>
        <v>0.43170215187254257</v>
      </c>
      <c r="V148" s="10">
        <f t="shared" si="732"/>
        <v>0.43342985723153316</v>
      </c>
      <c r="W148" s="10">
        <f t="shared" si="732"/>
        <v>0.43515756259052329</v>
      </c>
      <c r="X148" s="10">
        <f t="shared" si="732"/>
        <v>0.43688526794951343</v>
      </c>
      <c r="Y148" s="10">
        <f t="shared" si="732"/>
        <v>0.43861297330850357</v>
      </c>
      <c r="Z148" s="10">
        <f t="shared" si="732"/>
        <v>0.44034067866749416</v>
      </c>
      <c r="AA148" s="10">
        <f t="shared" si="732"/>
        <v>0.4420683840264843</v>
      </c>
      <c r="AB148" s="10">
        <f t="shared" si="732"/>
        <v>0.44379608938547443</v>
      </c>
      <c r="AC148" s="10">
        <f t="shared" si="732"/>
        <v>0.44552379474446502</v>
      </c>
      <c r="AD148" s="10">
        <f t="shared" si="732"/>
        <v>0.44725150010345516</v>
      </c>
      <c r="AE148" s="10">
        <f t="shared" si="732"/>
        <v>0.4489792054624453</v>
      </c>
      <c r="AF148" s="10">
        <f t="shared" si="732"/>
        <v>0.45070691082143544</v>
      </c>
      <c r="AG148" s="10">
        <f t="shared" si="732"/>
        <v>0.45243461618042602</v>
      </c>
      <c r="AH148" s="10">
        <f t="shared" si="732"/>
        <v>0.45416232153941616</v>
      </c>
      <c r="AI148" s="10">
        <f t="shared" si="732"/>
        <v>0.4558900268984063</v>
      </c>
      <c r="AJ148" s="10">
        <f t="shared" si="732"/>
        <v>0.45761773225739688</v>
      </c>
      <c r="AK148" s="10">
        <f t="shared" ref="AK148:AZ148" si="733">AK$5/(1-$C148)+$B$144-AK$5</f>
        <v>0.45934543761638702</v>
      </c>
      <c r="AL148" s="10">
        <f t="shared" si="733"/>
        <v>0.46107314297537716</v>
      </c>
      <c r="AM148" s="10">
        <f t="shared" si="733"/>
        <v>0.4628008483343673</v>
      </c>
      <c r="AN148" s="10">
        <f t="shared" si="733"/>
        <v>0.46452855369335788</v>
      </c>
      <c r="AO148" s="10">
        <f t="shared" si="733"/>
        <v>0.46625625905234802</v>
      </c>
      <c r="AP148" s="10">
        <f t="shared" si="733"/>
        <v>0.46798396441133816</v>
      </c>
      <c r="AQ148" s="10">
        <f t="shared" si="733"/>
        <v>0.46971166977032874</v>
      </c>
      <c r="AR148" s="10">
        <f t="shared" si="733"/>
        <v>0.47143937512931888</v>
      </c>
      <c r="AS148" s="10">
        <f t="shared" si="733"/>
        <v>0.47316708048830902</v>
      </c>
      <c r="AT148" s="10">
        <f t="shared" si="733"/>
        <v>0.47489478584729961</v>
      </c>
      <c r="AU148" s="10">
        <f t="shared" si="733"/>
        <v>0.47662249120629019</v>
      </c>
      <c r="AV148" s="10">
        <f t="shared" si="733"/>
        <v>0.47835019656527988</v>
      </c>
      <c r="AW148" s="10">
        <f t="shared" si="733"/>
        <v>0.48007790192427047</v>
      </c>
      <c r="AX148" s="10">
        <f t="shared" si="733"/>
        <v>0.48180560728326105</v>
      </c>
      <c r="AY148" s="10">
        <f t="shared" si="733"/>
        <v>0.48353331264225075</v>
      </c>
      <c r="AZ148" s="10">
        <f t="shared" si="733"/>
        <v>0.48526101800124133</v>
      </c>
      <c r="BA148" s="10">
        <f t="shared" ref="BA148:BP148" si="734">BA$5/(1-$C148)+$B$144-BA$5</f>
        <v>0.48698872336023191</v>
      </c>
      <c r="BB148" s="10">
        <f t="shared" si="734"/>
        <v>0.48871642871922161</v>
      </c>
      <c r="BC148" s="10">
        <f t="shared" si="734"/>
        <v>0.49044413407821263</v>
      </c>
      <c r="BD148" s="10">
        <f t="shared" si="734"/>
        <v>0.49217183943720233</v>
      </c>
      <c r="BE148" s="10">
        <f t="shared" si="734"/>
        <v>0.49389954479619291</v>
      </c>
      <c r="BF148" s="10">
        <f t="shared" si="734"/>
        <v>0.4956272501551835</v>
      </c>
      <c r="BG148" s="10">
        <f t="shared" si="734"/>
        <v>0.49735495551417319</v>
      </c>
      <c r="BH148" s="10">
        <f t="shared" si="734"/>
        <v>0.49908266087316377</v>
      </c>
      <c r="BI148" s="10">
        <f t="shared" si="734"/>
        <v>0.50081036623215347</v>
      </c>
      <c r="BJ148" s="10">
        <f t="shared" si="734"/>
        <v>0.50253807159114405</v>
      </c>
      <c r="BK148" s="10">
        <f t="shared" si="734"/>
        <v>0.50426577695013464</v>
      </c>
      <c r="BL148" s="10">
        <f t="shared" si="734"/>
        <v>0.50599348230912433</v>
      </c>
      <c r="BM148" s="10">
        <f t="shared" si="734"/>
        <v>0.50772118766811491</v>
      </c>
      <c r="BN148" s="10">
        <f t="shared" si="734"/>
        <v>0.5094488930271055</v>
      </c>
      <c r="BO148" s="10">
        <f t="shared" si="734"/>
        <v>0.51117659838609519</v>
      </c>
      <c r="BP148" s="10">
        <f t="shared" si="734"/>
        <v>0.51290430374508578</v>
      </c>
      <c r="BQ148" s="10">
        <f t="shared" ref="BQ148:CF148" si="735">BQ$5/(1-$C148)+$B$144-BQ$5</f>
        <v>0.51463200910407636</v>
      </c>
      <c r="BR148" s="10">
        <f t="shared" si="735"/>
        <v>0.51635971446306606</v>
      </c>
      <c r="BS148" s="10">
        <f t="shared" si="735"/>
        <v>0.51808741982205664</v>
      </c>
      <c r="BT148" s="10">
        <f t="shared" si="735"/>
        <v>0.51981512518104722</v>
      </c>
      <c r="BU148" s="10">
        <f t="shared" si="735"/>
        <v>0.52154283054003692</v>
      </c>
      <c r="BV148" s="10">
        <f t="shared" si="735"/>
        <v>0.5232705358990275</v>
      </c>
      <c r="BW148" s="10">
        <f t="shared" si="735"/>
        <v>0.5249982412580172</v>
      </c>
      <c r="BX148" s="10">
        <f t="shared" si="735"/>
        <v>0.52672594661700778</v>
      </c>
      <c r="BY148" s="10">
        <f t="shared" si="735"/>
        <v>0.52845365197599836</v>
      </c>
      <c r="BZ148" s="10">
        <f t="shared" si="735"/>
        <v>0.53018135733498806</v>
      </c>
      <c r="CA148" s="10">
        <f t="shared" si="735"/>
        <v>0.53190906269397864</v>
      </c>
      <c r="CB148" s="10">
        <f t="shared" si="735"/>
        <v>0.53363676805296922</v>
      </c>
      <c r="CC148" s="10">
        <f t="shared" si="735"/>
        <v>0.53536447341195892</v>
      </c>
      <c r="CD148" s="10">
        <f t="shared" si="735"/>
        <v>0.5370921787709495</v>
      </c>
      <c r="CE148" s="10">
        <f t="shared" si="735"/>
        <v>0.53881988412994009</v>
      </c>
      <c r="CF148" s="10">
        <f t="shared" si="735"/>
        <v>0.54054758948892978</v>
      </c>
      <c r="CG148" s="10">
        <f t="shared" ref="CG148:CV148" si="736">CG$5/(1-$C148)+$B$144-CG$5</f>
        <v>0.54227529484792036</v>
      </c>
      <c r="CH148" s="10">
        <f t="shared" si="736"/>
        <v>0.54400300020691095</v>
      </c>
      <c r="CI148" s="10">
        <f t="shared" si="736"/>
        <v>0.54573070556590064</v>
      </c>
      <c r="CJ148" s="10">
        <f t="shared" si="736"/>
        <v>0.54745841092489123</v>
      </c>
      <c r="CK148" s="10">
        <f t="shared" si="736"/>
        <v>0.54918611628388181</v>
      </c>
      <c r="CL148" s="10">
        <f t="shared" si="736"/>
        <v>0.5509138216428715</v>
      </c>
      <c r="CM148" s="10">
        <f t="shared" si="736"/>
        <v>0.55264152700186209</v>
      </c>
      <c r="CN148" s="10">
        <f t="shared" si="736"/>
        <v>0.55436923236085178</v>
      </c>
      <c r="CO148" s="10">
        <f t="shared" si="736"/>
        <v>0.55609693771984237</v>
      </c>
      <c r="CP148" s="10">
        <f t="shared" si="736"/>
        <v>0.55782464307883295</v>
      </c>
      <c r="CQ148" s="10">
        <f t="shared" si="736"/>
        <v>0.55955234843782264</v>
      </c>
      <c r="CR148" s="10">
        <f t="shared" si="736"/>
        <v>0.56128005379681323</v>
      </c>
      <c r="CS148" s="10">
        <f t="shared" si="736"/>
        <v>0.56300775915580381</v>
      </c>
      <c r="CT148" s="10">
        <f t="shared" si="736"/>
        <v>0.56473546451479351</v>
      </c>
      <c r="CU148" s="10">
        <f t="shared" si="736"/>
        <v>0.56646316987378409</v>
      </c>
      <c r="CV148" s="10">
        <f t="shared" si="736"/>
        <v>0.56819087523277467</v>
      </c>
      <c r="CW148" s="10">
        <f t="shared" ref="CW148:DL148" si="737">CW$5/(1-$C148)+$B$144-CW$5</f>
        <v>0.56991858059176437</v>
      </c>
      <c r="CX148" s="10">
        <f t="shared" si="737"/>
        <v>0.57164628595075495</v>
      </c>
      <c r="CY148" s="10">
        <f t="shared" si="737"/>
        <v>0.57337399130974553</v>
      </c>
      <c r="CZ148" s="10">
        <f t="shared" si="737"/>
        <v>0.57510169666873523</v>
      </c>
      <c r="DA148" s="10">
        <f t="shared" si="737"/>
        <v>0.57682940202772581</v>
      </c>
      <c r="DB148" s="10">
        <f t="shared" si="737"/>
        <v>0.57855710738671551</v>
      </c>
      <c r="DC148" s="10">
        <f t="shared" si="737"/>
        <v>0.58028481274570609</v>
      </c>
      <c r="DD148" s="10">
        <f t="shared" si="737"/>
        <v>0.58201251810469667</v>
      </c>
      <c r="DE148" s="10">
        <f t="shared" si="737"/>
        <v>0.58374022346368637</v>
      </c>
      <c r="DF148" s="10">
        <f t="shared" si="737"/>
        <v>0.58546792882267695</v>
      </c>
      <c r="DG148" s="10">
        <f t="shared" si="737"/>
        <v>0.58719563418166754</v>
      </c>
      <c r="DH148" s="10">
        <f t="shared" si="737"/>
        <v>0.58892333954065723</v>
      </c>
      <c r="DI148" s="10">
        <f t="shared" si="737"/>
        <v>0.59065104489964781</v>
      </c>
      <c r="DJ148" s="10">
        <f t="shared" si="737"/>
        <v>0.5923787502586384</v>
      </c>
      <c r="DK148" s="10">
        <f t="shared" si="737"/>
        <v>0.59410645561762809</v>
      </c>
      <c r="DL148" s="10">
        <f t="shared" si="737"/>
        <v>0.59583416097661868</v>
      </c>
      <c r="DM148" s="10">
        <f t="shared" ref="DM148:EB148" si="738">DM$5/(1-$C148)+$B$144-DM$5</f>
        <v>0.59756186633560926</v>
      </c>
      <c r="DN148" s="10">
        <f t="shared" si="738"/>
        <v>0.59928957169459895</v>
      </c>
      <c r="DO148" s="10">
        <f t="shared" si="738"/>
        <v>0.60101727705358954</v>
      </c>
      <c r="DP148" s="10">
        <f t="shared" si="738"/>
        <v>0.60274498241258012</v>
      </c>
      <c r="DQ148" s="10">
        <f t="shared" si="738"/>
        <v>0.60447268777156982</v>
      </c>
      <c r="DR148" s="10">
        <f t="shared" si="738"/>
        <v>0.60620039313055951</v>
      </c>
      <c r="DS148" s="10">
        <f t="shared" si="738"/>
        <v>0.60792809848955009</v>
      </c>
      <c r="DT148" s="10">
        <f t="shared" si="738"/>
        <v>0.60965580384854068</v>
      </c>
      <c r="DU148" s="10">
        <f t="shared" si="738"/>
        <v>0.61138350920753126</v>
      </c>
      <c r="DV148" s="10">
        <f t="shared" si="738"/>
        <v>0.61311121456652007</v>
      </c>
      <c r="DW148" s="10">
        <f t="shared" si="738"/>
        <v>0.61483891992551065</v>
      </c>
      <c r="DX148" s="10">
        <f t="shared" si="738"/>
        <v>0.61656662528450124</v>
      </c>
      <c r="DY148" s="10">
        <f t="shared" si="738"/>
        <v>0.61829433064349182</v>
      </c>
      <c r="DZ148" s="10">
        <f t="shared" si="738"/>
        <v>0.6200220360024824</v>
      </c>
      <c r="EA148" s="10">
        <f t="shared" si="738"/>
        <v>0.62174974136147299</v>
      </c>
      <c r="EB148" s="10">
        <f t="shared" si="738"/>
        <v>0.62347744672046357</v>
      </c>
      <c r="EC148" s="10">
        <f>EC$5/(1-$C148)+$B$144-EC$5</f>
        <v>0.62520515207945238</v>
      </c>
      <c r="ED148" s="10">
        <f>ED$5/(1-$C148)+$B$144-ED$5</f>
        <v>0.62693285743844296</v>
      </c>
    </row>
    <row r="149" spans="1:135" x14ac:dyDescent="0.25">
      <c r="A149" s="57" t="s">
        <v>110</v>
      </c>
      <c r="B149" s="10">
        <f>0.3708</f>
        <v>0.37080000000000002</v>
      </c>
      <c r="C149" s="7">
        <f>0.0416</f>
        <v>4.1599999999999998E-2</v>
      </c>
      <c r="D149" s="10">
        <f>D$5/(1-$C149)+$B$145-D$5</f>
        <v>0.47390851419031721</v>
      </c>
      <c r="E149" s="10">
        <f t="shared" ref="E149:T149" si="739">E$5/(1-$C149)+$B$145-E$5</f>
        <v>0.4760787979966612</v>
      </c>
      <c r="F149" s="10">
        <f t="shared" si="739"/>
        <v>0.47824908180300474</v>
      </c>
      <c r="G149" s="10">
        <f t="shared" si="739"/>
        <v>0.48041936560934873</v>
      </c>
      <c r="H149" s="10">
        <f t="shared" si="739"/>
        <v>0.48258964941569271</v>
      </c>
      <c r="I149" s="10">
        <f t="shared" si="739"/>
        <v>0.4847599332220367</v>
      </c>
      <c r="J149" s="10">
        <f t="shared" si="739"/>
        <v>0.48693021702838069</v>
      </c>
      <c r="K149" s="10">
        <f t="shared" si="739"/>
        <v>0.48910050083472423</v>
      </c>
      <c r="L149" s="10">
        <f t="shared" si="739"/>
        <v>0.49127078464106821</v>
      </c>
      <c r="M149" s="10">
        <f t="shared" si="739"/>
        <v>0.4934410684474122</v>
      </c>
      <c r="N149" s="10">
        <f t="shared" si="739"/>
        <v>0.49561135225375619</v>
      </c>
      <c r="O149" s="10">
        <f t="shared" si="739"/>
        <v>0.49778163606009995</v>
      </c>
      <c r="P149" s="10">
        <f t="shared" si="739"/>
        <v>0.49995191986644372</v>
      </c>
      <c r="Q149" s="10">
        <f t="shared" si="739"/>
        <v>0.50212220367278793</v>
      </c>
      <c r="R149" s="10">
        <f t="shared" si="739"/>
        <v>0.50429248747913169</v>
      </c>
      <c r="S149" s="10">
        <f t="shared" si="739"/>
        <v>0.50646277128547545</v>
      </c>
      <c r="T149" s="10">
        <f t="shared" si="739"/>
        <v>0.50863305509181922</v>
      </c>
      <c r="U149" s="10">
        <f t="shared" ref="U149:AJ149" si="740">U$5/(1-$C149)+$B$145-U$5</f>
        <v>0.51080333889816343</v>
      </c>
      <c r="V149" s="10">
        <f t="shared" si="740"/>
        <v>0.51297362270450719</v>
      </c>
      <c r="W149" s="10">
        <f t="shared" si="740"/>
        <v>0.51514390651085096</v>
      </c>
      <c r="X149" s="10">
        <f t="shared" si="740"/>
        <v>0.51731419031719517</v>
      </c>
      <c r="Y149" s="10">
        <f t="shared" si="740"/>
        <v>0.51948447412353893</v>
      </c>
      <c r="Z149" s="10">
        <f t="shared" si="740"/>
        <v>0.5216547579298827</v>
      </c>
      <c r="AA149" s="10">
        <f t="shared" si="740"/>
        <v>0.5238250417362269</v>
      </c>
      <c r="AB149" s="10">
        <f t="shared" si="740"/>
        <v>0.52599532554257067</v>
      </c>
      <c r="AC149" s="10">
        <f t="shared" si="740"/>
        <v>0.52816560934891443</v>
      </c>
      <c r="AD149" s="10">
        <f t="shared" si="740"/>
        <v>0.5303358931552582</v>
      </c>
      <c r="AE149" s="10">
        <f t="shared" si="740"/>
        <v>0.53250617696160241</v>
      </c>
      <c r="AF149" s="10">
        <f t="shared" si="740"/>
        <v>0.53467646076794617</v>
      </c>
      <c r="AG149" s="10">
        <f t="shared" si="740"/>
        <v>0.53684674457428994</v>
      </c>
      <c r="AH149" s="10">
        <f t="shared" si="740"/>
        <v>0.53901702838063414</v>
      </c>
      <c r="AI149" s="10">
        <f t="shared" si="740"/>
        <v>0.54118731218697791</v>
      </c>
      <c r="AJ149" s="10">
        <f t="shared" si="740"/>
        <v>0.54335759599332167</v>
      </c>
      <c r="AK149" s="10">
        <f t="shared" ref="AK149:AZ149" si="741">AK$5/(1-$C149)+$B$145-AK$5</f>
        <v>0.54552787979966588</v>
      </c>
      <c r="AL149" s="10">
        <f t="shared" si="741"/>
        <v>0.54769816360600965</v>
      </c>
      <c r="AM149" s="10">
        <f t="shared" si="741"/>
        <v>0.54986844741235341</v>
      </c>
      <c r="AN149" s="10">
        <f t="shared" si="741"/>
        <v>0.55203873121869718</v>
      </c>
      <c r="AO149" s="10">
        <f t="shared" si="741"/>
        <v>0.55420901502504138</v>
      </c>
      <c r="AP149" s="10">
        <f t="shared" si="741"/>
        <v>0.55637929883138515</v>
      </c>
      <c r="AQ149" s="10">
        <f t="shared" si="741"/>
        <v>0.55854958263772891</v>
      </c>
      <c r="AR149" s="10">
        <f t="shared" si="741"/>
        <v>0.56071986644407312</v>
      </c>
      <c r="AS149" s="10">
        <f t="shared" si="741"/>
        <v>0.56289015025041733</v>
      </c>
      <c r="AT149" s="10">
        <f t="shared" si="741"/>
        <v>0.56506043405676065</v>
      </c>
      <c r="AU149" s="10">
        <f t="shared" si="741"/>
        <v>0.56723071786310486</v>
      </c>
      <c r="AV149" s="10">
        <f t="shared" si="741"/>
        <v>0.56940100166944907</v>
      </c>
      <c r="AW149" s="10">
        <f t="shared" si="741"/>
        <v>0.57157128547579239</v>
      </c>
      <c r="AX149" s="10">
        <f t="shared" si="741"/>
        <v>0.5737415692821366</v>
      </c>
      <c r="AY149" s="10">
        <f t="shared" si="741"/>
        <v>0.57591185308848081</v>
      </c>
      <c r="AZ149" s="10">
        <f t="shared" si="741"/>
        <v>0.57808213689482502</v>
      </c>
      <c r="BA149" s="10">
        <f t="shared" ref="BA149:BP149" si="742">BA$5/(1-$C149)+$B$145-BA$5</f>
        <v>0.58025242070116834</v>
      </c>
      <c r="BB149" s="10">
        <f t="shared" si="742"/>
        <v>0.58242270450751255</v>
      </c>
      <c r="BC149" s="10">
        <f t="shared" si="742"/>
        <v>0.58459298831385631</v>
      </c>
      <c r="BD149" s="10">
        <f t="shared" si="742"/>
        <v>0.58676327212020052</v>
      </c>
      <c r="BE149" s="10">
        <f t="shared" si="742"/>
        <v>0.58893355592654384</v>
      </c>
      <c r="BF149" s="10">
        <f t="shared" si="742"/>
        <v>0.59110383973288805</v>
      </c>
      <c r="BG149" s="10">
        <f t="shared" si="742"/>
        <v>0.59327412353923226</v>
      </c>
      <c r="BH149" s="10">
        <f t="shared" si="742"/>
        <v>0.59544440734557558</v>
      </c>
      <c r="BI149" s="10">
        <f t="shared" si="742"/>
        <v>0.59761469115191979</v>
      </c>
      <c r="BJ149" s="10">
        <f t="shared" si="742"/>
        <v>0.59978497495826399</v>
      </c>
      <c r="BK149" s="10">
        <f t="shared" si="742"/>
        <v>0.60195525876460731</v>
      </c>
      <c r="BL149" s="10">
        <f t="shared" si="742"/>
        <v>0.60412554257095152</v>
      </c>
      <c r="BM149" s="10">
        <f t="shared" si="742"/>
        <v>0.60629582637729484</v>
      </c>
      <c r="BN149" s="10">
        <f t="shared" si="742"/>
        <v>0.60846611018363905</v>
      </c>
      <c r="BO149" s="10">
        <f t="shared" si="742"/>
        <v>0.61063639398998326</v>
      </c>
      <c r="BP149" s="10">
        <f t="shared" si="742"/>
        <v>0.61280667779632658</v>
      </c>
      <c r="BQ149" s="10">
        <f t="shared" ref="BQ149:CF149" si="743">BQ$5/(1-$C149)+$B$145-BQ$5</f>
        <v>0.61497696160267079</v>
      </c>
      <c r="BR149" s="10">
        <f t="shared" si="743"/>
        <v>0.617147245409015</v>
      </c>
      <c r="BS149" s="10">
        <f t="shared" si="743"/>
        <v>0.61931752921535832</v>
      </c>
      <c r="BT149" s="10">
        <f t="shared" si="743"/>
        <v>0.62148781302170253</v>
      </c>
      <c r="BU149" s="10">
        <f t="shared" si="743"/>
        <v>0.62365809682804674</v>
      </c>
      <c r="BV149" s="10">
        <f t="shared" si="743"/>
        <v>0.62582838063439006</v>
      </c>
      <c r="BW149" s="10">
        <f t="shared" si="743"/>
        <v>0.62799866444073427</v>
      </c>
      <c r="BX149" s="10">
        <f t="shared" si="743"/>
        <v>0.63016894824707848</v>
      </c>
      <c r="BY149" s="10">
        <f t="shared" si="743"/>
        <v>0.6323392320534218</v>
      </c>
      <c r="BZ149" s="10">
        <f t="shared" si="743"/>
        <v>0.634509515859766</v>
      </c>
      <c r="CA149" s="10">
        <f t="shared" si="743"/>
        <v>0.63667979966611021</v>
      </c>
      <c r="CB149" s="10">
        <f t="shared" si="743"/>
        <v>0.63885008347245353</v>
      </c>
      <c r="CC149" s="10">
        <f t="shared" si="743"/>
        <v>0.64102036727879774</v>
      </c>
      <c r="CD149" s="10">
        <f t="shared" si="743"/>
        <v>0.64319065108514195</v>
      </c>
      <c r="CE149" s="10">
        <f t="shared" si="743"/>
        <v>0.64536093489148527</v>
      </c>
      <c r="CF149" s="10">
        <f t="shared" si="743"/>
        <v>0.64753121869782948</v>
      </c>
      <c r="CG149" s="10">
        <f t="shared" ref="CG149:CV149" si="744">CG$5/(1-$C149)+$B$145-CG$5</f>
        <v>0.6497015025041728</v>
      </c>
      <c r="CH149" s="10">
        <f t="shared" si="744"/>
        <v>0.65187178631051701</v>
      </c>
      <c r="CI149" s="10">
        <f t="shared" si="744"/>
        <v>0.65404207011686122</v>
      </c>
      <c r="CJ149" s="10">
        <f t="shared" si="744"/>
        <v>0.65621235392320454</v>
      </c>
      <c r="CK149" s="10">
        <f t="shared" si="744"/>
        <v>0.65838263772954875</v>
      </c>
      <c r="CL149" s="10">
        <f t="shared" si="744"/>
        <v>0.66055292153589296</v>
      </c>
      <c r="CM149" s="10">
        <f t="shared" si="744"/>
        <v>0.66272320534223628</v>
      </c>
      <c r="CN149" s="10">
        <f t="shared" si="744"/>
        <v>0.66489348914858049</v>
      </c>
      <c r="CO149" s="10">
        <f t="shared" si="744"/>
        <v>0.66706377295492469</v>
      </c>
      <c r="CP149" s="10">
        <f t="shared" si="744"/>
        <v>0.66923405676126801</v>
      </c>
      <c r="CQ149" s="10">
        <f t="shared" si="744"/>
        <v>0.67140434056761222</v>
      </c>
      <c r="CR149" s="10">
        <f t="shared" si="744"/>
        <v>0.67357462437395643</v>
      </c>
      <c r="CS149" s="10">
        <f t="shared" si="744"/>
        <v>0.67574490818029975</v>
      </c>
      <c r="CT149" s="10">
        <f t="shared" si="744"/>
        <v>0.67791519198664396</v>
      </c>
      <c r="CU149" s="10">
        <f t="shared" si="744"/>
        <v>0.68008547579298817</v>
      </c>
      <c r="CV149" s="10">
        <f t="shared" si="744"/>
        <v>0.68225575959933149</v>
      </c>
      <c r="CW149" s="10">
        <f t="shared" ref="CW149:DL149" si="745">CW$5/(1-$C149)+$B$145-CW$5</f>
        <v>0.6844260434056757</v>
      </c>
      <c r="CX149" s="10">
        <f t="shared" si="745"/>
        <v>0.68659632721201902</v>
      </c>
      <c r="CY149" s="10">
        <f t="shared" si="745"/>
        <v>0.68876661101836323</v>
      </c>
      <c r="CZ149" s="10">
        <f t="shared" si="745"/>
        <v>0.69093689482470744</v>
      </c>
      <c r="DA149" s="10">
        <f t="shared" si="745"/>
        <v>0.69310717863105076</v>
      </c>
      <c r="DB149" s="10">
        <f t="shared" si="745"/>
        <v>0.69527746243739497</v>
      </c>
      <c r="DC149" s="10">
        <f t="shared" si="745"/>
        <v>0.69744774624373918</v>
      </c>
      <c r="DD149" s="10">
        <f t="shared" si="745"/>
        <v>0.6996180300500825</v>
      </c>
      <c r="DE149" s="10">
        <f t="shared" si="745"/>
        <v>0.7017883138564267</v>
      </c>
      <c r="DF149" s="10">
        <f t="shared" si="745"/>
        <v>0.70395859766277091</v>
      </c>
      <c r="DG149" s="10">
        <f t="shared" si="745"/>
        <v>0.70612888146911423</v>
      </c>
      <c r="DH149" s="10">
        <f t="shared" si="745"/>
        <v>0.70829916527545844</v>
      </c>
      <c r="DI149" s="10">
        <f t="shared" si="745"/>
        <v>0.71046944908180265</v>
      </c>
      <c r="DJ149" s="10">
        <f t="shared" si="745"/>
        <v>0.71263973288814597</v>
      </c>
      <c r="DK149" s="10">
        <f t="shared" si="745"/>
        <v>0.71481001669449018</v>
      </c>
      <c r="DL149" s="10">
        <f t="shared" si="745"/>
        <v>0.71698030050083439</v>
      </c>
      <c r="DM149" s="10">
        <f t="shared" ref="DM149:EB149" si="746">DM$5/(1-$C149)+$B$145-DM$5</f>
        <v>0.71915058430717771</v>
      </c>
      <c r="DN149" s="10">
        <f t="shared" si="746"/>
        <v>0.72132086811352192</v>
      </c>
      <c r="DO149" s="10">
        <f t="shared" si="746"/>
        <v>0.72349115191986613</v>
      </c>
      <c r="DP149" s="10">
        <f t="shared" si="746"/>
        <v>0.72566143572620856</v>
      </c>
      <c r="DQ149" s="10">
        <f t="shared" si="746"/>
        <v>0.72783171953255277</v>
      </c>
      <c r="DR149" s="10">
        <f t="shared" si="746"/>
        <v>0.73000200333889698</v>
      </c>
      <c r="DS149" s="10">
        <f t="shared" si="746"/>
        <v>0.73217228714524119</v>
      </c>
      <c r="DT149" s="10">
        <f t="shared" si="746"/>
        <v>0.73434257095158539</v>
      </c>
      <c r="DU149" s="10">
        <f t="shared" si="746"/>
        <v>0.73651285475792783</v>
      </c>
      <c r="DV149" s="10">
        <f t="shared" si="746"/>
        <v>0.73868313856427203</v>
      </c>
      <c r="DW149" s="10">
        <f t="shared" si="746"/>
        <v>0.74085342237061624</v>
      </c>
      <c r="DX149" s="10">
        <f t="shared" si="746"/>
        <v>0.74302370617696045</v>
      </c>
      <c r="DY149" s="10">
        <f t="shared" si="746"/>
        <v>0.74519398998330466</v>
      </c>
      <c r="DZ149" s="10">
        <f t="shared" si="746"/>
        <v>0.74736427378964709</v>
      </c>
      <c r="EA149" s="10">
        <f t="shared" si="746"/>
        <v>0.7495345575959913</v>
      </c>
      <c r="EB149" s="10">
        <f t="shared" si="746"/>
        <v>0.75170484140233551</v>
      </c>
      <c r="EC149" s="10">
        <f>EC$5/(1-$C149)+$B$145-EC$5</f>
        <v>0.75387512520867972</v>
      </c>
      <c r="ED149" s="10">
        <f>ED$5/(1-$C149)+$B$145-ED$5</f>
        <v>0.75604540901502393</v>
      </c>
    </row>
    <row r="150" spans="1:135" x14ac:dyDescent="0.25">
      <c r="A150" s="5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</row>
    <row r="151" spans="1:135" x14ac:dyDescent="0.25">
      <c r="A151" s="57" t="s">
        <v>102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</row>
    <row r="152" spans="1:135" x14ac:dyDescent="0.25">
      <c r="A152" s="57" t="s">
        <v>122</v>
      </c>
      <c r="B152" s="10">
        <f>0.0973</f>
        <v>9.7299999999999998E-2</v>
      </c>
      <c r="C152" s="7">
        <v>0</v>
      </c>
      <c r="D152" s="10">
        <f>D$5/(1-$C152)+$B$152-D$5</f>
        <v>9.7299999999999942E-2</v>
      </c>
      <c r="E152" s="10">
        <f t="shared" ref="E152:T152" si="747">E$5/(1-$C152)+$B$152-E$5</f>
        <v>9.7299999999999942E-2</v>
      </c>
      <c r="F152" s="10">
        <f t="shared" si="747"/>
        <v>9.7299999999999942E-2</v>
      </c>
      <c r="G152" s="10">
        <f t="shared" si="747"/>
        <v>9.7299999999999942E-2</v>
      </c>
      <c r="H152" s="10">
        <f t="shared" si="747"/>
        <v>9.7299999999999942E-2</v>
      </c>
      <c r="I152" s="10">
        <f t="shared" si="747"/>
        <v>9.7299999999999942E-2</v>
      </c>
      <c r="J152" s="10">
        <f t="shared" si="747"/>
        <v>9.7299999999999942E-2</v>
      </c>
      <c r="K152" s="10">
        <f t="shared" si="747"/>
        <v>9.7299999999999942E-2</v>
      </c>
      <c r="L152" s="10">
        <f t="shared" si="747"/>
        <v>9.7299999999999942E-2</v>
      </c>
      <c r="M152" s="10">
        <f t="shared" si="747"/>
        <v>9.7299999999999942E-2</v>
      </c>
      <c r="N152" s="10">
        <f t="shared" si="747"/>
        <v>9.7300000000000164E-2</v>
      </c>
      <c r="O152" s="10">
        <f t="shared" si="747"/>
        <v>9.7300000000000164E-2</v>
      </c>
      <c r="P152" s="10">
        <f t="shared" si="747"/>
        <v>9.7300000000000164E-2</v>
      </c>
      <c r="Q152" s="10">
        <f t="shared" si="747"/>
        <v>9.7300000000000164E-2</v>
      </c>
      <c r="R152" s="10">
        <f t="shared" si="747"/>
        <v>9.7300000000000164E-2</v>
      </c>
      <c r="S152" s="10">
        <f t="shared" si="747"/>
        <v>9.7300000000000164E-2</v>
      </c>
      <c r="T152" s="10">
        <f t="shared" si="747"/>
        <v>9.7300000000000164E-2</v>
      </c>
      <c r="U152" s="10">
        <f t="shared" ref="U152:AJ152" si="748">U$5/(1-$C152)+$B$152-U$5</f>
        <v>9.7300000000000164E-2</v>
      </c>
      <c r="V152" s="10">
        <f t="shared" si="748"/>
        <v>9.7300000000000164E-2</v>
      </c>
      <c r="W152" s="10">
        <f t="shared" si="748"/>
        <v>9.7300000000000164E-2</v>
      </c>
      <c r="X152" s="10">
        <f t="shared" si="748"/>
        <v>9.7300000000000164E-2</v>
      </c>
      <c r="Y152" s="10">
        <f t="shared" si="748"/>
        <v>9.7300000000000164E-2</v>
      </c>
      <c r="Z152" s="10">
        <f t="shared" si="748"/>
        <v>9.7300000000000164E-2</v>
      </c>
      <c r="AA152" s="10">
        <f t="shared" si="748"/>
        <v>9.7300000000000164E-2</v>
      </c>
      <c r="AB152" s="10">
        <f t="shared" si="748"/>
        <v>9.7300000000000164E-2</v>
      </c>
      <c r="AC152" s="10">
        <f t="shared" si="748"/>
        <v>9.7300000000000164E-2</v>
      </c>
      <c r="AD152" s="10">
        <f t="shared" si="748"/>
        <v>9.7300000000000164E-2</v>
      </c>
      <c r="AE152" s="10">
        <f t="shared" si="748"/>
        <v>9.7300000000000164E-2</v>
      </c>
      <c r="AF152" s="10">
        <f t="shared" si="748"/>
        <v>9.7300000000000164E-2</v>
      </c>
      <c r="AG152" s="10">
        <f t="shared" si="748"/>
        <v>9.7300000000000164E-2</v>
      </c>
      <c r="AH152" s="10">
        <f t="shared" si="748"/>
        <v>9.7300000000000164E-2</v>
      </c>
      <c r="AI152" s="10">
        <f t="shared" si="748"/>
        <v>9.7300000000000164E-2</v>
      </c>
      <c r="AJ152" s="10">
        <f t="shared" si="748"/>
        <v>9.7300000000000164E-2</v>
      </c>
      <c r="AK152" s="10">
        <f t="shared" ref="AK152:AZ152" si="749">AK$5/(1-$C152)+$B$152-AK$5</f>
        <v>9.7300000000000164E-2</v>
      </c>
      <c r="AL152" s="10">
        <f t="shared" si="749"/>
        <v>9.7300000000000164E-2</v>
      </c>
      <c r="AM152" s="10">
        <f t="shared" si="749"/>
        <v>9.7300000000000164E-2</v>
      </c>
      <c r="AN152" s="10">
        <f t="shared" si="749"/>
        <v>9.7300000000000164E-2</v>
      </c>
      <c r="AO152" s="10">
        <f t="shared" si="749"/>
        <v>9.7300000000000164E-2</v>
      </c>
      <c r="AP152" s="10">
        <f t="shared" si="749"/>
        <v>9.7300000000000164E-2</v>
      </c>
      <c r="AQ152" s="10">
        <f t="shared" si="749"/>
        <v>9.7300000000000164E-2</v>
      </c>
      <c r="AR152" s="10">
        <f t="shared" si="749"/>
        <v>9.7300000000000164E-2</v>
      </c>
      <c r="AS152" s="10">
        <f t="shared" si="749"/>
        <v>9.7300000000000164E-2</v>
      </c>
      <c r="AT152" s="10">
        <f t="shared" si="749"/>
        <v>9.7300000000000164E-2</v>
      </c>
      <c r="AU152" s="10">
        <f t="shared" si="749"/>
        <v>9.7300000000000164E-2</v>
      </c>
      <c r="AV152" s="10">
        <f t="shared" si="749"/>
        <v>9.7300000000000164E-2</v>
      </c>
      <c r="AW152" s="10">
        <f t="shared" si="749"/>
        <v>9.7300000000000164E-2</v>
      </c>
      <c r="AX152" s="10">
        <f t="shared" si="749"/>
        <v>9.7300000000000164E-2</v>
      </c>
      <c r="AY152" s="10">
        <f t="shared" si="749"/>
        <v>9.7300000000000164E-2</v>
      </c>
      <c r="AZ152" s="10">
        <f t="shared" si="749"/>
        <v>9.7300000000000164E-2</v>
      </c>
      <c r="BA152" s="10">
        <f t="shared" ref="BA152:BP152" si="750">BA$5/(1-$C152)+$B$152-BA$5</f>
        <v>9.7300000000000164E-2</v>
      </c>
      <c r="BB152" s="10">
        <f t="shared" si="750"/>
        <v>9.7300000000000164E-2</v>
      </c>
      <c r="BC152" s="10">
        <f t="shared" si="750"/>
        <v>9.729999999999972E-2</v>
      </c>
      <c r="BD152" s="10">
        <f t="shared" si="750"/>
        <v>9.729999999999972E-2</v>
      </c>
      <c r="BE152" s="10">
        <f t="shared" si="750"/>
        <v>9.729999999999972E-2</v>
      </c>
      <c r="BF152" s="10">
        <f t="shared" si="750"/>
        <v>9.729999999999972E-2</v>
      </c>
      <c r="BG152" s="10">
        <f t="shared" si="750"/>
        <v>9.729999999999972E-2</v>
      </c>
      <c r="BH152" s="10">
        <f t="shared" si="750"/>
        <v>9.729999999999972E-2</v>
      </c>
      <c r="BI152" s="10">
        <f t="shared" si="750"/>
        <v>9.729999999999972E-2</v>
      </c>
      <c r="BJ152" s="10">
        <f t="shared" si="750"/>
        <v>9.729999999999972E-2</v>
      </c>
      <c r="BK152" s="10">
        <f t="shared" si="750"/>
        <v>9.729999999999972E-2</v>
      </c>
      <c r="BL152" s="10">
        <f t="shared" si="750"/>
        <v>9.729999999999972E-2</v>
      </c>
      <c r="BM152" s="10">
        <f t="shared" si="750"/>
        <v>9.729999999999972E-2</v>
      </c>
      <c r="BN152" s="10">
        <f t="shared" si="750"/>
        <v>9.729999999999972E-2</v>
      </c>
      <c r="BO152" s="10">
        <f t="shared" si="750"/>
        <v>9.729999999999972E-2</v>
      </c>
      <c r="BP152" s="10">
        <f t="shared" si="750"/>
        <v>9.729999999999972E-2</v>
      </c>
      <c r="BQ152" s="10">
        <f t="shared" ref="BQ152:CF152" si="751">BQ$5/(1-$C152)+$B$152-BQ$5</f>
        <v>9.729999999999972E-2</v>
      </c>
      <c r="BR152" s="10">
        <f t="shared" si="751"/>
        <v>9.729999999999972E-2</v>
      </c>
      <c r="BS152" s="10">
        <f t="shared" si="751"/>
        <v>9.729999999999972E-2</v>
      </c>
      <c r="BT152" s="10">
        <f t="shared" si="751"/>
        <v>9.729999999999972E-2</v>
      </c>
      <c r="BU152" s="10">
        <f t="shared" si="751"/>
        <v>9.729999999999972E-2</v>
      </c>
      <c r="BV152" s="10">
        <f t="shared" si="751"/>
        <v>9.729999999999972E-2</v>
      </c>
      <c r="BW152" s="10">
        <f t="shared" si="751"/>
        <v>9.729999999999972E-2</v>
      </c>
      <c r="BX152" s="10">
        <f t="shared" si="751"/>
        <v>9.729999999999972E-2</v>
      </c>
      <c r="BY152" s="10">
        <f t="shared" si="751"/>
        <v>9.729999999999972E-2</v>
      </c>
      <c r="BZ152" s="10">
        <f t="shared" si="751"/>
        <v>9.729999999999972E-2</v>
      </c>
      <c r="CA152" s="10">
        <f t="shared" si="751"/>
        <v>9.729999999999972E-2</v>
      </c>
      <c r="CB152" s="10">
        <f t="shared" si="751"/>
        <v>9.729999999999972E-2</v>
      </c>
      <c r="CC152" s="10">
        <f t="shared" si="751"/>
        <v>9.729999999999972E-2</v>
      </c>
      <c r="CD152" s="10">
        <f t="shared" si="751"/>
        <v>9.729999999999972E-2</v>
      </c>
      <c r="CE152" s="10">
        <f t="shared" si="751"/>
        <v>9.729999999999972E-2</v>
      </c>
      <c r="CF152" s="10">
        <f t="shared" si="751"/>
        <v>9.729999999999972E-2</v>
      </c>
      <c r="CG152" s="10">
        <f t="shared" ref="CG152:CV152" si="752">CG$5/(1-$C152)+$B$152-CG$5</f>
        <v>9.729999999999972E-2</v>
      </c>
      <c r="CH152" s="10">
        <f t="shared" si="752"/>
        <v>9.729999999999972E-2</v>
      </c>
      <c r="CI152" s="10">
        <f t="shared" si="752"/>
        <v>9.729999999999972E-2</v>
      </c>
      <c r="CJ152" s="10">
        <f t="shared" si="752"/>
        <v>9.729999999999972E-2</v>
      </c>
      <c r="CK152" s="10">
        <f t="shared" si="752"/>
        <v>9.729999999999972E-2</v>
      </c>
      <c r="CL152" s="10">
        <f t="shared" si="752"/>
        <v>9.729999999999972E-2</v>
      </c>
      <c r="CM152" s="10">
        <f t="shared" si="752"/>
        <v>9.729999999999972E-2</v>
      </c>
      <c r="CN152" s="10">
        <f t="shared" si="752"/>
        <v>9.729999999999972E-2</v>
      </c>
      <c r="CO152" s="10">
        <f t="shared" si="752"/>
        <v>9.729999999999972E-2</v>
      </c>
      <c r="CP152" s="10">
        <f t="shared" si="752"/>
        <v>9.729999999999972E-2</v>
      </c>
      <c r="CQ152" s="10">
        <f t="shared" si="752"/>
        <v>9.729999999999972E-2</v>
      </c>
      <c r="CR152" s="10">
        <f t="shared" si="752"/>
        <v>9.729999999999972E-2</v>
      </c>
      <c r="CS152" s="10">
        <f t="shared" si="752"/>
        <v>9.729999999999972E-2</v>
      </c>
      <c r="CT152" s="10">
        <f t="shared" si="752"/>
        <v>9.729999999999972E-2</v>
      </c>
      <c r="CU152" s="10">
        <f t="shared" si="752"/>
        <v>9.729999999999972E-2</v>
      </c>
      <c r="CV152" s="10">
        <f t="shared" si="752"/>
        <v>9.729999999999972E-2</v>
      </c>
      <c r="CW152" s="10">
        <f t="shared" ref="CW152:DL152" si="753">CW$5/(1-$C152)+$B$152-CW$5</f>
        <v>9.729999999999972E-2</v>
      </c>
      <c r="CX152" s="10">
        <f t="shared" si="753"/>
        <v>9.729999999999972E-2</v>
      </c>
      <c r="CY152" s="10">
        <f t="shared" si="753"/>
        <v>9.729999999999972E-2</v>
      </c>
      <c r="CZ152" s="10">
        <f t="shared" si="753"/>
        <v>9.729999999999972E-2</v>
      </c>
      <c r="DA152" s="10">
        <f t="shared" si="753"/>
        <v>9.729999999999972E-2</v>
      </c>
      <c r="DB152" s="10">
        <f t="shared" si="753"/>
        <v>9.729999999999972E-2</v>
      </c>
      <c r="DC152" s="10">
        <f t="shared" si="753"/>
        <v>9.729999999999972E-2</v>
      </c>
      <c r="DD152" s="10">
        <f t="shared" si="753"/>
        <v>9.729999999999972E-2</v>
      </c>
      <c r="DE152" s="10">
        <f t="shared" si="753"/>
        <v>9.729999999999972E-2</v>
      </c>
      <c r="DF152" s="10">
        <f t="shared" si="753"/>
        <v>9.729999999999972E-2</v>
      </c>
      <c r="DG152" s="10">
        <f t="shared" si="753"/>
        <v>9.729999999999972E-2</v>
      </c>
      <c r="DH152" s="10">
        <f t="shared" si="753"/>
        <v>9.729999999999972E-2</v>
      </c>
      <c r="DI152" s="10">
        <f t="shared" si="753"/>
        <v>9.729999999999972E-2</v>
      </c>
      <c r="DJ152" s="10">
        <f t="shared" si="753"/>
        <v>9.729999999999972E-2</v>
      </c>
      <c r="DK152" s="10">
        <f t="shared" si="753"/>
        <v>9.729999999999972E-2</v>
      </c>
      <c r="DL152" s="10">
        <f t="shared" si="753"/>
        <v>9.729999999999972E-2</v>
      </c>
      <c r="DM152" s="10">
        <f t="shared" ref="DM152:EB152" si="754">DM$5/(1-$C152)+$B$152-DM$5</f>
        <v>9.729999999999972E-2</v>
      </c>
      <c r="DN152" s="10">
        <f t="shared" si="754"/>
        <v>9.729999999999972E-2</v>
      </c>
      <c r="DO152" s="10">
        <f t="shared" si="754"/>
        <v>9.729999999999972E-2</v>
      </c>
      <c r="DP152" s="10">
        <f t="shared" si="754"/>
        <v>9.729999999999972E-2</v>
      </c>
      <c r="DQ152" s="10">
        <f t="shared" si="754"/>
        <v>9.729999999999972E-2</v>
      </c>
      <c r="DR152" s="10">
        <f t="shared" si="754"/>
        <v>9.729999999999972E-2</v>
      </c>
      <c r="DS152" s="10">
        <f t="shared" si="754"/>
        <v>9.729999999999972E-2</v>
      </c>
      <c r="DT152" s="10">
        <f t="shared" si="754"/>
        <v>9.729999999999972E-2</v>
      </c>
      <c r="DU152" s="10">
        <f t="shared" si="754"/>
        <v>9.729999999999972E-2</v>
      </c>
      <c r="DV152" s="10">
        <f t="shared" si="754"/>
        <v>9.729999999999972E-2</v>
      </c>
      <c r="DW152" s="10">
        <f t="shared" si="754"/>
        <v>9.729999999999972E-2</v>
      </c>
      <c r="DX152" s="10">
        <f t="shared" si="754"/>
        <v>9.729999999999972E-2</v>
      </c>
      <c r="DY152" s="10">
        <f t="shared" si="754"/>
        <v>9.729999999999972E-2</v>
      </c>
      <c r="DZ152" s="10">
        <f t="shared" si="754"/>
        <v>9.729999999999972E-2</v>
      </c>
      <c r="EA152" s="10">
        <f t="shared" si="754"/>
        <v>9.729999999999972E-2</v>
      </c>
      <c r="EB152" s="10">
        <f t="shared" si="754"/>
        <v>9.729999999999972E-2</v>
      </c>
      <c r="EC152" s="10">
        <f>EC$5/(1-$C152)+$B$152-EC$5</f>
        <v>9.7300000000000608E-2</v>
      </c>
      <c r="ED152" s="10">
        <f>ED$5/(1-$C152)+$B$152-ED$5</f>
        <v>9.729999999999972E-2</v>
      </c>
    </row>
    <row r="153" spans="1:135" x14ac:dyDescent="0.25">
      <c r="A153" s="57" t="s">
        <v>111</v>
      </c>
      <c r="B153" s="10">
        <f>0.1992</f>
        <v>0.19919999999999999</v>
      </c>
      <c r="C153" s="7">
        <v>1.4500000000000001E-2</v>
      </c>
      <c r="D153" s="10">
        <f>D$5/(1-$C153)+$B$153-D$5</f>
        <v>0.22127001522070011</v>
      </c>
      <c r="E153" s="10">
        <f t="shared" ref="E153:T153" si="755">E$5/(1-$C153)+$B$153-E$5</f>
        <v>0.2220056823947234</v>
      </c>
      <c r="F153" s="10">
        <f t="shared" si="755"/>
        <v>0.22274134956874669</v>
      </c>
      <c r="G153" s="10">
        <f t="shared" si="755"/>
        <v>0.22347701674277021</v>
      </c>
      <c r="H153" s="10">
        <f t="shared" si="755"/>
        <v>0.2242126839167935</v>
      </c>
      <c r="I153" s="10">
        <f t="shared" si="755"/>
        <v>0.22494835109081679</v>
      </c>
      <c r="J153" s="10">
        <f t="shared" si="755"/>
        <v>0.22568401826484008</v>
      </c>
      <c r="K153" s="10">
        <f t="shared" si="755"/>
        <v>0.22641968543886359</v>
      </c>
      <c r="L153" s="10">
        <f t="shared" si="755"/>
        <v>0.22715535261288666</v>
      </c>
      <c r="M153" s="10">
        <f t="shared" si="755"/>
        <v>0.22789101978691018</v>
      </c>
      <c r="N153" s="10">
        <f t="shared" si="755"/>
        <v>0.22862668696093325</v>
      </c>
      <c r="O153" s="10">
        <f t="shared" si="755"/>
        <v>0.22936235413495654</v>
      </c>
      <c r="P153" s="10">
        <f t="shared" si="755"/>
        <v>0.23009802130897983</v>
      </c>
      <c r="Q153" s="10">
        <f t="shared" si="755"/>
        <v>0.23083368848300312</v>
      </c>
      <c r="R153" s="10">
        <f t="shared" si="755"/>
        <v>0.23156935565702641</v>
      </c>
      <c r="S153" s="10">
        <f t="shared" si="755"/>
        <v>0.23230502283105015</v>
      </c>
      <c r="T153" s="10">
        <f t="shared" si="755"/>
        <v>0.23304069000507344</v>
      </c>
      <c r="U153" s="10">
        <f t="shared" ref="U153:AJ153" si="756">U$5/(1-$C153)+$B$153-U$5</f>
        <v>0.23377635717909673</v>
      </c>
      <c r="V153" s="10">
        <f t="shared" si="756"/>
        <v>0.23451202435312002</v>
      </c>
      <c r="W153" s="10">
        <f t="shared" si="756"/>
        <v>0.23524769152714331</v>
      </c>
      <c r="X153" s="10">
        <f t="shared" si="756"/>
        <v>0.2359833587011666</v>
      </c>
      <c r="Y153" s="10">
        <f t="shared" si="756"/>
        <v>0.23671902587518989</v>
      </c>
      <c r="Z153" s="10">
        <f t="shared" si="756"/>
        <v>0.23745469304921318</v>
      </c>
      <c r="AA153" s="10">
        <f t="shared" si="756"/>
        <v>0.23819036022323647</v>
      </c>
      <c r="AB153" s="10">
        <f t="shared" si="756"/>
        <v>0.23892602739725977</v>
      </c>
      <c r="AC153" s="10">
        <f t="shared" si="756"/>
        <v>0.2396616945712835</v>
      </c>
      <c r="AD153" s="10">
        <f t="shared" si="756"/>
        <v>0.24039736174530679</v>
      </c>
      <c r="AE153" s="10">
        <f t="shared" si="756"/>
        <v>0.24113302891933008</v>
      </c>
      <c r="AF153" s="10">
        <f t="shared" si="756"/>
        <v>0.24186869609335337</v>
      </c>
      <c r="AG153" s="10">
        <f t="shared" si="756"/>
        <v>0.24260436326737667</v>
      </c>
      <c r="AH153" s="10">
        <f t="shared" si="756"/>
        <v>0.24334003044139996</v>
      </c>
      <c r="AI153" s="10">
        <f t="shared" si="756"/>
        <v>0.24407569761542325</v>
      </c>
      <c r="AJ153" s="10">
        <f t="shared" si="756"/>
        <v>0.24481136478944654</v>
      </c>
      <c r="AK153" s="10">
        <f t="shared" ref="AK153:AZ153" si="757">AK$5/(1-$C153)+$B$153-AK$5</f>
        <v>0.24554703196346983</v>
      </c>
      <c r="AL153" s="10">
        <f t="shared" si="757"/>
        <v>0.24628269913749312</v>
      </c>
      <c r="AM153" s="10">
        <f t="shared" si="757"/>
        <v>0.24701836631151641</v>
      </c>
      <c r="AN153" s="10">
        <f t="shared" si="757"/>
        <v>0.24775403348554015</v>
      </c>
      <c r="AO153" s="10">
        <f t="shared" si="757"/>
        <v>0.24848970065956344</v>
      </c>
      <c r="AP153" s="10">
        <f t="shared" si="757"/>
        <v>0.24922536783358673</v>
      </c>
      <c r="AQ153" s="10">
        <f t="shared" si="757"/>
        <v>0.24996103500761002</v>
      </c>
      <c r="AR153" s="10">
        <f t="shared" si="757"/>
        <v>0.25069670218163331</v>
      </c>
      <c r="AS153" s="10">
        <f t="shared" si="757"/>
        <v>0.2514323693556566</v>
      </c>
      <c r="AT153" s="10">
        <f t="shared" si="757"/>
        <v>0.2521680365296799</v>
      </c>
      <c r="AU153" s="10">
        <f t="shared" si="757"/>
        <v>0.25290370370370319</v>
      </c>
      <c r="AV153" s="10">
        <f t="shared" si="757"/>
        <v>0.25363937087772648</v>
      </c>
      <c r="AW153" s="10">
        <f t="shared" si="757"/>
        <v>0.25437503805175021</v>
      </c>
      <c r="AX153" s="10">
        <f t="shared" si="757"/>
        <v>0.2551107052257735</v>
      </c>
      <c r="AY153" s="10">
        <f t="shared" si="757"/>
        <v>0.2558463723997968</v>
      </c>
      <c r="AZ153" s="10">
        <f t="shared" si="757"/>
        <v>0.25658203957382009</v>
      </c>
      <c r="BA153" s="10">
        <f t="shared" ref="BA153:BP153" si="758">BA$5/(1-$C153)+$B$153-BA$5</f>
        <v>0.25731770674784338</v>
      </c>
      <c r="BB153" s="10">
        <f t="shared" si="758"/>
        <v>0.25805337392186667</v>
      </c>
      <c r="BC153" s="10">
        <f t="shared" si="758"/>
        <v>0.2587890410958904</v>
      </c>
      <c r="BD153" s="10">
        <f t="shared" si="758"/>
        <v>0.2595247082699137</v>
      </c>
      <c r="BE153" s="10">
        <f t="shared" si="758"/>
        <v>0.26026037544393699</v>
      </c>
      <c r="BF153" s="10">
        <f t="shared" si="758"/>
        <v>0.26099604261796028</v>
      </c>
      <c r="BG153" s="10">
        <f t="shared" si="758"/>
        <v>0.26173170979198357</v>
      </c>
      <c r="BH153" s="10">
        <f t="shared" si="758"/>
        <v>0.26246737696600686</v>
      </c>
      <c r="BI153" s="10">
        <f t="shared" si="758"/>
        <v>0.26320304414003015</v>
      </c>
      <c r="BJ153" s="10">
        <f t="shared" si="758"/>
        <v>0.26393871131405344</v>
      </c>
      <c r="BK153" s="10">
        <f t="shared" si="758"/>
        <v>0.26467437848807673</v>
      </c>
      <c r="BL153" s="10">
        <f t="shared" si="758"/>
        <v>0.26541004566210002</v>
      </c>
      <c r="BM153" s="10">
        <f t="shared" si="758"/>
        <v>0.26614571283612332</v>
      </c>
      <c r="BN153" s="10">
        <f t="shared" si="758"/>
        <v>0.2668813800101475</v>
      </c>
      <c r="BO153" s="10">
        <f t="shared" si="758"/>
        <v>0.26761704718417079</v>
      </c>
      <c r="BP153" s="10">
        <f t="shared" si="758"/>
        <v>0.26835271435819408</v>
      </c>
      <c r="BQ153" s="10">
        <f t="shared" ref="BQ153:CF153" si="759">BQ$5/(1-$C153)+$B$153-BQ$5</f>
        <v>0.26908838153221737</v>
      </c>
      <c r="BR153" s="10">
        <f t="shared" si="759"/>
        <v>0.26982404870624066</v>
      </c>
      <c r="BS153" s="10">
        <f t="shared" si="759"/>
        <v>0.27055971588026395</v>
      </c>
      <c r="BT153" s="10">
        <f t="shared" si="759"/>
        <v>0.27129538305428724</v>
      </c>
      <c r="BU153" s="10">
        <f t="shared" si="759"/>
        <v>0.27203105022831053</v>
      </c>
      <c r="BV153" s="10">
        <f t="shared" si="759"/>
        <v>0.27276671740233382</v>
      </c>
      <c r="BW153" s="10">
        <f t="shared" si="759"/>
        <v>0.27350238457635712</v>
      </c>
      <c r="BX153" s="10">
        <f t="shared" si="759"/>
        <v>0.27423805175038041</v>
      </c>
      <c r="BY153" s="10">
        <f t="shared" si="759"/>
        <v>0.2749737189244037</v>
      </c>
      <c r="BZ153" s="10">
        <f t="shared" si="759"/>
        <v>0.27570938609842699</v>
      </c>
      <c r="CA153" s="10">
        <f t="shared" si="759"/>
        <v>0.27644505327245028</v>
      </c>
      <c r="CB153" s="10">
        <f t="shared" si="759"/>
        <v>0.27718072044647357</v>
      </c>
      <c r="CC153" s="10">
        <f t="shared" si="759"/>
        <v>0.27791638762049686</v>
      </c>
      <c r="CD153" s="10">
        <f t="shared" si="759"/>
        <v>0.27865205479452015</v>
      </c>
      <c r="CE153" s="10">
        <f t="shared" si="759"/>
        <v>0.27938772196854345</v>
      </c>
      <c r="CF153" s="10">
        <f t="shared" si="759"/>
        <v>0.28012338914256674</v>
      </c>
      <c r="CG153" s="10">
        <f t="shared" ref="CG153:CV153" si="760">CG$5/(1-$C153)+$B$153-CG$5</f>
        <v>0.28085905631659003</v>
      </c>
      <c r="CH153" s="10">
        <f t="shared" si="760"/>
        <v>0.28159472349061332</v>
      </c>
      <c r="CI153" s="10">
        <f t="shared" si="760"/>
        <v>0.2823303906646375</v>
      </c>
      <c r="CJ153" s="10">
        <f t="shared" si="760"/>
        <v>0.28306605783866079</v>
      </c>
      <c r="CK153" s="10">
        <f t="shared" si="760"/>
        <v>0.28380172501268408</v>
      </c>
      <c r="CL153" s="10">
        <f t="shared" si="760"/>
        <v>0.28453739218670737</v>
      </c>
      <c r="CM153" s="10">
        <f t="shared" si="760"/>
        <v>0.28527305936073066</v>
      </c>
      <c r="CN153" s="10">
        <f t="shared" si="760"/>
        <v>0.28600872653475395</v>
      </c>
      <c r="CO153" s="10">
        <f t="shared" si="760"/>
        <v>0.28674439370877725</v>
      </c>
      <c r="CP153" s="10">
        <f t="shared" si="760"/>
        <v>0.28748006088280054</v>
      </c>
      <c r="CQ153" s="10">
        <f t="shared" si="760"/>
        <v>0.28821572805682383</v>
      </c>
      <c r="CR153" s="10">
        <f t="shared" si="760"/>
        <v>0.28895139523084712</v>
      </c>
      <c r="CS153" s="10">
        <f t="shared" si="760"/>
        <v>0.28968706240487041</v>
      </c>
      <c r="CT153" s="10">
        <f t="shared" si="760"/>
        <v>0.2904227295788937</v>
      </c>
      <c r="CU153" s="10">
        <f t="shared" si="760"/>
        <v>0.29115839675291699</v>
      </c>
      <c r="CV153" s="10">
        <f t="shared" si="760"/>
        <v>0.29189406392694028</v>
      </c>
      <c r="CW153" s="10">
        <f t="shared" ref="CW153:DL153" si="761">CW$5/(1-$C153)+$B$153-CW$5</f>
        <v>0.29262973110096357</v>
      </c>
      <c r="CX153" s="10">
        <f t="shared" si="761"/>
        <v>0.29336539827498687</v>
      </c>
      <c r="CY153" s="10">
        <f t="shared" si="761"/>
        <v>0.29410106544901016</v>
      </c>
      <c r="CZ153" s="10">
        <f t="shared" si="761"/>
        <v>0.29483673262303345</v>
      </c>
      <c r="DA153" s="10">
        <f t="shared" si="761"/>
        <v>0.29557239979705674</v>
      </c>
      <c r="DB153" s="10">
        <f t="shared" si="761"/>
        <v>0.29630806697108003</v>
      </c>
      <c r="DC153" s="10">
        <f t="shared" si="761"/>
        <v>0.29704373414510332</v>
      </c>
      <c r="DD153" s="10">
        <f t="shared" si="761"/>
        <v>0.2977794013191275</v>
      </c>
      <c r="DE153" s="10">
        <f t="shared" si="761"/>
        <v>0.29851506849315079</v>
      </c>
      <c r="DF153" s="10">
        <f t="shared" si="761"/>
        <v>0.29925073566717408</v>
      </c>
      <c r="DG153" s="10">
        <f t="shared" si="761"/>
        <v>0.29998640284119737</v>
      </c>
      <c r="DH153" s="10">
        <f t="shared" si="761"/>
        <v>0.30072207001522067</v>
      </c>
      <c r="DI153" s="10">
        <f t="shared" si="761"/>
        <v>0.30145773718924396</v>
      </c>
      <c r="DJ153" s="10">
        <f t="shared" si="761"/>
        <v>0.30219340436326725</v>
      </c>
      <c r="DK153" s="10">
        <f t="shared" si="761"/>
        <v>0.30292907153729054</v>
      </c>
      <c r="DL153" s="10">
        <f t="shared" si="761"/>
        <v>0.30366473871131383</v>
      </c>
      <c r="DM153" s="10">
        <f t="shared" ref="DM153:EB153" si="762">DM$5/(1-$C153)+$B$153-DM$5</f>
        <v>0.30440040588533712</v>
      </c>
      <c r="DN153" s="10">
        <f t="shared" si="762"/>
        <v>0.30513607305936041</v>
      </c>
      <c r="DO153" s="10">
        <f t="shared" si="762"/>
        <v>0.3058717402333837</v>
      </c>
      <c r="DP153" s="10">
        <f t="shared" si="762"/>
        <v>0.306607407407407</v>
      </c>
      <c r="DQ153" s="10">
        <f t="shared" si="762"/>
        <v>0.30734307458143029</v>
      </c>
      <c r="DR153" s="10">
        <f t="shared" si="762"/>
        <v>0.30807874175545358</v>
      </c>
      <c r="DS153" s="10">
        <f t="shared" si="762"/>
        <v>0.30881440892947687</v>
      </c>
      <c r="DT153" s="10">
        <f t="shared" si="762"/>
        <v>0.30955007610350016</v>
      </c>
      <c r="DU153" s="10">
        <f t="shared" si="762"/>
        <v>0.31028574327752345</v>
      </c>
      <c r="DV153" s="10">
        <f t="shared" si="762"/>
        <v>0.31102141045154674</v>
      </c>
      <c r="DW153" s="10">
        <f t="shared" si="762"/>
        <v>0.31175707762557003</v>
      </c>
      <c r="DX153" s="10">
        <f t="shared" si="762"/>
        <v>0.31249274479959244</v>
      </c>
      <c r="DY153" s="10">
        <f t="shared" si="762"/>
        <v>0.31322841197361662</v>
      </c>
      <c r="DZ153" s="10">
        <f t="shared" si="762"/>
        <v>0.3139640791476408</v>
      </c>
      <c r="EA153" s="10">
        <f t="shared" si="762"/>
        <v>0.3146997463216632</v>
      </c>
      <c r="EB153" s="10">
        <f t="shared" si="762"/>
        <v>0.3154354134956856</v>
      </c>
      <c r="EC153" s="10">
        <f>EC$5/(1-$C153)+$B$153-EC$5</f>
        <v>0.31617108066970978</v>
      </c>
      <c r="ED153" s="10">
        <f>ED$5/(1-$C153)+$B$153-ED$5</f>
        <v>0.31690674784373218</v>
      </c>
    </row>
    <row r="154" spans="1:135" x14ac:dyDescent="0.25">
      <c r="A154" s="57" t="s">
        <v>114</v>
      </c>
      <c r="B154" s="10">
        <f>0.2558</f>
        <v>0.25580000000000003</v>
      </c>
      <c r="C154" s="7">
        <v>2.2200000000000001E-2</v>
      </c>
      <c r="D154" s="10">
        <f>D$5/(1-$C154)+$B$154-D$5</f>
        <v>0.28985604418081401</v>
      </c>
      <c r="E154" s="10">
        <f t="shared" ref="E154:T154" si="763">E$5/(1-$C154)+$B$154-E$5</f>
        <v>0.29099124565350798</v>
      </c>
      <c r="F154" s="10">
        <f t="shared" si="763"/>
        <v>0.29212644712620173</v>
      </c>
      <c r="G154" s="10">
        <f t="shared" si="763"/>
        <v>0.29326164859889547</v>
      </c>
      <c r="H154" s="10">
        <f t="shared" si="763"/>
        <v>0.29439685007158922</v>
      </c>
      <c r="I154" s="10">
        <f t="shared" si="763"/>
        <v>0.29553205154428297</v>
      </c>
      <c r="J154" s="10">
        <f t="shared" si="763"/>
        <v>0.29666725301697694</v>
      </c>
      <c r="K154" s="10">
        <f t="shared" si="763"/>
        <v>0.29780245448967091</v>
      </c>
      <c r="L154" s="10">
        <f t="shared" si="763"/>
        <v>0.29893765596236443</v>
      </c>
      <c r="M154" s="10">
        <f t="shared" si="763"/>
        <v>0.3000728574350584</v>
      </c>
      <c r="N154" s="10">
        <f t="shared" si="763"/>
        <v>0.30120805890775193</v>
      </c>
      <c r="O154" s="10">
        <f t="shared" si="763"/>
        <v>0.30234326038044612</v>
      </c>
      <c r="P154" s="10">
        <f t="shared" si="763"/>
        <v>0.30347846185313943</v>
      </c>
      <c r="Q154" s="10">
        <f t="shared" si="763"/>
        <v>0.30461366332583362</v>
      </c>
      <c r="R154" s="10">
        <f t="shared" si="763"/>
        <v>0.30574886479852692</v>
      </c>
      <c r="S154" s="10">
        <f t="shared" si="763"/>
        <v>0.30688406627122111</v>
      </c>
      <c r="T154" s="10">
        <f t="shared" si="763"/>
        <v>0.3080192677439153</v>
      </c>
      <c r="U154" s="10">
        <f t="shared" ref="U154:AJ154" si="764">U$5/(1-$C154)+$B$154-U$5</f>
        <v>0.30915446921660861</v>
      </c>
      <c r="V154" s="10">
        <f t="shared" si="764"/>
        <v>0.3102896706893028</v>
      </c>
      <c r="W154" s="10">
        <f t="shared" si="764"/>
        <v>0.3114248721619961</v>
      </c>
      <c r="X154" s="10">
        <f t="shared" si="764"/>
        <v>0.31256007363469029</v>
      </c>
      <c r="Y154" s="10">
        <f t="shared" si="764"/>
        <v>0.3136952751073836</v>
      </c>
      <c r="Z154" s="10">
        <f t="shared" si="764"/>
        <v>0.31483047658007779</v>
      </c>
      <c r="AA154" s="10">
        <f t="shared" si="764"/>
        <v>0.31596567805277109</v>
      </c>
      <c r="AB154" s="10">
        <f t="shared" si="764"/>
        <v>0.31710087952546528</v>
      </c>
      <c r="AC154" s="10">
        <f t="shared" si="764"/>
        <v>0.31823608099815948</v>
      </c>
      <c r="AD154" s="10">
        <f t="shared" si="764"/>
        <v>0.31937128247085278</v>
      </c>
      <c r="AE154" s="10">
        <f t="shared" si="764"/>
        <v>0.32050648394354697</v>
      </c>
      <c r="AF154" s="10">
        <f t="shared" si="764"/>
        <v>0.32164168541624027</v>
      </c>
      <c r="AG154" s="10">
        <f t="shared" si="764"/>
        <v>0.32277688688893447</v>
      </c>
      <c r="AH154" s="10">
        <f t="shared" si="764"/>
        <v>0.32391208836162777</v>
      </c>
      <c r="AI154" s="10">
        <f t="shared" si="764"/>
        <v>0.32504728983432196</v>
      </c>
      <c r="AJ154" s="10">
        <f t="shared" si="764"/>
        <v>0.32618249130701527</v>
      </c>
      <c r="AK154" s="10">
        <f t="shared" ref="AK154:AZ154" si="765">AK$5/(1-$C154)+$B$154-AK$5</f>
        <v>0.32731769277970946</v>
      </c>
      <c r="AL154" s="10">
        <f t="shared" si="765"/>
        <v>0.32845289425240365</v>
      </c>
      <c r="AM154" s="10">
        <f t="shared" si="765"/>
        <v>0.32958809572509695</v>
      </c>
      <c r="AN154" s="10">
        <f t="shared" si="765"/>
        <v>0.33072329719779114</v>
      </c>
      <c r="AO154" s="10">
        <f t="shared" si="765"/>
        <v>0.33185849867048445</v>
      </c>
      <c r="AP154" s="10">
        <f t="shared" si="765"/>
        <v>0.33299370014317864</v>
      </c>
      <c r="AQ154" s="10">
        <f t="shared" si="765"/>
        <v>0.33412890161587194</v>
      </c>
      <c r="AR154" s="10">
        <f t="shared" si="765"/>
        <v>0.33526410308856613</v>
      </c>
      <c r="AS154" s="10">
        <f t="shared" si="765"/>
        <v>0.33639930456125944</v>
      </c>
      <c r="AT154" s="10">
        <f t="shared" si="765"/>
        <v>0.33753450603395363</v>
      </c>
      <c r="AU154" s="10">
        <f t="shared" si="765"/>
        <v>0.33866970750664782</v>
      </c>
      <c r="AV154" s="10">
        <f t="shared" si="765"/>
        <v>0.33980490897934112</v>
      </c>
      <c r="AW154" s="10">
        <f t="shared" si="765"/>
        <v>0.34094011045203532</v>
      </c>
      <c r="AX154" s="10">
        <f t="shared" si="765"/>
        <v>0.34207531192472862</v>
      </c>
      <c r="AY154" s="10">
        <f t="shared" si="765"/>
        <v>0.34321051339742281</v>
      </c>
      <c r="AZ154" s="10">
        <f t="shared" si="765"/>
        <v>0.34434571487011612</v>
      </c>
      <c r="BA154" s="10">
        <f t="shared" ref="BA154:BP154" si="766">BA$5/(1-$C154)+$B$154-BA$5</f>
        <v>0.34548091634281031</v>
      </c>
      <c r="BB154" s="10">
        <f t="shared" si="766"/>
        <v>0.34661611781550361</v>
      </c>
      <c r="BC154" s="10">
        <f t="shared" si="766"/>
        <v>0.34775131928819736</v>
      </c>
      <c r="BD154" s="10">
        <f t="shared" si="766"/>
        <v>0.34888652076089155</v>
      </c>
      <c r="BE154" s="10">
        <f t="shared" si="766"/>
        <v>0.35002172223358485</v>
      </c>
      <c r="BF154" s="10">
        <f t="shared" si="766"/>
        <v>0.35115692370627904</v>
      </c>
      <c r="BG154" s="10">
        <f t="shared" si="766"/>
        <v>0.35229212517897324</v>
      </c>
      <c r="BH154" s="10">
        <f t="shared" si="766"/>
        <v>0.35342732665166654</v>
      </c>
      <c r="BI154" s="10">
        <f t="shared" si="766"/>
        <v>0.35456252812436073</v>
      </c>
      <c r="BJ154" s="10">
        <f t="shared" si="766"/>
        <v>0.35569772959705404</v>
      </c>
      <c r="BK154" s="10">
        <f t="shared" si="766"/>
        <v>0.35683293106974823</v>
      </c>
      <c r="BL154" s="10">
        <f t="shared" si="766"/>
        <v>0.35796813254244153</v>
      </c>
      <c r="BM154" s="10">
        <f t="shared" si="766"/>
        <v>0.35910333401513572</v>
      </c>
      <c r="BN154" s="10">
        <f t="shared" si="766"/>
        <v>0.36023853548782903</v>
      </c>
      <c r="BO154" s="10">
        <f t="shared" si="766"/>
        <v>0.36137373696052322</v>
      </c>
      <c r="BP154" s="10">
        <f t="shared" si="766"/>
        <v>0.36250893843321741</v>
      </c>
      <c r="BQ154" s="10">
        <f t="shared" ref="BQ154:CF154" si="767">BQ$5/(1-$C154)+$B$154-BQ$5</f>
        <v>0.36364413990591071</v>
      </c>
      <c r="BR154" s="10">
        <f t="shared" si="767"/>
        <v>0.3647793413786049</v>
      </c>
      <c r="BS154" s="10">
        <f t="shared" si="767"/>
        <v>0.36591454285129821</v>
      </c>
      <c r="BT154" s="10">
        <f t="shared" si="767"/>
        <v>0.3670497443239924</v>
      </c>
      <c r="BU154" s="10">
        <f t="shared" si="767"/>
        <v>0.3681849457966857</v>
      </c>
      <c r="BV154" s="10">
        <f t="shared" si="767"/>
        <v>0.36932014726937989</v>
      </c>
      <c r="BW154" s="10">
        <f t="shared" si="767"/>
        <v>0.3704553487420732</v>
      </c>
      <c r="BX154" s="10">
        <f t="shared" si="767"/>
        <v>0.37159055021476739</v>
      </c>
      <c r="BY154" s="10">
        <f t="shared" si="767"/>
        <v>0.37272575168746158</v>
      </c>
      <c r="BZ154" s="10">
        <f t="shared" si="767"/>
        <v>0.37386095316015489</v>
      </c>
      <c r="CA154" s="10">
        <f t="shared" si="767"/>
        <v>0.37499615463284908</v>
      </c>
      <c r="CB154" s="10">
        <f t="shared" si="767"/>
        <v>0.37613135610554238</v>
      </c>
      <c r="CC154" s="10">
        <f t="shared" si="767"/>
        <v>0.37726655757823657</v>
      </c>
      <c r="CD154" s="10">
        <f t="shared" si="767"/>
        <v>0.37840175905092988</v>
      </c>
      <c r="CE154" s="10">
        <f t="shared" si="767"/>
        <v>0.37953696052362407</v>
      </c>
      <c r="CF154" s="10">
        <f t="shared" si="767"/>
        <v>0.38067216199631737</v>
      </c>
      <c r="CG154" s="10">
        <f t="shared" ref="CG154:CV154" si="768">CG$5/(1-$C154)+$B$154-CG$5</f>
        <v>0.38180736346901156</v>
      </c>
      <c r="CH154" s="10">
        <f t="shared" si="768"/>
        <v>0.38294256494170575</v>
      </c>
      <c r="CI154" s="10">
        <f t="shared" si="768"/>
        <v>0.38407776641439906</v>
      </c>
      <c r="CJ154" s="10">
        <f t="shared" si="768"/>
        <v>0.38521296788709325</v>
      </c>
      <c r="CK154" s="10">
        <f t="shared" si="768"/>
        <v>0.38634816935978655</v>
      </c>
      <c r="CL154" s="10">
        <f t="shared" si="768"/>
        <v>0.38748337083248074</v>
      </c>
      <c r="CM154" s="10">
        <f t="shared" si="768"/>
        <v>0.38861857230517405</v>
      </c>
      <c r="CN154" s="10">
        <f t="shared" si="768"/>
        <v>0.38975377377786824</v>
      </c>
      <c r="CO154" s="10">
        <f t="shared" si="768"/>
        <v>0.39088897525056154</v>
      </c>
      <c r="CP154" s="10">
        <f t="shared" si="768"/>
        <v>0.39202417672325574</v>
      </c>
      <c r="CQ154" s="10">
        <f t="shared" si="768"/>
        <v>0.39315937819594993</v>
      </c>
      <c r="CR154" s="10">
        <f t="shared" si="768"/>
        <v>0.39429457966864323</v>
      </c>
      <c r="CS154" s="10">
        <f t="shared" si="768"/>
        <v>0.39542978114133742</v>
      </c>
      <c r="CT154" s="10">
        <f t="shared" si="768"/>
        <v>0.39656498261403073</v>
      </c>
      <c r="CU154" s="10">
        <f t="shared" si="768"/>
        <v>0.39770018408672492</v>
      </c>
      <c r="CV154" s="10">
        <f t="shared" si="768"/>
        <v>0.39883538555941822</v>
      </c>
      <c r="CW154" s="10">
        <f t="shared" ref="CW154:DL154" si="769">CW$5/(1-$C154)+$B$154-CW$5</f>
        <v>0.39997058703211241</v>
      </c>
      <c r="CX154" s="10">
        <f t="shared" si="769"/>
        <v>0.4011057885048066</v>
      </c>
      <c r="CY154" s="10">
        <f t="shared" si="769"/>
        <v>0.40224098997749991</v>
      </c>
      <c r="CZ154" s="10">
        <f t="shared" si="769"/>
        <v>0.4033761914501941</v>
      </c>
      <c r="DA154" s="10">
        <f t="shared" si="769"/>
        <v>0.4045113929228874</v>
      </c>
      <c r="DB154" s="10">
        <f t="shared" si="769"/>
        <v>0.40564659439558159</v>
      </c>
      <c r="DC154" s="10">
        <f t="shared" si="769"/>
        <v>0.4067817958682749</v>
      </c>
      <c r="DD154" s="10">
        <f t="shared" si="769"/>
        <v>0.40791699734096909</v>
      </c>
      <c r="DE154" s="10">
        <f t="shared" si="769"/>
        <v>0.40905219881366239</v>
      </c>
      <c r="DF154" s="10">
        <f t="shared" si="769"/>
        <v>0.41018740028635658</v>
      </c>
      <c r="DG154" s="10">
        <f t="shared" si="769"/>
        <v>0.41132260175905078</v>
      </c>
      <c r="DH154" s="10">
        <f t="shared" si="769"/>
        <v>0.41245780323174408</v>
      </c>
      <c r="DI154" s="10">
        <f t="shared" si="769"/>
        <v>0.41359300470443827</v>
      </c>
      <c r="DJ154" s="10">
        <f t="shared" si="769"/>
        <v>0.41472820617713158</v>
      </c>
      <c r="DK154" s="10">
        <f t="shared" si="769"/>
        <v>0.41586340764982577</v>
      </c>
      <c r="DL154" s="10">
        <f t="shared" si="769"/>
        <v>0.41699860912251907</v>
      </c>
      <c r="DM154" s="10">
        <f t="shared" ref="DM154:EB154" si="770">DM$5/(1-$C154)+$B$154-DM$5</f>
        <v>0.41813381059521326</v>
      </c>
      <c r="DN154" s="10">
        <f t="shared" si="770"/>
        <v>0.41926901206790657</v>
      </c>
      <c r="DO154" s="10">
        <f t="shared" si="770"/>
        <v>0.42040421354060076</v>
      </c>
      <c r="DP154" s="10">
        <f t="shared" si="770"/>
        <v>0.42153941501329495</v>
      </c>
      <c r="DQ154" s="10">
        <f t="shared" si="770"/>
        <v>0.42267461648598825</v>
      </c>
      <c r="DR154" s="10">
        <f t="shared" si="770"/>
        <v>0.42380981795868244</v>
      </c>
      <c r="DS154" s="10">
        <f t="shared" si="770"/>
        <v>0.42494501943137575</v>
      </c>
      <c r="DT154" s="10">
        <f t="shared" si="770"/>
        <v>0.42608022090406994</v>
      </c>
      <c r="DU154" s="10">
        <f t="shared" si="770"/>
        <v>0.42721542237676324</v>
      </c>
      <c r="DV154" s="10">
        <f t="shared" si="770"/>
        <v>0.42835062384945832</v>
      </c>
      <c r="DW154" s="10">
        <f t="shared" si="770"/>
        <v>0.42948582532215163</v>
      </c>
      <c r="DX154" s="10">
        <f t="shared" si="770"/>
        <v>0.43062102679484493</v>
      </c>
      <c r="DY154" s="10">
        <f t="shared" si="770"/>
        <v>0.43175622826754001</v>
      </c>
      <c r="DZ154" s="10">
        <f t="shared" si="770"/>
        <v>0.43289142974023331</v>
      </c>
      <c r="EA154" s="10">
        <f t="shared" si="770"/>
        <v>0.43402663121292662</v>
      </c>
      <c r="EB154" s="10">
        <f t="shared" si="770"/>
        <v>0.4351618326856217</v>
      </c>
      <c r="EC154" s="10">
        <f>EC$5/(1-$C154)+$B$154-EC$5</f>
        <v>0.436297034158315</v>
      </c>
      <c r="ED154" s="10">
        <f>ED$5/(1-$C154)+$B$154-ED$5</f>
        <v>0.4374322356310083</v>
      </c>
    </row>
    <row r="155" spans="1:135" x14ac:dyDescent="0.25">
      <c r="A155" s="57" t="s">
        <v>123</v>
      </c>
      <c r="B155" s="10">
        <f>0.1539</f>
        <v>0.15390000000000001</v>
      </c>
      <c r="C155" s="7">
        <v>7.7000000000000002E-3</v>
      </c>
      <c r="D155" s="10">
        <f>D$5/(1-$C155)+$B$155-D$5</f>
        <v>0.16553962511337295</v>
      </c>
      <c r="E155" s="10">
        <f t="shared" ref="E155:T155" si="771">E$5/(1-$C155)+$B$155-E$5</f>
        <v>0.16592761261715205</v>
      </c>
      <c r="F155" s="10">
        <f t="shared" si="771"/>
        <v>0.16631560012093116</v>
      </c>
      <c r="G155" s="10">
        <f t="shared" si="771"/>
        <v>0.16670358762471027</v>
      </c>
      <c r="H155" s="10">
        <f t="shared" si="771"/>
        <v>0.16709157512848938</v>
      </c>
      <c r="I155" s="10">
        <f t="shared" si="771"/>
        <v>0.16747956263226849</v>
      </c>
      <c r="J155" s="10">
        <f t="shared" si="771"/>
        <v>0.16786755013604759</v>
      </c>
      <c r="K155" s="10">
        <f t="shared" si="771"/>
        <v>0.16825553763982692</v>
      </c>
      <c r="L155" s="10">
        <f t="shared" si="771"/>
        <v>0.16864352514360581</v>
      </c>
      <c r="M155" s="10">
        <f t="shared" si="771"/>
        <v>0.16903151264738514</v>
      </c>
      <c r="N155" s="10">
        <f t="shared" si="771"/>
        <v>0.16941950015116403</v>
      </c>
      <c r="O155" s="10">
        <f t="shared" si="771"/>
        <v>0.16980748765494313</v>
      </c>
      <c r="P155" s="10">
        <f t="shared" si="771"/>
        <v>0.17019547515872224</v>
      </c>
      <c r="Q155" s="10">
        <f t="shared" si="771"/>
        <v>0.17058346266250135</v>
      </c>
      <c r="R155" s="10">
        <f t="shared" si="771"/>
        <v>0.17097145016628046</v>
      </c>
      <c r="S155" s="10">
        <f t="shared" si="771"/>
        <v>0.17135943767005957</v>
      </c>
      <c r="T155" s="10">
        <f t="shared" si="771"/>
        <v>0.17174742517383867</v>
      </c>
      <c r="U155" s="10">
        <f t="shared" ref="U155:AJ155" si="772">U$5/(1-$C155)+$B$155-U$5</f>
        <v>0.17213541267761778</v>
      </c>
      <c r="V155" s="10">
        <f t="shared" si="772"/>
        <v>0.17252340018139689</v>
      </c>
      <c r="W155" s="10">
        <f t="shared" si="772"/>
        <v>0.172911387685176</v>
      </c>
      <c r="X155" s="10">
        <f t="shared" si="772"/>
        <v>0.17329937518895511</v>
      </c>
      <c r="Y155" s="10">
        <f t="shared" si="772"/>
        <v>0.17368736269273422</v>
      </c>
      <c r="Z155" s="10">
        <f t="shared" si="772"/>
        <v>0.17407535019651332</v>
      </c>
      <c r="AA155" s="10">
        <f t="shared" si="772"/>
        <v>0.17446333770029243</v>
      </c>
      <c r="AB155" s="10">
        <f t="shared" si="772"/>
        <v>0.17485132520407154</v>
      </c>
      <c r="AC155" s="10">
        <f t="shared" si="772"/>
        <v>0.17523931270785065</v>
      </c>
      <c r="AD155" s="10">
        <f t="shared" si="772"/>
        <v>0.17562730021162976</v>
      </c>
      <c r="AE155" s="10">
        <f t="shared" si="772"/>
        <v>0.17601528771540886</v>
      </c>
      <c r="AF155" s="10">
        <f t="shared" si="772"/>
        <v>0.17640327521918797</v>
      </c>
      <c r="AG155" s="10">
        <f t="shared" si="772"/>
        <v>0.17679126272296708</v>
      </c>
      <c r="AH155" s="10">
        <f t="shared" si="772"/>
        <v>0.17717925022674619</v>
      </c>
      <c r="AI155" s="10">
        <f t="shared" si="772"/>
        <v>0.1775672377305253</v>
      </c>
      <c r="AJ155" s="10">
        <f t="shared" si="772"/>
        <v>0.1779552252343044</v>
      </c>
      <c r="AK155" s="10">
        <f t="shared" ref="AK155:AZ155" si="773">AK$5/(1-$C155)+$B$155-AK$5</f>
        <v>0.17834321273808351</v>
      </c>
      <c r="AL155" s="10">
        <f t="shared" si="773"/>
        <v>0.17873120024186262</v>
      </c>
      <c r="AM155" s="10">
        <f t="shared" si="773"/>
        <v>0.17911918774564173</v>
      </c>
      <c r="AN155" s="10">
        <f t="shared" si="773"/>
        <v>0.17950717524942084</v>
      </c>
      <c r="AO155" s="10">
        <f t="shared" si="773"/>
        <v>0.17989516275319994</v>
      </c>
      <c r="AP155" s="10">
        <f t="shared" si="773"/>
        <v>0.18028315025697905</v>
      </c>
      <c r="AQ155" s="10">
        <f t="shared" si="773"/>
        <v>0.18067113776075816</v>
      </c>
      <c r="AR155" s="10">
        <f t="shared" si="773"/>
        <v>0.18105912526453727</v>
      </c>
      <c r="AS155" s="10">
        <f t="shared" si="773"/>
        <v>0.18144711276831638</v>
      </c>
      <c r="AT155" s="10">
        <f t="shared" si="773"/>
        <v>0.18183510027209548</v>
      </c>
      <c r="AU155" s="10">
        <f t="shared" si="773"/>
        <v>0.18222308777587459</v>
      </c>
      <c r="AV155" s="10">
        <f t="shared" si="773"/>
        <v>0.1826110752796537</v>
      </c>
      <c r="AW155" s="10">
        <f t="shared" si="773"/>
        <v>0.18299906278343281</v>
      </c>
      <c r="AX155" s="10">
        <f t="shared" si="773"/>
        <v>0.18338705028721192</v>
      </c>
      <c r="AY155" s="10">
        <f t="shared" si="773"/>
        <v>0.18377503779099102</v>
      </c>
      <c r="AZ155" s="10">
        <f t="shared" si="773"/>
        <v>0.18416302529477013</v>
      </c>
      <c r="BA155" s="10">
        <f t="shared" ref="BA155:BP155" si="774">BA$5/(1-$C155)+$B$155-BA$5</f>
        <v>0.18455101279854924</v>
      </c>
      <c r="BB155" s="10">
        <f t="shared" si="774"/>
        <v>0.18493900030232835</v>
      </c>
      <c r="BC155" s="10">
        <f t="shared" si="774"/>
        <v>0.18532698780610701</v>
      </c>
      <c r="BD155" s="10">
        <f t="shared" si="774"/>
        <v>0.18571497530988612</v>
      </c>
      <c r="BE155" s="10">
        <f t="shared" si="774"/>
        <v>0.18610296281366523</v>
      </c>
      <c r="BF155" s="10">
        <f t="shared" si="774"/>
        <v>0.18649095031744434</v>
      </c>
      <c r="BG155" s="10">
        <f t="shared" si="774"/>
        <v>0.18687893782122345</v>
      </c>
      <c r="BH155" s="10">
        <f t="shared" si="774"/>
        <v>0.18726692532500255</v>
      </c>
      <c r="BI155" s="10">
        <f t="shared" si="774"/>
        <v>0.18765491282878166</v>
      </c>
      <c r="BJ155" s="10">
        <f t="shared" si="774"/>
        <v>0.18804290033256077</v>
      </c>
      <c r="BK155" s="10">
        <f t="shared" si="774"/>
        <v>0.18843088783633988</v>
      </c>
      <c r="BL155" s="10">
        <f t="shared" si="774"/>
        <v>0.18881887534011899</v>
      </c>
      <c r="BM155" s="10">
        <f t="shared" si="774"/>
        <v>0.18920686284389809</v>
      </c>
      <c r="BN155" s="10">
        <f t="shared" si="774"/>
        <v>0.1895948503476772</v>
      </c>
      <c r="BO155" s="10">
        <f t="shared" si="774"/>
        <v>0.18998283785145631</v>
      </c>
      <c r="BP155" s="10">
        <f t="shared" si="774"/>
        <v>0.19037082535523542</v>
      </c>
      <c r="BQ155" s="10">
        <f t="shared" ref="BQ155:CF155" si="775">BQ$5/(1-$C155)+$B$155-BQ$5</f>
        <v>0.19075881285901453</v>
      </c>
      <c r="BR155" s="10">
        <f t="shared" si="775"/>
        <v>0.19114680036279363</v>
      </c>
      <c r="BS155" s="10">
        <f t="shared" si="775"/>
        <v>0.19153478786657274</v>
      </c>
      <c r="BT155" s="10">
        <f t="shared" si="775"/>
        <v>0.19192277537035185</v>
      </c>
      <c r="BU155" s="10">
        <f t="shared" si="775"/>
        <v>0.19231076287413096</v>
      </c>
      <c r="BV155" s="10">
        <f t="shared" si="775"/>
        <v>0.19269875037791007</v>
      </c>
      <c r="BW155" s="10">
        <f t="shared" si="775"/>
        <v>0.19308673788168917</v>
      </c>
      <c r="BX155" s="10">
        <f t="shared" si="775"/>
        <v>0.19347472538546828</v>
      </c>
      <c r="BY155" s="10">
        <f t="shared" si="775"/>
        <v>0.19386271288924739</v>
      </c>
      <c r="BZ155" s="10">
        <f t="shared" si="775"/>
        <v>0.1942507003930265</v>
      </c>
      <c r="CA155" s="10">
        <f t="shared" si="775"/>
        <v>0.19463868789680561</v>
      </c>
      <c r="CB155" s="10">
        <f t="shared" si="775"/>
        <v>0.19502667540058471</v>
      </c>
      <c r="CC155" s="10">
        <f t="shared" si="775"/>
        <v>0.19541466290436382</v>
      </c>
      <c r="CD155" s="10">
        <f t="shared" si="775"/>
        <v>0.19580265040814293</v>
      </c>
      <c r="CE155" s="10">
        <f t="shared" si="775"/>
        <v>0.19619063791192204</v>
      </c>
      <c r="CF155" s="10">
        <f t="shared" si="775"/>
        <v>0.19657862541570115</v>
      </c>
      <c r="CG155" s="10">
        <f t="shared" ref="CG155:CV155" si="776">CG$5/(1-$C155)+$B$155-CG$5</f>
        <v>0.19696661291948026</v>
      </c>
      <c r="CH155" s="10">
        <f t="shared" si="776"/>
        <v>0.19735460042325936</v>
      </c>
      <c r="CI155" s="10">
        <f t="shared" si="776"/>
        <v>0.19774258792703847</v>
      </c>
      <c r="CJ155" s="10">
        <f t="shared" si="776"/>
        <v>0.19813057543081758</v>
      </c>
      <c r="CK155" s="10">
        <f t="shared" si="776"/>
        <v>0.19851856293459669</v>
      </c>
      <c r="CL155" s="10">
        <f t="shared" si="776"/>
        <v>0.1989065504383758</v>
      </c>
      <c r="CM155" s="10">
        <f t="shared" si="776"/>
        <v>0.1992945379421549</v>
      </c>
      <c r="CN155" s="10">
        <f t="shared" si="776"/>
        <v>0.19968252544593401</v>
      </c>
      <c r="CO155" s="10">
        <f t="shared" si="776"/>
        <v>0.20007051294971312</v>
      </c>
      <c r="CP155" s="10">
        <f t="shared" si="776"/>
        <v>0.20045850045349223</v>
      </c>
      <c r="CQ155" s="10">
        <f t="shared" si="776"/>
        <v>0.20084648795727134</v>
      </c>
      <c r="CR155" s="10">
        <f t="shared" si="776"/>
        <v>0.20123447546105044</v>
      </c>
      <c r="CS155" s="10">
        <f t="shared" si="776"/>
        <v>0.20162246296482955</v>
      </c>
      <c r="CT155" s="10">
        <f t="shared" si="776"/>
        <v>0.20201045046860866</v>
      </c>
      <c r="CU155" s="10">
        <f t="shared" si="776"/>
        <v>0.20239843797238777</v>
      </c>
      <c r="CV155" s="10">
        <f t="shared" si="776"/>
        <v>0.20278642547616688</v>
      </c>
      <c r="CW155" s="10">
        <f t="shared" ref="CW155:DL155" si="777">CW$5/(1-$C155)+$B$155-CW$5</f>
        <v>0.20317441297994598</v>
      </c>
      <c r="CX155" s="10">
        <f t="shared" si="777"/>
        <v>0.20356240048372509</v>
      </c>
      <c r="CY155" s="10">
        <f t="shared" si="777"/>
        <v>0.2039503879875042</v>
      </c>
      <c r="CZ155" s="10">
        <f t="shared" si="777"/>
        <v>0.20433837549128331</v>
      </c>
      <c r="DA155" s="10">
        <f t="shared" si="777"/>
        <v>0.20472636299506242</v>
      </c>
      <c r="DB155" s="10">
        <f t="shared" si="777"/>
        <v>0.20511435049884152</v>
      </c>
      <c r="DC155" s="10">
        <f t="shared" si="777"/>
        <v>0.20550233800262063</v>
      </c>
      <c r="DD155" s="10">
        <f t="shared" si="777"/>
        <v>0.20589032550639974</v>
      </c>
      <c r="DE155" s="10">
        <f t="shared" si="777"/>
        <v>0.20627831301017885</v>
      </c>
      <c r="DF155" s="10">
        <f t="shared" si="777"/>
        <v>0.20666630051395796</v>
      </c>
      <c r="DG155" s="10">
        <f t="shared" si="777"/>
        <v>0.20705428801773706</v>
      </c>
      <c r="DH155" s="10">
        <f t="shared" si="777"/>
        <v>0.20744227552151617</v>
      </c>
      <c r="DI155" s="10">
        <f t="shared" si="777"/>
        <v>0.20783026302529528</v>
      </c>
      <c r="DJ155" s="10">
        <f t="shared" si="777"/>
        <v>0.20821825052907439</v>
      </c>
      <c r="DK155" s="10">
        <f t="shared" si="777"/>
        <v>0.2086062380328535</v>
      </c>
      <c r="DL155" s="10">
        <f t="shared" si="777"/>
        <v>0.20899422553663261</v>
      </c>
      <c r="DM155" s="10">
        <f t="shared" ref="DM155:EB155" si="778">DM$5/(1-$C155)+$B$155-DM$5</f>
        <v>0.20938221304041171</v>
      </c>
      <c r="DN155" s="10">
        <f t="shared" si="778"/>
        <v>0.20977020054419082</v>
      </c>
      <c r="DO155" s="10">
        <f t="shared" si="778"/>
        <v>0.21015818804796993</v>
      </c>
      <c r="DP155" s="10">
        <f t="shared" si="778"/>
        <v>0.21054617555174904</v>
      </c>
      <c r="DQ155" s="10">
        <f t="shared" si="778"/>
        <v>0.21093416305552815</v>
      </c>
      <c r="DR155" s="10">
        <f t="shared" si="778"/>
        <v>0.21132215055930725</v>
      </c>
      <c r="DS155" s="10">
        <f t="shared" si="778"/>
        <v>0.21171013806308636</v>
      </c>
      <c r="DT155" s="10">
        <f t="shared" si="778"/>
        <v>0.21209812556686547</v>
      </c>
      <c r="DU155" s="10">
        <f t="shared" si="778"/>
        <v>0.21248611307064458</v>
      </c>
      <c r="DV155" s="10">
        <f t="shared" si="778"/>
        <v>0.21287410057442369</v>
      </c>
      <c r="DW155" s="10">
        <f t="shared" si="778"/>
        <v>0.21326208807820279</v>
      </c>
      <c r="DX155" s="10">
        <f t="shared" si="778"/>
        <v>0.2136500755819819</v>
      </c>
      <c r="DY155" s="10">
        <f t="shared" si="778"/>
        <v>0.21403806308576101</v>
      </c>
      <c r="DZ155" s="10">
        <f t="shared" si="778"/>
        <v>0.21442605058954012</v>
      </c>
      <c r="EA155" s="10">
        <f t="shared" si="778"/>
        <v>0.21481403809331923</v>
      </c>
      <c r="EB155" s="10">
        <f t="shared" si="778"/>
        <v>0.21520202559709833</v>
      </c>
      <c r="EC155" s="10">
        <f>EC$5/(1-$C155)+$B$155-EC$5</f>
        <v>0.21559001310087744</v>
      </c>
      <c r="ED155" s="10">
        <f>ED$5/(1-$C155)+$B$155-ED$5</f>
        <v>0.21597800060465655</v>
      </c>
    </row>
    <row r="156" spans="1:135" x14ac:dyDescent="0.25">
      <c r="A156" s="1" t="s">
        <v>117</v>
      </c>
      <c r="B156" s="10">
        <f>0.1248</f>
        <v>0.12479999999999999</v>
      </c>
      <c r="C156" s="7">
        <v>7.7000000000000002E-3</v>
      </c>
      <c r="D156" s="10">
        <f>D$5/(1-$C156)+$B$156-D$5</f>
        <v>0.13643962511337304</v>
      </c>
      <c r="E156" s="10">
        <f t="shared" ref="E156:T156" si="779">E$5/(1-$C156)+$B$156-E$5</f>
        <v>0.13682761261715215</v>
      </c>
      <c r="F156" s="10">
        <f t="shared" si="779"/>
        <v>0.13721560012093126</v>
      </c>
      <c r="G156" s="10">
        <f t="shared" si="779"/>
        <v>0.13760358762471037</v>
      </c>
      <c r="H156" s="10">
        <f t="shared" si="779"/>
        <v>0.13799157512848947</v>
      </c>
      <c r="I156" s="10">
        <f t="shared" si="779"/>
        <v>0.13837956263226858</v>
      </c>
      <c r="J156" s="10">
        <f t="shared" si="779"/>
        <v>0.13876755013604769</v>
      </c>
      <c r="K156" s="10">
        <f t="shared" si="779"/>
        <v>0.1391555376398268</v>
      </c>
      <c r="L156" s="10">
        <f t="shared" si="779"/>
        <v>0.13954352514360568</v>
      </c>
      <c r="M156" s="10">
        <f t="shared" si="779"/>
        <v>0.13993151264738501</v>
      </c>
      <c r="N156" s="10">
        <f t="shared" si="779"/>
        <v>0.1403195001511639</v>
      </c>
      <c r="O156" s="10">
        <f t="shared" si="779"/>
        <v>0.14070748765494301</v>
      </c>
      <c r="P156" s="10">
        <f t="shared" si="779"/>
        <v>0.14109547515872212</v>
      </c>
      <c r="Q156" s="10">
        <f t="shared" si="779"/>
        <v>0.14148346266250122</v>
      </c>
      <c r="R156" s="10">
        <f t="shared" si="779"/>
        <v>0.14187145016628033</v>
      </c>
      <c r="S156" s="10">
        <f t="shared" si="779"/>
        <v>0.14225943767005944</v>
      </c>
      <c r="T156" s="10">
        <f t="shared" si="779"/>
        <v>0.14264742517383855</v>
      </c>
      <c r="U156" s="10">
        <f t="shared" ref="U156:AJ156" si="780">U$5/(1-$C156)+$B$156-U$5</f>
        <v>0.14303541267761766</v>
      </c>
      <c r="V156" s="10">
        <f t="shared" si="780"/>
        <v>0.14342340018139677</v>
      </c>
      <c r="W156" s="10">
        <f t="shared" si="780"/>
        <v>0.14381138768517587</v>
      </c>
      <c r="X156" s="10">
        <f t="shared" si="780"/>
        <v>0.14419937518895498</v>
      </c>
      <c r="Y156" s="10">
        <f t="shared" si="780"/>
        <v>0.14458736269273409</v>
      </c>
      <c r="Z156" s="10">
        <f t="shared" si="780"/>
        <v>0.1449753501965132</v>
      </c>
      <c r="AA156" s="10">
        <f t="shared" si="780"/>
        <v>0.14536333770029231</v>
      </c>
      <c r="AB156" s="10">
        <f t="shared" si="780"/>
        <v>0.14575132520407141</v>
      </c>
      <c r="AC156" s="10">
        <f t="shared" si="780"/>
        <v>0.14613931270785052</v>
      </c>
      <c r="AD156" s="10">
        <f t="shared" si="780"/>
        <v>0.14652730021162963</v>
      </c>
      <c r="AE156" s="10">
        <f t="shared" si="780"/>
        <v>0.14691528771540874</v>
      </c>
      <c r="AF156" s="10">
        <f t="shared" si="780"/>
        <v>0.14730327521918785</v>
      </c>
      <c r="AG156" s="10">
        <f t="shared" si="780"/>
        <v>0.14769126272296695</v>
      </c>
      <c r="AH156" s="10">
        <f t="shared" si="780"/>
        <v>0.14807925022674606</v>
      </c>
      <c r="AI156" s="10">
        <f t="shared" si="780"/>
        <v>0.14846723773052517</v>
      </c>
      <c r="AJ156" s="10">
        <f t="shared" si="780"/>
        <v>0.14885522523430428</v>
      </c>
      <c r="AK156" s="10">
        <f t="shared" ref="AK156:AZ156" si="781">AK$5/(1-$C156)+$B$156-AK$5</f>
        <v>0.14924321273808339</v>
      </c>
      <c r="AL156" s="10">
        <f t="shared" si="781"/>
        <v>0.14963120024186249</v>
      </c>
      <c r="AM156" s="10">
        <f t="shared" si="781"/>
        <v>0.1500191877456416</v>
      </c>
      <c r="AN156" s="10">
        <f t="shared" si="781"/>
        <v>0.15040717524942071</v>
      </c>
      <c r="AO156" s="10">
        <f t="shared" si="781"/>
        <v>0.15079516275319982</v>
      </c>
      <c r="AP156" s="10">
        <f t="shared" si="781"/>
        <v>0.15118315025697893</v>
      </c>
      <c r="AQ156" s="10">
        <f t="shared" si="781"/>
        <v>0.15157113776075803</v>
      </c>
      <c r="AR156" s="10">
        <f t="shared" si="781"/>
        <v>0.15195912526453714</v>
      </c>
      <c r="AS156" s="10">
        <f t="shared" si="781"/>
        <v>0.15234711276831625</v>
      </c>
      <c r="AT156" s="10">
        <f t="shared" si="781"/>
        <v>0.15273510027209536</v>
      </c>
      <c r="AU156" s="10">
        <f t="shared" si="781"/>
        <v>0.15312308777587447</v>
      </c>
      <c r="AV156" s="10">
        <f t="shared" si="781"/>
        <v>0.15351107527965357</v>
      </c>
      <c r="AW156" s="10">
        <f t="shared" si="781"/>
        <v>0.15389906278343268</v>
      </c>
      <c r="AX156" s="10">
        <f t="shared" si="781"/>
        <v>0.15428705028721179</v>
      </c>
      <c r="AY156" s="10">
        <f t="shared" si="781"/>
        <v>0.15467503779099046</v>
      </c>
      <c r="AZ156" s="10">
        <f t="shared" si="781"/>
        <v>0.15506302529476956</v>
      </c>
      <c r="BA156" s="10">
        <f t="shared" ref="BA156:BP156" si="782">BA$5/(1-$C156)+$B$156-BA$5</f>
        <v>0.15545101279854867</v>
      </c>
      <c r="BB156" s="10">
        <f t="shared" si="782"/>
        <v>0.15583900030232778</v>
      </c>
      <c r="BC156" s="10">
        <f t="shared" si="782"/>
        <v>0.15622698780610644</v>
      </c>
      <c r="BD156" s="10">
        <f t="shared" si="782"/>
        <v>0.15661497530988555</v>
      </c>
      <c r="BE156" s="10">
        <f t="shared" si="782"/>
        <v>0.15700296281366466</v>
      </c>
      <c r="BF156" s="10">
        <f t="shared" si="782"/>
        <v>0.15739095031744377</v>
      </c>
      <c r="BG156" s="10">
        <f t="shared" si="782"/>
        <v>0.15777893782122288</v>
      </c>
      <c r="BH156" s="10">
        <f t="shared" si="782"/>
        <v>0.15816692532500198</v>
      </c>
      <c r="BI156" s="10">
        <f t="shared" si="782"/>
        <v>0.15855491282878109</v>
      </c>
      <c r="BJ156" s="10">
        <f t="shared" si="782"/>
        <v>0.1589429003325602</v>
      </c>
      <c r="BK156" s="10">
        <f t="shared" si="782"/>
        <v>0.15933088783633931</v>
      </c>
      <c r="BL156" s="10">
        <f t="shared" si="782"/>
        <v>0.15971887534011842</v>
      </c>
      <c r="BM156" s="10">
        <f t="shared" si="782"/>
        <v>0.16010686284389752</v>
      </c>
      <c r="BN156" s="10">
        <f t="shared" si="782"/>
        <v>0.16049485034767663</v>
      </c>
      <c r="BO156" s="10">
        <f t="shared" si="782"/>
        <v>0.16088283785145574</v>
      </c>
      <c r="BP156" s="10">
        <f t="shared" si="782"/>
        <v>0.16127082535523485</v>
      </c>
      <c r="BQ156" s="10">
        <f t="shared" ref="BQ156:CF156" si="783">BQ$5/(1-$C156)+$B$156-BQ$5</f>
        <v>0.16165881285901396</v>
      </c>
      <c r="BR156" s="10">
        <f t="shared" si="783"/>
        <v>0.16204680036279306</v>
      </c>
      <c r="BS156" s="10">
        <f t="shared" si="783"/>
        <v>0.16243478786657217</v>
      </c>
      <c r="BT156" s="10">
        <f t="shared" si="783"/>
        <v>0.16282277537035128</v>
      </c>
      <c r="BU156" s="10">
        <f t="shared" si="783"/>
        <v>0.16321076287413039</v>
      </c>
      <c r="BV156" s="10">
        <f t="shared" si="783"/>
        <v>0.1635987503779095</v>
      </c>
      <c r="BW156" s="10">
        <f t="shared" si="783"/>
        <v>0.1639867378816886</v>
      </c>
      <c r="BX156" s="10">
        <f t="shared" si="783"/>
        <v>0.16437472538546771</v>
      </c>
      <c r="BY156" s="10">
        <f t="shared" si="783"/>
        <v>0.16476271288924682</v>
      </c>
      <c r="BZ156" s="10">
        <f t="shared" si="783"/>
        <v>0.16515070039302593</v>
      </c>
      <c r="CA156" s="10">
        <f t="shared" si="783"/>
        <v>0.16553868789680504</v>
      </c>
      <c r="CB156" s="10">
        <f t="shared" si="783"/>
        <v>0.16592667540058414</v>
      </c>
      <c r="CC156" s="10">
        <f t="shared" si="783"/>
        <v>0.16631466290436325</v>
      </c>
      <c r="CD156" s="10">
        <f t="shared" si="783"/>
        <v>0.16670265040814236</v>
      </c>
      <c r="CE156" s="10">
        <f t="shared" si="783"/>
        <v>0.16709063791192147</v>
      </c>
      <c r="CF156" s="10">
        <f t="shared" si="783"/>
        <v>0.16747862541570058</v>
      </c>
      <c r="CG156" s="10">
        <f t="shared" ref="CG156:CV156" si="784">CG$5/(1-$C156)+$B$156-CG$5</f>
        <v>0.16786661291947969</v>
      </c>
      <c r="CH156" s="10">
        <f t="shared" si="784"/>
        <v>0.16825460042325879</v>
      </c>
      <c r="CI156" s="10">
        <f t="shared" si="784"/>
        <v>0.1686425879270379</v>
      </c>
      <c r="CJ156" s="10">
        <f t="shared" si="784"/>
        <v>0.16903057543081701</v>
      </c>
      <c r="CK156" s="10">
        <f t="shared" si="784"/>
        <v>0.16941856293459612</v>
      </c>
      <c r="CL156" s="10">
        <f t="shared" si="784"/>
        <v>0.16980655043837523</v>
      </c>
      <c r="CM156" s="10">
        <f t="shared" si="784"/>
        <v>0.17019453794215433</v>
      </c>
      <c r="CN156" s="10">
        <f t="shared" si="784"/>
        <v>0.17058252544593344</v>
      </c>
      <c r="CO156" s="10">
        <f t="shared" si="784"/>
        <v>0.17097051294971255</v>
      </c>
      <c r="CP156" s="10">
        <f t="shared" si="784"/>
        <v>0.17135850045349166</v>
      </c>
      <c r="CQ156" s="10">
        <f t="shared" si="784"/>
        <v>0.17174648795727077</v>
      </c>
      <c r="CR156" s="10">
        <f t="shared" si="784"/>
        <v>0.17213447546104987</v>
      </c>
      <c r="CS156" s="10">
        <f t="shared" si="784"/>
        <v>0.17252246296482898</v>
      </c>
      <c r="CT156" s="10">
        <f t="shared" si="784"/>
        <v>0.17291045046860809</v>
      </c>
      <c r="CU156" s="10">
        <f t="shared" si="784"/>
        <v>0.1732984379723872</v>
      </c>
      <c r="CV156" s="10">
        <f t="shared" si="784"/>
        <v>0.17368642547616631</v>
      </c>
      <c r="CW156" s="10">
        <f t="shared" ref="CW156:DL156" si="785">CW$5/(1-$C156)+$B$156-CW$5</f>
        <v>0.17407441297994541</v>
      </c>
      <c r="CX156" s="10">
        <f t="shared" si="785"/>
        <v>0.17446240048372452</v>
      </c>
      <c r="CY156" s="10">
        <f t="shared" si="785"/>
        <v>0.17485038798750363</v>
      </c>
      <c r="CZ156" s="10">
        <f t="shared" si="785"/>
        <v>0.17523837549128274</v>
      </c>
      <c r="DA156" s="10">
        <f t="shared" si="785"/>
        <v>0.17562636299506185</v>
      </c>
      <c r="DB156" s="10">
        <f t="shared" si="785"/>
        <v>0.17601435049884095</v>
      </c>
      <c r="DC156" s="10">
        <f t="shared" si="785"/>
        <v>0.17640233800262006</v>
      </c>
      <c r="DD156" s="10">
        <f t="shared" si="785"/>
        <v>0.17679032550639917</v>
      </c>
      <c r="DE156" s="10">
        <f t="shared" si="785"/>
        <v>0.17717831301017828</v>
      </c>
      <c r="DF156" s="10">
        <f t="shared" si="785"/>
        <v>0.17756630051395739</v>
      </c>
      <c r="DG156" s="10">
        <f t="shared" si="785"/>
        <v>0.17795428801773649</v>
      </c>
      <c r="DH156" s="10">
        <f t="shared" si="785"/>
        <v>0.1783422755215156</v>
      </c>
      <c r="DI156" s="10">
        <f t="shared" si="785"/>
        <v>0.17873026302529471</v>
      </c>
      <c r="DJ156" s="10">
        <f t="shared" si="785"/>
        <v>0.17911825052907382</v>
      </c>
      <c r="DK156" s="10">
        <f t="shared" si="785"/>
        <v>0.17950623803285293</v>
      </c>
      <c r="DL156" s="10">
        <f t="shared" si="785"/>
        <v>0.17989422553663204</v>
      </c>
      <c r="DM156" s="10">
        <f t="shared" ref="DM156:EB156" si="786">DM$5/(1-$C156)+$B$156-DM$5</f>
        <v>0.18028221304041114</v>
      </c>
      <c r="DN156" s="10">
        <f t="shared" si="786"/>
        <v>0.18067020054419025</v>
      </c>
      <c r="DO156" s="10">
        <f t="shared" si="786"/>
        <v>0.18105818804796936</v>
      </c>
      <c r="DP156" s="10">
        <f t="shared" si="786"/>
        <v>0.18144617555174847</v>
      </c>
      <c r="DQ156" s="10">
        <f t="shared" si="786"/>
        <v>0.18183416305552758</v>
      </c>
      <c r="DR156" s="10">
        <f t="shared" si="786"/>
        <v>0.18222215055930668</v>
      </c>
      <c r="DS156" s="10">
        <f t="shared" si="786"/>
        <v>0.18261013806308579</v>
      </c>
      <c r="DT156" s="10">
        <f t="shared" si="786"/>
        <v>0.1829981255668649</v>
      </c>
      <c r="DU156" s="10">
        <f t="shared" si="786"/>
        <v>0.18338611307064401</v>
      </c>
      <c r="DV156" s="10">
        <f t="shared" si="786"/>
        <v>0.18377410057442312</v>
      </c>
      <c r="DW156" s="10">
        <f t="shared" si="786"/>
        <v>0.18416208807820222</v>
      </c>
      <c r="DX156" s="10">
        <f t="shared" si="786"/>
        <v>0.18455007558198133</v>
      </c>
      <c r="DY156" s="10">
        <f t="shared" si="786"/>
        <v>0.18493806308576044</v>
      </c>
      <c r="DZ156" s="10">
        <f t="shared" si="786"/>
        <v>0.18532605058953955</v>
      </c>
      <c r="EA156" s="10">
        <f t="shared" si="786"/>
        <v>0.18571403809331954</v>
      </c>
      <c r="EB156" s="10">
        <f t="shared" si="786"/>
        <v>0.18610202559709865</v>
      </c>
      <c r="EC156" s="10">
        <f>EC$5/(1-$C156)+$B$156-EC$5</f>
        <v>0.18649001310087776</v>
      </c>
      <c r="ED156" s="10">
        <f>ED$5/(1-$C156)+$B$156-ED$5</f>
        <v>0.18687800060465687</v>
      </c>
    </row>
    <row r="157" spans="1:135" x14ac:dyDescent="0.25">
      <c r="A157" s="57"/>
    </row>
    <row r="158" spans="1:135" x14ac:dyDescent="0.25">
      <c r="A158" s="57" t="s">
        <v>118</v>
      </c>
    </row>
    <row r="159" spans="1:135" x14ac:dyDescent="0.25">
      <c r="A159" t="s">
        <v>124</v>
      </c>
      <c r="B159" s="10">
        <f>0.3906+0.0019+0.0088</f>
        <v>0.40129999999999999</v>
      </c>
      <c r="C159" s="7">
        <f>0.0319</f>
        <v>3.1899999999999998E-2</v>
      </c>
      <c r="D159" s="10">
        <f>D$5/(1-$C159)+$B$156-D$5</f>
        <v>0.17422671211651708</v>
      </c>
      <c r="E159" s="10">
        <f t="shared" ref="E159:T159" si="787">E$5/(1-$C159)+$B$156-E$5</f>
        <v>0.17587426918706761</v>
      </c>
      <c r="F159" s="10">
        <f t="shared" si="787"/>
        <v>0.17752182625761814</v>
      </c>
      <c r="G159" s="10">
        <f t="shared" si="787"/>
        <v>0.17916938332816867</v>
      </c>
      <c r="H159" s="10">
        <f t="shared" si="787"/>
        <v>0.18081694039871921</v>
      </c>
      <c r="I159" s="10">
        <f t="shared" si="787"/>
        <v>0.18246449746926974</v>
      </c>
      <c r="J159" s="10">
        <f t="shared" si="787"/>
        <v>0.18411205453982027</v>
      </c>
      <c r="K159" s="10">
        <f t="shared" si="787"/>
        <v>0.18575961161037102</v>
      </c>
      <c r="L159" s="10">
        <f t="shared" si="787"/>
        <v>0.18740716868092155</v>
      </c>
      <c r="M159" s="10">
        <f t="shared" si="787"/>
        <v>0.18905472575147209</v>
      </c>
      <c r="N159" s="10">
        <f t="shared" si="787"/>
        <v>0.19070228282202262</v>
      </c>
      <c r="O159" s="10">
        <f t="shared" si="787"/>
        <v>0.19234983989257337</v>
      </c>
      <c r="P159" s="10">
        <f t="shared" si="787"/>
        <v>0.19399739696312368</v>
      </c>
      <c r="Q159" s="10">
        <f t="shared" si="787"/>
        <v>0.19564495403367443</v>
      </c>
      <c r="R159" s="10">
        <f t="shared" si="787"/>
        <v>0.19729251110422474</v>
      </c>
      <c r="S159" s="10">
        <f t="shared" si="787"/>
        <v>0.1989400681747755</v>
      </c>
      <c r="T159" s="10">
        <f t="shared" si="787"/>
        <v>0.20058762524532581</v>
      </c>
      <c r="U159" s="10">
        <f t="shared" ref="U159:AJ159" si="788">U$5/(1-$C159)+$B$156-U$5</f>
        <v>0.20223518231587656</v>
      </c>
      <c r="V159" s="10">
        <f t="shared" si="788"/>
        <v>0.20388273938642731</v>
      </c>
      <c r="W159" s="10">
        <f t="shared" si="788"/>
        <v>0.20553029645697762</v>
      </c>
      <c r="X159" s="10">
        <f t="shared" si="788"/>
        <v>0.20717785352752838</v>
      </c>
      <c r="Y159" s="10">
        <f t="shared" si="788"/>
        <v>0.20882541059807869</v>
      </c>
      <c r="Z159" s="10">
        <f t="shared" si="788"/>
        <v>0.21047296766862944</v>
      </c>
      <c r="AA159" s="10">
        <f t="shared" si="788"/>
        <v>0.21212052473917975</v>
      </c>
      <c r="AB159" s="10">
        <f t="shared" si="788"/>
        <v>0.2137680818097305</v>
      </c>
      <c r="AC159" s="10">
        <f t="shared" si="788"/>
        <v>0.21541563888028081</v>
      </c>
      <c r="AD159" s="10">
        <f t="shared" si="788"/>
        <v>0.21706319595083157</v>
      </c>
      <c r="AE159" s="10">
        <f t="shared" si="788"/>
        <v>0.21871075302138232</v>
      </c>
      <c r="AF159" s="10">
        <f t="shared" si="788"/>
        <v>0.22035831009193263</v>
      </c>
      <c r="AG159" s="10">
        <f t="shared" si="788"/>
        <v>0.22200586716248338</v>
      </c>
      <c r="AH159" s="10">
        <f t="shared" si="788"/>
        <v>0.22365342423303369</v>
      </c>
      <c r="AI159" s="10">
        <f t="shared" si="788"/>
        <v>0.22530098130358445</v>
      </c>
      <c r="AJ159" s="10">
        <f t="shared" si="788"/>
        <v>0.22694853837413476</v>
      </c>
      <c r="AK159" s="10">
        <f t="shared" ref="AK159:AZ159" si="789">AK$5/(1-$C159)+$B$156-AK$5</f>
        <v>0.22859609544468551</v>
      </c>
      <c r="AL159" s="10">
        <f t="shared" si="789"/>
        <v>0.23024365251523626</v>
      </c>
      <c r="AM159" s="10">
        <f t="shared" si="789"/>
        <v>0.23189120958578657</v>
      </c>
      <c r="AN159" s="10">
        <f t="shared" si="789"/>
        <v>0.23353876665633733</v>
      </c>
      <c r="AO159" s="10">
        <f t="shared" si="789"/>
        <v>0.23518632372688764</v>
      </c>
      <c r="AP159" s="10">
        <f t="shared" si="789"/>
        <v>0.23683388079743839</v>
      </c>
      <c r="AQ159" s="10">
        <f t="shared" si="789"/>
        <v>0.2384814378679887</v>
      </c>
      <c r="AR159" s="10">
        <f t="shared" si="789"/>
        <v>0.24012899493853945</v>
      </c>
      <c r="AS159" s="10">
        <f t="shared" si="789"/>
        <v>0.24177655200908976</v>
      </c>
      <c r="AT159" s="10">
        <f t="shared" si="789"/>
        <v>0.24342410907964052</v>
      </c>
      <c r="AU159" s="10">
        <f t="shared" si="789"/>
        <v>0.24507166615019127</v>
      </c>
      <c r="AV159" s="10">
        <f t="shared" si="789"/>
        <v>0.24671922322074158</v>
      </c>
      <c r="AW159" s="10">
        <f t="shared" si="789"/>
        <v>0.24836678029129233</v>
      </c>
      <c r="AX159" s="10">
        <f t="shared" si="789"/>
        <v>0.2500143373618422</v>
      </c>
      <c r="AY159" s="10">
        <f t="shared" si="789"/>
        <v>0.25166189443239295</v>
      </c>
      <c r="AZ159" s="10">
        <f t="shared" si="789"/>
        <v>0.25330945150294371</v>
      </c>
      <c r="BA159" s="10">
        <f t="shared" ref="BA159:BP159" si="790">BA$5/(1-$C159)+$B$156-BA$5</f>
        <v>0.25495700857349357</v>
      </c>
      <c r="BB159" s="10">
        <f t="shared" si="790"/>
        <v>0.25660456564404432</v>
      </c>
      <c r="BC159" s="10">
        <f t="shared" si="790"/>
        <v>0.25825212271459552</v>
      </c>
      <c r="BD159" s="10">
        <f t="shared" si="790"/>
        <v>0.25989967978514539</v>
      </c>
      <c r="BE159" s="10">
        <f t="shared" si="790"/>
        <v>0.26154723685569614</v>
      </c>
      <c r="BF159" s="10">
        <f t="shared" si="790"/>
        <v>0.26319479392624689</v>
      </c>
      <c r="BG159" s="10">
        <f t="shared" si="790"/>
        <v>0.26484235099679765</v>
      </c>
      <c r="BH159" s="10">
        <f t="shared" si="790"/>
        <v>0.26648990806734751</v>
      </c>
      <c r="BI159" s="10">
        <f t="shared" si="790"/>
        <v>0.26813746513789827</v>
      </c>
      <c r="BJ159" s="10">
        <f t="shared" si="790"/>
        <v>0.26978502220844902</v>
      </c>
      <c r="BK159" s="10">
        <f t="shared" si="790"/>
        <v>0.27143257927899977</v>
      </c>
      <c r="BL159" s="10">
        <f t="shared" si="790"/>
        <v>0.27308013634955053</v>
      </c>
      <c r="BM159" s="10">
        <f t="shared" si="790"/>
        <v>0.27472769342010039</v>
      </c>
      <c r="BN159" s="10">
        <f t="shared" si="790"/>
        <v>0.27637525049065115</v>
      </c>
      <c r="BO159" s="10">
        <f t="shared" si="790"/>
        <v>0.2780228075612019</v>
      </c>
      <c r="BP159" s="10">
        <f t="shared" si="790"/>
        <v>0.27967036463175265</v>
      </c>
      <c r="BQ159" s="10">
        <f t="shared" ref="BQ159:CF159" si="791">BQ$5/(1-$C159)+$B$156-BQ$5</f>
        <v>0.28131792170230341</v>
      </c>
      <c r="BR159" s="10">
        <f t="shared" si="791"/>
        <v>0.28296547877285327</v>
      </c>
      <c r="BS159" s="10">
        <f t="shared" si="791"/>
        <v>0.28461303584340403</v>
      </c>
      <c r="BT159" s="10">
        <f t="shared" si="791"/>
        <v>0.28626059291395478</v>
      </c>
      <c r="BU159" s="10">
        <f t="shared" si="791"/>
        <v>0.28790814998450553</v>
      </c>
      <c r="BV159" s="10">
        <f t="shared" si="791"/>
        <v>0.2895557070550554</v>
      </c>
      <c r="BW159" s="10">
        <f t="shared" si="791"/>
        <v>0.29120326412560615</v>
      </c>
      <c r="BX159" s="10">
        <f t="shared" si="791"/>
        <v>0.29285082119615691</v>
      </c>
      <c r="BY159" s="10">
        <f t="shared" si="791"/>
        <v>0.29449837826670766</v>
      </c>
      <c r="BZ159" s="10">
        <f t="shared" si="791"/>
        <v>0.29614593533725841</v>
      </c>
      <c r="CA159" s="10">
        <f t="shared" si="791"/>
        <v>0.29779349240780828</v>
      </c>
      <c r="CB159" s="10">
        <f t="shared" si="791"/>
        <v>0.29944104947835903</v>
      </c>
      <c r="CC159" s="10">
        <f t="shared" si="791"/>
        <v>0.30108860654890979</v>
      </c>
      <c r="CD159" s="10">
        <f t="shared" si="791"/>
        <v>0.30273616361946054</v>
      </c>
      <c r="CE159" s="10">
        <f t="shared" si="791"/>
        <v>0.30438372069001041</v>
      </c>
      <c r="CF159" s="10">
        <f t="shared" si="791"/>
        <v>0.30603127776056116</v>
      </c>
      <c r="CG159" s="10">
        <f t="shared" ref="CG159:CV159" si="792">CG$5/(1-$C159)+$B$156-CG$5</f>
        <v>0.30767883483111191</v>
      </c>
      <c r="CH159" s="10">
        <f t="shared" si="792"/>
        <v>0.30932639190166267</v>
      </c>
      <c r="CI159" s="10">
        <f t="shared" si="792"/>
        <v>0.31097394897221342</v>
      </c>
      <c r="CJ159" s="10">
        <f t="shared" si="792"/>
        <v>0.31262150604276329</v>
      </c>
      <c r="CK159" s="10">
        <f t="shared" si="792"/>
        <v>0.31426906311331404</v>
      </c>
      <c r="CL159" s="10">
        <f t="shared" si="792"/>
        <v>0.31591662018386479</v>
      </c>
      <c r="CM159" s="10">
        <f t="shared" si="792"/>
        <v>0.31756417725441555</v>
      </c>
      <c r="CN159" s="10">
        <f t="shared" si="792"/>
        <v>0.31921173432496541</v>
      </c>
      <c r="CO159" s="10">
        <f t="shared" si="792"/>
        <v>0.32085929139551617</v>
      </c>
      <c r="CP159" s="10">
        <f t="shared" si="792"/>
        <v>0.32250684846606692</v>
      </c>
      <c r="CQ159" s="10">
        <f t="shared" si="792"/>
        <v>0.32415440553661767</v>
      </c>
      <c r="CR159" s="10">
        <f t="shared" si="792"/>
        <v>0.32580196260716843</v>
      </c>
      <c r="CS159" s="10">
        <f t="shared" si="792"/>
        <v>0.32744951967771829</v>
      </c>
      <c r="CT159" s="10">
        <f t="shared" si="792"/>
        <v>0.32909707674826905</v>
      </c>
      <c r="CU159" s="10">
        <f t="shared" si="792"/>
        <v>0.3307446338188198</v>
      </c>
      <c r="CV159" s="10">
        <f t="shared" si="792"/>
        <v>0.33239219088937055</v>
      </c>
      <c r="CW159" s="10">
        <f t="shared" ref="CW159:DL159" si="793">CW$5/(1-$C159)+$B$156-CW$5</f>
        <v>0.33403974795992042</v>
      </c>
      <c r="CX159" s="10">
        <f t="shared" si="793"/>
        <v>0.33568730503047117</v>
      </c>
      <c r="CY159" s="10">
        <f t="shared" si="793"/>
        <v>0.33733486210102193</v>
      </c>
      <c r="CZ159" s="10">
        <f t="shared" si="793"/>
        <v>0.33898241917157268</v>
      </c>
      <c r="DA159" s="10">
        <f t="shared" si="793"/>
        <v>0.34062997624212343</v>
      </c>
      <c r="DB159" s="10">
        <f t="shared" si="793"/>
        <v>0.3422775333126733</v>
      </c>
      <c r="DC159" s="10">
        <f t="shared" si="793"/>
        <v>0.34392509038322405</v>
      </c>
      <c r="DD159" s="10">
        <f t="shared" si="793"/>
        <v>0.34557264745377481</v>
      </c>
      <c r="DE159" s="10">
        <f t="shared" si="793"/>
        <v>0.34722020452432556</v>
      </c>
      <c r="DF159" s="10">
        <f t="shared" si="793"/>
        <v>0.34886776159487631</v>
      </c>
      <c r="DG159" s="10">
        <f t="shared" si="793"/>
        <v>0.35051531866542618</v>
      </c>
      <c r="DH159" s="10">
        <f t="shared" si="793"/>
        <v>0.35216287573597693</v>
      </c>
      <c r="DI159" s="10">
        <f t="shared" si="793"/>
        <v>0.35381043280652769</v>
      </c>
      <c r="DJ159" s="10">
        <f t="shared" si="793"/>
        <v>0.35545798987707844</v>
      </c>
      <c r="DK159" s="10">
        <f t="shared" si="793"/>
        <v>0.35710554694762831</v>
      </c>
      <c r="DL159" s="10">
        <f t="shared" si="793"/>
        <v>0.35875310401817906</v>
      </c>
      <c r="DM159" s="10">
        <f t="shared" ref="DM159:EB159" si="794">DM$5/(1-$C159)+$B$156-DM$5</f>
        <v>0.36040066108872981</v>
      </c>
      <c r="DN159" s="10">
        <f t="shared" si="794"/>
        <v>0.36204821815928057</v>
      </c>
      <c r="DO159" s="10">
        <f t="shared" si="794"/>
        <v>0.36369577522983132</v>
      </c>
      <c r="DP159" s="10">
        <f t="shared" si="794"/>
        <v>0.36534333230038119</v>
      </c>
      <c r="DQ159" s="10">
        <f t="shared" si="794"/>
        <v>0.36699088937093194</v>
      </c>
      <c r="DR159" s="10">
        <f t="shared" si="794"/>
        <v>0.36863844644148269</v>
      </c>
      <c r="DS159" s="10">
        <f t="shared" si="794"/>
        <v>0.37028600351203345</v>
      </c>
      <c r="DT159" s="10">
        <f t="shared" si="794"/>
        <v>0.37193356058258331</v>
      </c>
      <c r="DU159" s="10">
        <f t="shared" si="794"/>
        <v>0.37358111765313406</v>
      </c>
      <c r="DV159" s="10">
        <f t="shared" si="794"/>
        <v>0.37522867472368482</v>
      </c>
      <c r="DW159" s="10">
        <f t="shared" si="794"/>
        <v>0.37687623179423646</v>
      </c>
      <c r="DX159" s="10">
        <f t="shared" si="794"/>
        <v>0.37852378886478721</v>
      </c>
      <c r="DY159" s="10">
        <f t="shared" si="794"/>
        <v>0.38017134593533797</v>
      </c>
      <c r="DZ159" s="10">
        <f t="shared" si="794"/>
        <v>0.38181890300588872</v>
      </c>
      <c r="EA159" s="10">
        <f t="shared" si="794"/>
        <v>0.3834664600764377</v>
      </c>
      <c r="EB159" s="10">
        <f t="shared" si="794"/>
        <v>0.38511401714698845</v>
      </c>
      <c r="EC159" s="10">
        <f>EC$5/(1-$C159)+$B$156-EC$5</f>
        <v>0.38676157421753921</v>
      </c>
      <c r="ED159" s="10">
        <f>ED$5/(1-$C159)+$B$156-ED$5</f>
        <v>0.38840913128808996</v>
      </c>
      <c r="EE159" s="10"/>
    </row>
  </sheetData>
  <printOptions horizontalCentered="1" gridLines="1" gridLinesSet="0"/>
  <pageMargins left="0.29527559055118113" right="0.29527559055118113" top="0.29527559055118113" bottom="0.19685039370078741" header="0.11811023622047245" footer="0.11811023622047245"/>
  <pageSetup scale="65" orientation="landscape" horizontalDpi="4294967292" verticalDpi="4294967292" r:id="rId1"/>
  <headerFooter alignWithMargins="0"/>
  <rowBreaks count="2" manualBreakCount="2">
    <brk id="67" max="65535" man="1"/>
    <brk id="123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1"/>
  <sheetViews>
    <sheetView workbookViewId="0"/>
  </sheetViews>
  <sheetFormatPr defaultRowHeight="13.2" x14ac:dyDescent="0.25"/>
  <cols>
    <col min="1" max="1" width="27.6640625" customWidth="1"/>
    <col min="2" max="2" width="9.109375" style="13" customWidth="1"/>
    <col min="3" max="3" width="9.109375" style="37" customWidth="1"/>
    <col min="4" max="5" width="9.109375" style="39" customWidth="1"/>
    <col min="8" max="9" width="9.109375" style="39" customWidth="1"/>
    <col min="24" max="24" width="10.33203125" customWidth="1"/>
  </cols>
  <sheetData>
    <row r="1" spans="1:9" x14ac:dyDescent="0.25">
      <c r="A1" t="s">
        <v>125</v>
      </c>
      <c r="B1" s="13">
        <v>2.5</v>
      </c>
      <c r="C1" s="53"/>
    </row>
    <row r="3" spans="1:9" ht="15.6" x14ac:dyDescent="0.3">
      <c r="A3" s="30" t="s">
        <v>126</v>
      </c>
      <c r="I3" s="44">
        <f ca="1">NOW()</f>
        <v>36670.449496180554</v>
      </c>
    </row>
    <row r="4" spans="1:9" x14ac:dyDescent="0.25">
      <c r="I4" s="45">
        <f ca="1">NOW()</f>
        <v>36670.449496180554</v>
      </c>
    </row>
    <row r="6" spans="1:9" x14ac:dyDescent="0.25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5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5">
      <c r="A9" s="50" t="s">
        <v>16</v>
      </c>
    </row>
    <row r="11" spans="1:9" x14ac:dyDescent="0.25">
      <c r="A11" t="s">
        <v>138</v>
      </c>
      <c r="B11" s="13">
        <f>$B$1</f>
        <v>2.5</v>
      </c>
      <c r="C11" s="37">
        <v>0.14749999999999999</v>
      </c>
      <c r="D11" s="39">
        <v>0.19</v>
      </c>
      <c r="E11" s="39">
        <f>+D11-C11</f>
        <v>4.250000000000001E-2</v>
      </c>
      <c r="F11" s="10">
        <f>(B11+C11)/(1-'Variable Rates - Sept'!E27)+'Variable Rates - Sept'!D27-(B11+C11)</f>
        <v>8.2223108758520347E-2</v>
      </c>
      <c r="G11" s="18">
        <f>+E11-F11</f>
        <v>-3.9723108758520337E-2</v>
      </c>
      <c r="H11" s="41">
        <v>0.01</v>
      </c>
      <c r="I11" s="41">
        <f>'Variable Rates - Sept'!C26/31</f>
        <v>0.21474193548387097</v>
      </c>
    </row>
    <row r="14" spans="1:9" x14ac:dyDescent="0.25">
      <c r="A14" s="50" t="s">
        <v>139</v>
      </c>
    </row>
    <row r="16" spans="1:9" x14ac:dyDescent="0.25">
      <c r="A16" t="s">
        <v>140</v>
      </c>
      <c r="B16" s="13">
        <f>$B$1</f>
        <v>2.5</v>
      </c>
      <c r="C16" s="37">
        <v>0.02</v>
      </c>
      <c r="D16" s="39">
        <v>0.14499999999999999</v>
      </c>
      <c r="E16" s="39">
        <f>+D16-C16</f>
        <v>0.12499999999999999</v>
      </c>
      <c r="F16" s="10">
        <f>(B16+C16)/(1-'Variable Rates - Sept'!E30)+'Variable Rates - Sept'!D30-(B16+C16)</f>
        <v>0.12319796632407609</v>
      </c>
      <c r="G16" s="18">
        <f>+E16-F16</f>
        <v>1.8020336759238947E-3</v>
      </c>
      <c r="H16" s="42">
        <v>0.01</v>
      </c>
      <c r="I16" s="42">
        <f>'Variable Rates - Sept'!C30/31</f>
        <v>0.11256129032258064</v>
      </c>
    </row>
    <row r="17" spans="1:9" x14ac:dyDescent="0.25">
      <c r="A17" t="s">
        <v>141</v>
      </c>
      <c r="B17" s="13">
        <f>$B$1</f>
        <v>2.5</v>
      </c>
      <c r="C17" s="37">
        <v>-2.2499999999999999E-2</v>
      </c>
      <c r="D17" s="39">
        <v>0.14499999999999999</v>
      </c>
      <c r="E17" s="39">
        <f>+D17-C17</f>
        <v>0.16749999999999998</v>
      </c>
      <c r="F17" s="10">
        <f>((B17+C17)/(1-'Variable Rates - Sept'!E32)+'Variable Rates - Sept'!D32)/(1-'Variable Rates - Sept'!E30)+'Variable Rates - Sept'!D30-(B17+C17)</f>
        <v>0.13492643609598209</v>
      </c>
      <c r="G17" s="18">
        <f>+E17-F17</f>
        <v>3.2573563904017888E-2</v>
      </c>
      <c r="H17" s="43">
        <v>3.5000000000000003E-2</v>
      </c>
      <c r="I17" s="43">
        <f>'Variable Rates - Sept'!C30/31+'Variable Rates - Sept'!C32/31</f>
        <v>0.15258709677419352</v>
      </c>
    </row>
    <row r="20" spans="1:9" x14ac:dyDescent="0.25">
      <c r="A20" s="50" t="s">
        <v>14</v>
      </c>
    </row>
    <row r="22" spans="1:9" x14ac:dyDescent="0.25">
      <c r="A22" t="s">
        <v>142</v>
      </c>
      <c r="B22" s="13">
        <f>$B$1</f>
        <v>2.5</v>
      </c>
      <c r="C22" s="37">
        <v>0.15</v>
      </c>
      <c r="D22" s="39">
        <v>0.22</v>
      </c>
      <c r="E22" s="39">
        <f>+D22-C22</f>
        <v>7.0000000000000007E-2</v>
      </c>
      <c r="F22" s="10">
        <f>(B22+C22)/(1-'Variable Rates - Sept'!E24)+'Variable Rates - Sept'!D24-(B22+C22)</f>
        <v>9.3729717560376624E-2</v>
      </c>
      <c r="G22" s="18">
        <f>+E22-F22</f>
        <v>-2.3729717560376618E-2</v>
      </c>
      <c r="H22" s="41">
        <v>0.01</v>
      </c>
      <c r="I22" s="41">
        <f>'Variable Rates - Sept'!C24/31</f>
        <v>0.18080322580645161</v>
      </c>
    </row>
    <row r="25" spans="1:9" x14ac:dyDescent="0.25">
      <c r="A25" s="50" t="s">
        <v>143</v>
      </c>
    </row>
    <row r="27" spans="1:9" x14ac:dyDescent="0.25">
      <c r="A27" t="s">
        <v>142</v>
      </c>
      <c r="B27" s="13">
        <f>$B$1</f>
        <v>2.5</v>
      </c>
      <c r="C27" s="55">
        <v>0.20499999999999999</v>
      </c>
      <c r="D27" s="56">
        <v>0.34370000000000001</v>
      </c>
      <c r="E27" s="39">
        <f>+D27-C27</f>
        <v>0.13870000000000002</v>
      </c>
      <c r="F27" s="10">
        <f>(B27+C27)/(1-'Variable Rates - Sept'!E37)+'Variable Rates - Sept'!D37-(B27+C27)</f>
        <v>0.11776416856964911</v>
      </c>
      <c r="G27" s="18">
        <f>+E27-F27</f>
        <v>2.093583143035091E-2</v>
      </c>
      <c r="H27" s="41">
        <v>0.05</v>
      </c>
      <c r="I27" s="41">
        <f>'Variable Rates - Sept'!C37/31</f>
        <v>0.20433225806451613</v>
      </c>
    </row>
    <row r="30" spans="1:9" x14ac:dyDescent="0.25">
      <c r="A30" s="50" t="s">
        <v>9</v>
      </c>
    </row>
    <row r="32" spans="1:9" x14ac:dyDescent="0.25">
      <c r="A32" t="s">
        <v>144</v>
      </c>
      <c r="B32" s="13">
        <f>$B$1</f>
        <v>2.5</v>
      </c>
      <c r="C32" s="37">
        <v>-0.05</v>
      </c>
      <c r="D32" s="39">
        <v>0.14499999999999999</v>
      </c>
      <c r="E32" s="39">
        <f>+D32-C32</f>
        <v>0.19500000000000001</v>
      </c>
      <c r="F32" s="10">
        <f>(B32+C32)/(1-'Variable Rates - Sept'!E14)+'Variable Rates - Sept'!D14-(B32+C32)</f>
        <v>0.13041368729709912</v>
      </c>
      <c r="G32" s="18">
        <f>+E32-F32</f>
        <v>6.4586312702900883E-2</v>
      </c>
      <c r="H32" s="41">
        <v>0.04</v>
      </c>
      <c r="I32" s="41">
        <f>'Variable Rates - Sept'!C14/31</f>
        <v>0.28954838709677422</v>
      </c>
    </row>
    <row r="33" spans="1:9" x14ac:dyDescent="0.25">
      <c r="A33" t="s">
        <v>145</v>
      </c>
      <c r="B33" s="13">
        <f>$B$1</f>
        <v>2.5</v>
      </c>
      <c r="C33" s="55">
        <v>-0.13</v>
      </c>
      <c r="D33" s="39">
        <v>0.14499999999999999</v>
      </c>
      <c r="E33" s="39">
        <f>+D33-C33</f>
        <v>0.27500000000000002</v>
      </c>
      <c r="F33" s="10">
        <f>(B33+C33)/(1-'Variable Rates - Sept'!E15)+'Variable Rates - Sept'!D15-(B33+C33)</f>
        <v>0.14467426586675103</v>
      </c>
      <c r="G33" s="18">
        <f>+E33-F33</f>
        <v>0.13032573413324899</v>
      </c>
      <c r="H33" s="69">
        <v>8.5000000000000006E-2</v>
      </c>
      <c r="I33" s="41">
        <f>'Variable Rates - Sept'!C15/31</f>
        <v>0.37825806451612903</v>
      </c>
    </row>
    <row r="34" spans="1:9" x14ac:dyDescent="0.25">
      <c r="A34" t="s">
        <v>146</v>
      </c>
      <c r="B34" s="13">
        <f>$B$1</f>
        <v>2.5</v>
      </c>
      <c r="C34" s="55">
        <v>-0.05</v>
      </c>
      <c r="D34" s="56">
        <v>0.155</v>
      </c>
      <c r="E34" s="39">
        <f>+D34-C34</f>
        <v>0.20500000000000002</v>
      </c>
      <c r="F34" s="10">
        <f>(B34+C34)/(1-'Variable Rates - Sept'!E16)+'Variable Rates - Sept'!D16-(B34+C34)</f>
        <v>0.14213322108807702</v>
      </c>
      <c r="G34" s="18">
        <f>+E34-F34</f>
        <v>6.2866778911922994E-2</v>
      </c>
      <c r="H34" s="41">
        <v>0.06</v>
      </c>
      <c r="I34" s="41">
        <f>'Variable Rates - Sept'!C16/31</f>
        <v>0.33793548387096778</v>
      </c>
    </row>
    <row r="35" spans="1:9" x14ac:dyDescent="0.25">
      <c r="A35" t="s">
        <v>147</v>
      </c>
      <c r="B35" s="13">
        <f>$B$1</f>
        <v>2.5</v>
      </c>
      <c r="C35" s="55">
        <v>-0.13</v>
      </c>
      <c r="D35" s="56">
        <v>0.155</v>
      </c>
      <c r="E35" s="39">
        <f>+D35-C35</f>
        <v>0.28500000000000003</v>
      </c>
      <c r="F35" s="10">
        <f>(B35+C35)/(1-'Variable Rates - Sept'!E17)+'Variable Rates - Sept'!D17-(B35+C35)</f>
        <v>0.14267426586675125</v>
      </c>
      <c r="G35" s="18">
        <f>+E35-F35</f>
        <v>0.14232573413324878</v>
      </c>
      <c r="H35" s="69">
        <v>0.13250000000000001</v>
      </c>
      <c r="I35" s="41">
        <f>'Variable Rates - Sept'!C17/31</f>
        <v>0.32180645161290328</v>
      </c>
    </row>
    <row r="38" spans="1:9" x14ac:dyDescent="0.25">
      <c r="A38" s="50" t="s">
        <v>148</v>
      </c>
    </row>
    <row r="40" spans="1:9" x14ac:dyDescent="0.25">
      <c r="A40" t="s">
        <v>149</v>
      </c>
      <c r="B40" s="13">
        <f>$B$1</f>
        <v>2.5</v>
      </c>
      <c r="C40" s="37">
        <v>5.04E-2</v>
      </c>
      <c r="D40" s="51">
        <v>0.1326</v>
      </c>
      <c r="E40" s="39">
        <f>+D40-C40</f>
        <v>8.2199999999999995E-2</v>
      </c>
      <c r="F40" s="10">
        <f>(B40+C40)/(1-'Variable Rates - Sept'!E35)+'Variable Rates - Sept'!D35-(B40+C40)</f>
        <v>5.3043222922170674E-2</v>
      </c>
      <c r="G40" s="18">
        <f>+E40-F40</f>
        <v>2.9156777077829321E-2</v>
      </c>
      <c r="H40" s="41">
        <v>0.03</v>
      </c>
      <c r="I40" s="41">
        <f>'Variable Rates - Sept'!C35/31</f>
        <v>0.38612903225806455</v>
      </c>
    </row>
    <row r="42" spans="1:9" x14ac:dyDescent="0.25">
      <c r="A42" s="50" t="s">
        <v>25</v>
      </c>
    </row>
    <row r="44" spans="1:9" x14ac:dyDescent="0.25">
      <c r="A44" t="s">
        <v>150</v>
      </c>
      <c r="B44" s="13">
        <f>$B$1</f>
        <v>2.5</v>
      </c>
      <c r="C44" s="37">
        <v>0.1053</v>
      </c>
      <c r="D44" s="39">
        <v>0.1361</v>
      </c>
      <c r="E44" s="39">
        <f>+D44-C44</f>
        <v>3.0799999999999994E-2</v>
      </c>
      <c r="F44" s="10">
        <f>(B44+C44)/(1-'IT Rates - Sept'!C33)+'IT Rates - Sept'!B33-(B44+C44)</f>
        <v>3.2239762909383352E-2</v>
      </c>
      <c r="G44" s="18">
        <f>+E44-F44</f>
        <v>-1.4397629093833575E-3</v>
      </c>
      <c r="H44" s="41">
        <v>0</v>
      </c>
      <c r="I44" s="41">
        <f>'Variable Rates - Sept'!C34/31</f>
        <v>0</v>
      </c>
    </row>
    <row r="45" spans="1:9" x14ac:dyDescent="0.25">
      <c r="F45" s="10"/>
      <c r="G45" s="18"/>
      <c r="H45" s="41"/>
      <c r="I45" s="41"/>
    </row>
    <row r="47" spans="1:9" x14ac:dyDescent="0.25">
      <c r="A47" s="50" t="s">
        <v>151</v>
      </c>
    </row>
    <row r="49" spans="1:9" x14ac:dyDescent="0.25">
      <c r="A49" t="s">
        <v>152</v>
      </c>
      <c r="B49" s="13">
        <f>$B$1</f>
        <v>2.5</v>
      </c>
      <c r="C49" s="37">
        <v>5.04E-2</v>
      </c>
      <c r="D49" s="39">
        <v>9.7299999999999998E-2</v>
      </c>
      <c r="E49" s="39">
        <f>+D49-C49</f>
        <v>4.6899999999999997E-2</v>
      </c>
      <c r="F49" s="10">
        <f>(B49+C49)/(1-'Variable Rates - Sept'!E41)+'Variable Rates - Sept'!D41-(B49+C49)</f>
        <v>3.7361616161616151E-2</v>
      </c>
      <c r="G49" s="18">
        <f>+E49-F49</f>
        <v>9.538383838383846E-3</v>
      </c>
      <c r="H49" s="41">
        <v>0.01</v>
      </c>
      <c r="I49" s="41">
        <f>'Variable Rates - Sept'!C41/31</f>
        <v>7.4838709677419346E-2</v>
      </c>
    </row>
    <row r="50" spans="1:9" x14ac:dyDescent="0.25">
      <c r="F50" s="10"/>
      <c r="G50" s="18"/>
      <c r="H50" s="41"/>
      <c r="I50" s="41"/>
    </row>
    <row r="52" spans="1:9" x14ac:dyDescent="0.25">
      <c r="A52" s="50" t="s">
        <v>153</v>
      </c>
    </row>
    <row r="54" spans="1:9" x14ac:dyDescent="0.25">
      <c r="A54" t="s">
        <v>28</v>
      </c>
      <c r="B54" s="13">
        <f t="shared" ref="B54:B61" si="0">$B$1</f>
        <v>2.5</v>
      </c>
      <c r="C54" s="52">
        <v>-0.05</v>
      </c>
      <c r="D54" s="39">
        <v>0.03</v>
      </c>
      <c r="E54" s="39">
        <f t="shared" ref="E54:E61" si="1">+D54-C54</f>
        <v>0.08</v>
      </c>
      <c r="F54" s="10">
        <f>(B54+C54)/(1-'Variable Rates - Sept'!E49)+'Variable Rates - Sept'!D49-(B54+C54)</f>
        <v>5.6962440167023232E-2</v>
      </c>
      <c r="G54" s="18">
        <f t="shared" ref="G54:G61" si="2">+E54-F54</f>
        <v>2.303755983297677E-2</v>
      </c>
      <c r="H54" s="41">
        <v>5.0000000000000001E-3</v>
      </c>
      <c r="I54" s="41">
        <f>'Variable Rates - Sept'!C49/31</f>
        <v>0.13838709677419356</v>
      </c>
    </row>
    <row r="55" spans="1:9" x14ac:dyDescent="0.25">
      <c r="A55" t="s">
        <v>29</v>
      </c>
      <c r="B55" s="13">
        <f t="shared" si="0"/>
        <v>2.5</v>
      </c>
      <c r="C55" s="52">
        <v>-0.1</v>
      </c>
      <c r="D55" s="39">
        <v>0.03</v>
      </c>
      <c r="E55" s="39">
        <f t="shared" si="1"/>
        <v>0.13</v>
      </c>
      <c r="F55" s="10">
        <f>(B55+C55)/(1-'Variable Rates - Sept'!E50)+'Variable Rates - Sept'!D50-(B55+C55)</f>
        <v>9.6382739386427385E-2</v>
      </c>
      <c r="G55" s="18">
        <f t="shared" si="2"/>
        <v>3.3617260613572619E-2</v>
      </c>
      <c r="H55" s="41">
        <v>2.5000000000000001E-2</v>
      </c>
      <c r="I55" s="41">
        <f>'Variable Rates - Sept'!C50/31</f>
        <v>0.2129032258064516</v>
      </c>
    </row>
    <row r="56" spans="1:9" x14ac:dyDescent="0.25">
      <c r="A56" t="s">
        <v>30</v>
      </c>
      <c r="B56" s="13">
        <f t="shared" si="0"/>
        <v>2.5</v>
      </c>
      <c r="C56" s="52">
        <v>-0.08</v>
      </c>
      <c r="D56" s="39">
        <v>0.03</v>
      </c>
      <c r="E56" s="39">
        <f t="shared" si="1"/>
        <v>0.11</v>
      </c>
      <c r="F56" s="10">
        <f>(B56+C56)/(1-'Variable Rates - Sept'!E51)+'Variable Rates - Sept'!D51-(B56+C56)</f>
        <v>9.451720119624607E-2</v>
      </c>
      <c r="G56" s="18">
        <f t="shared" si="2"/>
        <v>1.548279880375393E-2</v>
      </c>
      <c r="H56" s="41">
        <v>5.0000000000000001E-3</v>
      </c>
      <c r="I56" s="41">
        <f>'Variable Rates - Sept'!C51/31</f>
        <v>0.21903225806451612</v>
      </c>
    </row>
    <row r="57" spans="1:9" x14ac:dyDescent="0.25">
      <c r="A57" t="s">
        <v>31</v>
      </c>
      <c r="B57" s="13">
        <f t="shared" si="0"/>
        <v>2.5</v>
      </c>
      <c r="C57" s="55">
        <v>-0.13</v>
      </c>
      <c r="D57" s="39">
        <v>0.04</v>
      </c>
      <c r="E57" s="39">
        <f t="shared" si="1"/>
        <v>0.17</v>
      </c>
      <c r="F57" s="10">
        <f>(B57+C57)/(1-'Variable Rates - Sept'!E52)+'Variable Rates - Sept'!D52-(B57+C57)</f>
        <v>0.13649522413070825</v>
      </c>
      <c r="G57" s="18">
        <f t="shared" si="2"/>
        <v>3.3504775869291764E-2</v>
      </c>
      <c r="H57" s="41">
        <v>7.0000000000000007E-2</v>
      </c>
      <c r="I57" s="41">
        <f>'Variable Rates - Sept'!C52/31</f>
        <v>0.32193548387096776</v>
      </c>
    </row>
    <row r="58" spans="1:9" x14ac:dyDescent="0.25">
      <c r="A58" t="s">
        <v>32</v>
      </c>
      <c r="B58" s="13">
        <f t="shared" si="0"/>
        <v>2.5</v>
      </c>
      <c r="C58" s="52">
        <v>-0.08</v>
      </c>
      <c r="D58" s="39">
        <v>0.03</v>
      </c>
      <c r="E58" s="39">
        <f t="shared" si="1"/>
        <v>0.11</v>
      </c>
      <c r="F58" s="10">
        <f>(B58+C58)/(1-'Variable Rates - Sept'!E53)+'Variable Rates - Sept'!D53-(B58+C58)</f>
        <v>0.12119251559251554</v>
      </c>
      <c r="G58" s="18">
        <f t="shared" si="2"/>
        <v>-1.1192515592515537E-2</v>
      </c>
      <c r="H58" s="41">
        <v>0.06</v>
      </c>
      <c r="I58" s="41">
        <f>'Variable Rates - Sept'!C53/31</f>
        <v>0.34580645161290324</v>
      </c>
    </row>
    <row r="59" spans="1:9" x14ac:dyDescent="0.25">
      <c r="A59" t="s">
        <v>33</v>
      </c>
      <c r="B59" s="13">
        <f t="shared" si="0"/>
        <v>2.5</v>
      </c>
      <c r="C59" s="52">
        <v>-6.5000000000000002E-2</v>
      </c>
      <c r="D59" s="39">
        <v>0.03</v>
      </c>
      <c r="E59" s="39">
        <f t="shared" si="1"/>
        <v>9.5000000000000001E-2</v>
      </c>
      <c r="F59" s="10">
        <f>(B59+C59)/(1-'Variable Rates - Sept'!E54)+'Variable Rates - Sept'!D54-(B59+C59)</f>
        <v>0.1110560264626832</v>
      </c>
      <c r="G59" s="18">
        <f t="shared" si="2"/>
        <v>-1.6056026462683198E-2</v>
      </c>
      <c r="H59" s="41">
        <v>5.5E-2</v>
      </c>
      <c r="I59" s="41">
        <f>'Variable Rates - Sept'!C54/31</f>
        <v>0.38838709677419353</v>
      </c>
    </row>
    <row r="60" spans="1:9" x14ac:dyDescent="0.25">
      <c r="A60" t="s">
        <v>34</v>
      </c>
      <c r="B60" s="13">
        <f t="shared" si="0"/>
        <v>2.5</v>
      </c>
      <c r="C60" s="52">
        <v>-8.5000000000000006E-2</v>
      </c>
      <c r="D60" s="39">
        <v>0.03</v>
      </c>
      <c r="E60" s="39">
        <f t="shared" si="1"/>
        <v>0.115</v>
      </c>
      <c r="F60" s="10">
        <f>(B60+C60)/(1-'Variable Rates - Sept'!E55)+'Variable Rates - Sept'!D55-(B60+C60)</f>
        <v>0.14253707347707723</v>
      </c>
      <c r="G60" s="18">
        <f t="shared" si="2"/>
        <v>-2.753707347707722E-2</v>
      </c>
      <c r="H60" s="41">
        <v>0.06</v>
      </c>
      <c r="I60" s="41">
        <f>'Variable Rates - Sept'!C55/31</f>
        <v>0.40096774193548385</v>
      </c>
    </row>
    <row r="61" spans="1:9" x14ac:dyDescent="0.25">
      <c r="A61" t="s">
        <v>35</v>
      </c>
      <c r="B61" s="13">
        <f t="shared" si="0"/>
        <v>2.5</v>
      </c>
      <c r="C61" s="52">
        <v>-0.23</v>
      </c>
      <c r="D61" s="39">
        <v>0.03</v>
      </c>
      <c r="E61" s="39">
        <f t="shared" si="1"/>
        <v>0.26</v>
      </c>
      <c r="F61" s="10">
        <f>(B61+C61)/(1-'Variable Rates - Sept'!E56)+'Variable Rates - Sept'!D56-(B61+C61)</f>
        <v>0.18266687653398783</v>
      </c>
      <c r="G61" s="18">
        <f t="shared" si="2"/>
        <v>7.7333123466012177E-2</v>
      </c>
      <c r="H61" s="41">
        <v>0.08</v>
      </c>
      <c r="I61" s="41">
        <f>'Variable Rates - Sept'!C56/31</f>
        <v>0.45387096774193547</v>
      </c>
    </row>
    <row r="64" spans="1:9" x14ac:dyDescent="0.25">
      <c r="A64" s="50" t="s">
        <v>38</v>
      </c>
    </row>
    <row r="66" spans="1:9" x14ac:dyDescent="0.25">
      <c r="A66" t="s">
        <v>39</v>
      </c>
      <c r="B66" s="13">
        <f>$B$1</f>
        <v>2.5</v>
      </c>
      <c r="C66" s="55">
        <v>-0.13</v>
      </c>
      <c r="D66" s="39">
        <v>0.14499999999999999</v>
      </c>
      <c r="E66" s="39">
        <f>+D66-C66</f>
        <v>0.27500000000000002</v>
      </c>
      <c r="F66" s="10">
        <f>(B66+C66)/(1-'Variable Rates - Sept'!E92)+'Variable Rates - Sept'!D92-(B66+C66)</f>
        <v>0.15883884297520678</v>
      </c>
      <c r="G66" s="18">
        <f>+E66-F66</f>
        <v>0.11616115702479324</v>
      </c>
      <c r="H66" s="41">
        <v>0.11</v>
      </c>
      <c r="I66" s="41">
        <f>'Variable Rates - Sept'!C92/31</f>
        <v>0.43387096774193545</v>
      </c>
    </row>
    <row r="67" spans="1:9" x14ac:dyDescent="0.25">
      <c r="A67" t="s">
        <v>40</v>
      </c>
      <c r="B67" s="13">
        <f>$B$1</f>
        <v>2.5</v>
      </c>
      <c r="C67" s="55">
        <v>-0.13</v>
      </c>
      <c r="D67" s="39">
        <v>0.14499999999999999</v>
      </c>
      <c r="E67" s="39">
        <f>+D67-C67</f>
        <v>0.27500000000000002</v>
      </c>
      <c r="F67" s="10">
        <f>(B67+C67)/(1-'Variable Rates - Sept'!E93)+'Variable Rates - Sept'!D93-(B67+C67)</f>
        <v>0.17306579777170494</v>
      </c>
      <c r="G67" s="18">
        <f>+E67-F67</f>
        <v>0.10193420222829508</v>
      </c>
      <c r="H67" s="41">
        <v>8.2500000000000004E-2</v>
      </c>
      <c r="I67" s="41">
        <f>'Variable Rates - Sept'!C93/31</f>
        <v>0.45322580645161292</v>
      </c>
    </row>
    <row r="70" spans="1:9" x14ac:dyDescent="0.25">
      <c r="A70" s="50" t="s">
        <v>88</v>
      </c>
    </row>
    <row r="72" spans="1:9" x14ac:dyDescent="0.25">
      <c r="A72" t="s">
        <v>93</v>
      </c>
      <c r="B72" s="13">
        <f>$B$1</f>
        <v>2.5</v>
      </c>
      <c r="C72" s="37">
        <v>-0.01</v>
      </c>
      <c r="D72" s="39">
        <v>0.14499999999999999</v>
      </c>
      <c r="E72" s="39">
        <f>+D72-C72</f>
        <v>0.155</v>
      </c>
      <c r="F72" s="10">
        <f>(B72+C72)/(1-'Variable Rates - Sept'!E166)+'Variable Rates - Sept'!D166-(B72+C72)</f>
        <v>0.13116972094960433</v>
      </c>
      <c r="G72" s="18">
        <f>+E72-F72</f>
        <v>2.383027905039567E-2</v>
      </c>
      <c r="H72" s="41">
        <v>2.5000000000000001E-2</v>
      </c>
      <c r="I72" s="41">
        <f>'Variable Rates - Sept'!C166</f>
        <v>0.34470000000000001</v>
      </c>
    </row>
    <row r="73" spans="1:9" x14ac:dyDescent="0.25">
      <c r="A73" t="s">
        <v>94</v>
      </c>
      <c r="B73" s="13">
        <f>$B$1</f>
        <v>2.5</v>
      </c>
      <c r="C73" s="37">
        <v>-0.01</v>
      </c>
      <c r="D73" s="51">
        <v>0.155</v>
      </c>
      <c r="E73" s="39">
        <f>+D73-C73</f>
        <v>0.16500000000000001</v>
      </c>
      <c r="F73" s="10">
        <f>(B73+C73)/(1-'Variable Rates - Sept'!E167)+'Variable Rates - Sept'!D167-(B73+C73)</f>
        <v>0.13996972094960425</v>
      </c>
      <c r="G73" s="18">
        <f>+E73-F73</f>
        <v>2.503027905039576E-2</v>
      </c>
      <c r="H73" s="41">
        <v>2.5000000000000001E-2</v>
      </c>
      <c r="I73" s="41">
        <f>'Variable Rates - Sept'!C167</f>
        <v>0.35320000000000001</v>
      </c>
    </row>
    <row r="74" spans="1:9" x14ac:dyDescent="0.25">
      <c r="C74" s="37" t="s">
        <v>2</v>
      </c>
    </row>
    <row r="76" spans="1:9" x14ac:dyDescent="0.25">
      <c r="A76" s="50" t="s">
        <v>41</v>
      </c>
      <c r="D76" s="37"/>
    </row>
    <row r="78" spans="1:9" x14ac:dyDescent="0.25">
      <c r="A78" t="s">
        <v>95</v>
      </c>
      <c r="B78" s="13">
        <f t="shared" ref="B78:B86" si="3">$B$1</f>
        <v>2.5</v>
      </c>
      <c r="C78" s="37">
        <v>-0.06</v>
      </c>
      <c r="D78" s="39">
        <v>5.04E-2</v>
      </c>
      <c r="E78" s="39">
        <f>+D78-C78</f>
        <v>0.1104</v>
      </c>
      <c r="F78" s="10">
        <f>(B78+C78)/(1-'Variable Rates - Sept'!E105)+'Variable Rates - Sept'!D105-(B78+C78)</f>
        <v>0.11441146905902722</v>
      </c>
      <c r="G78" s="18">
        <f t="shared" ref="G78:G86" si="4">+E78-F78</f>
        <v>-4.0114690590272173E-3</v>
      </c>
      <c r="H78" s="41">
        <v>0.01</v>
      </c>
      <c r="I78" s="41">
        <f>'Variable Rates - Sept'!C105/31</f>
        <v>0.17387096774193547</v>
      </c>
    </row>
    <row r="79" spans="1:9" x14ac:dyDescent="0.25">
      <c r="A79" s="46" t="s">
        <v>154</v>
      </c>
      <c r="B79" s="13">
        <f t="shared" si="3"/>
        <v>2.5</v>
      </c>
      <c r="C79" s="55">
        <v>-6.25E-2</v>
      </c>
      <c r="D79" s="56">
        <v>0.12230000000000001</v>
      </c>
      <c r="E79" s="39">
        <f t="shared" ref="E79:E86" si="5">+D79-C79</f>
        <v>0.18480000000000002</v>
      </c>
      <c r="F79" s="10">
        <f>(B79+C79)/(1-'Variable Rates - Sept'!E98)+'Variable Rates - Sept'!D98-(B79+C79)</f>
        <v>0.22291809363137904</v>
      </c>
      <c r="G79" s="18">
        <f t="shared" si="4"/>
        <v>-3.8118093631379024E-2</v>
      </c>
      <c r="H79" s="41">
        <v>1.4999999999999999E-2</v>
      </c>
      <c r="I79" s="41">
        <f>'Variable Rates - Sept'!C98/31</f>
        <v>0.35677419354838713</v>
      </c>
    </row>
    <row r="80" spans="1:9" x14ac:dyDescent="0.25">
      <c r="A80" t="s">
        <v>155</v>
      </c>
      <c r="B80" s="13">
        <f t="shared" si="3"/>
        <v>2.5</v>
      </c>
      <c r="C80" s="55">
        <v>-6.25E-2</v>
      </c>
      <c r="D80" s="51">
        <v>0.16</v>
      </c>
      <c r="E80" s="39">
        <f t="shared" si="5"/>
        <v>0.2225</v>
      </c>
      <c r="F80" s="10">
        <f>(B80+C80)/(1-'Variable Rates - Sept'!E98)+'Variable Rates - Sept'!D98-(B80+C80)+0.0088</f>
        <v>0.23171809363137905</v>
      </c>
      <c r="G80" s="18">
        <f t="shared" si="4"/>
        <v>-9.2180936313790429E-3</v>
      </c>
      <c r="H80" s="41">
        <v>5.5E-2</v>
      </c>
      <c r="I80" s="41">
        <f>'Variable Rates - Sept'!C98/31+0.0088/31</f>
        <v>0.35705806451612909</v>
      </c>
    </row>
    <row r="81" spans="1:29" x14ac:dyDescent="0.25">
      <c r="A81" t="s">
        <v>156</v>
      </c>
      <c r="B81" s="13">
        <f t="shared" si="3"/>
        <v>2.5</v>
      </c>
      <c r="C81" s="55">
        <v>-0.06</v>
      </c>
      <c r="D81" s="56">
        <v>0.1053</v>
      </c>
      <c r="E81" s="39">
        <f t="shared" si="5"/>
        <v>0.1653</v>
      </c>
      <c r="F81" s="10">
        <f>(B81+C81)/(1-'Variable Rates - Sept'!E106)+'Variable Rates - Sept'!D106-(B81+C81)</f>
        <v>0.18890154617634769</v>
      </c>
      <c r="G81" s="18">
        <f t="shared" si="4"/>
        <v>-2.3601546176347687E-2</v>
      </c>
      <c r="H81" s="41">
        <v>1.4999999999999999E-2</v>
      </c>
      <c r="I81" s="41">
        <f>'Variable Rates - Sept'!C106/31</f>
        <v>0.30870967741935484</v>
      </c>
    </row>
    <row r="82" spans="1:29" x14ac:dyDescent="0.25">
      <c r="A82" s="46" t="s">
        <v>157</v>
      </c>
      <c r="B82" s="13">
        <f t="shared" si="3"/>
        <v>2.5</v>
      </c>
      <c r="C82" s="55">
        <v>-0.06</v>
      </c>
      <c r="D82" s="51">
        <v>0.1275</v>
      </c>
      <c r="E82" s="39">
        <f t="shared" si="5"/>
        <v>0.1875</v>
      </c>
      <c r="F82" s="10">
        <f>(B82+C82)/(1-'Variable Rates - Sept'!E106)+'Variable Rates - Sept'!D106-(B82+C82)+0.0088</f>
        <v>0.19770154617634769</v>
      </c>
      <c r="G82" s="18">
        <f t="shared" si="4"/>
        <v>-1.0201546176347692E-2</v>
      </c>
      <c r="H82" s="41">
        <v>0.03</v>
      </c>
      <c r="I82" s="41">
        <f>'Variable Rates - Sept'!C106/31+0.0088/31</f>
        <v>0.30899354838709681</v>
      </c>
    </row>
    <row r="83" spans="1:29" x14ac:dyDescent="0.25">
      <c r="A83" t="s">
        <v>158</v>
      </c>
      <c r="B83" s="13">
        <f t="shared" si="3"/>
        <v>2.5</v>
      </c>
      <c r="C83" s="55">
        <v>-6.25E-2</v>
      </c>
      <c r="D83" s="39">
        <v>0.14499999999999999</v>
      </c>
      <c r="E83" s="39">
        <f t="shared" si="5"/>
        <v>0.20749999999999999</v>
      </c>
      <c r="F83" s="10">
        <f>(B83+C83)/(1-'Variable Rates - Sept'!E99)+'Variable Rates - Sept'!D99-(B83+C83)</f>
        <v>0.25237900552486181</v>
      </c>
      <c r="G83" s="18">
        <f t="shared" si="4"/>
        <v>-4.487900552486182E-2</v>
      </c>
      <c r="H83" s="41">
        <v>0.01</v>
      </c>
      <c r="I83" s="41">
        <f>'Variable Rates - Sept'!C99/31</f>
        <v>0.40516129032258064</v>
      </c>
    </row>
    <row r="84" spans="1:29" x14ac:dyDescent="0.25">
      <c r="A84" t="s">
        <v>96</v>
      </c>
      <c r="B84" s="13">
        <f t="shared" si="3"/>
        <v>2.5</v>
      </c>
      <c r="C84" s="55">
        <v>-0.06</v>
      </c>
      <c r="D84" s="39">
        <v>0.14499999999999999</v>
      </c>
      <c r="E84" s="39">
        <f t="shared" si="5"/>
        <v>0.20499999999999999</v>
      </c>
      <c r="F84" s="10">
        <f>(B84+C84)/(1-'Variable Rates - Sept'!E107)+'Variable Rates - Sept'!D107-(B84+C84)</f>
        <v>0.21775072097673931</v>
      </c>
      <c r="G84" s="18">
        <f t="shared" si="4"/>
        <v>-1.2750720976739321E-2</v>
      </c>
      <c r="H84" s="41">
        <v>0.01</v>
      </c>
      <c r="I84" s="41">
        <f>'Variable Rates - Sept'!C107/31</f>
        <v>0.35709677419354841</v>
      </c>
    </row>
    <row r="85" spans="1:29" x14ac:dyDescent="0.25">
      <c r="A85" t="s">
        <v>159</v>
      </c>
      <c r="B85" s="13">
        <f t="shared" si="3"/>
        <v>2.5</v>
      </c>
      <c r="C85" s="55">
        <v>-6.25E-2</v>
      </c>
      <c r="D85" s="39">
        <v>0.185</v>
      </c>
      <c r="E85" s="39">
        <f t="shared" si="5"/>
        <v>0.2475</v>
      </c>
      <c r="F85" s="10">
        <f>(B85+C85)/(1-'Variable Rates - Sept'!E100)+'Variable Rates - Sept'!D100-(B85+C85)</f>
        <v>0.29166276150627635</v>
      </c>
      <c r="G85" s="18">
        <f t="shared" si="4"/>
        <v>-4.4162761506276349E-2</v>
      </c>
      <c r="H85" s="41">
        <v>0.01</v>
      </c>
      <c r="I85" s="41">
        <f>'Variable Rates - Sept'!C100/31</f>
        <v>0.46129032258064517</v>
      </c>
    </row>
    <row r="86" spans="1:29" x14ac:dyDescent="0.25">
      <c r="A86" t="s">
        <v>98</v>
      </c>
      <c r="B86" s="13">
        <f t="shared" si="3"/>
        <v>2.5</v>
      </c>
      <c r="C86" s="37">
        <v>-0.06</v>
      </c>
      <c r="D86" s="39">
        <v>0.185</v>
      </c>
      <c r="E86" s="39">
        <f t="shared" si="5"/>
        <v>0.245</v>
      </c>
      <c r="F86" s="10">
        <f>(B86+C86)/(1-'Variable Rates - Sept'!E108)+'Variable Rates - Sept'!D108-(B86+C86)</f>
        <v>0.25668618490967043</v>
      </c>
      <c r="G86" s="18">
        <f t="shared" si="4"/>
        <v>-1.1686184909670438E-2</v>
      </c>
      <c r="H86" s="41">
        <v>0.01</v>
      </c>
      <c r="I86" s="41">
        <f>'Variable Rates - Sept'!C108/31</f>
        <v>0.41354838709677422</v>
      </c>
    </row>
    <row r="89" spans="1:29" ht="13.8" thickBot="1" x14ac:dyDescent="0.3">
      <c r="A89" s="50" t="s">
        <v>160</v>
      </c>
    </row>
    <row r="90" spans="1:29" x14ac:dyDescent="0.25">
      <c r="U90" s="23" t="s">
        <v>161</v>
      </c>
      <c r="V90" s="24"/>
      <c r="W90" s="24"/>
      <c r="X90" s="25"/>
      <c r="Y90" s="26"/>
      <c r="Z90" s="26"/>
      <c r="AA90" s="26"/>
      <c r="AB90" s="26"/>
      <c r="AC90" s="26"/>
    </row>
    <row r="91" spans="1:29" x14ac:dyDescent="0.25">
      <c r="A91" t="s">
        <v>79</v>
      </c>
      <c r="B91" s="13">
        <f>$B$1</f>
        <v>2.5</v>
      </c>
      <c r="C91" s="55">
        <v>-0.06</v>
      </c>
      <c r="D91" s="39">
        <v>0.185</v>
      </c>
      <c r="E91" s="39">
        <f>+D91-C91</f>
        <v>0.245</v>
      </c>
      <c r="F91" s="10">
        <f>(B91+C91)/(1-'Variable Rates - Sept'!E149)+'Variable Rates - Sept'!D149-(B91+C91)</f>
        <v>0.27676383971165075</v>
      </c>
      <c r="G91" s="18">
        <f>+E91-F91</f>
        <v>-3.1763839711650754E-2</v>
      </c>
      <c r="H91" s="41">
        <v>0.01</v>
      </c>
      <c r="I91" s="41">
        <f>'Variable Rates - Sept'!C149/31</f>
        <v>0.53993548387096768</v>
      </c>
      <c r="K91" s="20">
        <v>903</v>
      </c>
      <c r="L91">
        <f>K91*H91</f>
        <v>9.0299999999999994</v>
      </c>
      <c r="M91">
        <f>K91*D91</f>
        <v>167.05500000000001</v>
      </c>
      <c r="S91" s="10"/>
      <c r="U91" s="27" t="s">
        <v>162</v>
      </c>
      <c r="V91" s="28">
        <v>6317</v>
      </c>
      <c r="W91" s="31">
        <f>G91</f>
        <v>-3.1763839711650754E-2</v>
      </c>
      <c r="X91" s="32">
        <f>V91*W91</f>
        <v>-200.65217545849782</v>
      </c>
      <c r="Y91" s="26"/>
      <c r="Z91" s="26"/>
      <c r="AA91" s="26"/>
      <c r="AB91" s="26"/>
      <c r="AC91" s="26"/>
    </row>
    <row r="92" spans="1:29" x14ac:dyDescent="0.25">
      <c r="A92" t="s">
        <v>76</v>
      </c>
      <c r="B92" s="13">
        <f>$B$1</f>
        <v>2.5</v>
      </c>
      <c r="C92" s="55">
        <v>-0.06</v>
      </c>
      <c r="D92" s="39">
        <v>0.185</v>
      </c>
      <c r="E92" s="39">
        <f>+D92-C92</f>
        <v>0.245</v>
      </c>
      <c r="F92" s="10">
        <f>(B92+C92)/(1-'Variable Rates - Sept'!E146)+'Variable Rates - Sept'!D146-(B92+C92)</f>
        <v>0.23523578174186799</v>
      </c>
      <c r="G92" s="18">
        <f>+E92-F92</f>
        <v>9.7642182581320069E-3</v>
      </c>
      <c r="H92" s="41">
        <v>0.01</v>
      </c>
      <c r="I92" s="41">
        <f>'Variable Rates - Sept'!C146/31</f>
        <v>0.38022580645161291</v>
      </c>
      <c r="K92" s="20">
        <v>592</v>
      </c>
      <c r="L92">
        <f>K92*H92</f>
        <v>5.92</v>
      </c>
      <c r="M92">
        <f>K92*D92</f>
        <v>109.52</v>
      </c>
      <c r="S92" s="10"/>
      <c r="U92" s="27" t="s">
        <v>163</v>
      </c>
      <c r="V92" s="28">
        <v>2761</v>
      </c>
      <c r="W92" s="31">
        <f>G92</f>
        <v>9.7642182581320069E-3</v>
      </c>
      <c r="X92" s="32">
        <f>V92*W92</f>
        <v>26.95900661070247</v>
      </c>
      <c r="Y92" s="26"/>
      <c r="Z92" s="26"/>
      <c r="AA92" s="26"/>
      <c r="AB92" s="26"/>
      <c r="AC92" s="26"/>
    </row>
    <row r="93" spans="1:29" x14ac:dyDescent="0.25">
      <c r="A93" t="s">
        <v>80</v>
      </c>
      <c r="B93" s="13">
        <f>$B$1</f>
        <v>2.5</v>
      </c>
      <c r="C93" s="37">
        <v>-4.7500000000000001E-2</v>
      </c>
      <c r="D93" s="39">
        <v>0.185</v>
      </c>
      <c r="E93" s="39">
        <f>+D93-C93</f>
        <v>0.23249999999999998</v>
      </c>
      <c r="F93" s="10">
        <f>(B93+C93)/(1-'Variable Rates - Sept'!E150)+'Variable Rates - Sept'!D150-(B93+C93)</f>
        <v>0.24820723081780915</v>
      </c>
      <c r="G93" s="18">
        <f>+E93-F93</f>
        <v>-1.570723081780917E-2</v>
      </c>
      <c r="H93" s="41">
        <v>0.01</v>
      </c>
      <c r="I93" s="41">
        <f>'Variable Rates - Sept'!C150/31</f>
        <v>0.40229032258064518</v>
      </c>
      <c r="K93" s="20">
        <v>1269</v>
      </c>
      <c r="L93">
        <f>K93*H93</f>
        <v>12.69</v>
      </c>
      <c r="M93">
        <f>K93*D93</f>
        <v>234.76499999999999</v>
      </c>
      <c r="S93" s="10"/>
      <c r="U93" s="27" t="s">
        <v>164</v>
      </c>
      <c r="V93" s="28">
        <v>9153</v>
      </c>
      <c r="W93" s="31">
        <f>G93</f>
        <v>-1.570723081780917E-2</v>
      </c>
      <c r="X93" s="32">
        <f>V93*W93</f>
        <v>-143.76828367540733</v>
      </c>
      <c r="Y93" s="26"/>
      <c r="Z93" s="26"/>
      <c r="AA93" s="26"/>
      <c r="AB93" s="26"/>
      <c r="AC93" s="26"/>
    </row>
    <row r="94" spans="1:29" x14ac:dyDescent="0.25">
      <c r="A94" t="s">
        <v>75</v>
      </c>
      <c r="B94" s="13">
        <f>$B$1</f>
        <v>2.5</v>
      </c>
      <c r="C94" s="37">
        <v>-4.2500000000000003E-2</v>
      </c>
      <c r="D94" s="39">
        <v>0.185</v>
      </c>
      <c r="E94" s="39">
        <f>+D94-C94</f>
        <v>0.22750000000000001</v>
      </c>
      <c r="F94" s="10">
        <f>(B94+C94)/(1-'Variable Rates - Sept'!E145)+'Variable Rates - Sept'!D145-(B94+C94)</f>
        <v>0.23582828664358413</v>
      </c>
      <c r="G94" s="18">
        <f>+E94-F94</f>
        <v>-8.3282866435841207E-3</v>
      </c>
      <c r="H94" s="41">
        <v>0.01</v>
      </c>
      <c r="I94" s="41">
        <f>'Variable Rates - Sept'!C145/31</f>
        <v>0.38651612903225802</v>
      </c>
      <c r="K94" s="20">
        <v>362</v>
      </c>
      <c r="L94">
        <f>K94*H94</f>
        <v>3.62</v>
      </c>
      <c r="M94">
        <f>K94*D94</f>
        <v>66.97</v>
      </c>
      <c r="S94" s="10"/>
      <c r="U94" s="27" t="s">
        <v>165</v>
      </c>
      <c r="V94" s="28">
        <v>5228</v>
      </c>
      <c r="W94" s="31">
        <f>G94</f>
        <v>-8.3282866435841207E-3</v>
      </c>
      <c r="X94" s="32">
        <f>V94*W94</f>
        <v>-43.54028257265778</v>
      </c>
      <c r="Y94" s="26"/>
      <c r="Z94" s="26"/>
      <c r="AA94" s="26"/>
      <c r="AB94" s="26"/>
      <c r="AC94" s="26"/>
    </row>
    <row r="95" spans="1:29" x14ac:dyDescent="0.25">
      <c r="A95" t="s">
        <v>77</v>
      </c>
      <c r="B95" s="13">
        <f>$B$1</f>
        <v>2.5</v>
      </c>
      <c r="C95" s="37">
        <v>2.2499999999999999E-2</v>
      </c>
      <c r="D95" s="39">
        <v>0.185</v>
      </c>
      <c r="E95" s="39">
        <f>+D95-C95</f>
        <v>0.16250000000000001</v>
      </c>
      <c r="F95" s="10">
        <f>(B95+C95)/(1-'Variable Rates - Sept'!E147)+'Variable Rates - Sept'!D147-(B95+C95)</f>
        <v>0.16872502578914794</v>
      </c>
      <c r="G95" s="18">
        <f>+E95-F95</f>
        <v>-6.2250257891479366E-3</v>
      </c>
      <c r="H95" s="41">
        <v>0.01</v>
      </c>
      <c r="I95" s="41">
        <f>'Variable Rates - Sept'!C147/31</f>
        <v>0.31345161290322582</v>
      </c>
      <c r="K95" s="20">
        <v>0</v>
      </c>
      <c r="L95">
        <f>K95*H95</f>
        <v>0</v>
      </c>
      <c r="M95">
        <f>K95*D95</f>
        <v>0</v>
      </c>
      <c r="S95" s="10"/>
      <c r="U95" s="27" t="s">
        <v>166</v>
      </c>
      <c r="V95" s="28">
        <v>0</v>
      </c>
      <c r="W95" s="31">
        <f>G95</f>
        <v>-6.2250257891479366E-3</v>
      </c>
      <c r="X95" s="32">
        <f>V95*W95</f>
        <v>0</v>
      </c>
      <c r="Y95" s="26"/>
      <c r="Z95" s="26"/>
      <c r="AA95" s="26"/>
      <c r="AB95" s="26"/>
      <c r="AC95" s="26"/>
    </row>
    <row r="96" spans="1:29" ht="13.8" thickBot="1" x14ac:dyDescent="0.3">
      <c r="B96" t="s">
        <v>167</v>
      </c>
      <c r="D96" s="39">
        <f>M96/K96</f>
        <v>0.18499999999999997</v>
      </c>
      <c r="H96" s="39">
        <f>IF(K96=0,0,L96/K96)</f>
        <v>0.01</v>
      </c>
      <c r="I96" s="39">
        <f>IF(K96=0,0,L96/K96)</f>
        <v>0.01</v>
      </c>
      <c r="K96" s="17">
        <f>SUM(K91:K95)</f>
        <v>3126</v>
      </c>
      <c r="L96" s="49">
        <f>SUM(L91:L95)</f>
        <v>31.26</v>
      </c>
      <c r="M96">
        <f>SUM(M91:M95)</f>
        <v>578.30999999999995</v>
      </c>
      <c r="S96" s="10"/>
      <c r="U96" s="33"/>
      <c r="V96" s="34">
        <f>SUM(V91:V95)</f>
        <v>23459</v>
      </c>
      <c r="W96" s="35">
        <f>X96/V96</f>
        <v>-1.5388624199491047E-2</v>
      </c>
      <c r="X96" s="36">
        <f>SUM(X91:X95)</f>
        <v>-361.00173509586045</v>
      </c>
      <c r="Y96" s="26"/>
      <c r="Z96" s="26"/>
      <c r="AA96" s="26"/>
      <c r="AB96" s="26"/>
      <c r="AC96" s="26"/>
    </row>
    <row r="97" spans="1:29" x14ac:dyDescent="0.25">
      <c r="U97" s="26"/>
      <c r="V97" s="26"/>
      <c r="W97" s="26"/>
      <c r="X97" s="26"/>
      <c r="Y97" s="26"/>
      <c r="Z97" s="26"/>
      <c r="AA97" s="26"/>
      <c r="AB97" s="26"/>
      <c r="AC97" s="26"/>
    </row>
    <row r="98" spans="1:29" x14ac:dyDescent="0.25">
      <c r="A98" t="s">
        <v>86</v>
      </c>
      <c r="B98" s="13">
        <f>$B$1</f>
        <v>2.5</v>
      </c>
      <c r="C98" s="55">
        <v>-0.06</v>
      </c>
      <c r="D98" s="39">
        <v>0.23499999999999999</v>
      </c>
      <c r="E98" s="39">
        <f>+D98-C98</f>
        <v>0.29499999999999998</v>
      </c>
      <c r="F98" s="10">
        <f>(B98+C98)/(1-'Variable Rates - Sept'!E158)+'Variable Rates - Sept'!D158-(B98+C98)</f>
        <v>0.32960005359631284</v>
      </c>
      <c r="G98" s="18">
        <f>+E98-F98</f>
        <v>-3.4600053596312852E-2</v>
      </c>
      <c r="H98" s="41">
        <v>0.01</v>
      </c>
      <c r="I98" s="41">
        <f>'Variable Rates - Sept'!C158/31</f>
        <v>0.62880645161290316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5">
      <c r="A99" t="s">
        <v>82</v>
      </c>
      <c r="B99" s="13">
        <f>$B$1</f>
        <v>2.5</v>
      </c>
      <c r="C99" s="55">
        <v>-0.06</v>
      </c>
      <c r="D99" s="39">
        <v>0.23499999999999999</v>
      </c>
      <c r="E99" s="39">
        <f>+D99-C99</f>
        <v>0.29499999999999998</v>
      </c>
      <c r="F99" s="10">
        <f>(B99+C99)/(1-'Variable Rates - Sept'!E154)+'Variable Rates - Sept'!D154-(B99+C99)</f>
        <v>0.28748476554211777</v>
      </c>
      <c r="G99" s="18">
        <f>+E99-F99</f>
        <v>7.5152344578822139E-3</v>
      </c>
      <c r="H99" s="41">
        <v>0.01</v>
      </c>
      <c r="I99" s="41">
        <f>'Variable Rates - Sept'!C154/31</f>
        <v>0.46909677419354839</v>
      </c>
      <c r="K99" s="20">
        <v>0</v>
      </c>
      <c r="L99">
        <f>K99*H99</f>
        <v>0</v>
      </c>
      <c r="S99" s="10"/>
      <c r="U99" s="28"/>
      <c r="V99" s="28"/>
      <c r="W99" s="26"/>
      <c r="X99" s="26"/>
      <c r="Y99" s="26"/>
      <c r="Z99" s="26"/>
      <c r="AA99" s="26"/>
      <c r="AB99" s="26"/>
      <c r="AC99" s="26"/>
    </row>
    <row r="100" spans="1:29" x14ac:dyDescent="0.25">
      <c r="A100" t="s">
        <v>87</v>
      </c>
      <c r="B100" s="13">
        <f>$B$1</f>
        <v>2.5</v>
      </c>
      <c r="C100" s="37">
        <v>-4.7500000000000001E-2</v>
      </c>
      <c r="D100" s="39">
        <v>0.23499999999999999</v>
      </c>
      <c r="E100" s="39">
        <f>+D100-C100</f>
        <v>0.28249999999999997</v>
      </c>
      <c r="F100" s="10">
        <f>(B100+C100)/(1-'Variable Rates - Sept'!E159)+'Variable Rates - Sept'!D159-(B100+C100)</f>
        <v>0.3007754921783552</v>
      </c>
      <c r="G100" s="18">
        <f>+E100-F100</f>
        <v>-1.8275492178355224E-2</v>
      </c>
      <c r="H100" s="41">
        <v>0.01</v>
      </c>
      <c r="I100" s="41">
        <f>'Variable Rates - Sept'!C159/31</f>
        <v>0.49116129032258066</v>
      </c>
      <c r="K100" s="20">
        <v>3079</v>
      </c>
      <c r="L100">
        <f>K100*H100</f>
        <v>30.79</v>
      </c>
      <c r="S100" s="10"/>
      <c r="U100" s="28"/>
      <c r="V100" s="28"/>
      <c r="W100" s="26"/>
      <c r="X100" s="26"/>
      <c r="Y100" s="26"/>
      <c r="Z100" s="26"/>
      <c r="AA100" s="26"/>
      <c r="AB100" s="26"/>
      <c r="AC100" s="26"/>
    </row>
    <row r="101" spans="1:29" x14ac:dyDescent="0.25">
      <c r="A101" t="s">
        <v>81</v>
      </c>
      <c r="B101" s="13">
        <f>$B$1</f>
        <v>2.5</v>
      </c>
      <c r="C101" s="37">
        <v>-4.2500000000000003E-2</v>
      </c>
      <c r="D101" s="39">
        <v>0.23499999999999999</v>
      </c>
      <c r="E101" s="39">
        <f>+D101-C101</f>
        <v>0.27749999999999997</v>
      </c>
      <c r="F101" s="10">
        <f>(B101+C101)/(1-'Variable Rates - Sept'!E153)+'Variable Rates - Sept'!D153-(B101+C101)</f>
        <v>0.28827387291821394</v>
      </c>
      <c r="G101" s="18">
        <f>+E101-F101</f>
        <v>-1.0773872918213967E-2</v>
      </c>
      <c r="H101" s="41">
        <v>0.01</v>
      </c>
      <c r="I101" s="41">
        <f>'Variable Rates - Sept'!C153/31</f>
        <v>0.47538709677419355</v>
      </c>
      <c r="K101" s="20">
        <v>6337</v>
      </c>
      <c r="L101">
        <f>K101*H101</f>
        <v>63.370000000000005</v>
      </c>
      <c r="S101" s="10"/>
      <c r="U101" s="28"/>
      <c r="V101" s="28"/>
      <c r="W101" s="26"/>
      <c r="X101" s="26"/>
      <c r="Y101" s="26"/>
      <c r="Z101" s="26"/>
      <c r="AA101" s="26"/>
      <c r="AB101" s="26"/>
      <c r="AC101" s="26"/>
    </row>
    <row r="102" spans="1:29" x14ac:dyDescent="0.25">
      <c r="A102" t="s">
        <v>83</v>
      </c>
      <c r="B102" s="13">
        <f>$B$1</f>
        <v>2.5</v>
      </c>
      <c r="C102" s="37">
        <v>2.2499999999999999E-2</v>
      </c>
      <c r="D102" s="39">
        <v>0.23499999999999999</v>
      </c>
      <c r="E102" s="39">
        <f>+D102-C102</f>
        <v>0.21249999999999999</v>
      </c>
      <c r="F102" s="10">
        <f>(B102+C102)/(1-'Variable Rates - Sept'!E155)+'Variable Rates - Sept'!D155-(B102+C102)</f>
        <v>0.22121841693607269</v>
      </c>
      <c r="G102" s="18">
        <f>+E102-F102</f>
        <v>-8.7184169360726982E-3</v>
      </c>
      <c r="H102" s="41">
        <v>0.01</v>
      </c>
      <c r="I102" s="41">
        <f>'Variable Rates - Sept'!C155/31</f>
        <v>0.4023225806451613</v>
      </c>
      <c r="K102" s="20">
        <v>8584</v>
      </c>
      <c r="L102">
        <f>K102*H102</f>
        <v>85.84</v>
      </c>
      <c r="S102" s="10"/>
      <c r="U102" s="28"/>
      <c r="V102" s="28"/>
      <c r="W102" s="26"/>
      <c r="X102" s="26"/>
      <c r="Y102" s="26"/>
      <c r="Z102" s="26"/>
      <c r="AA102" s="26"/>
      <c r="AB102" s="26"/>
      <c r="AC102" s="26"/>
    </row>
    <row r="103" spans="1:29" x14ac:dyDescent="0.25">
      <c r="B103" t="s">
        <v>167</v>
      </c>
      <c r="H103" s="39">
        <f>IF(K103=0,0,L103/K103)</f>
        <v>0.01</v>
      </c>
      <c r="I103" s="39">
        <f>IF(K103=0,0,L103/K103)</f>
        <v>0.01</v>
      </c>
      <c r="K103" s="17">
        <f>SUM(K98:K102)</f>
        <v>18000</v>
      </c>
      <c r="L103" s="17">
        <f>SUM(L98:L102)</f>
        <v>180</v>
      </c>
      <c r="S103" s="10"/>
      <c r="U103" s="29"/>
      <c r="V103" s="29"/>
      <c r="W103" s="26"/>
      <c r="X103" s="26"/>
      <c r="Y103" s="26"/>
      <c r="Z103" s="26"/>
      <c r="AA103" s="26"/>
      <c r="AB103" s="26"/>
      <c r="AC103" s="26"/>
    </row>
    <row r="104" spans="1:29" x14ac:dyDescent="0.25"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x14ac:dyDescent="0.25"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x14ac:dyDescent="0.25">
      <c r="A106" s="50" t="s">
        <v>102</v>
      </c>
      <c r="P106" s="21"/>
      <c r="Q106" s="21"/>
      <c r="U106" s="22"/>
    </row>
    <row r="107" spans="1:29" x14ac:dyDescent="0.25">
      <c r="A107" s="19"/>
      <c r="P107" s="21"/>
      <c r="Q107" s="21"/>
      <c r="U107" s="22"/>
    </row>
    <row r="108" spans="1:29" x14ac:dyDescent="0.25">
      <c r="A108" t="s">
        <v>103</v>
      </c>
      <c r="B108" s="13">
        <f>$B$1</f>
        <v>2.5</v>
      </c>
      <c r="C108" s="55">
        <v>-6.25E-2</v>
      </c>
      <c r="D108" s="39">
        <v>0.17</v>
      </c>
      <c r="E108" s="39">
        <f>+D108-C108</f>
        <v>0.23250000000000001</v>
      </c>
      <c r="F108" s="10">
        <f>(B108+C108)/(1-'Variable Rates - Sept'!E181)+'Variable Rates - Sept'!D181-(B108+C108)</f>
        <v>0.15696365160884618</v>
      </c>
      <c r="G108" s="18">
        <f>+E108-F108</f>
        <v>7.5536348391153835E-2</v>
      </c>
      <c r="H108" s="39">
        <v>0.08</v>
      </c>
      <c r="I108" s="39">
        <f>'Variable Rates - Sept'!C181/31</f>
        <v>0.36962903225806454</v>
      </c>
      <c r="K108" s="20">
        <f>K111*0.17</f>
        <v>1700.0000000000002</v>
      </c>
      <c r="L108">
        <f>K108*H108</f>
        <v>136.00000000000003</v>
      </c>
      <c r="P108" s="21"/>
      <c r="Q108" s="21"/>
      <c r="U108" s="22"/>
    </row>
    <row r="109" spans="1:29" x14ac:dyDescent="0.25">
      <c r="A109" t="s">
        <v>105</v>
      </c>
      <c r="B109" s="13">
        <f>$B$1</f>
        <v>2.5</v>
      </c>
      <c r="C109" s="55">
        <v>0</v>
      </c>
      <c r="D109" s="39">
        <v>0.17</v>
      </c>
      <c r="E109" s="39">
        <f>+D109-C109</f>
        <v>0.17</v>
      </c>
      <c r="F109" s="10">
        <f>(B109+C109)/(1-'Variable Rates - Sept'!E185)+'Variable Rates - Sept'!D185-(B109+C109)</f>
        <v>0.14794825642096443</v>
      </c>
      <c r="G109" s="18">
        <f>+E109-F109</f>
        <v>2.2051743579035582E-2</v>
      </c>
      <c r="H109" s="39">
        <v>2.75E-2</v>
      </c>
      <c r="I109" s="39">
        <f>'Variable Rates - Sept'!C180/31</f>
        <v>0</v>
      </c>
      <c r="K109" s="20">
        <f>0.25*K111</f>
        <v>2500</v>
      </c>
      <c r="L109">
        <f>K109*H109</f>
        <v>68.75</v>
      </c>
      <c r="P109" s="21"/>
      <c r="Q109" s="21"/>
      <c r="U109" s="22"/>
    </row>
    <row r="110" spans="1:29" x14ac:dyDescent="0.25">
      <c r="A110" t="s">
        <v>107</v>
      </c>
      <c r="B110" s="13">
        <f>$B$1</f>
        <v>2.5</v>
      </c>
      <c r="C110" s="37">
        <v>7.4999999999999997E-3</v>
      </c>
      <c r="D110" s="39">
        <v>0.17</v>
      </c>
      <c r="E110" s="39">
        <f>+D110-C110</f>
        <v>0.16250000000000001</v>
      </c>
      <c r="F110" s="10">
        <f>(B110+C110)/(1-'Variable Rates - Sept'!E189)+'Variable Rates - Sept'!D189-(B110+C110)</f>
        <v>0.13296550290939324</v>
      </c>
      <c r="G110" s="18">
        <f>+E110-F110</f>
        <v>2.9534497090606765E-2</v>
      </c>
      <c r="H110" s="39">
        <v>3.2500000000000001E-2</v>
      </c>
      <c r="I110" s="39">
        <f>'Variable Rates - Sept'!C183/31</f>
        <v>0</v>
      </c>
      <c r="K110" s="20">
        <f>0.58*K111</f>
        <v>5800</v>
      </c>
      <c r="L110">
        <f>K110*H110</f>
        <v>188.5</v>
      </c>
    </row>
    <row r="111" spans="1:29" x14ac:dyDescent="0.25">
      <c r="B111" t="s">
        <v>167</v>
      </c>
      <c r="C111" s="55"/>
      <c r="F111" s="10"/>
      <c r="G111" s="18"/>
      <c r="H111" s="39">
        <f>IF(K111=0,0,L111/K111)</f>
        <v>3.9324999999999999E-2</v>
      </c>
      <c r="K111" s="20">
        <v>10000</v>
      </c>
      <c r="L111">
        <f>SUM(L108:L110)</f>
        <v>393.25</v>
      </c>
      <c r="P111" s="21"/>
      <c r="Q111" s="21"/>
      <c r="U111" s="22"/>
    </row>
    <row r="112" spans="1:29" x14ac:dyDescent="0.25">
      <c r="B112"/>
      <c r="C112" s="55"/>
      <c r="F112" s="10"/>
      <c r="G112" s="18"/>
      <c r="K112" s="20"/>
      <c r="P112" s="21"/>
      <c r="Q112" s="21"/>
      <c r="U112" s="22"/>
    </row>
    <row r="113" spans="1:21" x14ac:dyDescent="0.25">
      <c r="A113" t="s">
        <v>109</v>
      </c>
      <c r="B113" s="13">
        <f>$B$1</f>
        <v>2.5</v>
      </c>
      <c r="C113" s="37">
        <v>5.0000000000000001E-3</v>
      </c>
      <c r="D113" s="39">
        <v>0.17</v>
      </c>
      <c r="E113" s="39">
        <f>+D113-C113</f>
        <v>0.16500000000000001</v>
      </c>
      <c r="F113" s="10">
        <f>(B113+C113)/(1-'Variable Rates - Sept'!E193)+'Variable Rates - Sept'!D193-(B113+C113)</f>
        <v>0.11905803848541296</v>
      </c>
      <c r="G113" s="18">
        <f>+E113-F113</f>
        <v>4.5941961514587043E-2</v>
      </c>
      <c r="H113" s="39">
        <v>0.05</v>
      </c>
      <c r="I113" s="39">
        <f>'Variable Rates - Sept'!C186/31</f>
        <v>0.4033806451612903</v>
      </c>
      <c r="K113" s="20">
        <f>0.58*K114</f>
        <v>0</v>
      </c>
      <c r="L113">
        <f>K113*H113</f>
        <v>0</v>
      </c>
    </row>
    <row r="114" spans="1:21" x14ac:dyDescent="0.25">
      <c r="C114" s="55"/>
      <c r="F114" s="10"/>
      <c r="G114" s="18"/>
      <c r="K114" s="20"/>
      <c r="P114" s="21"/>
      <c r="Q114" s="21"/>
      <c r="U114" s="22"/>
    </row>
    <row r="115" spans="1:21" x14ac:dyDescent="0.25">
      <c r="A115" t="s">
        <v>104</v>
      </c>
      <c r="B115" s="13">
        <f>$B$1</f>
        <v>2.5</v>
      </c>
      <c r="C115" s="55">
        <v>-6.25E-2</v>
      </c>
      <c r="D115" s="39">
        <v>0.23499999999999999</v>
      </c>
      <c r="E115" s="39">
        <f>+D115-C115</f>
        <v>0.29749999999999999</v>
      </c>
      <c r="F115" s="10">
        <f>(B115+C115)/(1-'Variable Rates - Sept'!E182)+'Variable Rates - Sept'!D182-(B115+C115)</f>
        <v>0.18391087852838606</v>
      </c>
      <c r="G115" s="18">
        <f>+E115-F115</f>
        <v>0.11358912147161393</v>
      </c>
      <c r="H115" s="39">
        <v>0.115</v>
      </c>
      <c r="I115" s="39">
        <f>'Variable Rates - Sept'!C182/31</f>
        <v>0.42207741935483872</v>
      </c>
      <c r="K115" s="20">
        <f>K118*0.17</f>
        <v>1700.0000000000002</v>
      </c>
      <c r="L115">
        <f>K115*H115</f>
        <v>195.50000000000003</v>
      </c>
      <c r="P115" s="21"/>
      <c r="Q115" s="21"/>
      <c r="U115" s="22"/>
    </row>
    <row r="116" spans="1:21" x14ac:dyDescent="0.25">
      <c r="A116" t="s">
        <v>106</v>
      </c>
      <c r="B116" s="13">
        <f>$B$1</f>
        <v>2.5</v>
      </c>
      <c r="C116" s="55">
        <v>0</v>
      </c>
      <c r="D116" s="39">
        <v>0.23499999999999999</v>
      </c>
      <c r="E116" s="39">
        <f>+D116-C116</f>
        <v>0.23499999999999999</v>
      </c>
      <c r="F116" s="10">
        <f>(B116+C116)/(1-'Variable Rates - Sept'!E186)+'Variable Rates - Sept'!D186-(B116+C116)</f>
        <v>0.17528744734625112</v>
      </c>
      <c r="G116" s="18">
        <f>+E116-F116</f>
        <v>5.9712552653748863E-2</v>
      </c>
      <c r="H116" s="39">
        <v>0.06</v>
      </c>
      <c r="I116" s="39">
        <f>'Variable Rates - Sept'!C186/31</f>
        <v>0.4033806451612903</v>
      </c>
      <c r="K116" s="20">
        <f>0.25*K118</f>
        <v>2500</v>
      </c>
      <c r="L116">
        <f>K116*H116</f>
        <v>150</v>
      </c>
    </row>
    <row r="117" spans="1:21" x14ac:dyDescent="0.25">
      <c r="A117" t="s">
        <v>108</v>
      </c>
      <c r="B117" s="13">
        <f>$B$1</f>
        <v>2.5</v>
      </c>
      <c r="C117" s="37">
        <v>7.4999999999999997E-3</v>
      </c>
      <c r="D117" s="39">
        <v>0.23499999999999999</v>
      </c>
      <c r="E117" s="39">
        <f>+D117-C117</f>
        <v>0.22749999999999998</v>
      </c>
      <c r="F117" s="10">
        <f>(B117+C117)/(1-'Variable Rates - Sept'!E190)+'Variable Rates - Sept'!D190-(B117+C117)</f>
        <v>0.16015579543072711</v>
      </c>
      <c r="G117" s="18">
        <f>+E117-F117</f>
        <v>6.734420456927287E-2</v>
      </c>
      <c r="H117" s="39">
        <v>6.7500000000000004E-2</v>
      </c>
      <c r="I117" s="39">
        <f>'Variable Rates - Sept'!C190/31</f>
        <v>0.37987741935483871</v>
      </c>
      <c r="K117" s="20">
        <f>0.58*K118</f>
        <v>5800</v>
      </c>
      <c r="L117">
        <f>K117*H117</f>
        <v>391.5</v>
      </c>
    </row>
    <row r="118" spans="1:21" x14ac:dyDescent="0.25">
      <c r="B118" t="s">
        <v>167</v>
      </c>
      <c r="F118" s="10"/>
      <c r="G118" s="18"/>
      <c r="H118" s="39">
        <f>IF(K118=0,0,L118/K118)</f>
        <v>7.3700000000000002E-2</v>
      </c>
      <c r="K118" s="20">
        <v>10000</v>
      </c>
      <c r="L118">
        <f>SUM(L115:L117)</f>
        <v>737</v>
      </c>
    </row>
    <row r="119" spans="1:21" x14ac:dyDescent="0.25">
      <c r="B119"/>
      <c r="F119" s="10"/>
      <c r="G119" s="18"/>
      <c r="K119" s="20"/>
    </row>
    <row r="120" spans="1:21" x14ac:dyDescent="0.25">
      <c r="B120"/>
      <c r="F120" s="10"/>
      <c r="G120" s="18"/>
      <c r="K120" s="20"/>
    </row>
    <row r="121" spans="1:21" x14ac:dyDescent="0.25">
      <c r="A121" s="54" t="s">
        <v>118</v>
      </c>
      <c r="F121" s="10"/>
      <c r="G121" s="18"/>
    </row>
    <row r="122" spans="1:21" x14ac:dyDescent="0.25">
      <c r="A122" t="s">
        <v>124</v>
      </c>
      <c r="B122" s="13">
        <f>$B$1</f>
        <v>2.5</v>
      </c>
      <c r="C122" s="55">
        <v>-0.03</v>
      </c>
      <c r="D122" s="39">
        <v>0.13</v>
      </c>
      <c r="E122" s="39">
        <f>+D122-C122</f>
        <v>0.16</v>
      </c>
      <c r="F122" s="10">
        <f>(B122+C122)/(1-'Variable Rates - Sept'!E206)+'Variable Rates - Sept'!D206-(B122+C122)</f>
        <v>3.5646989171136401E-2</v>
      </c>
      <c r="G122" s="18">
        <f>+E122-F122</f>
        <v>0.1243530108288636</v>
      </c>
      <c r="H122" s="39">
        <v>4.4999999999999998E-2</v>
      </c>
      <c r="I122" s="39">
        <f>'Variable Rates - Sept'!C206/31</f>
        <v>0.19486451612903224</v>
      </c>
    </row>
    <row r="123" spans="1:21" x14ac:dyDescent="0.25">
      <c r="B123"/>
      <c r="C123"/>
      <c r="D123"/>
      <c r="E123"/>
      <c r="H123"/>
      <c r="I123"/>
      <c r="T123" s="21"/>
    </row>
    <row r="124" spans="1:21" x14ac:dyDescent="0.25">
      <c r="B124"/>
      <c r="C124"/>
      <c r="D124"/>
      <c r="E124"/>
      <c r="H124"/>
      <c r="I124"/>
    </row>
    <row r="125" spans="1:21" x14ac:dyDescent="0.25">
      <c r="T125" s="21"/>
    </row>
    <row r="127" spans="1:21" x14ac:dyDescent="0.25">
      <c r="N127" t="s">
        <v>168</v>
      </c>
    </row>
    <row r="129" spans="14:21" x14ac:dyDescent="0.25">
      <c r="N129">
        <v>10000</v>
      </c>
      <c r="O129">
        <v>-0.05</v>
      </c>
      <c r="P129" s="21">
        <f>+B1</f>
        <v>2.5</v>
      </c>
      <c r="Q129" s="21">
        <f>+O129+P129</f>
        <v>2.4500000000000002</v>
      </c>
      <c r="R129">
        <v>0</v>
      </c>
      <c r="S129">
        <v>0.315</v>
      </c>
      <c r="T129">
        <f>+N129/0.9501*Q129+N129*(R129+S129)</f>
        <v>28936.759288495952</v>
      </c>
      <c r="U129" s="22">
        <f>+N129/0.9421</f>
        <v>10614.584439019212</v>
      </c>
    </row>
    <row r="130" spans="14:21" x14ac:dyDescent="0.25">
      <c r="T130">
        <f>+T129/N129</f>
        <v>2.893675928849595</v>
      </c>
    </row>
    <row r="131" spans="14:21" x14ac:dyDescent="0.25">
      <c r="T131" s="21">
        <f>+T130-P129</f>
        <v>0.39367592884959501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fitToHeight="2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27"/>
  <sheetViews>
    <sheetView topLeftCell="A41" workbookViewId="0">
      <selection activeCell="C57" sqref="C57"/>
    </sheetView>
  </sheetViews>
  <sheetFormatPr defaultRowHeight="13.2" x14ac:dyDescent="0.25"/>
  <cols>
    <col min="1" max="1" width="27.6640625" customWidth="1"/>
    <col min="2" max="2" width="9.109375" style="13" customWidth="1"/>
    <col min="3" max="3" width="9.109375" style="37" customWidth="1"/>
    <col min="4" max="5" width="9.109375" style="39" customWidth="1"/>
    <col min="8" max="9" width="9.109375" style="39" customWidth="1"/>
    <col min="11" max="11" width="9.109375" style="20" customWidth="1"/>
    <col min="24" max="24" width="10.33203125" customWidth="1"/>
  </cols>
  <sheetData>
    <row r="1" spans="1:9" x14ac:dyDescent="0.25">
      <c r="A1" t="s">
        <v>169</v>
      </c>
      <c r="B1" s="13">
        <v>2.27</v>
      </c>
      <c r="C1" s="53"/>
    </row>
    <row r="3" spans="1:9" ht="15.6" x14ac:dyDescent="0.3">
      <c r="A3" s="30" t="s">
        <v>170</v>
      </c>
      <c r="I3" s="44">
        <f ca="1">NOW()</f>
        <v>36670.449496180554</v>
      </c>
    </row>
    <row r="4" spans="1:9" x14ac:dyDescent="0.25">
      <c r="I4" s="45">
        <f ca="1">NOW()</f>
        <v>36670.449496180554</v>
      </c>
    </row>
    <row r="6" spans="1:9" x14ac:dyDescent="0.25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5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5">
      <c r="A9" s="50" t="s">
        <v>16</v>
      </c>
    </row>
    <row r="11" spans="1:9" x14ac:dyDescent="0.25">
      <c r="A11" t="s">
        <v>138</v>
      </c>
      <c r="B11" s="13">
        <f>$B$1</f>
        <v>2.27</v>
      </c>
      <c r="C11" s="37">
        <v>0.17</v>
      </c>
      <c r="D11" s="39">
        <v>0.27</v>
      </c>
      <c r="E11" s="39">
        <f>+D11-C11</f>
        <v>0.1</v>
      </c>
      <c r="F11" s="10">
        <f>(B11+C11)/(1-'Variable Rates - Sept'!E27)+'Variable Rates - Sept'!D27-(B11+C11)</f>
        <v>7.7683337250534112E-2</v>
      </c>
      <c r="G11" s="18">
        <f>+E11-F11</f>
        <v>2.2316662749465893E-2</v>
      </c>
      <c r="H11" s="41">
        <v>2.5000000000000001E-2</v>
      </c>
      <c r="I11" s="41">
        <f>'Variable Rates - Sept'!C26/31</f>
        <v>0.21474193548387097</v>
      </c>
    </row>
    <row r="14" spans="1:9" x14ac:dyDescent="0.25">
      <c r="A14" s="50" t="s">
        <v>139</v>
      </c>
    </row>
    <row r="16" spans="1:9" x14ac:dyDescent="0.25">
      <c r="A16" t="s">
        <v>140</v>
      </c>
      <c r="B16" s="13">
        <f>$B$1</f>
        <v>2.27</v>
      </c>
      <c r="C16" s="37">
        <v>0.02</v>
      </c>
      <c r="D16" s="39">
        <v>0.16</v>
      </c>
      <c r="E16" s="39">
        <f>+D16-C16</f>
        <v>0.14000000000000001</v>
      </c>
      <c r="F16" s="10">
        <f>(B16+C16)/(1-'Variable Rates - Sept'!E30)+'Variable Rates - Sept'!D30-(B16+C16)</f>
        <v>0.11369696146116404</v>
      </c>
      <c r="G16" s="18">
        <f>+E16-F16</f>
        <v>2.6303038538835977E-2</v>
      </c>
      <c r="H16" s="42">
        <v>2.5000000000000001E-2</v>
      </c>
      <c r="I16" s="42">
        <f>'Variable Rates - Sept'!C30/31</f>
        <v>0.11256129032258064</v>
      </c>
    </row>
    <row r="17" spans="1:9" x14ac:dyDescent="0.25">
      <c r="A17" t="s">
        <v>141</v>
      </c>
      <c r="B17" s="13">
        <f>$B$1</f>
        <v>2.27</v>
      </c>
      <c r="C17" s="52">
        <v>-0.03</v>
      </c>
      <c r="D17" s="39">
        <v>0.15</v>
      </c>
      <c r="E17" s="39">
        <f>+D17-C17</f>
        <v>0.18</v>
      </c>
      <c r="F17" s="10">
        <f>((B17+C17)/(1-'Variable Rates - Sept'!E32)+'Variable Rates - Sept'!D32)/(1-'Variable Rates - Sept'!E30)+'Variable Rates - Sept'!D30-(B17+C17)</f>
        <v>0.1240226391505459</v>
      </c>
      <c r="G17" s="18">
        <f>+E17-F17</f>
        <v>5.5977360849454094E-2</v>
      </c>
      <c r="H17" s="43">
        <v>0.06</v>
      </c>
      <c r="I17" s="43">
        <f>'Variable Rates - Sept'!C30/28+'Variable Rates - Sept'!C32/31</f>
        <v>0.16464723502304146</v>
      </c>
    </row>
    <row r="20" spans="1:9" x14ac:dyDescent="0.25">
      <c r="A20" s="50" t="s">
        <v>14</v>
      </c>
    </row>
    <row r="22" spans="1:9" x14ac:dyDescent="0.25">
      <c r="A22" t="s">
        <v>142</v>
      </c>
      <c r="B22" s="13">
        <f>$B$1</f>
        <v>2.27</v>
      </c>
      <c r="C22" s="37">
        <v>0.19</v>
      </c>
      <c r="D22" s="39">
        <v>0.27</v>
      </c>
      <c r="E22" s="39">
        <f>+D22-C22</f>
        <v>8.0000000000000016E-2</v>
      </c>
      <c r="F22" s="10">
        <f>(B22+C22)/(1-'Variable Rates - Sept'!E24)+'Variable Rates - Sept'!D24-(B22+C22)</f>
        <v>8.9296643471141746E-2</v>
      </c>
      <c r="G22" s="18">
        <f>+E22-F22</f>
        <v>-9.2966434711417301E-3</v>
      </c>
      <c r="H22" s="41">
        <v>0</v>
      </c>
      <c r="I22" s="41">
        <f>'Variable Rates - Sept'!C24/31</f>
        <v>0.18080322580645161</v>
      </c>
    </row>
    <row r="25" spans="1:9" x14ac:dyDescent="0.25">
      <c r="A25" s="50" t="s">
        <v>143</v>
      </c>
    </row>
    <row r="27" spans="1:9" x14ac:dyDescent="0.25">
      <c r="A27" t="s">
        <v>142</v>
      </c>
      <c r="B27" s="13">
        <f>$B$1</f>
        <v>2.27</v>
      </c>
      <c r="C27" s="55">
        <v>0.19</v>
      </c>
      <c r="D27" s="56">
        <v>0.34899999999999998</v>
      </c>
      <c r="E27" s="39">
        <f>+D27-C27</f>
        <v>0.15899999999999997</v>
      </c>
      <c r="F27" s="10">
        <f>(B27+C27)/(1-'Variable Rates - Sept'!E37)+'Variable Rates - Sept'!D37-(B27+C27)</f>
        <v>0.10845650820012454</v>
      </c>
      <c r="G27" s="18">
        <f>+E27-F27</f>
        <v>5.054349179987544E-2</v>
      </c>
      <c r="H27" s="41">
        <v>0.05</v>
      </c>
      <c r="I27" s="41">
        <f>'Variable Rates - Sept'!C37/31</f>
        <v>0.20433225806451613</v>
      </c>
    </row>
    <row r="30" spans="1:9" x14ac:dyDescent="0.25">
      <c r="A30" s="50" t="s">
        <v>9</v>
      </c>
    </row>
    <row r="32" spans="1:9" x14ac:dyDescent="0.25">
      <c r="A32" t="s">
        <v>144</v>
      </c>
      <c r="B32" s="13">
        <f>$B$1</f>
        <v>2.27</v>
      </c>
      <c r="C32" s="52">
        <v>-0.08</v>
      </c>
      <c r="D32" s="39">
        <v>0.13</v>
      </c>
      <c r="E32" s="39">
        <f>+D32-C32</f>
        <v>0.21000000000000002</v>
      </c>
      <c r="F32" s="10">
        <f>(B32+C32)/(1-'Variable Rates - Sept'!E14)+'Variable Rates - Sept'!D14-(B32+C32)</f>
        <v>0.11813386742067244</v>
      </c>
      <c r="G32" s="18">
        <f>+E32-F32</f>
        <v>9.1866132579327575E-2</v>
      </c>
      <c r="H32" s="41">
        <v>1.2500000000000001E-2</v>
      </c>
      <c r="I32" s="41">
        <f>'Variable Rates - Sept'!C14/31</f>
        <v>0.28954838709677422</v>
      </c>
    </row>
    <row r="33" spans="1:9" x14ac:dyDescent="0.25">
      <c r="A33" t="s">
        <v>145</v>
      </c>
      <c r="B33" s="13">
        <f>$B$1</f>
        <v>2.27</v>
      </c>
      <c r="C33" s="52">
        <v>-0.16</v>
      </c>
      <c r="D33" s="39">
        <v>7.0000000000000007E-2</v>
      </c>
      <c r="E33" s="39">
        <f>+D33-C33</f>
        <v>0.23</v>
      </c>
      <c r="F33" s="10">
        <f>(B33+C33)/(1-'Variable Rates - Sept'!E15)+'Variable Rates - Sept'!D15-(B33+C33)</f>
        <v>0.13101886117250849</v>
      </c>
      <c r="G33" s="18">
        <f>+E33-F33</f>
        <v>9.8981138827491516E-2</v>
      </c>
      <c r="H33" s="41">
        <v>0.06</v>
      </c>
      <c r="I33" s="41">
        <f>'Variable Rates - Sept'!C15/31</f>
        <v>0.37825806451612903</v>
      </c>
    </row>
    <row r="34" spans="1:9" x14ac:dyDescent="0.25">
      <c r="A34" t="s">
        <v>146</v>
      </c>
      <c r="B34" s="13">
        <f>$B$1</f>
        <v>2.27</v>
      </c>
      <c r="C34" s="52">
        <v>-0.08</v>
      </c>
      <c r="D34" s="51">
        <v>0.17</v>
      </c>
      <c r="E34" s="39">
        <f>+D34-C34</f>
        <v>0.25</v>
      </c>
      <c r="F34" s="10">
        <f>(B34+C34)/(1-'Variable Rates - Sept'!E16)+'Variable Rates - Sept'!D16-(B34+C34)</f>
        <v>0.12853540987056711</v>
      </c>
      <c r="G34" s="18">
        <f>+E34-F34</f>
        <v>0.12146459012943289</v>
      </c>
      <c r="H34" s="41">
        <v>0.09</v>
      </c>
      <c r="I34" s="41">
        <f>'Variable Rates - Sept'!C16/31</f>
        <v>0.33793548387096778</v>
      </c>
    </row>
    <row r="35" spans="1:9" x14ac:dyDescent="0.25">
      <c r="A35" t="s">
        <v>147</v>
      </c>
      <c r="B35" s="13">
        <f>$B$1</f>
        <v>2.27</v>
      </c>
      <c r="C35" s="52">
        <v>-0.16</v>
      </c>
      <c r="D35" s="51">
        <v>0.17</v>
      </c>
      <c r="E35" s="39">
        <f>+D35-C35</f>
        <v>0.33</v>
      </c>
      <c r="F35" s="10">
        <f>(B35+C35)/(1-'Variable Rates - Sept'!E17)+'Variable Rates - Sept'!D17-(B35+C35)</f>
        <v>0.12901886117250871</v>
      </c>
      <c r="G35" s="18">
        <f>+E35-F35</f>
        <v>0.2009811388274913</v>
      </c>
      <c r="H35" s="41">
        <v>0.16250000000000001</v>
      </c>
      <c r="I35" s="41">
        <f>'Variable Rates - Sept'!C17/31</f>
        <v>0.32180645161290328</v>
      </c>
    </row>
    <row r="38" spans="1:9" x14ac:dyDescent="0.25">
      <c r="A38" s="50" t="s">
        <v>148</v>
      </c>
    </row>
    <row r="40" spans="1:9" x14ac:dyDescent="0.25">
      <c r="A40" t="s">
        <v>149</v>
      </c>
      <c r="B40" s="13">
        <f>$B$1</f>
        <v>2.27</v>
      </c>
      <c r="C40" s="37">
        <v>3.5000000000000003E-2</v>
      </c>
      <c r="D40" s="51">
        <v>0.122</v>
      </c>
      <c r="E40" s="39">
        <f>+D40-C40</f>
        <v>8.6999999999999994E-2</v>
      </c>
      <c r="F40" s="10">
        <f>(B40+C40)/(1-'Variable Rates - Sept'!E35)+'Variable Rates - Sept'!D35-(B40+C40)</f>
        <v>4.9103657793131639E-2</v>
      </c>
      <c r="G40" s="18">
        <f>+E40-F40</f>
        <v>3.7896342206868355E-2</v>
      </c>
      <c r="H40" s="41">
        <v>0.04</v>
      </c>
      <c r="I40" s="41">
        <f>'Variable Rates - Sept'!C35/31</f>
        <v>0.38612903225806455</v>
      </c>
    </row>
    <row r="43" spans="1:9" x14ac:dyDescent="0.25">
      <c r="A43" s="50" t="s">
        <v>151</v>
      </c>
    </row>
    <row r="45" spans="1:9" x14ac:dyDescent="0.25">
      <c r="A45" t="s">
        <v>152</v>
      </c>
      <c r="B45" s="13">
        <f>$B$1</f>
        <v>2.27</v>
      </c>
      <c r="C45" s="37">
        <v>3.5000000000000003E-2</v>
      </c>
      <c r="D45" s="39">
        <v>7.0000000000000007E-2</v>
      </c>
      <c r="E45" s="39">
        <f>+D45-C45</f>
        <v>3.5000000000000003E-2</v>
      </c>
      <c r="F45" s="10">
        <f>(B45+C45)/(1-'Variable Rates - Sept'!E41)+'Variable Rates - Sept'!D41-(B45+C45)</f>
        <v>3.4882828282828182E-2</v>
      </c>
      <c r="G45" s="18">
        <f>+E45-F45</f>
        <v>1.1717171717182118E-4</v>
      </c>
      <c r="H45" s="41">
        <v>0.01</v>
      </c>
      <c r="I45" s="41">
        <f>'Variable Rates - Sept'!C41/31</f>
        <v>7.4838709677419346E-2</v>
      </c>
    </row>
    <row r="46" spans="1:9" x14ac:dyDescent="0.25">
      <c r="F46" s="10"/>
      <c r="G46" s="18"/>
      <c r="H46" s="41"/>
      <c r="I46" s="41"/>
    </row>
    <row r="48" spans="1:9" x14ac:dyDescent="0.25">
      <c r="A48" s="50" t="s">
        <v>153</v>
      </c>
    </row>
    <row r="50" spans="1:9" x14ac:dyDescent="0.25">
      <c r="A50" t="s">
        <v>28</v>
      </c>
      <c r="B50" s="13">
        <f t="shared" ref="B50:B57" si="0">$B$1</f>
        <v>2.27</v>
      </c>
      <c r="C50" s="52">
        <v>-0.05</v>
      </c>
      <c r="D50" s="39">
        <v>7.0000000000000007E-2</v>
      </c>
      <c r="E50" s="39">
        <f t="shared" ref="E50:E57" si="1">+D50-C50</f>
        <v>0.12000000000000001</v>
      </c>
      <c r="F50" s="10">
        <f>(B50+C50)/(1-'Variable Rates - Sept'!E49)+'Variable Rates - Sept'!D49-(B50+C50)</f>
        <v>5.2722700886037366E-2</v>
      </c>
      <c r="G50" s="18">
        <f t="shared" ref="G50:G57" si="2">+E50-F50</f>
        <v>6.7277299113962644E-2</v>
      </c>
      <c r="H50" s="41">
        <v>6.7500000000000004E-2</v>
      </c>
      <c r="I50" s="41">
        <f>'Variable Rates - Sept'!C49/31</f>
        <v>0.13838709677419356</v>
      </c>
    </row>
    <row r="51" spans="1:9" x14ac:dyDescent="0.25">
      <c r="A51" t="s">
        <v>29</v>
      </c>
      <c r="B51" s="13">
        <f t="shared" si="0"/>
        <v>2.27</v>
      </c>
      <c r="C51" s="52">
        <v>-0.1</v>
      </c>
      <c r="D51" s="39">
        <v>7.0000000000000007E-2</v>
      </c>
      <c r="E51" s="39">
        <f t="shared" si="1"/>
        <v>0.17</v>
      </c>
      <c r="F51" s="10">
        <f>(B51+C51)/(1-'Variable Rates - Sept'!E50)+'Variable Rates - Sept'!D50-(B51+C51)</f>
        <v>8.8803976861894451E-2</v>
      </c>
      <c r="G51" s="18">
        <f t="shared" si="2"/>
        <v>8.1196023138105561E-2</v>
      </c>
      <c r="H51" s="41">
        <v>8.2500000000000004E-2</v>
      </c>
      <c r="I51" s="41">
        <f>'Variable Rates - Sept'!C50/31</f>
        <v>0.2129032258064516</v>
      </c>
    </row>
    <row r="52" spans="1:9" x14ac:dyDescent="0.25">
      <c r="A52" t="s">
        <v>30</v>
      </c>
      <c r="B52" s="13">
        <f t="shared" si="0"/>
        <v>2.27</v>
      </c>
      <c r="C52" s="52">
        <v>-0.08</v>
      </c>
      <c r="D52" s="39">
        <v>7.0000000000000007E-2</v>
      </c>
      <c r="E52" s="39">
        <f t="shared" si="1"/>
        <v>0.15000000000000002</v>
      </c>
      <c r="F52" s="10">
        <f>(B52+C52)/(1-'Variable Rates - Sept'!E51)+'Variable Rates - Sept'!D51-(B52+C52)</f>
        <v>8.7330442404867537E-2</v>
      </c>
      <c r="G52" s="18">
        <f t="shared" si="2"/>
        <v>6.2669557595132486E-2</v>
      </c>
      <c r="H52" s="41">
        <v>6.25E-2</v>
      </c>
      <c r="I52" s="41">
        <f>'Variable Rates - Sept'!C51/31</f>
        <v>0.21903225806451612</v>
      </c>
    </row>
    <row r="53" spans="1:9" x14ac:dyDescent="0.25">
      <c r="A53" t="s">
        <v>31</v>
      </c>
      <c r="B53" s="13">
        <f t="shared" si="0"/>
        <v>2.27</v>
      </c>
      <c r="C53" s="52">
        <v>-0.2</v>
      </c>
      <c r="D53" s="39">
        <v>7.0000000000000007E-2</v>
      </c>
      <c r="E53" s="39">
        <f t="shared" si="1"/>
        <v>0.27</v>
      </c>
      <c r="F53" s="10">
        <f>(B53+C53)/(1-'Variable Rates - Sept'!E52)+'Variable Rates - Sept'!D52-(B53+C53)</f>
        <v>0.12229329702555525</v>
      </c>
      <c r="G53" s="18">
        <f t="shared" si="2"/>
        <v>0.14770670297444477</v>
      </c>
      <c r="H53" s="41">
        <v>0.14499999999999999</v>
      </c>
      <c r="I53" s="41">
        <f>'Variable Rates - Sept'!C52/31</f>
        <v>0.32193548387096776</v>
      </c>
    </row>
    <row r="54" spans="1:9" x14ac:dyDescent="0.25">
      <c r="A54" t="s">
        <v>32</v>
      </c>
      <c r="B54" s="13">
        <f t="shared" si="0"/>
        <v>2.27</v>
      </c>
      <c r="C54" s="52">
        <v>-0.09</v>
      </c>
      <c r="D54" s="39">
        <v>7.0000000000000007E-2</v>
      </c>
      <c r="E54" s="39">
        <f t="shared" si="1"/>
        <v>0.16</v>
      </c>
      <c r="F54" s="10">
        <f>(B54+C54)/(1-'Variable Rates - Sept'!E53)+'Variable Rates - Sept'!D53-(B54+C54)</f>
        <v>0.11171226611226626</v>
      </c>
      <c r="G54" s="18">
        <f t="shared" si="2"/>
        <v>4.8287733887733747E-2</v>
      </c>
      <c r="H54" s="41">
        <v>4.7500000000000001E-2</v>
      </c>
      <c r="I54" s="41">
        <f>'Variable Rates - Sept'!C53/31</f>
        <v>0.34580645161290324</v>
      </c>
    </row>
    <row r="55" spans="1:9" x14ac:dyDescent="0.25">
      <c r="A55" t="s">
        <v>33</v>
      </c>
      <c r="B55" s="13">
        <f t="shared" si="0"/>
        <v>2.27</v>
      </c>
      <c r="C55" s="52">
        <v>-8.2500000000000004E-2</v>
      </c>
      <c r="D55" s="39">
        <v>7.0000000000000007E-2</v>
      </c>
      <c r="E55" s="39">
        <f t="shared" si="1"/>
        <v>0.15250000000000002</v>
      </c>
      <c r="F55" s="10">
        <f>(B55+C55)/(1-'Variable Rates - Sept'!E54)+'Variable Rates - Sept'!D54-(B55+C55)</f>
        <v>0.10271562952243096</v>
      </c>
      <c r="G55" s="18">
        <f t="shared" si="2"/>
        <v>4.9784370477569062E-2</v>
      </c>
      <c r="H55" s="41">
        <v>4.7500000000000001E-2</v>
      </c>
      <c r="I55" s="41">
        <f>'Variable Rates - Sept'!C54/31</f>
        <v>0.38838709677419353</v>
      </c>
    </row>
    <row r="56" spans="1:9" x14ac:dyDescent="0.25">
      <c r="A56" t="s">
        <v>34</v>
      </c>
      <c r="B56" s="13">
        <f t="shared" si="0"/>
        <v>2.27</v>
      </c>
      <c r="C56" s="52">
        <v>-0.11</v>
      </c>
      <c r="D56" s="39">
        <v>7.0000000000000007E-2</v>
      </c>
      <c r="E56" s="39">
        <f t="shared" si="1"/>
        <v>0.18</v>
      </c>
      <c r="F56" s="10">
        <f>(B56+C56)/(1-'Variable Rates - Sept'!E55)+'Variable Rates - Sept'!D55-(B56+C56)</f>
        <v>0.13063315888633031</v>
      </c>
      <c r="G56" s="18">
        <f t="shared" si="2"/>
        <v>4.9366841113669679E-2</v>
      </c>
      <c r="H56" s="41">
        <v>4.7500000000000001E-2</v>
      </c>
      <c r="I56" s="41">
        <f>'Variable Rates - Sept'!C55/31</f>
        <v>0.40096774193548385</v>
      </c>
    </row>
    <row r="57" spans="1:9" x14ac:dyDescent="0.25">
      <c r="A57" t="s">
        <v>35</v>
      </c>
      <c r="B57" s="13">
        <f t="shared" si="0"/>
        <v>2.27</v>
      </c>
      <c r="C57" s="52">
        <v>-0.23</v>
      </c>
      <c r="D57" s="39">
        <v>7.0000000000000007E-2</v>
      </c>
      <c r="E57" s="39">
        <f t="shared" si="1"/>
        <v>0.30000000000000004</v>
      </c>
      <c r="F57" s="10">
        <f>(B57+C57)/(1-'Variable Rates - Sept'!E56)+'Variable Rates - Sept'!D56-(B57+C57)</f>
        <v>0.16722882296446473</v>
      </c>
      <c r="G57" s="18">
        <f t="shared" si="2"/>
        <v>0.13277117703553531</v>
      </c>
      <c r="H57" s="41">
        <v>0.13</v>
      </c>
      <c r="I57" s="41">
        <f>'Variable Rates - Sept'!C56/31</f>
        <v>0.45387096774193547</v>
      </c>
    </row>
    <row r="60" spans="1:9" x14ac:dyDescent="0.25">
      <c r="A60" s="50" t="s">
        <v>38</v>
      </c>
    </row>
    <row r="62" spans="1:9" x14ac:dyDescent="0.25">
      <c r="A62" t="s">
        <v>39</v>
      </c>
      <c r="B62" s="13">
        <f>$B$1</f>
        <v>2.27</v>
      </c>
      <c r="C62" s="52">
        <v>-0.18</v>
      </c>
      <c r="D62" s="39">
        <v>0.15</v>
      </c>
      <c r="E62" s="39">
        <f>+D62-C62</f>
        <v>0.32999999999999996</v>
      </c>
      <c r="F62" s="10">
        <f>(B62+C62)/(1-'Variable Rates - Sept'!E92)+'Variable Rates - Sept'!D92-(B62+C62)</f>
        <v>0.14592117376294622</v>
      </c>
      <c r="G62" s="18">
        <f>+E62-F62</f>
        <v>0.18407882623705374</v>
      </c>
      <c r="H62" s="41">
        <v>0.18</v>
      </c>
      <c r="I62" s="41">
        <f>'Variable Rates - Sept'!C92/31</f>
        <v>0.43387096774193545</v>
      </c>
    </row>
    <row r="63" spans="1:9" x14ac:dyDescent="0.25">
      <c r="A63" t="s">
        <v>40</v>
      </c>
      <c r="B63" s="13">
        <f>$B$1</f>
        <v>2.27</v>
      </c>
      <c r="C63" s="52">
        <v>-0.18</v>
      </c>
      <c r="D63" s="39">
        <v>0.15</v>
      </c>
      <c r="E63" s="39">
        <f>+D63-C63</f>
        <v>0.32999999999999996</v>
      </c>
      <c r="F63" s="10">
        <f>(B63+C63)/(1-'Variable Rates - Sept'!E93)+'Variable Rates - Sept'!D93-(B63+C63)</f>
        <v>0.15876266554551188</v>
      </c>
      <c r="G63" s="18">
        <f>+E63-F63</f>
        <v>0.17123733445448808</v>
      </c>
      <c r="H63" s="41">
        <v>0.1575</v>
      </c>
      <c r="I63" s="41">
        <f>'Variable Rates - Sept'!C93/31</f>
        <v>0.45322580645161292</v>
      </c>
    </row>
    <row r="66" spans="1:9" x14ac:dyDescent="0.25">
      <c r="A66" s="50" t="s">
        <v>88</v>
      </c>
    </row>
    <row r="68" spans="1:9" x14ac:dyDescent="0.25">
      <c r="A68" t="s">
        <v>93</v>
      </c>
      <c r="B68" s="13">
        <f>$B$1</f>
        <v>2.27</v>
      </c>
      <c r="C68" s="37">
        <v>-0.02</v>
      </c>
      <c r="D68" s="39">
        <v>0.15</v>
      </c>
      <c r="E68" s="39">
        <f>+D68-C68</f>
        <v>0.16999999999999998</v>
      </c>
      <c r="F68" s="10">
        <f>(B68+C68)/(1-'Variable Rates - Sept'!E166)+'Variable Rates - Sept'!D166-(B68+C68)</f>
        <v>0.12127384423157039</v>
      </c>
      <c r="G68" s="18">
        <f>+E68-F68</f>
        <v>4.8726155768429591E-2</v>
      </c>
      <c r="H68" s="41">
        <v>5.2499999999999998E-2</v>
      </c>
      <c r="I68" s="41">
        <f>'Variable Rates - Sept'!C166</f>
        <v>0.34470000000000001</v>
      </c>
    </row>
    <row r="69" spans="1:9" x14ac:dyDescent="0.25">
      <c r="A69" t="s">
        <v>94</v>
      </c>
      <c r="B69" s="13">
        <f>$B$1</f>
        <v>2.27</v>
      </c>
      <c r="C69" s="37">
        <v>-0.02</v>
      </c>
      <c r="D69" s="39">
        <v>0.18</v>
      </c>
      <c r="E69" s="39">
        <f>+D69-C69</f>
        <v>0.19999999999999998</v>
      </c>
      <c r="F69" s="10">
        <f>(B69+C69)/(1-'Variable Rates - Sept'!E167)+'Variable Rates - Sept'!D167-(B69+C69)</f>
        <v>0.13007384423157031</v>
      </c>
      <c r="G69" s="18">
        <f>+E69-F69</f>
        <v>6.9926155768429671E-2</v>
      </c>
      <c r="H69" s="41">
        <v>7.4999999999999997E-2</v>
      </c>
      <c r="I69" s="41">
        <f>'Variable Rates - Sept'!C167</f>
        <v>0.35320000000000001</v>
      </c>
    </row>
    <row r="70" spans="1:9" x14ac:dyDescent="0.25">
      <c r="C70" s="37" t="s">
        <v>2</v>
      </c>
    </row>
    <row r="72" spans="1:9" x14ac:dyDescent="0.25">
      <c r="A72" s="50" t="s">
        <v>41</v>
      </c>
      <c r="D72" s="37"/>
    </row>
    <row r="74" spans="1:9" x14ac:dyDescent="0.25">
      <c r="A74" t="s">
        <v>95</v>
      </c>
      <c r="B74" s="13">
        <f t="shared" ref="B74:B82" si="3">$B$1</f>
        <v>2.27</v>
      </c>
      <c r="C74" s="37">
        <v>-7.0000000000000007E-2</v>
      </c>
      <c r="D74" s="39">
        <v>3.5000000000000003E-2</v>
      </c>
      <c r="E74" s="39">
        <f>+D74-C74</f>
        <v>0.10500000000000001</v>
      </c>
      <c r="F74" s="10">
        <f>(B74+C74)/(1-'Variable Rates - Sept'!E105)+'Variable Rates - Sept'!D105-(B74+C74)</f>
        <v>0.10973820980731963</v>
      </c>
      <c r="G74" s="18">
        <f t="shared" ref="G74:G82" si="4">+E74-F74</f>
        <v>-4.738209807319621E-3</v>
      </c>
      <c r="H74" s="41">
        <v>0.01</v>
      </c>
      <c r="I74" s="41">
        <f>'Variable Rates - Sept'!C105/31</f>
        <v>0.17387096774193547</v>
      </c>
    </row>
    <row r="75" spans="1:9" x14ac:dyDescent="0.25">
      <c r="A75" s="46" t="s">
        <v>154</v>
      </c>
      <c r="B75" s="13">
        <f t="shared" si="3"/>
        <v>2.27</v>
      </c>
      <c r="C75" s="52">
        <v>-0.1</v>
      </c>
      <c r="D75" s="56">
        <v>0.13</v>
      </c>
      <c r="E75" s="39">
        <f t="shared" ref="E75:E82" si="5">+D75-C75</f>
        <v>0.23</v>
      </c>
      <c r="F75" s="10">
        <f>(B75+C75)/(1-'Variable Rates - Sept'!E98)+'Variable Rates - Sept'!D98-(B75+C75)</f>
        <v>0.20836410797132032</v>
      </c>
      <c r="G75" s="18">
        <f t="shared" si="4"/>
        <v>2.1635892028679687E-2</v>
      </c>
      <c r="H75" s="41">
        <v>4.4999999999999998E-2</v>
      </c>
      <c r="I75" s="41">
        <f>'Variable Rates - Sept'!C98/31</f>
        <v>0.35677419354838713</v>
      </c>
    </row>
    <row r="76" spans="1:9" x14ac:dyDescent="0.25">
      <c r="A76" t="s">
        <v>155</v>
      </c>
      <c r="B76" s="13">
        <f t="shared" si="3"/>
        <v>2.27</v>
      </c>
      <c r="C76" s="52">
        <v>-0.1</v>
      </c>
      <c r="D76" s="56">
        <v>0.13</v>
      </c>
      <c r="E76" s="39">
        <f t="shared" si="5"/>
        <v>0.23</v>
      </c>
      <c r="F76" s="10">
        <f>(B76+C76)/(1-'Variable Rates - Sept'!E98)+'Variable Rates - Sept'!D98-(B76+C76)+0.0088</f>
        <v>0.21716410797132032</v>
      </c>
      <c r="G76" s="18">
        <f t="shared" si="4"/>
        <v>1.2835892028679685E-2</v>
      </c>
      <c r="H76" s="41">
        <v>3.5000000000000003E-2</v>
      </c>
      <c r="I76" s="41">
        <f>'Variable Rates - Sept'!C98/31+0.0088/31</f>
        <v>0.35705806451612909</v>
      </c>
    </row>
    <row r="77" spans="1:9" x14ac:dyDescent="0.25">
      <c r="A77" t="s">
        <v>156</v>
      </c>
      <c r="B77" s="13">
        <f t="shared" si="3"/>
        <v>2.27</v>
      </c>
      <c r="C77" s="55">
        <v>-7.0000000000000007E-2</v>
      </c>
      <c r="D77" s="56">
        <v>0.13</v>
      </c>
      <c r="E77" s="39">
        <f t="shared" si="5"/>
        <v>0.2</v>
      </c>
      <c r="F77" s="10">
        <f>(B77+C77)/(1-'Variable Rates - Sept'!E106)+'Variable Rates - Sept'!D106-(B77+C77)</f>
        <v>0.1781702465524444</v>
      </c>
      <c r="G77" s="18">
        <f t="shared" si="4"/>
        <v>2.1829753447555611E-2</v>
      </c>
      <c r="H77" s="41">
        <v>0.04</v>
      </c>
      <c r="I77" s="41">
        <f>'Variable Rates - Sept'!C106/31</f>
        <v>0.30870967741935484</v>
      </c>
    </row>
    <row r="78" spans="1:9" x14ac:dyDescent="0.25">
      <c r="A78" s="46" t="s">
        <v>157</v>
      </c>
      <c r="B78" s="13">
        <f t="shared" si="3"/>
        <v>2.27</v>
      </c>
      <c r="C78" s="55">
        <v>-7.0000000000000007E-2</v>
      </c>
      <c r="D78" s="56">
        <v>0.13</v>
      </c>
      <c r="E78" s="39">
        <f t="shared" si="5"/>
        <v>0.2</v>
      </c>
      <c r="F78" s="10">
        <f>(B78+C78)/(1-'Variable Rates - Sept'!E106)+'Variable Rates - Sept'!D106-(B78+C78)+0.0088</f>
        <v>0.1869702465524444</v>
      </c>
      <c r="G78" s="18">
        <f t="shared" si="4"/>
        <v>1.3029753447555609E-2</v>
      </c>
      <c r="H78" s="41">
        <v>3.2500000000000001E-2</v>
      </c>
      <c r="I78" s="41">
        <f>'Variable Rates - Sept'!C106/31+0.0088/31</f>
        <v>0.30899354838709681</v>
      </c>
    </row>
    <row r="79" spans="1:9" x14ac:dyDescent="0.25">
      <c r="A79" t="s">
        <v>158</v>
      </c>
      <c r="B79" s="13">
        <f t="shared" si="3"/>
        <v>2.27</v>
      </c>
      <c r="C79" s="52">
        <v>-0.1</v>
      </c>
      <c r="D79" s="39">
        <v>0.15</v>
      </c>
      <c r="E79" s="39">
        <f t="shared" si="5"/>
        <v>0.25</v>
      </c>
      <c r="F79" s="10">
        <f>(B79+C79)/(1-'Variable Rates - Sept'!E99)+'Variable Rates - Sept'!D99-(B79+C79)</f>
        <v>0.23566736081597917</v>
      </c>
      <c r="G79" s="18">
        <f t="shared" si="4"/>
        <v>1.4332639184020834E-2</v>
      </c>
      <c r="H79" s="41">
        <v>0.04</v>
      </c>
      <c r="I79" s="41">
        <f>'Variable Rates - Sept'!C99/31</f>
        <v>0.40516129032258064</v>
      </c>
    </row>
    <row r="80" spans="1:9" x14ac:dyDescent="0.25">
      <c r="A80" t="s">
        <v>96</v>
      </c>
      <c r="B80" s="13">
        <f t="shared" si="3"/>
        <v>2.27</v>
      </c>
      <c r="C80" s="55">
        <v>-0.08</v>
      </c>
      <c r="D80" s="39">
        <v>0.25</v>
      </c>
      <c r="E80" s="39">
        <f t="shared" si="5"/>
        <v>0.33</v>
      </c>
      <c r="F80" s="10">
        <f>(B80+C80)/(1-'Variable Rates - Sept'!E107)+'Variable Rates - Sept'!D107-(B80+C80)</f>
        <v>0.20462052415535226</v>
      </c>
      <c r="G80" s="18">
        <f t="shared" si="4"/>
        <v>0.12537947584464776</v>
      </c>
      <c r="H80" s="41">
        <v>3.7499999999999999E-2</v>
      </c>
      <c r="I80" s="41">
        <f>'Variable Rates - Sept'!C107/31</f>
        <v>0.35709677419354841</v>
      </c>
    </row>
    <row r="81" spans="1:29" x14ac:dyDescent="0.25">
      <c r="A81" t="s">
        <v>159</v>
      </c>
      <c r="B81" s="13">
        <f t="shared" si="3"/>
        <v>2.27</v>
      </c>
      <c r="C81" s="52">
        <v>-0.1</v>
      </c>
      <c r="D81" s="39">
        <v>0.17</v>
      </c>
      <c r="E81" s="39">
        <f t="shared" si="5"/>
        <v>0.27</v>
      </c>
      <c r="F81" s="10">
        <f>(B81+C81)/(1-'Variable Rates - Sept'!E100)+'Variable Rates - Sept'!D100-(B81+C81)</f>
        <v>0.27217638665379251</v>
      </c>
      <c r="G81" s="18">
        <f t="shared" si="4"/>
        <v>-2.1763866537924947E-3</v>
      </c>
      <c r="H81" s="41">
        <v>0.03</v>
      </c>
      <c r="I81" s="41">
        <f>'Variable Rates - Sept'!C100/31</f>
        <v>0.46129032258064517</v>
      </c>
    </row>
    <row r="82" spans="1:29" x14ac:dyDescent="0.25">
      <c r="A82" t="s">
        <v>98</v>
      </c>
      <c r="B82" s="13">
        <f t="shared" si="3"/>
        <v>2.27</v>
      </c>
      <c r="C82" s="37">
        <v>-7.0000000000000007E-2</v>
      </c>
      <c r="D82" s="39">
        <v>0.17</v>
      </c>
      <c r="E82" s="39">
        <f t="shared" si="5"/>
        <v>0.24000000000000002</v>
      </c>
      <c r="F82" s="10">
        <f>(B82+C82)/(1-'Variable Rates - Sept'!E108)+'Variable Rates - Sept'!D108-(B82+C82)</f>
        <v>0.24163836344314538</v>
      </c>
      <c r="G82" s="18">
        <f t="shared" si="4"/>
        <v>-1.6383634431453575E-3</v>
      </c>
      <c r="H82" s="41">
        <v>2.5000000000000001E-2</v>
      </c>
      <c r="I82" s="41">
        <f>'Variable Rates - Sept'!C108/31</f>
        <v>0.41354838709677422</v>
      </c>
    </row>
    <row r="85" spans="1:29" ht="13.8" thickBot="1" x14ac:dyDescent="0.3">
      <c r="A85" s="50" t="s">
        <v>160</v>
      </c>
    </row>
    <row r="86" spans="1:29" x14ac:dyDescent="0.25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5">
      <c r="A87" t="s">
        <v>79</v>
      </c>
      <c r="B87" s="13">
        <f>$B$1</f>
        <v>2.27</v>
      </c>
      <c r="C87" s="52">
        <v>-0.1</v>
      </c>
      <c r="D87" s="39">
        <v>0.17</v>
      </c>
      <c r="E87" s="39">
        <f>+D87-C87</f>
        <v>0.27</v>
      </c>
      <c r="F87" s="10">
        <f>(B87+C87)/(1-'Variable Rates - Sept'!E149)+'Variable Rates - Sept'!D149-(B87+C87)</f>
        <v>0.2605346443337222</v>
      </c>
      <c r="G87" s="18">
        <f>+E87-F87</f>
        <v>9.4653556662778193E-3</v>
      </c>
      <c r="H87" s="41">
        <v>1.7500000000000002E-2</v>
      </c>
      <c r="I87" s="41">
        <f>'Variable Rates - Sept'!C149/31</f>
        <v>0.53993548387096768</v>
      </c>
      <c r="K87" s="20">
        <v>685</v>
      </c>
      <c r="L87">
        <f>K87*H87</f>
        <v>11.987500000000001</v>
      </c>
      <c r="M87">
        <f>K87*D87</f>
        <v>116.45</v>
      </c>
      <c r="S87" s="10"/>
      <c r="U87" s="27" t="s">
        <v>162</v>
      </c>
      <c r="V87" s="28">
        <v>6317</v>
      </c>
      <c r="W87" s="31">
        <f>G87</f>
        <v>9.4653556662778193E-3</v>
      </c>
      <c r="X87" s="32">
        <f>V87*W87</f>
        <v>59.792651743876988</v>
      </c>
      <c r="Y87" s="26"/>
      <c r="Z87" s="26"/>
      <c r="AA87" s="26"/>
      <c r="AB87" s="26"/>
      <c r="AC87" s="26"/>
    </row>
    <row r="88" spans="1:29" x14ac:dyDescent="0.25">
      <c r="A88" t="s">
        <v>76</v>
      </c>
      <c r="B88" s="13">
        <f>$B$1</f>
        <v>2.27</v>
      </c>
      <c r="C88" s="52">
        <v>-0.1</v>
      </c>
      <c r="D88" s="39">
        <v>0.17</v>
      </c>
      <c r="E88" s="39">
        <f>+D88-C88</f>
        <v>0.27</v>
      </c>
      <c r="F88" s="10">
        <f>(B88+C88)/(1-'Variable Rates - Sept'!E146)+'Variable Rates - Sept'!D146-(B88+C88)</f>
        <v>0.22191993704092328</v>
      </c>
      <c r="G88" s="18">
        <f>+E88-F88</f>
        <v>4.8080062959076741E-2</v>
      </c>
      <c r="H88" s="41">
        <v>5.5E-2</v>
      </c>
      <c r="I88" s="41">
        <f>'Variable Rates - Sept'!C146/31</f>
        <v>0.38022580645161291</v>
      </c>
      <c r="K88" s="20">
        <v>329</v>
      </c>
      <c r="L88">
        <f>K88*H88</f>
        <v>18.094999999999999</v>
      </c>
      <c r="M88">
        <f>K88*D88</f>
        <v>55.930000000000007</v>
      </c>
      <c r="S88" s="10"/>
      <c r="U88" s="27" t="s">
        <v>163</v>
      </c>
      <c r="V88" s="28">
        <v>2761</v>
      </c>
      <c r="W88" s="31">
        <f>G88</f>
        <v>4.8080062959076741E-2</v>
      </c>
      <c r="X88" s="32">
        <f>V88*W88</f>
        <v>132.74905383001089</v>
      </c>
      <c r="Y88" s="26"/>
      <c r="Z88" s="26"/>
      <c r="AA88" s="26"/>
      <c r="AB88" s="26"/>
      <c r="AC88" s="26"/>
    </row>
    <row r="89" spans="1:29" x14ac:dyDescent="0.25">
      <c r="A89" t="s">
        <v>80</v>
      </c>
      <c r="B89" s="13">
        <f>$B$1</f>
        <v>2.27</v>
      </c>
      <c r="C89" s="55">
        <v>-5.5E-2</v>
      </c>
      <c r="D89" s="39">
        <v>0.17</v>
      </c>
      <c r="E89" s="39">
        <f>+D89-C89</f>
        <v>0.22500000000000001</v>
      </c>
      <c r="F89" s="10">
        <f>(B89+C89)/(1-'Variable Rates - Sept'!E150)+'Variable Rates - Sept'!D150-(B89+C89)</f>
        <v>0.23573354383749123</v>
      </c>
      <c r="G89" s="18">
        <f>+E89-F89</f>
        <v>-1.0733543837491227E-2</v>
      </c>
      <c r="H89" s="41">
        <v>0</v>
      </c>
      <c r="I89" s="41">
        <f>'Variable Rates - Sept'!C150/31</f>
        <v>0.40229032258064518</v>
      </c>
      <c r="K89" s="20">
        <v>491</v>
      </c>
      <c r="L89">
        <f>K89*H89</f>
        <v>0</v>
      </c>
      <c r="M89">
        <f>K89*D89</f>
        <v>83.470000000000013</v>
      </c>
      <c r="S89" s="10"/>
      <c r="U89" s="27" t="s">
        <v>164</v>
      </c>
      <c r="V89" s="28">
        <v>9153</v>
      </c>
      <c r="W89" s="31">
        <f>G89</f>
        <v>-1.0733543837491227E-2</v>
      </c>
      <c r="X89" s="32">
        <f>V89*W89</f>
        <v>-98.244126744557207</v>
      </c>
      <c r="Y89" s="26"/>
      <c r="Z89" s="26"/>
      <c r="AA89" s="26"/>
      <c r="AB89" s="26"/>
      <c r="AC89" s="26"/>
    </row>
    <row r="90" spans="1:29" x14ac:dyDescent="0.25">
      <c r="A90" t="s">
        <v>75</v>
      </c>
      <c r="B90" s="13">
        <f>$B$1</f>
        <v>2.27</v>
      </c>
      <c r="C90" s="55">
        <v>-4.4999999999999998E-2</v>
      </c>
      <c r="D90" s="39">
        <v>0.17</v>
      </c>
      <c r="E90" s="39">
        <f>+D90-C90</f>
        <v>0.21500000000000002</v>
      </c>
      <c r="F90" s="10">
        <f>(B90+C90)/(1-'Variable Rates - Sept'!E145)+'Variable Rates - Sept'!D145-(B90+C90)</f>
        <v>0.22438746196621517</v>
      </c>
      <c r="G90" s="18">
        <f>+E90-F90</f>
        <v>-9.3874619662151493E-3</v>
      </c>
      <c r="H90" s="41">
        <v>0</v>
      </c>
      <c r="I90" s="41">
        <f>'Variable Rates - Sept'!C145/31</f>
        <v>0.38651612903225802</v>
      </c>
      <c r="K90" s="20">
        <v>1089</v>
      </c>
      <c r="L90">
        <f>K90*H90</f>
        <v>0</v>
      </c>
      <c r="M90">
        <f>K90*D90</f>
        <v>185.13000000000002</v>
      </c>
      <c r="S90" s="10"/>
      <c r="U90" s="27" t="s">
        <v>165</v>
      </c>
      <c r="V90" s="28">
        <v>5228</v>
      </c>
      <c r="W90" s="31">
        <f>G90</f>
        <v>-9.3874619662151493E-3</v>
      </c>
      <c r="X90" s="32">
        <f>V90*W90</f>
        <v>-49.077651159372799</v>
      </c>
      <c r="Y90" s="26"/>
      <c r="Z90" s="26"/>
      <c r="AA90" s="26"/>
      <c r="AB90" s="26"/>
      <c r="AC90" s="26"/>
    </row>
    <row r="91" spans="1:29" x14ac:dyDescent="0.25">
      <c r="A91" t="s">
        <v>77</v>
      </c>
      <c r="B91" s="13">
        <f>$B$1</f>
        <v>2.27</v>
      </c>
      <c r="C91" s="55">
        <v>0.01</v>
      </c>
      <c r="D91" s="39">
        <v>0.17</v>
      </c>
      <c r="E91" s="39">
        <f>+D91-C91</f>
        <v>0.16</v>
      </c>
      <c r="F91" s="10">
        <f>(B91+C91)/(1-'Variable Rates - Sept'!E147)+'Variable Rates - Sept'!D147-(B91+C91)</f>
        <v>0.16107029090158864</v>
      </c>
      <c r="G91" s="18">
        <f>+E91-F91</f>
        <v>-1.0702909015886386E-3</v>
      </c>
      <c r="H91" s="41">
        <v>5.0000000000000001E-3</v>
      </c>
      <c r="I91" s="41">
        <f>'Variable Rates - Sept'!C147/31</f>
        <v>0.31345161290322582</v>
      </c>
      <c r="K91" s="20">
        <v>654</v>
      </c>
      <c r="L91">
        <f>K91*H91</f>
        <v>3.27</v>
      </c>
      <c r="M91">
        <f>K91*D91</f>
        <v>111.18</v>
      </c>
      <c r="S91" s="10"/>
      <c r="U91" s="27" t="s">
        <v>166</v>
      </c>
      <c r="V91" s="28">
        <v>0</v>
      </c>
      <c r="W91" s="31">
        <f>G91</f>
        <v>-1.0702909015886386E-3</v>
      </c>
      <c r="X91" s="32">
        <f>V91*W91</f>
        <v>0</v>
      </c>
      <c r="Y91" s="26"/>
      <c r="Z91" s="26"/>
      <c r="AA91" s="26"/>
      <c r="AB91" s="26"/>
      <c r="AC91" s="26"/>
    </row>
    <row r="92" spans="1:29" ht="13.8" thickBot="1" x14ac:dyDescent="0.3">
      <c r="B92" t="s">
        <v>167</v>
      </c>
      <c r="D92" s="39">
        <f>M92/K92</f>
        <v>0.17</v>
      </c>
      <c r="H92" s="39">
        <f>IF(K92=0,0,L92/K92)</f>
        <v>1.026862684729064E-2</v>
      </c>
      <c r="K92" s="20">
        <f>SUM(K87:K91)</f>
        <v>3248</v>
      </c>
      <c r="L92" s="49">
        <f>SUM(L87:L91)</f>
        <v>33.352499999999999</v>
      </c>
      <c r="M92">
        <f>SUM(M87:M91)</f>
        <v>552.16000000000008</v>
      </c>
      <c r="S92" s="10"/>
      <c r="U92" s="33"/>
      <c r="V92" s="34">
        <f>SUM(V87:V91)</f>
        <v>23459</v>
      </c>
      <c r="W92" s="35">
        <f>X92/V92</f>
        <v>1.9276153148027576E-3</v>
      </c>
      <c r="X92" s="36">
        <f>SUM(X87:X91)</f>
        <v>45.21992766995789</v>
      </c>
      <c r="Y92" s="26"/>
      <c r="Z92" s="26"/>
      <c r="AA92" s="26"/>
      <c r="AB92" s="26"/>
      <c r="AC92" s="26"/>
    </row>
    <row r="93" spans="1:29" x14ac:dyDescent="0.25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5">
      <c r="A94" t="s">
        <v>86</v>
      </c>
      <c r="B94" s="13">
        <f>$B$1</f>
        <v>2.27</v>
      </c>
      <c r="C94" s="52">
        <v>-0.1</v>
      </c>
      <c r="D94" s="39">
        <v>0.23</v>
      </c>
      <c r="E94" s="39">
        <f>+D94-C94</f>
        <v>0.33</v>
      </c>
      <c r="F94" s="10">
        <f>(B94+C94)/(1-'Variable Rates - Sept'!E158)+'Variable Rates - Sept'!D158-(B94+C94)</f>
        <v>0.31017996569836015</v>
      </c>
      <c r="G94" s="18">
        <f>+E94-F94</f>
        <v>1.9820034301639866E-2</v>
      </c>
      <c r="H94" s="41">
        <v>0.06</v>
      </c>
      <c r="I94" s="41">
        <f>'Variable Rates - Sept'!C158/31</f>
        <v>0.62880645161290316</v>
      </c>
      <c r="K94" s="20">
        <v>0</v>
      </c>
      <c r="L94">
        <f>K94*H94</f>
        <v>0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5">
      <c r="A95" t="s">
        <v>82</v>
      </c>
      <c r="B95" s="13">
        <f>$B$1</f>
        <v>2.27</v>
      </c>
      <c r="C95" s="52">
        <v>-0.1</v>
      </c>
      <c r="D95" s="39">
        <v>0.23</v>
      </c>
      <c r="E95" s="39">
        <f>+D95-C95</f>
        <v>0.33</v>
      </c>
      <c r="F95" s="10">
        <f>(B95+C95)/(1-'Variable Rates - Sept'!E154)+'Variable Rates - Sept'!D154-(B95+C95)</f>
        <v>0.27104300869934228</v>
      </c>
      <c r="G95" s="18">
        <f>+E95-F95</f>
        <v>5.8956991300657735E-2</v>
      </c>
      <c r="H95" s="41">
        <v>9.5000000000000001E-2</v>
      </c>
      <c r="I95" s="41">
        <f>'Variable Rates - Sept'!C154/31</f>
        <v>0.46909677419354839</v>
      </c>
      <c r="K95" s="20">
        <v>0</v>
      </c>
      <c r="L95">
        <f>K95*H95</f>
        <v>0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5">
      <c r="A96" t="s">
        <v>87</v>
      </c>
      <c r="B96" s="13">
        <f>$B$1</f>
        <v>2.27</v>
      </c>
      <c r="C96" s="55">
        <v>-5.2499999999999998E-2</v>
      </c>
      <c r="D96" s="39">
        <v>0.25</v>
      </c>
      <c r="E96" s="39">
        <f>+D96-C96</f>
        <v>0.30249999999999999</v>
      </c>
      <c r="F96" s="10">
        <f>(B96+C96)/(1-'Variable Rates - Sept'!E159)+'Variable Rates - Sept'!D159-(B96+C96)</f>
        <v>0.28569567947217234</v>
      </c>
      <c r="G96" s="18">
        <f>+E96-F96</f>
        <v>1.6804320527827654E-2</v>
      </c>
      <c r="H96" s="41">
        <v>0.02</v>
      </c>
      <c r="I96" s="41">
        <f>'Variable Rates - Sept'!C159/31</f>
        <v>0.49116129032258066</v>
      </c>
      <c r="K96" s="20">
        <v>3079</v>
      </c>
      <c r="L96">
        <f>K96*H96</f>
        <v>61.58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5">
      <c r="A97" t="s">
        <v>81</v>
      </c>
      <c r="B97" s="13">
        <f>$B$1</f>
        <v>2.27</v>
      </c>
      <c r="C97" s="55">
        <v>-3.7499999999999999E-2</v>
      </c>
      <c r="D97" s="39">
        <v>0.25</v>
      </c>
      <c r="E97" s="39">
        <f>+D97-C97</f>
        <v>0.28749999999999998</v>
      </c>
      <c r="F97" s="10">
        <f>(B97+C97)/(1-'Variable Rates - Sept'!E153)+'Variable Rates - Sept'!D153-(B97+C97)</f>
        <v>0.27459772992468467</v>
      </c>
      <c r="G97" s="18">
        <f>+E97-F97</f>
        <v>1.2902270075315303E-2</v>
      </c>
      <c r="H97" s="41">
        <v>1.4999999999999999E-2</v>
      </c>
      <c r="I97" s="41">
        <f>'Variable Rates - Sept'!C153/31</f>
        <v>0.47538709677419355</v>
      </c>
      <c r="K97" s="20">
        <v>6921</v>
      </c>
      <c r="L97">
        <f>K97*H97</f>
        <v>103.815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5">
      <c r="A98" t="s">
        <v>83</v>
      </c>
      <c r="B98" s="13">
        <f>$B$1</f>
        <v>2.27</v>
      </c>
      <c r="C98" s="52">
        <v>0.01</v>
      </c>
      <c r="D98" s="39">
        <v>0.23</v>
      </c>
      <c r="E98" s="39">
        <f>+D98-C98</f>
        <v>0.22</v>
      </c>
      <c r="F98" s="10">
        <f>(B98+C98)/(1-'Variable Rates - Sept'!E155)+'Variable Rates - Sept'!D155-(B98+C98)</f>
        <v>0.21082447596204013</v>
      </c>
      <c r="G98" s="18">
        <f>+E98-F98</f>
        <v>9.1755240379598757E-3</v>
      </c>
      <c r="H98" s="41">
        <v>4.4999999999999998E-2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5">
      <c r="B99" t="s">
        <v>167</v>
      </c>
      <c r="H99" s="39">
        <f>IF(K99=0,0,L99/K99)</f>
        <v>1.6539499999999999E-2</v>
      </c>
      <c r="K99" s="20">
        <f>SUM(K94:K98)</f>
        <v>10000</v>
      </c>
      <c r="L99" s="17">
        <f>SUM(L94:L98)</f>
        <v>165.39499999999998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5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5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5">
      <c r="A102" s="50" t="s">
        <v>102</v>
      </c>
      <c r="P102" s="21"/>
      <c r="Q102" s="21"/>
      <c r="U102" s="22"/>
    </row>
    <row r="103" spans="1:29" x14ac:dyDescent="0.25">
      <c r="A103" s="19"/>
      <c r="P103" s="21"/>
      <c r="Q103" s="21"/>
      <c r="U103" s="22"/>
    </row>
    <row r="104" spans="1:29" x14ac:dyDescent="0.25">
      <c r="A104" t="s">
        <v>103</v>
      </c>
      <c r="B104" s="13">
        <f>$B$1</f>
        <v>2.27</v>
      </c>
      <c r="C104" s="52">
        <v>-0.1</v>
      </c>
      <c r="D104" s="39">
        <v>0.21</v>
      </c>
      <c r="E104" s="39">
        <f t="shared" ref="E104:E110" si="6">+D104-C104</f>
        <v>0.31</v>
      </c>
      <c r="F104" s="10">
        <f>(B104+C104)/(1-'Variable Rates - Sept'!E181)+'Variable Rates - Sept'!D181-(B104+C104)</f>
        <v>0.1440947175348497</v>
      </c>
      <c r="G104" s="18">
        <f t="shared" ref="G104:G110" si="7">+E104-F104</f>
        <v>0.16590528246515029</v>
      </c>
      <c r="H104" s="39">
        <v>0.14499999999999999</v>
      </c>
      <c r="I104" s="39">
        <f>'Variable Rates - Sept'!C181/31</f>
        <v>0.36962903225806454</v>
      </c>
      <c r="K104" s="20">
        <f>K108*0.17</f>
        <v>1700.0000000000002</v>
      </c>
      <c r="L104">
        <f>K104*H104</f>
        <v>246.50000000000003</v>
      </c>
      <c r="P104" s="21"/>
      <c r="Q104" s="21"/>
      <c r="U104" s="22"/>
    </row>
    <row r="105" spans="1:29" x14ac:dyDescent="0.25">
      <c r="A105" t="s">
        <v>105</v>
      </c>
      <c r="B105" s="13">
        <f>$B$1</f>
        <v>2.27</v>
      </c>
      <c r="C105" s="52">
        <v>-0.01</v>
      </c>
      <c r="D105" s="39">
        <v>0.21</v>
      </c>
      <c r="E105" s="39">
        <f t="shared" si="6"/>
        <v>0.22</v>
      </c>
      <c r="F105" s="10">
        <f>(B105+C105)/(1-'Variable Rates - Sept'!E185)+'Variable Rates - Sept'!D185-(B105+C105)</f>
        <v>0.13737402380455199</v>
      </c>
      <c r="G105" s="18">
        <f t="shared" si="7"/>
        <v>8.2625976195448009E-2</v>
      </c>
      <c r="H105" s="39">
        <v>6.25E-2</v>
      </c>
      <c r="I105" s="39">
        <f>'Variable Rates - Sept'!C180/31</f>
        <v>0</v>
      </c>
      <c r="K105" s="20">
        <f>0.25*K108</f>
        <v>2500</v>
      </c>
      <c r="L105">
        <f>K105*H105</f>
        <v>156.25</v>
      </c>
      <c r="P105" s="21"/>
      <c r="Q105" s="21"/>
      <c r="U105" s="22"/>
    </row>
    <row r="106" spans="1:29" x14ac:dyDescent="0.25">
      <c r="A106" t="s">
        <v>107</v>
      </c>
      <c r="B106" s="13">
        <f>$B$1</f>
        <v>2.27</v>
      </c>
      <c r="C106" s="52">
        <v>1.2500000000000001E-2</v>
      </c>
      <c r="D106" s="39">
        <v>0.21</v>
      </c>
      <c r="E106" s="39">
        <f t="shared" si="6"/>
        <v>0.19749999999999998</v>
      </c>
      <c r="F106" s="10">
        <f>(B106+C106)/(1-'Variable Rates - Sept'!E189)+'Variable Rates - Sept'!D189-(B106+C106)</f>
        <v>0.12417497921861997</v>
      </c>
      <c r="G106" s="18">
        <f t="shared" si="7"/>
        <v>7.3325020781380007E-2</v>
      </c>
      <c r="H106" s="39">
        <v>5.2499999999999998E-2</v>
      </c>
      <c r="I106" s="39">
        <f>'Variable Rates - Sept'!C182/31</f>
        <v>0.42207741935483872</v>
      </c>
      <c r="K106" s="20">
        <f>0.58*K107</f>
        <v>3363.9999999999995</v>
      </c>
      <c r="L106">
        <f>K106*H106</f>
        <v>176.60999999999996</v>
      </c>
    </row>
    <row r="107" spans="1:29" x14ac:dyDescent="0.25">
      <c r="A107" t="s">
        <v>109</v>
      </c>
      <c r="B107" s="13">
        <f>$B$1</f>
        <v>2.27</v>
      </c>
      <c r="C107" s="52">
        <v>0.03</v>
      </c>
      <c r="D107" s="39">
        <v>0.21</v>
      </c>
      <c r="E107" s="39">
        <f t="shared" si="6"/>
        <v>0.18</v>
      </c>
      <c r="F107" s="10">
        <f>(B107+C107)/(1-'Variable Rates - Sept'!E193)+'Variable Rates - Sept'!D193-(B107+C107)</f>
        <v>0.11197444651355282</v>
      </c>
      <c r="G107" s="18">
        <f t="shared" si="7"/>
        <v>6.8025553486447177E-2</v>
      </c>
      <c r="H107" s="39">
        <v>4.7500000000000001E-2</v>
      </c>
      <c r="I107" s="39">
        <f>'Variable Rates - Sept'!C183/31</f>
        <v>0</v>
      </c>
      <c r="K107" s="20">
        <f>0.58*K108</f>
        <v>5800</v>
      </c>
      <c r="L107">
        <f>K107*H107</f>
        <v>275.5</v>
      </c>
    </row>
    <row r="108" spans="1:29" x14ac:dyDescent="0.25">
      <c r="B108" s="13" t="s">
        <v>167</v>
      </c>
      <c r="C108" s="55"/>
      <c r="F108" s="10"/>
      <c r="G108" s="18"/>
      <c r="H108" s="39">
        <f>L108/K108</f>
        <v>8.5485999999999993E-2</v>
      </c>
      <c r="K108" s="20">
        <v>10000</v>
      </c>
      <c r="L108">
        <f>SUM(L104:L107)</f>
        <v>854.8599999999999</v>
      </c>
      <c r="P108" s="21"/>
      <c r="Q108" s="21"/>
      <c r="U108" s="22"/>
    </row>
    <row r="109" spans="1:29" x14ac:dyDescent="0.25">
      <c r="C109" s="55"/>
      <c r="F109" s="10"/>
      <c r="G109" s="18"/>
      <c r="P109" s="21"/>
      <c r="Q109" s="21"/>
      <c r="U109" s="22"/>
    </row>
    <row r="110" spans="1:29" x14ac:dyDescent="0.25">
      <c r="A110" t="s">
        <v>104</v>
      </c>
      <c r="B110" s="13">
        <f>$B$1</f>
        <v>2.27</v>
      </c>
      <c r="C110" s="52">
        <v>-0.1</v>
      </c>
      <c r="D110" s="39">
        <v>0.26</v>
      </c>
      <c r="E110" s="39">
        <f t="shared" si="6"/>
        <v>0.36</v>
      </c>
      <c r="F110" s="10">
        <f>(B110+C110)/(1-'Variable Rates - Sept'!E182)+'Variable Rates - Sept'!D182-(B110+C110)</f>
        <v>0.16861142826937359</v>
      </c>
      <c r="G110" s="18">
        <f t="shared" si="7"/>
        <v>0.1913885717306264</v>
      </c>
      <c r="H110" s="39">
        <v>0.17499999999999999</v>
      </c>
      <c r="I110" s="39">
        <f>'Variable Rates - Sept'!C182/31</f>
        <v>0.42207741935483872</v>
      </c>
      <c r="K110" s="20">
        <f>K114*0.17</f>
        <v>1700.0000000000002</v>
      </c>
      <c r="L110">
        <f>K110*H110</f>
        <v>297.5</v>
      </c>
      <c r="P110" s="21"/>
      <c r="Q110" s="21"/>
      <c r="U110" s="22"/>
    </row>
    <row r="111" spans="1:29" x14ac:dyDescent="0.25">
      <c r="A111" t="s">
        <v>106</v>
      </c>
      <c r="B111" s="13">
        <f>$B$1</f>
        <v>2.27</v>
      </c>
      <c r="C111" s="52">
        <v>-0.01</v>
      </c>
      <c r="D111" s="39">
        <v>0.26</v>
      </c>
      <c r="E111" s="39">
        <f>+D111-C111</f>
        <v>0.27</v>
      </c>
      <c r="F111" s="10">
        <f>(B111+C111)/(1-'Variable Rates - Sept'!E186)+'Variable Rates - Sept'!D186-(B111+C111)</f>
        <v>0.16254945240101115</v>
      </c>
      <c r="G111" s="18">
        <f>+E111-F111</f>
        <v>0.10745054759898887</v>
      </c>
      <c r="H111" s="39">
        <v>0.09</v>
      </c>
      <c r="I111" s="39">
        <f>'Variable Rates - Sept'!C186/31</f>
        <v>0.4033806451612903</v>
      </c>
      <c r="K111" s="20">
        <f>0.25*K114</f>
        <v>2500</v>
      </c>
      <c r="L111">
        <f>K111*H111</f>
        <v>225</v>
      </c>
    </row>
    <row r="112" spans="1:29" x14ac:dyDescent="0.25">
      <c r="A112" t="s">
        <v>108</v>
      </c>
      <c r="B112" s="13">
        <f>$B$1</f>
        <v>2.27</v>
      </c>
      <c r="C112" s="52">
        <v>1.2500000000000001E-2</v>
      </c>
      <c r="D112" s="39">
        <v>0.26</v>
      </c>
      <c r="E112" s="39">
        <f>+D112-C112</f>
        <v>0.2475</v>
      </c>
      <c r="F112" s="10">
        <f>(B112+C112)/(1-'Variable Rates - Sept'!E190)+'Variable Rates - Sept'!D190-(B112+C112)</f>
        <v>0.14935617271012358</v>
      </c>
      <c r="G112" s="18">
        <f>+E112-F112</f>
        <v>9.8143827289876417E-2</v>
      </c>
      <c r="H112" s="39">
        <v>0.08</v>
      </c>
      <c r="I112" s="39">
        <f>'Variable Rates - Sept'!C189/31</f>
        <v>0.32742903225806452</v>
      </c>
      <c r="K112" s="20">
        <f>0.58*K114</f>
        <v>5800</v>
      </c>
      <c r="L112">
        <f>K112*H112</f>
        <v>464</v>
      </c>
    </row>
    <row r="113" spans="1:21" x14ac:dyDescent="0.25">
      <c r="A113" t="s">
        <v>110</v>
      </c>
      <c r="B113" s="13">
        <f>$B$1</f>
        <v>2.27</v>
      </c>
      <c r="C113" s="52">
        <v>0.03</v>
      </c>
      <c r="D113" s="39">
        <v>0.26</v>
      </c>
      <c r="E113" s="39">
        <f>+D113-C113</f>
        <v>0.23</v>
      </c>
      <c r="F113" s="10">
        <f>(B113+C113)/(1-'Variable Rates - Sept'!E194)+'Variable Rates - Sept'!D194-(B113+C113)</f>
        <v>0.13713305509181994</v>
      </c>
      <c r="G113" s="18">
        <f>+E113-F113</f>
        <v>9.2866944908180066E-2</v>
      </c>
      <c r="H113" s="39">
        <v>7.4999999999999997E-2</v>
      </c>
      <c r="I113" s="39">
        <f>'Variable Rates - Sept'!C190/31</f>
        <v>0.37987741935483871</v>
      </c>
      <c r="K113" s="20">
        <v>0</v>
      </c>
      <c r="L113">
        <f>K113*H113</f>
        <v>0</v>
      </c>
    </row>
    <row r="114" spans="1:21" x14ac:dyDescent="0.25">
      <c r="B114" s="13" t="s">
        <v>167</v>
      </c>
      <c r="F114" s="10"/>
      <c r="G114" s="18"/>
      <c r="H114" s="39">
        <f>L114/K114</f>
        <v>9.8650000000000002E-2</v>
      </c>
      <c r="K114" s="20">
        <v>10000</v>
      </c>
      <c r="L114">
        <f>SUM(L110:L113)</f>
        <v>986.5</v>
      </c>
    </row>
    <row r="115" spans="1:21" x14ac:dyDescent="0.25">
      <c r="F115" s="10"/>
      <c r="G115" s="18"/>
    </row>
    <row r="116" spans="1:21" x14ac:dyDescent="0.25">
      <c r="F116" s="10"/>
      <c r="G116" s="18"/>
    </row>
    <row r="117" spans="1:21" x14ac:dyDescent="0.25">
      <c r="A117" s="54" t="s">
        <v>118</v>
      </c>
      <c r="F117" s="10"/>
      <c r="G117" s="18"/>
    </row>
    <row r="118" spans="1:21" x14ac:dyDescent="0.25">
      <c r="A118" t="s">
        <v>124</v>
      </c>
      <c r="B118" s="13">
        <f>$B$1</f>
        <v>2.27</v>
      </c>
      <c r="C118" s="52">
        <v>-0.08</v>
      </c>
      <c r="D118" s="39">
        <v>0.17</v>
      </c>
      <c r="E118" s="39">
        <f>+D118-C118</f>
        <v>0.25</v>
      </c>
      <c r="F118" s="10">
        <f>(B118+C118)/(1-'Variable Rates - Sept'!E206)+'Variable Rates - Sept'!D206-(B118+C118)</f>
        <v>3.2274860844044184E-2</v>
      </c>
      <c r="G118" s="18">
        <f>+E118-F118</f>
        <v>0.21772513915595582</v>
      </c>
      <c r="H118" s="39">
        <v>0.14000000000000001</v>
      </c>
      <c r="I118" s="39">
        <f>'Variable Rates - Sept'!C206/31</f>
        <v>0.19486451612903224</v>
      </c>
    </row>
    <row r="119" spans="1:21" x14ac:dyDescent="0.25">
      <c r="B119"/>
      <c r="C119"/>
      <c r="D119"/>
      <c r="E119"/>
      <c r="H119"/>
      <c r="I119"/>
      <c r="T119" s="21"/>
    </row>
    <row r="120" spans="1:21" x14ac:dyDescent="0.25">
      <c r="B120"/>
      <c r="C120"/>
      <c r="D120"/>
      <c r="E120"/>
      <c r="H120"/>
      <c r="I120"/>
    </row>
    <row r="121" spans="1:21" x14ac:dyDescent="0.25">
      <c r="T121" s="21"/>
    </row>
    <row r="123" spans="1:21" x14ac:dyDescent="0.25">
      <c r="N123" t="s">
        <v>168</v>
      </c>
    </row>
    <row r="125" spans="1:21" x14ac:dyDescent="0.25">
      <c r="N125">
        <v>10000</v>
      </c>
      <c r="O125">
        <v>-0.05</v>
      </c>
      <c r="P125" s="21">
        <f>+B1</f>
        <v>2.27</v>
      </c>
      <c r="Q125" s="21">
        <f>+O125+P125</f>
        <v>2.2200000000000002</v>
      </c>
      <c r="R125">
        <v>0</v>
      </c>
      <c r="S125">
        <v>0.315</v>
      </c>
      <c r="T125">
        <f>+N125/0.9501*Q125+N125*(R125+S125)</f>
        <v>26515.961477739191</v>
      </c>
      <c r="U125" s="22">
        <f>+N125/0.9421</f>
        <v>10614.584439019212</v>
      </c>
    </row>
    <row r="126" spans="1:21" x14ac:dyDescent="0.25">
      <c r="T126">
        <f>+T125/N125</f>
        <v>2.6515961477739189</v>
      </c>
    </row>
    <row r="127" spans="1:21" x14ac:dyDescent="0.25">
      <c r="T127" s="21">
        <f>+T126-P125</f>
        <v>0.38159614777391893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"/>
  <sheetViews>
    <sheetView workbookViewId="0"/>
  </sheetViews>
  <sheetFormatPr defaultRowHeight="13.2" x14ac:dyDescent="0.25"/>
  <cols>
    <col min="1" max="1" width="32.6640625" customWidth="1"/>
    <col min="2" max="3" width="9.109375" style="10" customWidth="1"/>
    <col min="4" max="4" width="10.44140625" style="10" customWidth="1"/>
    <col min="5" max="5" width="9.109375" style="10" customWidth="1"/>
  </cols>
  <sheetData>
    <row r="1" spans="1:5" ht="15.6" x14ac:dyDescent="0.3">
      <c r="A1" s="2" t="s">
        <v>171</v>
      </c>
    </row>
    <row r="4" spans="1:5" x14ac:dyDescent="0.25">
      <c r="B4" s="11" t="s">
        <v>172</v>
      </c>
      <c r="C4" s="11"/>
      <c r="D4" s="11"/>
      <c r="E4" s="11" t="s">
        <v>173</v>
      </c>
    </row>
    <row r="5" spans="1:5" x14ac:dyDescent="0.25">
      <c r="B5" s="11" t="s">
        <v>174</v>
      </c>
      <c r="C5" s="11" t="s">
        <v>132</v>
      </c>
      <c r="D5" s="11" t="s">
        <v>175</v>
      </c>
      <c r="E5" s="11" t="s">
        <v>174</v>
      </c>
    </row>
    <row r="7" spans="1:5" x14ac:dyDescent="0.25">
      <c r="A7" t="s">
        <v>16</v>
      </c>
    </row>
    <row r="8" spans="1:5" x14ac:dyDescent="0.25">
      <c r="A8" t="s">
        <v>176</v>
      </c>
      <c r="B8" s="10">
        <v>2.81</v>
      </c>
      <c r="C8" s="10">
        <f>'Variable Rates - Sept'!C27/31</f>
        <v>0.22312903225806452</v>
      </c>
      <c r="D8" s="10">
        <f>'Variable Rates - Sept'!D27</f>
        <v>2.4299999999999999E-2</v>
      </c>
      <c r="E8" s="10">
        <f>B8/(1-'Variable Rates - Sept'!E27)+C8+D8</f>
        <v>3.1189073837638026</v>
      </c>
    </row>
    <row r="9" spans="1:5" x14ac:dyDescent="0.25">
      <c r="A9" t="s">
        <v>177</v>
      </c>
      <c r="B9" s="10">
        <v>2.81</v>
      </c>
      <c r="C9" s="10">
        <v>0.03</v>
      </c>
      <c r="D9" s="10">
        <f>'Variable Rates - Sept'!D27</f>
        <v>2.4299999999999999E-2</v>
      </c>
      <c r="E9" s="10">
        <f>B9/(1-'Variable Rates - Sept'!E27)+C9+D9</f>
        <v>2.9257783515057381</v>
      </c>
    </row>
    <row r="10" spans="1:5" x14ac:dyDescent="0.25">
      <c r="A10" t="s">
        <v>178</v>
      </c>
      <c r="B10" s="10">
        <v>2.81</v>
      </c>
      <c r="D10" s="10">
        <f>'IT Rates - Sept'!B21</f>
        <v>0.16569999999999999</v>
      </c>
      <c r="E10" s="10">
        <f>B10/(1-'Variable Rates - Sept'!E27)+C10+D10</f>
        <v>3.0371783515057382</v>
      </c>
    </row>
    <row r="11" spans="1:5" x14ac:dyDescent="0.25">
      <c r="A11" t="s">
        <v>179</v>
      </c>
      <c r="B11" s="10">
        <v>2.81</v>
      </c>
      <c r="D11" s="10">
        <v>0.09</v>
      </c>
      <c r="E11" s="10">
        <f>B11/(1-'Variable Rates - Sept'!E27)+C11+D11</f>
        <v>2.9614783515057379</v>
      </c>
    </row>
    <row r="13" spans="1:5" x14ac:dyDescent="0.25">
      <c r="A13" t="s">
        <v>14</v>
      </c>
    </row>
    <row r="14" spans="1:5" x14ac:dyDescent="0.25">
      <c r="A14" t="s">
        <v>176</v>
      </c>
      <c r="B14" s="10">
        <v>2.83</v>
      </c>
      <c r="C14" s="10">
        <f>'Variable Rates - Sept'!C24/31</f>
        <v>0.18080322580645161</v>
      </c>
      <c r="D14" s="10">
        <f>'Variable Rates - Sept'!D24</f>
        <v>3.1899999999999998E-2</v>
      </c>
      <c r="E14" s="10">
        <f>B14/(1-'Variable Rates - Sept'!E24)+C14+D14</f>
        <v>3.1087326977671559</v>
      </c>
    </row>
    <row r="15" spans="1:5" x14ac:dyDescent="0.25">
      <c r="A15" t="s">
        <v>177</v>
      </c>
      <c r="B15" s="10">
        <v>2.83</v>
      </c>
      <c r="C15" s="10">
        <v>1.4999999999999999E-2</v>
      </c>
      <c r="D15" s="10">
        <f>'Variable Rates - Sept'!D24</f>
        <v>3.1899999999999998E-2</v>
      </c>
      <c r="E15" s="10">
        <f>B15/(1-'Variable Rates - Sept'!E24)+C15+D15</f>
        <v>2.9429294719607042</v>
      </c>
    </row>
    <row r="16" spans="1:5" x14ac:dyDescent="0.25">
      <c r="A16" t="s">
        <v>178</v>
      </c>
      <c r="B16" s="10">
        <v>2.83</v>
      </c>
      <c r="D16" s="10">
        <f>'IT Rates - Sept'!B18</f>
        <v>0.13830000000000001</v>
      </c>
      <c r="E16" s="10">
        <f>B16/(1-'Variable Rates - Sept'!E24)+C16+D16</f>
        <v>3.0343294719607043</v>
      </c>
    </row>
    <row r="17" spans="1:5" x14ac:dyDescent="0.25">
      <c r="A17" t="s">
        <v>179</v>
      </c>
      <c r="B17" s="10">
        <v>2.83</v>
      </c>
      <c r="D17" s="10">
        <v>0.09</v>
      </c>
      <c r="E17" s="10">
        <f>B17/(1-'Variable Rates - Sept'!E24)+C17+D17</f>
        <v>2.9860294719607041</v>
      </c>
    </row>
    <row r="19" spans="1:5" x14ac:dyDescent="0.25">
      <c r="A19" t="s">
        <v>180</v>
      </c>
    </row>
    <row r="20" spans="1:5" x14ac:dyDescent="0.25">
      <c r="A20" t="s">
        <v>176</v>
      </c>
      <c r="B20" s="10">
        <v>2.63</v>
      </c>
      <c r="C20" s="10">
        <f>'Variable Rates - Sept'!C30/31</f>
        <v>0.11256129032258064</v>
      </c>
      <c r="D20" s="10">
        <f>'Variable Rates - Sept'!D30</f>
        <v>1.9099999999999999E-2</v>
      </c>
      <c r="E20" s="10">
        <f>B20/(1-'Variable Rates - Sept'!E30)+C20+D20</f>
        <v>2.8703032154941357</v>
      </c>
    </row>
    <row r="21" spans="1:5" x14ac:dyDescent="0.25">
      <c r="A21" t="s">
        <v>177</v>
      </c>
      <c r="B21" s="10">
        <v>2.63</v>
      </c>
      <c r="C21" s="10">
        <f>0.0253</f>
        <v>2.53E-2</v>
      </c>
      <c r="D21" s="10">
        <f>'Variable Rates - Sept'!D30</f>
        <v>1.9099999999999999E-2</v>
      </c>
      <c r="E21" s="10">
        <f>B21/(1-'Variable Rates - Sept'!E30)+C21+D21</f>
        <v>2.7830419251715552</v>
      </c>
    </row>
    <row r="22" spans="1:5" x14ac:dyDescent="0.25">
      <c r="A22" t="s">
        <v>178</v>
      </c>
      <c r="B22" s="10">
        <v>2.63</v>
      </c>
      <c r="D22" s="10">
        <f>'IT Rates - Sept'!B24</f>
        <v>0.10589999999999999</v>
      </c>
      <c r="E22" s="10">
        <f>B22/(1-'Variable Rates - Sept'!E30)+C22+D22</f>
        <v>2.8445419251715554</v>
      </c>
    </row>
    <row r="23" spans="1:5" x14ac:dyDescent="0.25">
      <c r="A23" t="s">
        <v>179</v>
      </c>
      <c r="B23" s="10">
        <v>2.63</v>
      </c>
      <c r="D23" s="10">
        <v>0.04</v>
      </c>
      <c r="E23" s="10">
        <f>B23/(1-'Variable Rates - Sept'!E30)+C23+D23</f>
        <v>2.7786419251715553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21"/>
  <sheetViews>
    <sheetView workbookViewId="0"/>
  </sheetViews>
  <sheetFormatPr defaultRowHeight="13.2" x14ac:dyDescent="0.25"/>
  <cols>
    <col min="1" max="1" width="27.6640625" customWidth="1"/>
    <col min="2" max="2" width="9.109375" style="13" customWidth="1"/>
    <col min="3" max="3" width="9.109375" style="37" customWidth="1"/>
    <col min="4" max="5" width="9.109375" style="39" customWidth="1"/>
    <col min="8" max="9" width="9.109375" style="39" customWidth="1"/>
    <col min="24" max="24" width="10.33203125" customWidth="1"/>
  </cols>
  <sheetData>
    <row r="1" spans="1:9" x14ac:dyDescent="0.25">
      <c r="A1" t="s">
        <v>181</v>
      </c>
      <c r="B1" s="13">
        <v>2.1349999999999998</v>
      </c>
      <c r="C1" s="53"/>
    </row>
    <row r="3" spans="1:9" ht="15.6" x14ac:dyDescent="0.3">
      <c r="A3" s="30" t="s">
        <v>182</v>
      </c>
      <c r="I3" s="44">
        <f ca="1">NOW()</f>
        <v>36670.449496180554</v>
      </c>
    </row>
    <row r="4" spans="1:9" x14ac:dyDescent="0.25">
      <c r="I4" s="45">
        <f ca="1">NOW()</f>
        <v>36670.449496180554</v>
      </c>
    </row>
    <row r="6" spans="1:9" x14ac:dyDescent="0.25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5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5">
      <c r="A9" s="50" t="s">
        <v>16</v>
      </c>
    </row>
    <row r="11" spans="1:9" x14ac:dyDescent="0.25">
      <c r="A11" t="s">
        <v>138</v>
      </c>
      <c r="B11" s="13">
        <f>$B$1</f>
        <v>2.1349999999999998</v>
      </c>
      <c r="C11" s="37">
        <v>0.13</v>
      </c>
      <c r="D11" s="39">
        <v>0.23</v>
      </c>
      <c r="E11" s="39">
        <f>+D11-C11</f>
        <v>0.1</v>
      </c>
      <c r="F11" s="10">
        <f>(B11+C11)/(1-'Variable Rates - Sept'!E27)+'Variable Rates - Sept'!D27-(B11+C11)</f>
        <v>7.3854614291991805E-2</v>
      </c>
      <c r="G11" s="18">
        <f>+E11-F11</f>
        <v>2.6145385708008201E-2</v>
      </c>
      <c r="H11" s="41">
        <v>2.75E-2</v>
      </c>
      <c r="I11" s="41">
        <f>'Variable Rates - Sept'!C26/31</f>
        <v>0.21474193548387097</v>
      </c>
    </row>
    <row r="14" spans="1:9" x14ac:dyDescent="0.25">
      <c r="A14" s="50" t="s">
        <v>139</v>
      </c>
    </row>
    <row r="16" spans="1:9" x14ac:dyDescent="0.25">
      <c r="A16" t="s">
        <v>140</v>
      </c>
      <c r="B16" s="13">
        <f>$B$1</f>
        <v>2.1349999999999998</v>
      </c>
      <c r="C16" s="37">
        <v>1.4999999999999999E-2</v>
      </c>
      <c r="D16" s="39">
        <v>0.09</v>
      </c>
      <c r="E16" s="39">
        <f>+D16-C16</f>
        <v>7.4999999999999997E-2</v>
      </c>
      <c r="F16" s="10" t="e">
        <f>(B16+C16)/(1-#REF!)+#REF!-(B16+C16)</f>
        <v>#REF!</v>
      </c>
      <c r="G16" s="18" t="e">
        <f>+E16-F16</f>
        <v>#REF!</v>
      </c>
      <c r="H16" s="42">
        <v>0</v>
      </c>
      <c r="I16" s="42">
        <f>'Variable Rates - Sept'!C30/31</f>
        <v>0.11256129032258064</v>
      </c>
    </row>
    <row r="17" spans="1:9" x14ac:dyDescent="0.25">
      <c r="A17" t="s">
        <v>141</v>
      </c>
      <c r="B17" s="13">
        <f>$B$1</f>
        <v>2.1349999999999998</v>
      </c>
      <c r="C17" s="37">
        <v>-0.04</v>
      </c>
      <c r="D17" s="39">
        <v>0.09</v>
      </c>
      <c r="E17" s="39">
        <f>+D17-C17</f>
        <v>0.13</v>
      </c>
      <c r="F17" s="10" t="e">
        <f>((B17+C17)/(1-#REF!)+#REF!)/(1-#REF!)+#REF!-(B17+C17)</f>
        <v>#REF!</v>
      </c>
      <c r="G17" s="18" t="e">
        <f>+E17-F17</f>
        <v>#REF!</v>
      </c>
      <c r="H17" s="43">
        <v>1.7500000000000002E-2</v>
      </c>
      <c r="I17" s="43">
        <f>'Variable Rates - Sept'!C30/28+'Variable Rates - Sept'!C32/31</f>
        <v>0.16464723502304146</v>
      </c>
    </row>
    <row r="20" spans="1:9" x14ac:dyDescent="0.25">
      <c r="A20" s="50" t="s">
        <v>14</v>
      </c>
    </row>
    <row r="22" spans="1:9" x14ac:dyDescent="0.25">
      <c r="A22" t="s">
        <v>142</v>
      </c>
      <c r="B22" s="13">
        <f>$B$1</f>
        <v>2.1349999999999998</v>
      </c>
      <c r="C22" s="37">
        <v>0.17</v>
      </c>
      <c r="D22" s="39">
        <v>0.23</v>
      </c>
      <c r="E22" s="39">
        <f>+D22-C22</f>
        <v>0.06</v>
      </c>
      <c r="F22" s="10">
        <f>(B22+C22)/(1-'Variable Rates - Sept'!E24)+'Variable Rates - Sept'!D24-(B22+C22)</f>
        <v>8.5680188293081994E-2</v>
      </c>
      <c r="G22" s="18">
        <f>+E22-F22</f>
        <v>-2.5680188293081996E-2</v>
      </c>
      <c r="H22" s="41">
        <v>0</v>
      </c>
      <c r="I22" s="41">
        <f>'Variable Rates - Sept'!C24/31</f>
        <v>0.18080322580645161</v>
      </c>
    </row>
    <row r="25" spans="1:9" x14ac:dyDescent="0.25">
      <c r="A25" s="50" t="s">
        <v>143</v>
      </c>
    </row>
    <row r="27" spans="1:9" x14ac:dyDescent="0.25">
      <c r="A27" t="s">
        <v>142</v>
      </c>
      <c r="B27" s="13">
        <f>$B$1</f>
        <v>2.1349999999999998</v>
      </c>
      <c r="C27" s="55">
        <v>0.19</v>
      </c>
      <c r="D27" s="56">
        <v>0.34499999999999997</v>
      </c>
      <c r="E27" s="39">
        <f>+D27-C27</f>
        <v>0.15499999999999997</v>
      </c>
      <c r="F27" s="10">
        <f>(B27+C27)/(1-'Variable Rates - Sept'!E37)+'Variable Rates - Sept'!D37-(B27+C27)</f>
        <v>0.10332779738426412</v>
      </c>
      <c r="G27" s="18">
        <f>+E27-F27</f>
        <v>5.1672202615735852E-2</v>
      </c>
      <c r="H27" s="41">
        <v>0.05</v>
      </c>
      <c r="I27" s="41">
        <f>'Variable Rates - Sept'!C37/31</f>
        <v>0.20433225806451613</v>
      </c>
    </row>
    <row r="30" spans="1:9" x14ac:dyDescent="0.25">
      <c r="A30" s="50" t="s">
        <v>9</v>
      </c>
    </row>
    <row r="32" spans="1:9" x14ac:dyDescent="0.25">
      <c r="A32" t="s">
        <v>144</v>
      </c>
      <c r="B32" s="13">
        <f>$B$1</f>
        <v>2.1349999999999998</v>
      </c>
      <c r="C32" s="37">
        <v>-8.5000000000000006E-2</v>
      </c>
      <c r="D32" s="39">
        <v>0.09</v>
      </c>
      <c r="E32" s="39">
        <f>+D32-C32</f>
        <v>0.17499999999999999</v>
      </c>
      <c r="F32" s="10">
        <f>(B32+C32)/(1-'Variable Rates - Sept'!E14)+'Variable Rates - Sept'!D14-(B32+C32)</f>
        <v>0.11152165671798109</v>
      </c>
      <c r="G32" s="18">
        <f>+E32-F32</f>
        <v>6.3478343282018901E-2</v>
      </c>
      <c r="H32" s="41">
        <v>0.04</v>
      </c>
      <c r="I32" s="41">
        <f>'Variable Rates - Sept'!C14/31</f>
        <v>0.28954838709677422</v>
      </c>
    </row>
    <row r="33" spans="1:9" x14ac:dyDescent="0.25">
      <c r="A33" t="s">
        <v>145</v>
      </c>
      <c r="B33" s="13">
        <f>$B$1</f>
        <v>2.1349999999999998</v>
      </c>
      <c r="C33" s="52">
        <v>-0.16</v>
      </c>
      <c r="D33" s="39">
        <v>0.09</v>
      </c>
      <c r="E33" s="39">
        <f>+D33-C33</f>
        <v>0.25</v>
      </c>
      <c r="F33" s="10">
        <f>(B33+C33)/(1-'Variable Rates - Sept'!E15)+'Variable Rates - Sept'!D15-(B33+C33)</f>
        <v>0.12392855488895926</v>
      </c>
      <c r="G33" s="18">
        <f>+E33-F33</f>
        <v>0.12607144511104074</v>
      </c>
      <c r="H33" s="41">
        <v>8.5000000000000006E-2</v>
      </c>
      <c r="I33" s="41">
        <f>'Variable Rates - Sept'!C15/31</f>
        <v>0.37825806451612903</v>
      </c>
    </row>
    <row r="34" spans="1:9" x14ac:dyDescent="0.25">
      <c r="A34" t="s">
        <v>146</v>
      </c>
      <c r="B34" s="13">
        <f>$B$1</f>
        <v>2.1349999999999998</v>
      </c>
      <c r="C34" s="37">
        <v>-8.5000000000000006E-2</v>
      </c>
      <c r="D34" s="39">
        <v>0.11</v>
      </c>
      <c r="E34" s="39">
        <f>+D34-C34</f>
        <v>0.19500000000000001</v>
      </c>
      <c r="F34" s="10">
        <f>(B34+C34)/(1-'Variable Rates - Sept'!E16)+'Variable Rates - Sept'!D16-(B34+C34)</f>
        <v>0.12121351152267668</v>
      </c>
      <c r="G34" s="18">
        <f>+E34-F34</f>
        <v>7.3786488477323331E-2</v>
      </c>
      <c r="H34" s="41">
        <v>0.04</v>
      </c>
      <c r="I34" s="41">
        <f>'Variable Rates - Sept'!C16/31</f>
        <v>0.33793548387096778</v>
      </c>
    </row>
    <row r="35" spans="1:9" x14ac:dyDescent="0.25">
      <c r="A35" t="s">
        <v>147</v>
      </c>
      <c r="B35" s="13">
        <f>$B$1</f>
        <v>2.1349999999999998</v>
      </c>
      <c r="C35" s="52">
        <v>-0.16</v>
      </c>
      <c r="D35" s="39">
        <v>0.11</v>
      </c>
      <c r="E35" s="39">
        <f>+D35-C35</f>
        <v>0.27</v>
      </c>
      <c r="F35" s="10">
        <f>(B35+C35)/(1-'Variable Rates - Sept'!E17)+'Variable Rates - Sept'!D17-(B35+C35)</f>
        <v>0.12192855488895948</v>
      </c>
      <c r="G35" s="18">
        <f>+E35-F35</f>
        <v>0.14807144511104053</v>
      </c>
      <c r="H35" s="41">
        <v>0.105</v>
      </c>
      <c r="I35" s="41">
        <f>'Variable Rates - Sept'!C17/31</f>
        <v>0.32180645161290328</v>
      </c>
    </row>
    <row r="38" spans="1:9" x14ac:dyDescent="0.25">
      <c r="A38" s="50" t="s">
        <v>148</v>
      </c>
    </row>
    <row r="40" spans="1:9" x14ac:dyDescent="0.25">
      <c r="A40" t="s">
        <v>149</v>
      </c>
      <c r="B40" s="13">
        <f>$B$1</f>
        <v>2.1349999999999998</v>
      </c>
      <c r="C40" s="37">
        <v>0</v>
      </c>
      <c r="D40" s="51">
        <v>9.5000000000000001E-2</v>
      </c>
      <c r="E40" s="39">
        <f>+D40-C40</f>
        <v>9.5000000000000001E-2</v>
      </c>
      <c r="F40" s="10">
        <f>(B40+C40)/(1-'Variable Rates - Sept'!E35)+'Variable Rates - Sept'!D35-(B40+C40)</f>
        <v>4.6374537695590412E-2</v>
      </c>
      <c r="G40" s="18">
        <f>+E40-F40</f>
        <v>4.8625462304409589E-2</v>
      </c>
      <c r="H40" s="41">
        <v>0.05</v>
      </c>
      <c r="I40" s="41">
        <f>'Variable Rates - Sept'!C35/31</f>
        <v>0.38612903225806455</v>
      </c>
    </row>
    <row r="43" spans="1:9" x14ac:dyDescent="0.25">
      <c r="A43" s="50" t="s">
        <v>151</v>
      </c>
    </row>
    <row r="45" spans="1:9" x14ac:dyDescent="0.25">
      <c r="A45" t="s">
        <v>152</v>
      </c>
      <c r="B45" s="13">
        <f>$B$1</f>
        <v>2.1349999999999998</v>
      </c>
      <c r="C45" s="37">
        <v>-1.2500000000000001E-2</v>
      </c>
      <c r="D45" s="39">
        <v>0.03</v>
      </c>
      <c r="E45" s="39">
        <f>+D45-C45</f>
        <v>4.2499999999999996E-2</v>
      </c>
      <c r="F45" s="10">
        <f>(B45+C45)/(1-'Variable Rates - Sept'!E41)+'Variable Rates - Sept'!D41-(B45+C45)</f>
        <v>3.3039393939394035E-2</v>
      </c>
      <c r="G45" s="18">
        <f>+E45-F45</f>
        <v>9.4606060606059611E-3</v>
      </c>
      <c r="H45" s="41">
        <v>0.01</v>
      </c>
      <c r="I45" s="41">
        <f>'Variable Rates - Sept'!C41/31</f>
        <v>7.4838709677419346E-2</v>
      </c>
    </row>
    <row r="46" spans="1:9" x14ac:dyDescent="0.25">
      <c r="F46" s="10"/>
      <c r="G46" s="18"/>
      <c r="H46" s="41"/>
      <c r="I46" s="41"/>
    </row>
    <row r="48" spans="1:9" x14ac:dyDescent="0.25">
      <c r="A48" s="50" t="s">
        <v>153</v>
      </c>
    </row>
    <row r="50" spans="1:9" x14ac:dyDescent="0.25">
      <c r="A50" t="s">
        <v>28</v>
      </c>
      <c r="B50" s="13">
        <f t="shared" ref="B50:B57" si="0">$B$1</f>
        <v>2.1349999999999998</v>
      </c>
      <c r="C50" s="52">
        <v>-0.05</v>
      </c>
      <c r="D50" s="39">
        <v>0.03</v>
      </c>
      <c r="E50" s="39">
        <f t="shared" ref="E50:E57" si="1">+D50-C50</f>
        <v>0.08</v>
      </c>
      <c r="F50" s="10">
        <f>(B50+C50)/(1-'Variable Rates - Sept'!E49)+'Variable Rates - Sept'!D49-(B50+C50)</f>
        <v>5.0234158264589102E-2</v>
      </c>
      <c r="G50" s="18">
        <f t="shared" ref="G50:G57" si="2">+E50-F50</f>
        <v>2.97658417354109E-2</v>
      </c>
      <c r="H50" s="41">
        <v>5.0000000000000001E-3</v>
      </c>
      <c r="I50" s="41">
        <f>'Variable Rates - Sept'!C49/31</f>
        <v>0.13838709677419356</v>
      </c>
    </row>
    <row r="51" spans="1:9" x14ac:dyDescent="0.25">
      <c r="A51" t="s">
        <v>29</v>
      </c>
      <c r="B51" s="13">
        <f t="shared" si="0"/>
        <v>2.1349999999999998</v>
      </c>
      <c r="C51" s="52">
        <v>-0.1</v>
      </c>
      <c r="D51" s="39">
        <v>0.03</v>
      </c>
      <c r="E51" s="39">
        <f t="shared" si="1"/>
        <v>0.13</v>
      </c>
      <c r="F51" s="10">
        <f>(B51+C51)/(1-'Variable Rates - Sept'!E50)+'Variable Rates - Sept'!D50-(B51+C51)</f>
        <v>8.4355572771408038E-2</v>
      </c>
      <c r="G51" s="18">
        <f t="shared" si="2"/>
        <v>4.5644427228591966E-2</v>
      </c>
      <c r="H51" s="41">
        <v>2.5000000000000001E-2</v>
      </c>
      <c r="I51" s="41">
        <f>'Variable Rates - Sept'!C50/31</f>
        <v>0.2129032258064516</v>
      </c>
    </row>
    <row r="52" spans="1:9" x14ac:dyDescent="0.25">
      <c r="A52" t="s">
        <v>30</v>
      </c>
      <c r="B52" s="13">
        <f t="shared" si="0"/>
        <v>2.1349999999999998</v>
      </c>
      <c r="C52" s="52">
        <v>-0.08</v>
      </c>
      <c r="D52" s="39">
        <v>0.03</v>
      </c>
      <c r="E52" s="39">
        <f t="shared" si="1"/>
        <v>0.11</v>
      </c>
      <c r="F52" s="10">
        <f>(B52+C52)/(1-'Variable Rates - Sept'!E51)+'Variable Rates - Sept'!D51-(B52+C52)</f>
        <v>8.3112127462101615E-2</v>
      </c>
      <c r="G52" s="18">
        <f t="shared" si="2"/>
        <v>2.6887872537898386E-2</v>
      </c>
      <c r="H52" s="41">
        <v>5.0000000000000001E-3</v>
      </c>
      <c r="I52" s="41">
        <f>'Variable Rates - Sept'!C51/31</f>
        <v>0.21903225806451612</v>
      </c>
    </row>
    <row r="53" spans="1:9" x14ac:dyDescent="0.25">
      <c r="A53" t="s">
        <v>31</v>
      </c>
      <c r="B53" s="13">
        <f t="shared" si="0"/>
        <v>2.1349999999999998</v>
      </c>
      <c r="C53" s="55">
        <v>-0.2</v>
      </c>
      <c r="D53" s="39">
        <v>0.03</v>
      </c>
      <c r="E53" s="39">
        <f t="shared" si="1"/>
        <v>0.23</v>
      </c>
      <c r="F53" s="10">
        <f>(B53+C53)/(1-'Variable Rates - Sept'!E52)+'Variable Rates - Sept'!D52-(B53+C53)</f>
        <v>0.11590242982823651</v>
      </c>
      <c r="G53" s="18">
        <f t="shared" si="2"/>
        <v>0.1140975701717635</v>
      </c>
      <c r="H53" s="41">
        <v>0.11</v>
      </c>
      <c r="I53" s="41">
        <f>'Variable Rates - Sept'!C52/31</f>
        <v>0.32193548387096776</v>
      </c>
    </row>
    <row r="54" spans="1:9" x14ac:dyDescent="0.25">
      <c r="A54" t="s">
        <v>32</v>
      </c>
      <c r="B54" s="13">
        <f t="shared" si="0"/>
        <v>2.1349999999999998</v>
      </c>
      <c r="C54" s="52">
        <v>-0.09</v>
      </c>
      <c r="D54" s="39">
        <v>0.03</v>
      </c>
      <c r="E54" s="39">
        <f t="shared" si="1"/>
        <v>0.12</v>
      </c>
      <c r="F54" s="10">
        <f>(B54+C54)/(1-'Variable Rates - Sept'!E53)+'Variable Rates - Sept'!D53-(B54+C54)</f>
        <v>0.1063796257796259</v>
      </c>
      <c r="G54" s="18">
        <f t="shared" si="2"/>
        <v>1.3620374220374099E-2</v>
      </c>
      <c r="H54" s="41">
        <v>1.4999999999999999E-2</v>
      </c>
      <c r="I54" s="41">
        <f>'Variable Rates - Sept'!C53/31</f>
        <v>0.34580645161290324</v>
      </c>
    </row>
    <row r="55" spans="1:9" x14ac:dyDescent="0.25">
      <c r="A55" t="s">
        <v>33</v>
      </c>
      <c r="B55" s="13">
        <f t="shared" si="0"/>
        <v>2.1349999999999998</v>
      </c>
      <c r="C55" s="55">
        <v>-8.5000000000000006E-2</v>
      </c>
      <c r="D55" s="39">
        <v>0.03</v>
      </c>
      <c r="E55" s="39">
        <f t="shared" si="1"/>
        <v>0.115</v>
      </c>
      <c r="F55" s="10">
        <f>(B55+C55)/(1-'Variable Rates - Sept'!E54)+'Variable Rates - Sept'!D54-(B55+C55)</f>
        <v>9.8082075666735324E-2</v>
      </c>
      <c r="G55" s="18">
        <f t="shared" si="2"/>
        <v>1.6917924333264681E-2</v>
      </c>
      <c r="H55" s="41">
        <v>1.4999999999999999E-2</v>
      </c>
      <c r="I55" s="41">
        <f>'Variable Rates - Sept'!C54/31</f>
        <v>0.38838709677419353</v>
      </c>
    </row>
    <row r="56" spans="1:9" x14ac:dyDescent="0.25">
      <c r="A56" t="s">
        <v>34</v>
      </c>
      <c r="B56" s="13">
        <f t="shared" si="0"/>
        <v>2.1349999999999998</v>
      </c>
      <c r="C56" s="55">
        <v>-0.11</v>
      </c>
      <c r="D56" s="39">
        <v>0.03</v>
      </c>
      <c r="E56" s="39">
        <f t="shared" si="1"/>
        <v>0.14000000000000001</v>
      </c>
      <c r="F56" s="10">
        <f>(B56+C56)/(1-'Variable Rates - Sept'!E55)+'Variable Rates - Sept'!D55-(B56+C56)</f>
        <v>0.1243310864559346</v>
      </c>
      <c r="G56" s="18">
        <f t="shared" si="2"/>
        <v>1.566891354406541E-2</v>
      </c>
      <c r="H56" s="41">
        <v>1.4999999999999999E-2</v>
      </c>
      <c r="I56" s="41">
        <f>'Variable Rates - Sept'!C55/31</f>
        <v>0.40096774193548385</v>
      </c>
    </row>
    <row r="57" spans="1:9" x14ac:dyDescent="0.25">
      <c r="A57" t="s">
        <v>35</v>
      </c>
      <c r="B57" s="13">
        <f t="shared" si="0"/>
        <v>2.1349999999999998</v>
      </c>
      <c r="C57" s="52">
        <v>-0.23</v>
      </c>
      <c r="D57" s="39">
        <v>0.03</v>
      </c>
      <c r="E57" s="39">
        <f t="shared" si="1"/>
        <v>0.26</v>
      </c>
      <c r="F57" s="10">
        <f>(B57+C57)/(1-'Variable Rates - Sept'!E56)+'Variable Rates - Sept'!D56-(B57+C57)</f>
        <v>0.15816735673887505</v>
      </c>
      <c r="G57" s="18">
        <f t="shared" si="2"/>
        <v>0.10183264326112496</v>
      </c>
      <c r="H57" s="41">
        <v>0.08</v>
      </c>
      <c r="I57" s="41">
        <f>'Variable Rates - Sept'!C56/31</f>
        <v>0.45387096774193547</v>
      </c>
    </row>
    <row r="60" spans="1:9" x14ac:dyDescent="0.25">
      <c r="A60" s="50" t="s">
        <v>38</v>
      </c>
    </row>
    <row r="62" spans="1:9" x14ac:dyDescent="0.25">
      <c r="A62" t="s">
        <v>39</v>
      </c>
      <c r="B62" s="13">
        <f>$B$1</f>
        <v>2.1349999999999998</v>
      </c>
      <c r="C62" s="52">
        <v>-0.18</v>
      </c>
      <c r="D62" s="39">
        <v>0.09</v>
      </c>
      <c r="E62" s="39">
        <f>+D62-C62</f>
        <v>0.27</v>
      </c>
      <c r="F62" s="10">
        <f>(B62+C62)/(1-'Variable Rates - Sept'!E92)+'Variable Rates - Sept'!D92-(B62+C62)</f>
        <v>0.13969301182132043</v>
      </c>
      <c r="G62" s="18">
        <f>+E62-F62</f>
        <v>0.13030698817867958</v>
      </c>
      <c r="H62" s="41">
        <v>0.1275</v>
      </c>
      <c r="I62" s="41">
        <f>'Variable Rates - Sept'!C92/31</f>
        <v>0.43387096774193545</v>
      </c>
    </row>
    <row r="63" spans="1:9" x14ac:dyDescent="0.25">
      <c r="A63" t="s">
        <v>40</v>
      </c>
      <c r="B63" s="13">
        <f>$B$1</f>
        <v>2.1349999999999998</v>
      </c>
      <c r="C63" s="52">
        <v>-0.18</v>
      </c>
      <c r="D63" s="39">
        <v>0.09</v>
      </c>
      <c r="E63" s="39">
        <f>+D63-C63</f>
        <v>0.27</v>
      </c>
      <c r="F63" s="10">
        <f>(B63+C63)/(1-'Variable Rates - Sept'!E93)+'Variable Rates - Sept'!D93-(B63+C63)</f>
        <v>0.15186651250788308</v>
      </c>
      <c r="G63" s="18">
        <f>+E63-F63</f>
        <v>0.11813348749211694</v>
      </c>
      <c r="H63" s="41">
        <v>0.105</v>
      </c>
      <c r="I63" s="41">
        <f>'Variable Rates - Sept'!C93/31</f>
        <v>0.45322580645161292</v>
      </c>
    </row>
    <row r="66" spans="1:9" x14ac:dyDescent="0.25">
      <c r="A66" s="50" t="s">
        <v>88</v>
      </c>
    </row>
    <row r="68" spans="1:9" x14ac:dyDescent="0.25">
      <c r="A68" t="s">
        <v>93</v>
      </c>
      <c r="B68" s="13">
        <f>$B$1</f>
        <v>2.1349999999999998</v>
      </c>
      <c r="C68" s="37">
        <v>-2.75E-2</v>
      </c>
      <c r="D68" s="39">
        <v>0.09</v>
      </c>
      <c r="E68" s="39">
        <f>+D68-C68</f>
        <v>0.11749999999999999</v>
      </c>
      <c r="F68" s="10">
        <f>(B68+C68)/(1-'Variable Rates - Sept'!E166)+'Variable Rates - Sept'!D166-(B68+C68)</f>
        <v>0.11539816743023756</v>
      </c>
      <c r="G68" s="18">
        <f>+E68-F68</f>
        <v>2.1018325697624296E-3</v>
      </c>
      <c r="H68" s="41">
        <v>5.0000000000000001E-3</v>
      </c>
      <c r="I68" s="41">
        <f>'Variable Rates - Sept'!C166</f>
        <v>0.34470000000000001</v>
      </c>
    </row>
    <row r="69" spans="1:9" x14ac:dyDescent="0.25">
      <c r="A69" t="s">
        <v>94</v>
      </c>
      <c r="B69" s="13">
        <f>$B$1</f>
        <v>2.1349999999999998</v>
      </c>
      <c r="C69" s="37">
        <v>-2.75E-2</v>
      </c>
      <c r="D69" s="39">
        <v>0.15</v>
      </c>
      <c r="E69" s="39">
        <f>+D69-C69</f>
        <v>0.17749999999999999</v>
      </c>
      <c r="F69" s="10">
        <f>(B69+C69)/(1-'Variable Rates - Sept'!E167)+'Variable Rates - Sept'!D167-(B69+C69)</f>
        <v>0.12419816743023748</v>
      </c>
      <c r="G69" s="18">
        <f>+E69-F69</f>
        <v>5.3301832569762508E-2</v>
      </c>
      <c r="H69" s="41">
        <v>5.5E-2</v>
      </c>
      <c r="I69" s="41">
        <f>'Variable Rates - Sept'!C167</f>
        <v>0.35320000000000001</v>
      </c>
    </row>
    <row r="70" spans="1:9" x14ac:dyDescent="0.25">
      <c r="C70" s="37" t="s">
        <v>2</v>
      </c>
    </row>
    <row r="72" spans="1:9" x14ac:dyDescent="0.25">
      <c r="A72" s="50" t="s">
        <v>41</v>
      </c>
      <c r="D72" s="37"/>
    </row>
    <row r="74" spans="1:9" x14ac:dyDescent="0.25">
      <c r="A74" t="s">
        <v>95</v>
      </c>
      <c r="B74" s="13">
        <f t="shared" ref="B74:B82" si="3">$B$1</f>
        <v>2.1349999999999998</v>
      </c>
      <c r="C74" s="37">
        <v>-9.5000000000000001E-2</v>
      </c>
      <c r="D74" s="39">
        <v>-1.2500000000000001E-2</v>
      </c>
      <c r="E74" s="39">
        <f>+D74-C74</f>
        <v>8.2500000000000004E-2</v>
      </c>
      <c r="F74" s="10">
        <f>(B74+C74)/(1-'Variable Rates - Sept'!E105)+'Variable Rates - Sept'!D105-(B74+C74)</f>
        <v>0.10662270363951487</v>
      </c>
      <c r="G74" s="18">
        <f t="shared" ref="G74:G82" si="4">+E74-F74</f>
        <v>-2.4122703639514867E-2</v>
      </c>
      <c r="H74" s="41">
        <v>0</v>
      </c>
      <c r="I74" s="41">
        <f>'Variable Rates - Sept'!C105/31</f>
        <v>0.17387096774193547</v>
      </c>
    </row>
    <row r="75" spans="1:9" x14ac:dyDescent="0.25">
      <c r="A75" s="46" t="s">
        <v>154</v>
      </c>
      <c r="B75" s="13">
        <f t="shared" si="3"/>
        <v>2.1349999999999998</v>
      </c>
      <c r="C75" s="52">
        <v>-0.12</v>
      </c>
      <c r="D75" s="56">
        <v>0.1</v>
      </c>
      <c r="E75" s="39">
        <f t="shared" ref="E75:E82" si="5">+D75-C75</f>
        <v>0.22</v>
      </c>
      <c r="F75" s="10">
        <f>(B75+C75)/(1-'Variable Rates - Sept'!E98)+'Variable Rates - Sept'!D98-(B75+C75)</f>
        <v>0.19993095740194011</v>
      </c>
      <c r="G75" s="18">
        <f t="shared" si="4"/>
        <v>2.0069042598059889E-2</v>
      </c>
      <c r="H75" s="41">
        <v>0.04</v>
      </c>
      <c r="I75" s="41">
        <f>'Variable Rates - Sept'!C98/31</f>
        <v>0.35677419354838713</v>
      </c>
    </row>
    <row r="76" spans="1:9" x14ac:dyDescent="0.25">
      <c r="A76" t="s">
        <v>155</v>
      </c>
      <c r="B76" s="13">
        <f t="shared" si="3"/>
        <v>2.1349999999999998</v>
      </c>
      <c r="C76" s="52">
        <v>-0.12</v>
      </c>
      <c r="D76" s="56">
        <v>0.1</v>
      </c>
      <c r="E76" s="39">
        <f t="shared" si="5"/>
        <v>0.22</v>
      </c>
      <c r="F76" s="10">
        <f>(B76+C76)/(1-'Variable Rates - Sept'!E98)+'Variable Rates - Sept'!D98-(B76+C76)+0.0088</f>
        <v>0.20873095740194011</v>
      </c>
      <c r="G76" s="18">
        <f t="shared" si="4"/>
        <v>1.1269042598059886E-2</v>
      </c>
      <c r="H76" s="41">
        <v>0.03</v>
      </c>
      <c r="I76" s="41">
        <f>'Variable Rates - Sept'!C98/31+0.0088/31</f>
        <v>0.35705806451612909</v>
      </c>
    </row>
    <row r="77" spans="1:9" x14ac:dyDescent="0.25">
      <c r="A77" t="s">
        <v>156</v>
      </c>
      <c r="B77" s="13">
        <f t="shared" si="3"/>
        <v>2.1349999999999998</v>
      </c>
      <c r="C77" s="55">
        <v>-9.5000000000000001E-2</v>
      </c>
      <c r="D77" s="56">
        <v>0.1</v>
      </c>
      <c r="E77" s="39">
        <f t="shared" si="5"/>
        <v>0.19500000000000001</v>
      </c>
      <c r="F77" s="10">
        <f>(B77+C77)/(1-'Variable Rates - Sept'!E106)+'Variable Rates - Sept'!D106-(B77+C77)</f>
        <v>0.17101604680317584</v>
      </c>
      <c r="G77" s="18">
        <f t="shared" si="4"/>
        <v>2.398395319682417E-2</v>
      </c>
      <c r="H77" s="41">
        <v>0.04</v>
      </c>
      <c r="I77" s="41">
        <f>'Variable Rates - Sept'!C106/31</f>
        <v>0.30870967741935484</v>
      </c>
    </row>
    <row r="78" spans="1:9" x14ac:dyDescent="0.25">
      <c r="A78" s="46" t="s">
        <v>157</v>
      </c>
      <c r="B78" s="13">
        <f t="shared" si="3"/>
        <v>2.1349999999999998</v>
      </c>
      <c r="C78" s="55">
        <v>-9.5000000000000001E-2</v>
      </c>
      <c r="D78" s="56">
        <v>0.1</v>
      </c>
      <c r="E78" s="39">
        <f t="shared" si="5"/>
        <v>0.19500000000000001</v>
      </c>
      <c r="F78" s="10">
        <f>(B78+C78)/(1-'Variable Rates - Sept'!E106)+'Variable Rates - Sept'!D106-(B78+C78)+0.0088</f>
        <v>0.17981604680317584</v>
      </c>
      <c r="G78" s="18">
        <f t="shared" si="4"/>
        <v>1.5183953196824168E-2</v>
      </c>
      <c r="H78" s="41">
        <v>0.03</v>
      </c>
      <c r="I78" s="41">
        <f>'Variable Rates - Sept'!C106/31+0.0088/31</f>
        <v>0.30899354838709681</v>
      </c>
    </row>
    <row r="79" spans="1:9" x14ac:dyDescent="0.25">
      <c r="A79" t="s">
        <v>158</v>
      </c>
      <c r="B79" s="13">
        <f t="shared" si="3"/>
        <v>2.1349999999999998</v>
      </c>
      <c r="C79" s="52">
        <v>-0.12</v>
      </c>
      <c r="D79" s="39">
        <v>0.09</v>
      </c>
      <c r="E79" s="39">
        <f t="shared" si="5"/>
        <v>0.21</v>
      </c>
      <c r="F79" s="10">
        <f>(B79+C79)/(1-'Variable Rates - Sept'!E99)+'Variable Rates - Sept'!D99-(B79+C79)</f>
        <v>0.22598397790055236</v>
      </c>
      <c r="G79" s="18">
        <f t="shared" si="4"/>
        <v>-1.5983977900552365E-2</v>
      </c>
      <c r="H79" s="41">
        <v>0.01</v>
      </c>
      <c r="I79" s="41">
        <f>'Variable Rates - Sept'!C99/31</f>
        <v>0.40516129032258064</v>
      </c>
    </row>
    <row r="80" spans="1:9" x14ac:dyDescent="0.25">
      <c r="A80" t="s">
        <v>96</v>
      </c>
      <c r="B80" s="13">
        <f t="shared" si="3"/>
        <v>2.1349999999999998</v>
      </c>
      <c r="C80" s="55">
        <v>-9.5000000000000001E-2</v>
      </c>
      <c r="D80" s="39">
        <v>0.09</v>
      </c>
      <c r="E80" s="39">
        <f t="shared" si="5"/>
        <v>0.185</v>
      </c>
      <c r="F80" s="10">
        <f>(B80+C80)/(1-'Variable Rates - Sept'!E107)+'Variable Rates - Sept'!D107-(B80+C80)</f>
        <v>0.19674240606251958</v>
      </c>
      <c r="G80" s="18">
        <f t="shared" si="4"/>
        <v>-1.1742406062519584E-2</v>
      </c>
      <c r="H80" s="41">
        <v>0.01</v>
      </c>
      <c r="I80" s="41">
        <f>'Variable Rates - Sept'!C107/31</f>
        <v>0.35709677419354841</v>
      </c>
    </row>
    <row r="81" spans="1:29" x14ac:dyDescent="0.25">
      <c r="A81" t="s">
        <v>159</v>
      </c>
      <c r="B81" s="13">
        <f t="shared" si="3"/>
        <v>2.1349999999999998</v>
      </c>
      <c r="C81" s="52">
        <v>-0.12</v>
      </c>
      <c r="D81" s="39">
        <v>0.14000000000000001</v>
      </c>
      <c r="E81" s="39">
        <f t="shared" si="5"/>
        <v>0.26</v>
      </c>
      <c r="F81" s="10">
        <f>(B81+C81)/(1-'Variable Rates - Sept'!E100)+'Variable Rates - Sept'!D100-(B81+C81)</f>
        <v>0.26088521617852178</v>
      </c>
      <c r="G81" s="18">
        <f t="shared" si="4"/>
        <v>-8.8521617852177492E-4</v>
      </c>
      <c r="H81" s="41">
        <v>2.5000000000000001E-2</v>
      </c>
      <c r="I81" s="41">
        <f>'Variable Rates - Sept'!C100/31</f>
        <v>0.46129032258064517</v>
      </c>
    </row>
    <row r="82" spans="1:29" x14ac:dyDescent="0.25">
      <c r="A82" t="s">
        <v>98</v>
      </c>
      <c r="B82" s="13">
        <f t="shared" si="3"/>
        <v>2.1349999999999998</v>
      </c>
      <c r="C82" s="37">
        <v>-9.5000000000000001E-2</v>
      </c>
      <c r="D82" s="39">
        <v>0.14000000000000001</v>
      </c>
      <c r="E82" s="39">
        <f t="shared" si="5"/>
        <v>0.23500000000000001</v>
      </c>
      <c r="F82" s="10">
        <f>(B82+C82)/(1-'Variable Rates - Sept'!E108)+'Variable Rates - Sept'!D108-(B82+C82)</f>
        <v>0.231606482465462</v>
      </c>
      <c r="G82" s="18">
        <f t="shared" si="4"/>
        <v>3.3935175345380098E-3</v>
      </c>
      <c r="H82" s="41">
        <v>2.5000000000000001E-2</v>
      </c>
      <c r="I82" s="41">
        <f>'Variable Rates - Sept'!C108/31</f>
        <v>0.41354838709677422</v>
      </c>
    </row>
    <row r="85" spans="1:29" ht="13.8" thickBot="1" x14ac:dyDescent="0.3">
      <c r="A85" s="50" t="s">
        <v>160</v>
      </c>
    </row>
    <row r="86" spans="1:29" x14ac:dyDescent="0.25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5">
      <c r="A87" t="s">
        <v>79</v>
      </c>
      <c r="B87" s="13">
        <f>$B$1</f>
        <v>2.1349999999999998</v>
      </c>
      <c r="C87" s="37">
        <v>-0.12</v>
      </c>
      <c r="D87" s="39">
        <v>0.14000000000000001</v>
      </c>
      <c r="E87" s="39">
        <f>+D87-C87</f>
        <v>0.26</v>
      </c>
      <c r="F87" s="10">
        <f>(B87+C87)/(1-'Variable Rates - Sept'!E149)+'Variable Rates - Sept'!D149-(B87+C87)</f>
        <v>0.25121788402417033</v>
      </c>
      <c r="G87" s="18">
        <f>+E87-F87</f>
        <v>8.7821159758296741E-3</v>
      </c>
      <c r="H87" s="41">
        <v>1.4999999999999999E-2</v>
      </c>
      <c r="I87" s="41">
        <f>'Variable Rates - Sept'!C149/31</f>
        <v>0.53993548387096768</v>
      </c>
      <c r="K87" s="20">
        <v>2000</v>
      </c>
      <c r="L87">
        <f>K87*H87</f>
        <v>30</v>
      </c>
      <c r="M87">
        <f>K87*D87</f>
        <v>280</v>
      </c>
      <c r="S87" s="10"/>
      <c r="U87" s="27" t="s">
        <v>162</v>
      </c>
      <c r="V87" s="28">
        <v>6317</v>
      </c>
      <c r="W87" s="31">
        <f>G87</f>
        <v>8.7821159758296741E-3</v>
      </c>
      <c r="X87" s="32">
        <f>V87*W87</f>
        <v>55.47662661931605</v>
      </c>
      <c r="Y87" s="26"/>
      <c r="Z87" s="26"/>
      <c r="AA87" s="26"/>
      <c r="AB87" s="26"/>
      <c r="AC87" s="26"/>
    </row>
    <row r="88" spans="1:29" x14ac:dyDescent="0.25">
      <c r="A88" t="s">
        <v>76</v>
      </c>
      <c r="B88" s="13">
        <f>$B$1</f>
        <v>2.1349999999999998</v>
      </c>
      <c r="C88" s="52">
        <v>-0.1</v>
      </c>
      <c r="D88" s="39">
        <v>0.14000000000000001</v>
      </c>
      <c r="E88" s="39">
        <f>+D88-C88</f>
        <v>0.24000000000000002</v>
      </c>
      <c r="F88" s="10">
        <f>(B88+C88)/(1-'Variable Rates - Sept'!E146)+'Variable Rates - Sept'!D146-(B88+C88)</f>
        <v>0.21526201469045114</v>
      </c>
      <c r="G88" s="18">
        <f>+E88-F88</f>
        <v>2.4737985309548877E-2</v>
      </c>
      <c r="H88" s="41">
        <v>0.03</v>
      </c>
      <c r="I88" s="41">
        <f>'Variable Rates - Sept'!C146/31</f>
        <v>0.38022580645161291</v>
      </c>
      <c r="K88" s="20">
        <v>11977</v>
      </c>
      <c r="L88">
        <f>K88*H88</f>
        <v>359.31</v>
      </c>
      <c r="M88">
        <f>K88*D88</f>
        <v>1676.7800000000002</v>
      </c>
      <c r="S88" s="10"/>
      <c r="U88" s="27" t="s">
        <v>163</v>
      </c>
      <c r="V88" s="28">
        <v>2761</v>
      </c>
      <c r="W88" s="31">
        <f>G88</f>
        <v>2.4737985309548877E-2</v>
      </c>
      <c r="X88" s="32">
        <f>V88*W88</f>
        <v>68.301577439664442</v>
      </c>
      <c r="Y88" s="26"/>
      <c r="Z88" s="26"/>
      <c r="AA88" s="26"/>
      <c r="AB88" s="26"/>
      <c r="AC88" s="26"/>
    </row>
    <row r="89" spans="1:29" x14ac:dyDescent="0.25">
      <c r="A89" t="s">
        <v>80</v>
      </c>
      <c r="B89" s="13">
        <f>$B$1</f>
        <v>2.1349999999999998</v>
      </c>
      <c r="C89" s="37">
        <v>-0.08</v>
      </c>
      <c r="D89" s="39">
        <v>0.14000000000000001</v>
      </c>
      <c r="E89" s="39">
        <f>+D89-C89</f>
        <v>0.22000000000000003</v>
      </c>
      <c r="F89" s="10">
        <f>(B89+C89)/(1-'Variable Rates - Sept'!E150)+'Variable Rates - Sept'!D150-(B89+C89)</f>
        <v>0.22733021787180308</v>
      </c>
      <c r="G89" s="18">
        <f>+E89-F89</f>
        <v>-7.3302178718030464E-3</v>
      </c>
      <c r="H89" s="41">
        <v>0</v>
      </c>
      <c r="I89" s="41">
        <f>'Variable Rates - Sept'!C150/31</f>
        <v>0.40229032258064518</v>
      </c>
      <c r="K89" s="20">
        <v>0</v>
      </c>
      <c r="L89">
        <f>K89*H89</f>
        <v>0</v>
      </c>
      <c r="M89">
        <f>K89*D89</f>
        <v>0</v>
      </c>
      <c r="S89" s="10"/>
      <c r="U89" s="27" t="s">
        <v>164</v>
      </c>
      <c r="V89" s="28">
        <v>9153</v>
      </c>
      <c r="W89" s="31">
        <f>G89</f>
        <v>-7.3302178718030464E-3</v>
      </c>
      <c r="X89" s="32">
        <f>V89*W89</f>
        <v>-67.093484180613288</v>
      </c>
      <c r="Y89" s="26"/>
      <c r="Z89" s="26"/>
      <c r="AA89" s="26"/>
      <c r="AB89" s="26"/>
      <c r="AC89" s="26"/>
    </row>
    <row r="90" spans="1:29" x14ac:dyDescent="0.25">
      <c r="A90" t="s">
        <v>75</v>
      </c>
      <c r="B90" s="13">
        <f>$B$1</f>
        <v>2.1349999999999998</v>
      </c>
      <c r="C90" s="37">
        <v>-0.06</v>
      </c>
      <c r="D90" s="39">
        <v>0.14000000000000001</v>
      </c>
      <c r="E90" s="39">
        <f>+D90-C90</f>
        <v>0.2</v>
      </c>
      <c r="F90" s="10">
        <f>(B90+C90)/(1-'Variable Rates - Sept'!E145)+'Variable Rates - Sept'!D145-(B90+C90)</f>
        <v>0.21700628475500983</v>
      </c>
      <c r="G90" s="18">
        <f>+E90-F90</f>
        <v>-1.7006284755009815E-2</v>
      </c>
      <c r="H90" s="41">
        <v>0</v>
      </c>
      <c r="I90" s="41">
        <f>'Variable Rates - Sept'!C145/31</f>
        <v>0.38651612903225802</v>
      </c>
      <c r="K90" s="20">
        <v>2000</v>
      </c>
      <c r="L90">
        <f>K90*H90</f>
        <v>0</v>
      </c>
      <c r="M90">
        <f>K90*D90</f>
        <v>280</v>
      </c>
      <c r="S90" s="10"/>
      <c r="U90" s="27" t="s">
        <v>165</v>
      </c>
      <c r="V90" s="28">
        <v>5228</v>
      </c>
      <c r="W90" s="31">
        <f>G90</f>
        <v>-1.7006284755009815E-2</v>
      </c>
      <c r="X90" s="32">
        <f>V90*W90</f>
        <v>-88.908856699191318</v>
      </c>
      <c r="Y90" s="26"/>
      <c r="Z90" s="26"/>
      <c r="AA90" s="26"/>
      <c r="AB90" s="26"/>
      <c r="AC90" s="26"/>
    </row>
    <row r="91" spans="1:29" x14ac:dyDescent="0.25">
      <c r="A91" t="s">
        <v>77</v>
      </c>
      <c r="B91" s="13">
        <f>$B$1</f>
        <v>2.1349999999999998</v>
      </c>
      <c r="C91" s="52">
        <v>0</v>
      </c>
      <c r="D91" s="39">
        <v>0.14000000000000001</v>
      </c>
      <c r="E91" s="39">
        <f>+D91-C91</f>
        <v>0.14000000000000001</v>
      </c>
      <c r="F91" s="10">
        <f>(B91+C91)/(1-'Variable Rates - Sept'!E147)+'Variable Rates - Sept'!D147-(B91+C91)</f>
        <v>0.1564932329275841</v>
      </c>
      <c r="G91" s="18">
        <f>+E91-F91</f>
        <v>-1.6493232927584089E-2</v>
      </c>
      <c r="H91" s="41">
        <v>0</v>
      </c>
      <c r="I91" s="41">
        <f>'Variable Rates - Sept'!C147/31</f>
        <v>0.31345161290322582</v>
      </c>
      <c r="K91" s="20">
        <v>4023</v>
      </c>
      <c r="L91">
        <f>K91*H91</f>
        <v>0</v>
      </c>
      <c r="M91">
        <f>K91*D91</f>
        <v>563.22</v>
      </c>
      <c r="S91" s="10"/>
      <c r="U91" s="27" t="s">
        <v>166</v>
      </c>
      <c r="V91" s="28">
        <v>0</v>
      </c>
      <c r="W91" s="31">
        <f>G91</f>
        <v>-1.6493232927584089E-2</v>
      </c>
      <c r="X91" s="32">
        <f>V91*W91</f>
        <v>0</v>
      </c>
      <c r="Y91" s="26"/>
      <c r="Z91" s="26"/>
      <c r="AA91" s="26"/>
      <c r="AB91" s="26"/>
      <c r="AC91" s="26"/>
    </row>
    <row r="92" spans="1:29" ht="13.8" thickBot="1" x14ac:dyDescent="0.3">
      <c r="B92" t="s">
        <v>167</v>
      </c>
      <c r="D92" s="39">
        <f>M92/K92</f>
        <v>0.14000000000000001</v>
      </c>
      <c r="H92" s="39">
        <f>IF(K92=0,0,L92/K92)</f>
        <v>1.94655E-2</v>
      </c>
      <c r="I92" s="39">
        <f>IF(K92=0,0,L92/K92)</f>
        <v>1.94655E-2</v>
      </c>
      <c r="K92" s="17">
        <f>SUM(K87:K91)</f>
        <v>20000</v>
      </c>
      <c r="L92" s="49">
        <f>SUM(L87:L91)</f>
        <v>389.31</v>
      </c>
      <c r="M92">
        <f>SUM(M87:M91)</f>
        <v>2800</v>
      </c>
      <c r="S92" s="10"/>
      <c r="U92" s="33"/>
      <c r="V92" s="34">
        <f>SUM(V87:V91)</f>
        <v>23459</v>
      </c>
      <c r="W92" s="35">
        <f>X92/V92</f>
        <v>-1.3736364218774934E-3</v>
      </c>
      <c r="X92" s="36">
        <f>SUM(X87:X91)</f>
        <v>-32.224136820824114</v>
      </c>
      <c r="Y92" s="26"/>
      <c r="Z92" s="26"/>
      <c r="AA92" s="26"/>
      <c r="AB92" s="26"/>
      <c r="AC92" s="26"/>
    </row>
    <row r="93" spans="1:29" x14ac:dyDescent="0.25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5">
      <c r="A94" t="s">
        <v>86</v>
      </c>
      <c r="B94" s="13">
        <f>$B$1</f>
        <v>2.1349999999999998</v>
      </c>
      <c r="C94" s="37">
        <v>-0.12</v>
      </c>
      <c r="D94" s="39">
        <v>0.22</v>
      </c>
      <c r="E94" s="39">
        <f>+D94-C94</f>
        <v>0.33999999999999997</v>
      </c>
      <c r="F94" s="10">
        <f>(B94+C94)/(1-'Variable Rates - Sept'!E158)+'Variable Rates - Sept'!D158-(B94+C94)</f>
        <v>0.29903139671990608</v>
      </c>
      <c r="G94" s="18">
        <f>+E94-F94</f>
        <v>4.0968603280093885E-2</v>
      </c>
      <c r="H94" s="41">
        <v>4.4999999999999998E-2</v>
      </c>
      <c r="I94" s="41">
        <f>'Variable Rates - Sept'!C158/31</f>
        <v>0.62880645161290316</v>
      </c>
      <c r="K94" s="20">
        <f>1473*2</f>
        <v>2946</v>
      </c>
      <c r="L94">
        <f>K94*H94</f>
        <v>132.57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5">
      <c r="A95" t="s">
        <v>82</v>
      </c>
      <c r="B95" s="13">
        <f>$B$1</f>
        <v>2.1349999999999998</v>
      </c>
      <c r="C95" s="52">
        <v>-0.1</v>
      </c>
      <c r="D95" s="39">
        <v>0.22</v>
      </c>
      <c r="E95" s="39">
        <f>+D95-C95</f>
        <v>0.32</v>
      </c>
      <c r="F95" s="10">
        <f>(B95+C95)/(1-'Variable Rates - Sept'!E154)+'Variable Rates - Sept'!D154-(B95+C95)</f>
        <v>0.26282213027795454</v>
      </c>
      <c r="G95" s="18">
        <f>+E95-F95</f>
        <v>5.7177869722045471E-2</v>
      </c>
      <c r="H95" s="41">
        <v>0.06</v>
      </c>
      <c r="I95" s="41">
        <f>'Variable Rates - Sept'!C154/31</f>
        <v>0.46909677419354839</v>
      </c>
      <c r="K95" s="20">
        <f>963*2</f>
        <v>1926</v>
      </c>
      <c r="L95">
        <f>K95*H95</f>
        <v>115.56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5">
      <c r="A96" t="s">
        <v>87</v>
      </c>
      <c r="B96" s="13">
        <f>$B$1</f>
        <v>2.1349999999999998</v>
      </c>
      <c r="C96" s="37">
        <v>-0.08</v>
      </c>
      <c r="D96" s="39">
        <v>0.22</v>
      </c>
      <c r="E96" s="39">
        <f>+D96-C96</f>
        <v>0.3</v>
      </c>
      <c r="F96" s="10">
        <f>(B96+C96)/(1-'Variable Rates - Sept'!E159)+'Variable Rates - Sept'!D159-(B96+C96)</f>
        <v>0.27526814940938626</v>
      </c>
      <c r="G96" s="18">
        <f>+E96-F96</f>
        <v>2.4731850590613724E-2</v>
      </c>
      <c r="H96" s="41">
        <v>0.03</v>
      </c>
      <c r="I96" s="41">
        <f>'Variable Rates - Sept'!C159/31</f>
        <v>0.49116129032258066</v>
      </c>
      <c r="K96" s="20">
        <f>2062*2</f>
        <v>4124</v>
      </c>
      <c r="L96">
        <f>K96*H96</f>
        <v>123.72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5">
      <c r="A97" t="s">
        <v>81</v>
      </c>
      <c r="B97" s="13">
        <f>$B$1</f>
        <v>2.1349999999999998</v>
      </c>
      <c r="C97" s="37">
        <v>-0.06</v>
      </c>
      <c r="D97" s="39">
        <v>0.22</v>
      </c>
      <c r="E97" s="39">
        <f>+D97-C97</f>
        <v>0.28000000000000003</v>
      </c>
      <c r="F97" s="10">
        <f>(B97+C97)/(1-'Variable Rates - Sept'!E153)+'Variable Rates - Sept'!D153-(B97+C97)</f>
        <v>0.26502442982921393</v>
      </c>
      <c r="G97" s="18">
        <f>+E97-F97</f>
        <v>1.4975570170786101E-2</v>
      </c>
      <c r="H97" s="41">
        <v>0.02</v>
      </c>
      <c r="I97" s="41">
        <f>'Variable Rates - Sept'!C153/31</f>
        <v>0.47538709677419355</v>
      </c>
      <c r="K97" s="20">
        <f>502*2</f>
        <v>1004</v>
      </c>
      <c r="L97">
        <f>K97*H97</f>
        <v>20.080000000000002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5">
      <c r="A98" t="s">
        <v>83</v>
      </c>
      <c r="B98" s="13">
        <f>$B$1</f>
        <v>2.1349999999999998</v>
      </c>
      <c r="C98" s="52">
        <v>0</v>
      </c>
      <c r="D98" s="39">
        <v>0.22</v>
      </c>
      <c r="E98" s="39">
        <f>+D98-C98</f>
        <v>0.22</v>
      </c>
      <c r="F98" s="10">
        <f>(B98+C98)/(1-'Variable Rates - Sept'!E155)+'Variable Rates - Sept'!D155-(B98+C98)</f>
        <v>0.2046095421837526</v>
      </c>
      <c r="G98" s="18">
        <f>+E98-F98</f>
        <v>1.5390457816247399E-2</v>
      </c>
      <c r="H98" s="41">
        <v>0.02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5">
      <c r="B99" t="s">
        <v>167</v>
      </c>
      <c r="H99" s="39">
        <f>IF(K99=0,0,L99/K99)</f>
        <v>3.9192999999999999E-2</v>
      </c>
      <c r="I99" s="39">
        <f>IF(K99=0,0,L99/K99)</f>
        <v>3.9192999999999999E-2</v>
      </c>
      <c r="K99" s="17">
        <f>SUM(K94:K98)</f>
        <v>10000</v>
      </c>
      <c r="L99" s="17">
        <f>SUM(L94:L98)</f>
        <v>391.93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5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5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5">
      <c r="A102" s="50" t="s">
        <v>102</v>
      </c>
      <c r="P102" s="21"/>
      <c r="Q102" s="21"/>
      <c r="U102" s="22"/>
    </row>
    <row r="103" spans="1:29" x14ac:dyDescent="0.25">
      <c r="A103" s="19"/>
      <c r="P103" s="21"/>
      <c r="Q103" s="21"/>
      <c r="U103" s="22"/>
    </row>
    <row r="104" spans="1:29" x14ac:dyDescent="0.25">
      <c r="A104" t="s">
        <v>103</v>
      </c>
      <c r="B104" s="13">
        <f t="shared" ref="B104:B109" si="6">$B$1</f>
        <v>2.1349999999999998</v>
      </c>
      <c r="C104" s="52">
        <v>-0.12</v>
      </c>
      <c r="D104" s="39">
        <v>0.23</v>
      </c>
      <c r="E104" s="39">
        <f t="shared" ref="E104:E109" si="7">+D104-C104</f>
        <v>0.35</v>
      </c>
      <c r="F104" s="10">
        <f>(B104+C104)/(1-'Variable Rates - Sept'!E181)+'Variable Rates - Sept'!D181-(B104+C104)</f>
        <v>0.13663795199664586</v>
      </c>
      <c r="G104" s="18">
        <f t="shared" ref="G104:G109" si="8">+E104-F104</f>
        <v>0.21336204800335412</v>
      </c>
      <c r="H104" s="39">
        <v>0.19</v>
      </c>
      <c r="I104" s="39">
        <f>'Variable Rates - Sept'!C181/31</f>
        <v>0.36962903225806454</v>
      </c>
      <c r="P104" s="21"/>
      <c r="Q104" s="21"/>
      <c r="U104" s="22"/>
    </row>
    <row r="105" spans="1:29" x14ac:dyDescent="0.25">
      <c r="A105" t="s">
        <v>104</v>
      </c>
      <c r="B105" s="13">
        <f t="shared" si="6"/>
        <v>2.1349999999999998</v>
      </c>
      <c r="C105" s="52">
        <v>-0.12</v>
      </c>
      <c r="D105" s="39">
        <v>0.23</v>
      </c>
      <c r="E105" s="39">
        <f t="shared" si="7"/>
        <v>0.35</v>
      </c>
      <c r="F105" s="10">
        <f>(B105+C105)/(1-'Variable Rates - Sept'!E182)+'Variable Rates - Sept'!D182-(B105+C105)</f>
        <v>0.15974632625013241</v>
      </c>
      <c r="G105" s="18">
        <f t="shared" si="8"/>
        <v>0.19025367374986757</v>
      </c>
      <c r="H105" s="39">
        <v>0.17</v>
      </c>
      <c r="I105" s="39">
        <f>'Variable Rates - Sept'!C182/31</f>
        <v>0.42207741935483872</v>
      </c>
      <c r="P105" s="21"/>
      <c r="Q105" s="21"/>
      <c r="U105" s="22"/>
    </row>
    <row r="106" spans="1:29" x14ac:dyDescent="0.25">
      <c r="A106" t="s">
        <v>105</v>
      </c>
      <c r="B106" s="13">
        <f t="shared" si="6"/>
        <v>2.1349999999999998</v>
      </c>
      <c r="C106" s="52">
        <v>-7.0000000000000007E-2</v>
      </c>
      <c r="D106" s="39">
        <v>0.23</v>
      </c>
      <c r="E106" s="39">
        <f t="shared" si="7"/>
        <v>0.30000000000000004</v>
      </c>
      <c r="F106" s="10">
        <f>(B106+C106)/(1-'Variable Rates - Sept'!E185)+'Variable Rates - Sept'!D185-(B106+C106)</f>
        <v>0.12878245980371661</v>
      </c>
      <c r="G106" s="18">
        <f t="shared" si="8"/>
        <v>0.17121754019628344</v>
      </c>
      <c r="H106" s="39">
        <v>0.15</v>
      </c>
      <c r="I106" s="39">
        <f>'Variable Rates - Sept'!C185/31</f>
        <v>0.35093225806451611</v>
      </c>
      <c r="P106" s="21"/>
      <c r="Q106" s="21"/>
      <c r="U106" s="22"/>
    </row>
    <row r="107" spans="1:29" x14ac:dyDescent="0.25">
      <c r="A107" t="s">
        <v>106</v>
      </c>
      <c r="B107" s="13">
        <f t="shared" si="6"/>
        <v>2.1349999999999998</v>
      </c>
      <c r="C107" s="52">
        <v>-7.0000000000000007E-2</v>
      </c>
      <c r="D107" s="39">
        <v>0.23</v>
      </c>
      <c r="E107" s="39">
        <f t="shared" si="7"/>
        <v>0.30000000000000004</v>
      </c>
      <c r="F107" s="10">
        <f>(B107+C107)/(1-'Variable Rates - Sept'!E186)+'Variable Rates - Sept'!D186-(B107+C107)</f>
        <v>0.15219983150800376</v>
      </c>
      <c r="G107" s="18">
        <f t="shared" si="8"/>
        <v>0.14780016849199629</v>
      </c>
      <c r="H107" s="39">
        <v>0.13</v>
      </c>
      <c r="I107" s="39">
        <f>'Variable Rates - Sept'!C186/31</f>
        <v>0.4033806451612903</v>
      </c>
    </row>
    <row r="108" spans="1:29" x14ac:dyDescent="0.25">
      <c r="A108" t="s">
        <v>107</v>
      </c>
      <c r="B108" s="13">
        <f t="shared" si="6"/>
        <v>2.1349999999999998</v>
      </c>
      <c r="C108" s="37">
        <v>-0.01</v>
      </c>
      <c r="D108" s="39">
        <v>0.23</v>
      </c>
      <c r="E108" s="39">
        <f t="shared" si="7"/>
        <v>0.24000000000000002</v>
      </c>
      <c r="F108" s="10">
        <f>(B108+C108)/(1-'Variable Rates - Sept'!E189)+'Variable Rates - Sept'!D189-(B108+C108)</f>
        <v>0.11802161263507882</v>
      </c>
      <c r="G108" s="18">
        <f t="shared" si="8"/>
        <v>0.1219783873649212</v>
      </c>
      <c r="H108" s="39">
        <v>0.1</v>
      </c>
      <c r="I108" s="39">
        <f>'Variable Rates - Sept'!C189/31</f>
        <v>0.32742903225806452</v>
      </c>
    </row>
    <row r="109" spans="1:29" x14ac:dyDescent="0.25">
      <c r="A109" t="s">
        <v>108</v>
      </c>
      <c r="B109" s="13">
        <f t="shared" si="6"/>
        <v>2.1349999999999998</v>
      </c>
      <c r="C109" s="37">
        <v>-0.01</v>
      </c>
      <c r="D109" s="39">
        <v>0.23</v>
      </c>
      <c r="E109" s="39">
        <f t="shared" si="7"/>
        <v>0.24000000000000002</v>
      </c>
      <c r="F109" s="10">
        <f>(B109+C109)/(1-'Variable Rates - Sept'!E190)+'Variable Rates - Sept'!D190-(B109+C109)</f>
        <v>0.1417964368057012</v>
      </c>
      <c r="G109" s="18">
        <f t="shared" si="8"/>
        <v>9.8203563194298821E-2</v>
      </c>
      <c r="H109" s="39">
        <v>0.08</v>
      </c>
      <c r="I109" s="39">
        <f>'Variable Rates - Sept'!C190/31</f>
        <v>0.37987741935483871</v>
      </c>
    </row>
    <row r="110" spans="1:29" x14ac:dyDescent="0.25">
      <c r="F110" s="10"/>
      <c r="G110" s="18"/>
    </row>
    <row r="111" spans="1:29" x14ac:dyDescent="0.25">
      <c r="A111" s="54" t="s">
        <v>118</v>
      </c>
      <c r="F111" s="10"/>
      <c r="G111" s="18"/>
    </row>
    <row r="112" spans="1:29" x14ac:dyDescent="0.25">
      <c r="A112" t="s">
        <v>124</v>
      </c>
      <c r="B112" s="13">
        <f>$B$1</f>
        <v>2.1349999999999998</v>
      </c>
      <c r="C112" s="52">
        <v>-0.08</v>
      </c>
      <c r="D112" s="39">
        <v>0.12</v>
      </c>
      <c r="E112" s="39">
        <f>+D112-C112</f>
        <v>0.2</v>
      </c>
      <c r="F112" s="10">
        <f>(B112+C112)/(1-'Variable Rates - Sept'!E206)+'Variable Rates - Sept'!D206-(B112+C112)</f>
        <v>3.0649013257767699E-2</v>
      </c>
      <c r="G112" s="18">
        <f>+E112-F112</f>
        <v>0.16935098674223231</v>
      </c>
      <c r="H112" s="39">
        <v>0.09</v>
      </c>
      <c r="I112" s="39">
        <f>'Variable Rates - Sept'!C206/31</f>
        <v>0.19486451612903224</v>
      </c>
    </row>
    <row r="113" spans="2:21" x14ac:dyDescent="0.25">
      <c r="B113"/>
      <c r="C113"/>
      <c r="D113"/>
      <c r="E113"/>
      <c r="H113"/>
      <c r="I113"/>
      <c r="T113" s="21"/>
    </row>
    <row r="114" spans="2:21" x14ac:dyDescent="0.25">
      <c r="B114"/>
      <c r="C114"/>
      <c r="D114"/>
      <c r="E114"/>
      <c r="H114"/>
      <c r="I114"/>
    </row>
    <row r="115" spans="2:21" x14ac:dyDescent="0.25">
      <c r="T115" s="21"/>
    </row>
    <row r="117" spans="2:21" x14ac:dyDescent="0.25">
      <c r="N117" t="s">
        <v>168</v>
      </c>
    </row>
    <row r="119" spans="2:21" x14ac:dyDescent="0.25">
      <c r="N119">
        <v>10000</v>
      </c>
      <c r="O119">
        <v>-0.05</v>
      </c>
      <c r="P119" s="21">
        <f>+B1</f>
        <v>2.1349999999999998</v>
      </c>
      <c r="Q119" s="21">
        <f>+O119+P119</f>
        <v>2.085</v>
      </c>
      <c r="R119">
        <v>0</v>
      </c>
      <c r="S119">
        <v>0.315</v>
      </c>
      <c r="T119">
        <f>+N119/0.9501*Q119+N119*(R119+S119)</f>
        <v>25095.058414903695</v>
      </c>
      <c r="U119" s="22">
        <f>+N119/0.9421</f>
        <v>10614.584439019212</v>
      </c>
    </row>
    <row r="120" spans="2:21" x14ac:dyDescent="0.25">
      <c r="T120">
        <f>+T119/N119</f>
        <v>2.5095058414903697</v>
      </c>
    </row>
    <row r="121" spans="2:21" x14ac:dyDescent="0.25">
      <c r="T121" s="21">
        <f>+T120-P119</f>
        <v>0.37450584149036992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19"/>
  <sheetViews>
    <sheetView workbookViewId="0"/>
  </sheetViews>
  <sheetFormatPr defaultRowHeight="13.2" x14ac:dyDescent="0.25"/>
  <cols>
    <col min="2" max="9" width="9.109375" style="13" customWidth="1"/>
  </cols>
  <sheetData>
    <row r="1" spans="1:9" ht="15.6" x14ac:dyDescent="0.3">
      <c r="A1" s="30" t="s">
        <v>183</v>
      </c>
      <c r="C1" s="60"/>
      <c r="I1" s="61">
        <f ca="1">NOW()</f>
        <v>36670.449496180554</v>
      </c>
    </row>
    <row r="2" spans="1:9" x14ac:dyDescent="0.25">
      <c r="C2" s="60"/>
      <c r="I2" s="62">
        <f ca="1">NOW()</f>
        <v>36670.449496180554</v>
      </c>
    </row>
    <row r="3" spans="1:9" x14ac:dyDescent="0.25">
      <c r="C3" s="60"/>
    </row>
    <row r="4" spans="1:9" x14ac:dyDescent="0.25">
      <c r="B4" s="14"/>
      <c r="C4" s="14" t="s">
        <v>127</v>
      </c>
      <c r="D4" s="14" t="s">
        <v>128</v>
      </c>
      <c r="E4" s="14" t="s">
        <v>129</v>
      </c>
      <c r="F4" s="14" t="s">
        <v>130</v>
      </c>
      <c r="G4" s="14" t="s">
        <v>131</v>
      </c>
      <c r="H4" s="14" t="s">
        <v>132</v>
      </c>
      <c r="I4" s="14" t="s">
        <v>131</v>
      </c>
    </row>
    <row r="5" spans="1:9" x14ac:dyDescent="0.25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4" t="s">
        <v>132</v>
      </c>
      <c r="H5" s="14" t="s">
        <v>136</v>
      </c>
      <c r="I5" s="14" t="s">
        <v>137</v>
      </c>
    </row>
    <row r="7" spans="1:9" x14ac:dyDescent="0.25">
      <c r="A7" s="59">
        <v>35521</v>
      </c>
      <c r="B7" s="13">
        <v>1.96</v>
      </c>
      <c r="C7" s="13">
        <v>-9.5000000000000001E-2</v>
      </c>
      <c r="D7" s="13">
        <v>0.45</v>
      </c>
      <c r="E7" s="13">
        <f>D7-C7</f>
        <v>0.54500000000000004</v>
      </c>
      <c r="F7" s="10">
        <f>(B7+C7)/(1-0.0667)+'Variable Rates - Sept'!D110-(B7+C7)</f>
        <v>0.28598565305903789</v>
      </c>
      <c r="G7" s="13">
        <f>E7-F7</f>
        <v>0.25901434694096215</v>
      </c>
    </row>
    <row r="8" spans="1:9" x14ac:dyDescent="0.25">
      <c r="A8" s="59">
        <v>35551</v>
      </c>
      <c r="B8" s="13">
        <v>2.0249999999999999</v>
      </c>
      <c r="C8" s="13">
        <v>-9.5000000000000001E-2</v>
      </c>
      <c r="D8" s="13">
        <v>0.45</v>
      </c>
      <c r="E8" s="13">
        <f t="shared" ref="E8:E18" si="0">D8-C8</f>
        <v>0.54500000000000004</v>
      </c>
      <c r="F8" s="10">
        <f>(B8+C8)/(1-0.0667)+'Variable Rates - Sept'!D110-(B8+C8)</f>
        <v>0.29063099753562605</v>
      </c>
      <c r="G8" s="13">
        <f t="shared" ref="G8:G18" si="1">E8-F8</f>
        <v>0.25436900246437399</v>
      </c>
    </row>
    <row r="9" spans="1:9" x14ac:dyDescent="0.25">
      <c r="A9" s="59">
        <v>35582</v>
      </c>
      <c r="B9" s="13">
        <v>2.0449999999999999</v>
      </c>
      <c r="C9" s="13">
        <v>-9.5000000000000001E-2</v>
      </c>
      <c r="D9" s="13">
        <v>0.45</v>
      </c>
      <c r="E9" s="13">
        <f t="shared" si="0"/>
        <v>0.54500000000000004</v>
      </c>
      <c r="F9" s="10">
        <f>(B9+C9)/(1-0.0667)+'Variable Rates - Sept'!D110-(B9+C9)</f>
        <v>0.2920603342976531</v>
      </c>
      <c r="G9" s="13">
        <f t="shared" si="1"/>
        <v>0.25293966570234694</v>
      </c>
    </row>
    <row r="10" spans="1:9" x14ac:dyDescent="0.25">
      <c r="A10" s="59">
        <v>35612</v>
      </c>
      <c r="B10" s="13">
        <v>2.0499999999999998</v>
      </c>
      <c r="C10" s="13">
        <v>-9.5000000000000001E-2</v>
      </c>
      <c r="D10" s="13">
        <v>0.45</v>
      </c>
      <c r="E10" s="13">
        <f t="shared" si="0"/>
        <v>0.54500000000000004</v>
      </c>
      <c r="F10" s="10">
        <f>(B10+C10)/(1-0.0667)+'Variable Rates - Sept'!D110-(B10+C10)</f>
        <v>0.29241766848816009</v>
      </c>
      <c r="G10" s="13">
        <f t="shared" si="1"/>
        <v>0.25258233151183995</v>
      </c>
    </row>
    <row r="11" spans="1:9" x14ac:dyDescent="0.25">
      <c r="A11" s="59">
        <v>35643</v>
      </c>
      <c r="B11" s="13">
        <v>2.0550000000000002</v>
      </c>
      <c r="C11" s="13">
        <v>-9.5000000000000001E-2</v>
      </c>
      <c r="D11" s="13">
        <v>0.45</v>
      </c>
      <c r="E11" s="13">
        <f t="shared" si="0"/>
        <v>0.54500000000000004</v>
      </c>
      <c r="F11" s="10">
        <f>(B11+C11)/(1-0.0667)+'Variable Rates - Sept'!D110-(B11+C11)</f>
        <v>0.29277500267866707</v>
      </c>
      <c r="G11" s="13">
        <f t="shared" si="1"/>
        <v>0.25222499732133297</v>
      </c>
    </row>
    <row r="12" spans="1:9" x14ac:dyDescent="0.25">
      <c r="A12" s="59">
        <v>35674</v>
      </c>
      <c r="B12" s="13">
        <v>2.0550000000000002</v>
      </c>
      <c r="C12" s="13">
        <v>-9.5000000000000001E-2</v>
      </c>
      <c r="D12" s="13">
        <v>0.45</v>
      </c>
      <c r="E12" s="13">
        <f t="shared" si="0"/>
        <v>0.54500000000000004</v>
      </c>
      <c r="F12" s="10">
        <f>(B12+C12)/(1-0.0667)+'Variable Rates - Sept'!D110-(B12+C12)</f>
        <v>0.29277500267866707</v>
      </c>
      <c r="G12" s="13">
        <f t="shared" si="1"/>
        <v>0.25222499732133297</v>
      </c>
    </row>
    <row r="13" spans="1:9" x14ac:dyDescent="0.25">
      <c r="A13" s="59">
        <v>35704</v>
      </c>
      <c r="B13" s="13">
        <v>2.08</v>
      </c>
      <c r="C13" s="13">
        <v>-9.5000000000000001E-2</v>
      </c>
      <c r="D13" s="13">
        <v>0.45</v>
      </c>
      <c r="E13" s="13">
        <f t="shared" si="0"/>
        <v>0.54500000000000004</v>
      </c>
      <c r="F13" s="10">
        <f>(B13+C13)/(1-0.0667)+'Variable Rates - Sept'!D110-(B13+C13)</f>
        <v>0.29456167363120112</v>
      </c>
      <c r="G13" s="13">
        <f t="shared" si="1"/>
        <v>0.25043832636879892</v>
      </c>
    </row>
    <row r="14" spans="1:9" x14ac:dyDescent="0.25">
      <c r="A14" s="59">
        <v>35735</v>
      </c>
      <c r="B14" s="13">
        <v>2.2050000000000001</v>
      </c>
      <c r="C14" s="13">
        <v>-0.09</v>
      </c>
      <c r="D14" s="13">
        <v>0.45</v>
      </c>
      <c r="E14" s="13">
        <f t="shared" si="0"/>
        <v>0.54</v>
      </c>
      <c r="F14" s="10">
        <f>(B14+C14)/(1-0.0782)+'Variable Rates - Sept'!D110-(B14+C14)</f>
        <v>0.33212395313517007</v>
      </c>
      <c r="G14" s="13">
        <f t="shared" si="1"/>
        <v>0.20787604686482997</v>
      </c>
    </row>
    <row r="15" spans="1:9" x14ac:dyDescent="0.25">
      <c r="A15" s="59">
        <v>35765</v>
      </c>
      <c r="B15" s="13">
        <v>2.3149999999999999</v>
      </c>
      <c r="C15" s="13">
        <v>-0.09</v>
      </c>
      <c r="D15" s="13">
        <v>0.45</v>
      </c>
      <c r="E15" s="13">
        <f t="shared" si="0"/>
        <v>0.54</v>
      </c>
      <c r="F15" s="10">
        <f>(B15+C15)/(1-0.0782)+'Variable Rates - Sept'!D110-(B15+C15)</f>
        <v>0.34145569537860698</v>
      </c>
      <c r="G15" s="13">
        <f t="shared" si="1"/>
        <v>0.19854430462139305</v>
      </c>
    </row>
    <row r="16" spans="1:9" x14ac:dyDescent="0.25">
      <c r="A16" s="59">
        <v>35796</v>
      </c>
      <c r="B16" s="13">
        <v>2.36</v>
      </c>
      <c r="C16" s="13">
        <v>-0.09</v>
      </c>
      <c r="D16" s="13">
        <v>0.45</v>
      </c>
      <c r="E16" s="13">
        <f t="shared" si="0"/>
        <v>0.54</v>
      </c>
      <c r="F16" s="10">
        <f>(B16+C16)/(1-0.0782)+'Variable Rates - Sept'!D110-(B16+C16)</f>
        <v>0.34527322629637647</v>
      </c>
      <c r="G16" s="13">
        <f t="shared" si="1"/>
        <v>0.19472677370362357</v>
      </c>
    </row>
    <row r="17" spans="1:9" x14ac:dyDescent="0.25">
      <c r="A17" s="59">
        <v>35827</v>
      </c>
      <c r="B17" s="13">
        <v>2.2799999999999998</v>
      </c>
      <c r="C17" s="13">
        <v>-0.09</v>
      </c>
      <c r="D17" s="13">
        <v>0.45</v>
      </c>
      <c r="E17" s="13">
        <f t="shared" si="0"/>
        <v>0.54</v>
      </c>
      <c r="F17" s="10">
        <f>(B17+C17)/(1-0.0782)+'Variable Rates - Sept'!D110-(B17+C17)</f>
        <v>0.33848650466478603</v>
      </c>
      <c r="G17" s="13">
        <f t="shared" si="1"/>
        <v>0.20151349533521401</v>
      </c>
    </row>
    <row r="18" spans="1:9" x14ac:dyDescent="0.25">
      <c r="A18" s="59">
        <v>35855</v>
      </c>
      <c r="B18" s="13">
        <v>2.1749999999999998</v>
      </c>
      <c r="C18" s="13">
        <v>-0.09</v>
      </c>
      <c r="D18" s="13">
        <v>0.45</v>
      </c>
      <c r="E18" s="13">
        <f t="shared" si="0"/>
        <v>0.54</v>
      </c>
      <c r="F18" s="10">
        <f>(B18+C18)/(1-0.0782)+'Variable Rates - Sept'!D110-(B18+C18)</f>
        <v>0.32957893252332404</v>
      </c>
      <c r="G18" s="13">
        <f t="shared" si="1"/>
        <v>0.21042106747667599</v>
      </c>
    </row>
    <row r="19" spans="1:9" x14ac:dyDescent="0.25">
      <c r="A19" s="63" t="s">
        <v>185</v>
      </c>
      <c r="G19" s="13">
        <f>SUM(G7:G18)/12</f>
        <v>0.23223961296939374</v>
      </c>
      <c r="H19" s="13">
        <f>G19*365/12</f>
        <v>7.0639548944857262</v>
      </c>
    </row>
    <row r="22" spans="1:9" ht="15.6" x14ac:dyDescent="0.3">
      <c r="A22" s="30" t="s">
        <v>186</v>
      </c>
      <c r="C22" s="60"/>
      <c r="I22" s="61"/>
    </row>
    <row r="23" spans="1:9" x14ac:dyDescent="0.25">
      <c r="C23" s="60"/>
      <c r="I23" s="62"/>
    </row>
    <row r="24" spans="1:9" x14ac:dyDescent="0.25">
      <c r="B24" s="14"/>
      <c r="C24" s="14" t="s">
        <v>127</v>
      </c>
      <c r="D24" s="14" t="s">
        <v>128</v>
      </c>
      <c r="E24" s="14" t="s">
        <v>129</v>
      </c>
      <c r="F24" s="14" t="s">
        <v>130</v>
      </c>
      <c r="G24" s="14" t="s">
        <v>131</v>
      </c>
      <c r="H24" s="14" t="s">
        <v>132</v>
      </c>
      <c r="I24" s="14" t="s">
        <v>131</v>
      </c>
    </row>
    <row r="25" spans="1:9" x14ac:dyDescent="0.25">
      <c r="A25" s="15" t="s">
        <v>184</v>
      </c>
      <c r="B25" s="14" t="s">
        <v>133</v>
      </c>
      <c r="C25" s="14" t="s">
        <v>129</v>
      </c>
      <c r="D25" s="14" t="s">
        <v>129</v>
      </c>
      <c r="E25" s="14" t="s">
        <v>134</v>
      </c>
      <c r="F25" s="14" t="s">
        <v>135</v>
      </c>
      <c r="G25" s="14" t="s">
        <v>132</v>
      </c>
      <c r="H25" s="14" t="s">
        <v>136</v>
      </c>
      <c r="I25" s="14" t="s">
        <v>137</v>
      </c>
    </row>
    <row r="27" spans="1:9" x14ac:dyDescent="0.25">
      <c r="A27" s="59">
        <v>35521</v>
      </c>
      <c r="B27" s="13">
        <v>1.96</v>
      </c>
      <c r="C27" s="13">
        <v>-0.115</v>
      </c>
      <c r="D27" s="13">
        <v>0.48</v>
      </c>
      <c r="E27" s="13">
        <f>D27-C27</f>
        <v>0.59499999999999997</v>
      </c>
      <c r="F27" s="10">
        <f>(B27+C27)/(1-0.0671)+'Variable Rates - Sept'!D158-(B27+C27)</f>
        <v>0.28680393396934289</v>
      </c>
      <c r="G27" s="13">
        <f>E27-F27</f>
        <v>0.30819606603065708</v>
      </c>
    </row>
    <row r="28" spans="1:9" x14ac:dyDescent="0.25">
      <c r="A28" s="59">
        <v>35551</v>
      </c>
      <c r="B28" s="13">
        <v>2.0249999999999999</v>
      </c>
      <c r="C28" s="13">
        <v>-0.115</v>
      </c>
      <c r="D28" s="13">
        <v>0.48</v>
      </c>
      <c r="E28" s="13">
        <f t="shared" ref="E28:E38" si="2">D28-C28</f>
        <v>0.59499999999999997</v>
      </c>
      <c r="F28" s="10">
        <f>(B28+C28)/(1-0.0671)+'Variable Rates - Sept'!D158-(B28+C28)</f>
        <v>0.29147914031514666</v>
      </c>
      <c r="G28" s="13">
        <f t="shared" ref="G28:G38" si="3">E28-F28</f>
        <v>0.30352085968485332</v>
      </c>
    </row>
    <row r="29" spans="1:9" x14ac:dyDescent="0.25">
      <c r="A29" s="59">
        <v>35582</v>
      </c>
      <c r="B29" s="13">
        <v>2.0449999999999999</v>
      </c>
      <c r="C29" s="13">
        <v>-0.115</v>
      </c>
      <c r="D29" s="13">
        <v>0.48</v>
      </c>
      <c r="E29" s="13">
        <f t="shared" si="2"/>
        <v>0.59499999999999997</v>
      </c>
      <c r="F29" s="10">
        <f>(B29+C29)/(1-0.0671)+'Variable Rates - Sept'!D158-(B29+C29)</f>
        <v>0.2929176653446246</v>
      </c>
      <c r="G29" s="13">
        <f t="shared" si="3"/>
        <v>0.30208233465537537</v>
      </c>
    </row>
    <row r="30" spans="1:9" x14ac:dyDescent="0.25">
      <c r="A30" s="59">
        <v>35612</v>
      </c>
      <c r="B30" s="13">
        <v>2.0499999999999998</v>
      </c>
      <c r="C30" s="13">
        <v>-0.115</v>
      </c>
      <c r="D30" s="13">
        <v>0.48</v>
      </c>
      <c r="E30" s="13">
        <f t="shared" si="2"/>
        <v>0.59499999999999997</v>
      </c>
      <c r="F30" s="10">
        <f>(B30+C30)/(1-0.0671)+'Variable Rates - Sept'!D158-(B30+C30)</f>
        <v>0.29327729660199409</v>
      </c>
      <c r="G30" s="13">
        <f t="shared" si="3"/>
        <v>0.30172270339800589</v>
      </c>
    </row>
    <row r="31" spans="1:9" x14ac:dyDescent="0.25">
      <c r="A31" s="59">
        <v>35643</v>
      </c>
      <c r="B31" s="13">
        <v>2.0550000000000002</v>
      </c>
      <c r="C31" s="13">
        <v>-0.115</v>
      </c>
      <c r="D31" s="13">
        <v>0.48</v>
      </c>
      <c r="E31" s="13">
        <f t="shared" si="2"/>
        <v>0.59499999999999997</v>
      </c>
      <c r="F31" s="10">
        <f>(B31+C31)/(1-0.0671)+'Variable Rates - Sept'!D158-(B31+C31)</f>
        <v>0.29363692785936357</v>
      </c>
      <c r="G31" s="13">
        <f t="shared" si="3"/>
        <v>0.3013630721406364</v>
      </c>
    </row>
    <row r="32" spans="1:9" x14ac:dyDescent="0.25">
      <c r="A32" s="59">
        <v>35674</v>
      </c>
      <c r="B32" s="13">
        <v>2.0550000000000002</v>
      </c>
      <c r="C32" s="13">
        <v>-0.115</v>
      </c>
      <c r="D32" s="13">
        <v>0.48</v>
      </c>
      <c r="E32" s="13">
        <f t="shared" si="2"/>
        <v>0.59499999999999997</v>
      </c>
      <c r="F32" s="10">
        <f>(B32+C32)/(1-0.0671)+'Variable Rates - Sept'!D158-(B32+C32)</f>
        <v>0.29363692785936357</v>
      </c>
      <c r="G32" s="13">
        <f t="shared" si="3"/>
        <v>0.3013630721406364</v>
      </c>
    </row>
    <row r="33" spans="1:9" x14ac:dyDescent="0.25">
      <c r="A33" s="59">
        <v>35704</v>
      </c>
      <c r="B33" s="13">
        <v>2.08</v>
      </c>
      <c r="C33" s="13">
        <v>-0.115</v>
      </c>
      <c r="D33" s="13">
        <v>0.48</v>
      </c>
      <c r="E33" s="13">
        <f t="shared" si="2"/>
        <v>0.59499999999999997</v>
      </c>
      <c r="F33" s="10">
        <f>(B33+C33)/(1-0.0671)+'Variable Rates - Sept'!D158-(B33+C33)</f>
        <v>0.295435084146211</v>
      </c>
      <c r="G33" s="13">
        <f t="shared" si="3"/>
        <v>0.29956491585378897</v>
      </c>
    </row>
    <row r="34" spans="1:9" x14ac:dyDescent="0.25">
      <c r="A34" s="59">
        <v>35735</v>
      </c>
      <c r="B34" s="13">
        <v>2.2050000000000001</v>
      </c>
      <c r="C34" s="13">
        <v>-0.115</v>
      </c>
      <c r="D34" s="13">
        <v>0.48</v>
      </c>
      <c r="E34" s="13">
        <f t="shared" si="2"/>
        <v>0.59499999999999997</v>
      </c>
      <c r="F34" s="10">
        <f>(B34+C34)/(1-0.0671)+'Variable Rates - Sept'!D158-(B34+C34)</f>
        <v>0.30442586558044837</v>
      </c>
      <c r="G34" s="13">
        <f t="shared" si="3"/>
        <v>0.2905741344195516</v>
      </c>
    </row>
    <row r="35" spans="1:9" x14ac:dyDescent="0.25">
      <c r="A35" s="59">
        <v>35765</v>
      </c>
      <c r="B35" s="13">
        <v>2.3149999999999999</v>
      </c>
      <c r="C35" s="13">
        <v>-0.115</v>
      </c>
      <c r="D35" s="13">
        <v>0.48</v>
      </c>
      <c r="E35" s="13">
        <f t="shared" si="2"/>
        <v>0.59499999999999997</v>
      </c>
      <c r="F35" s="10">
        <f>(B35+C35)/(1-0.088)+'Variable Rates - Sept'!D158-(B35+C35)</f>
        <v>0.36638070175438608</v>
      </c>
      <c r="G35" s="13">
        <f t="shared" si="3"/>
        <v>0.22861929824561389</v>
      </c>
    </row>
    <row r="36" spans="1:9" x14ac:dyDescent="0.25">
      <c r="A36" s="59">
        <v>35796</v>
      </c>
      <c r="B36" s="13">
        <v>2.36</v>
      </c>
      <c r="C36" s="13">
        <v>-0.115</v>
      </c>
      <c r="D36" s="13">
        <v>0.48</v>
      </c>
      <c r="E36" s="13">
        <f t="shared" si="2"/>
        <v>0.59499999999999997</v>
      </c>
      <c r="F36" s="10">
        <f>(B36+C36)/(1-0.088)+'Variable Rates - Sept'!D158-(B36+C36)</f>
        <v>0.37072280701754368</v>
      </c>
      <c r="G36" s="13">
        <f t="shared" si="3"/>
        <v>0.2242771929824563</v>
      </c>
    </row>
    <row r="37" spans="1:9" x14ac:dyDescent="0.25">
      <c r="A37" s="59">
        <v>35827</v>
      </c>
      <c r="B37" s="13">
        <v>2.2799999999999998</v>
      </c>
      <c r="C37" s="13">
        <v>-0.115</v>
      </c>
      <c r="D37" s="13">
        <v>0.48</v>
      </c>
      <c r="E37" s="13">
        <f t="shared" si="2"/>
        <v>0.59499999999999997</v>
      </c>
      <c r="F37" s="10">
        <f>(B37+C37)/(1-0.088)+'Variable Rates - Sept'!D158-(B37+C37)</f>
        <v>0.36300350877192988</v>
      </c>
      <c r="G37" s="13">
        <f t="shared" si="3"/>
        <v>0.23199649122807009</v>
      </c>
    </row>
    <row r="38" spans="1:9" x14ac:dyDescent="0.25">
      <c r="A38" s="59">
        <v>35855</v>
      </c>
      <c r="B38" s="13">
        <v>2.1749999999999998</v>
      </c>
      <c r="C38" s="13">
        <v>-0.115</v>
      </c>
      <c r="D38" s="13">
        <v>0.48</v>
      </c>
      <c r="E38" s="13">
        <f t="shared" si="2"/>
        <v>0.59499999999999997</v>
      </c>
      <c r="F38" s="10">
        <f>(B38+C38)/(1-0.088)+'Variable Rates - Sept'!D158-(B38+C38)</f>
        <v>0.35287192982456128</v>
      </c>
      <c r="G38" s="13">
        <f t="shared" si="3"/>
        <v>0.24212807017543869</v>
      </c>
    </row>
    <row r="39" spans="1:9" x14ac:dyDescent="0.25">
      <c r="A39" s="63" t="s">
        <v>185</v>
      </c>
      <c r="G39" s="13">
        <f>SUM(G27:G38)/12</f>
        <v>0.27795068424625707</v>
      </c>
      <c r="H39" s="13">
        <f>G39*365/12</f>
        <v>8.4543333124903182</v>
      </c>
    </row>
    <row r="42" spans="1:9" ht="15.6" x14ac:dyDescent="0.3">
      <c r="A42" s="30" t="s">
        <v>186</v>
      </c>
      <c r="C42" s="60"/>
      <c r="I42" s="61"/>
    </row>
    <row r="43" spans="1:9" x14ac:dyDescent="0.25">
      <c r="C43" s="60"/>
      <c r="I43" s="62"/>
    </row>
    <row r="44" spans="1:9" x14ac:dyDescent="0.25">
      <c r="B44" s="14"/>
      <c r="C44" s="14" t="s">
        <v>127</v>
      </c>
      <c r="D44" s="14" t="s">
        <v>128</v>
      </c>
      <c r="E44" s="14" t="s">
        <v>129</v>
      </c>
      <c r="F44" s="14" t="s">
        <v>130</v>
      </c>
      <c r="G44" s="14" t="s">
        <v>131</v>
      </c>
      <c r="H44" s="14" t="s">
        <v>132</v>
      </c>
      <c r="I44" s="14" t="s">
        <v>131</v>
      </c>
    </row>
    <row r="45" spans="1:9" x14ac:dyDescent="0.25">
      <c r="A45" s="15" t="s">
        <v>184</v>
      </c>
      <c r="B45" s="14" t="s">
        <v>133</v>
      </c>
      <c r="C45" s="14" t="s">
        <v>129</v>
      </c>
      <c r="D45" s="14" t="s">
        <v>129</v>
      </c>
      <c r="E45" s="14" t="s">
        <v>134</v>
      </c>
      <c r="F45" s="14" t="s">
        <v>135</v>
      </c>
      <c r="G45" s="14" t="s">
        <v>132</v>
      </c>
      <c r="H45" s="14" t="s">
        <v>136</v>
      </c>
      <c r="I45" s="14" t="s">
        <v>137</v>
      </c>
    </row>
    <row r="47" spans="1:9" x14ac:dyDescent="0.25">
      <c r="A47" s="59">
        <v>35521</v>
      </c>
      <c r="B47" s="13">
        <v>1.96</v>
      </c>
      <c r="C47" s="13">
        <v>-0.115</v>
      </c>
      <c r="D47" s="13">
        <v>0.48</v>
      </c>
      <c r="E47" s="13">
        <f>D47-C47</f>
        <v>0.59499999999999997</v>
      </c>
      <c r="F47" s="10">
        <f>(B47+C47)/(1-0.0671)+'Variable Rates - Sept'!D158-(B47+C47)</f>
        <v>0.28680393396934289</v>
      </c>
      <c r="G47" s="13">
        <f>E47-F47</f>
        <v>0.30819606603065708</v>
      </c>
    </row>
    <row r="48" spans="1:9" x14ac:dyDescent="0.25">
      <c r="A48" s="59">
        <v>35551</v>
      </c>
      <c r="B48" s="13">
        <v>2.0249999999999999</v>
      </c>
      <c r="C48" s="13">
        <v>-0.115</v>
      </c>
      <c r="D48" s="13">
        <v>0.48</v>
      </c>
      <c r="E48" s="13">
        <f t="shared" ref="E48:E58" si="4">D48-C48</f>
        <v>0.59499999999999997</v>
      </c>
      <c r="F48" s="10">
        <f>(B48+C48)/(1-0.0671)+'Variable Rates - Sept'!D158-(B48+C48)</f>
        <v>0.29147914031514666</v>
      </c>
      <c r="G48" s="13">
        <f t="shared" ref="G48:G58" si="5">E48-F48</f>
        <v>0.30352085968485332</v>
      </c>
    </row>
    <row r="49" spans="1:9" x14ac:dyDescent="0.25">
      <c r="A49" s="59">
        <v>35582</v>
      </c>
      <c r="B49" s="13">
        <v>2.0449999999999999</v>
      </c>
      <c r="C49" s="13">
        <v>-0.115</v>
      </c>
      <c r="D49" s="13">
        <v>0.48</v>
      </c>
      <c r="E49" s="13">
        <f t="shared" si="4"/>
        <v>0.59499999999999997</v>
      </c>
      <c r="F49" s="10">
        <f>(B49+C49)/(1-0.0671)+'Variable Rates - Sept'!D158-(B49+C49)</f>
        <v>0.2929176653446246</v>
      </c>
      <c r="G49" s="13">
        <f t="shared" si="5"/>
        <v>0.30208233465537537</v>
      </c>
    </row>
    <row r="50" spans="1:9" x14ac:dyDescent="0.25">
      <c r="A50" s="59">
        <v>35612</v>
      </c>
      <c r="B50" s="13">
        <v>2.0499999999999998</v>
      </c>
      <c r="C50" s="13">
        <v>-0.115</v>
      </c>
      <c r="D50" s="13">
        <v>0.48</v>
      </c>
      <c r="E50" s="13">
        <f t="shared" si="4"/>
        <v>0.59499999999999997</v>
      </c>
      <c r="F50" s="10">
        <f>(B50+C50)/(1-0.0671)+'Variable Rates - Sept'!D158-(B50+C50)</f>
        <v>0.29327729660199409</v>
      </c>
      <c r="G50" s="13">
        <f t="shared" si="5"/>
        <v>0.30172270339800589</v>
      </c>
    </row>
    <row r="51" spans="1:9" x14ac:dyDescent="0.25">
      <c r="A51" s="59">
        <v>35643</v>
      </c>
      <c r="B51" s="13">
        <v>2.0550000000000002</v>
      </c>
      <c r="C51" s="13">
        <v>-0.115</v>
      </c>
      <c r="D51" s="13">
        <v>0.48</v>
      </c>
      <c r="E51" s="13">
        <f t="shared" si="4"/>
        <v>0.59499999999999997</v>
      </c>
      <c r="F51" s="10">
        <f>(B51+C51)/(1-0.0671)+'Variable Rates - Sept'!D158-(B51+C51)</f>
        <v>0.29363692785936357</v>
      </c>
      <c r="G51" s="13">
        <f t="shared" si="5"/>
        <v>0.3013630721406364</v>
      </c>
    </row>
    <row r="52" spans="1:9" x14ac:dyDescent="0.25">
      <c r="A52" s="59">
        <v>35674</v>
      </c>
      <c r="B52" s="13">
        <v>2.0550000000000002</v>
      </c>
      <c r="C52" s="13">
        <v>-0.115</v>
      </c>
      <c r="D52" s="13">
        <v>0.48</v>
      </c>
      <c r="E52" s="13">
        <f t="shared" si="4"/>
        <v>0.59499999999999997</v>
      </c>
      <c r="F52" s="10">
        <f>(B52+C52)/(1-0.0671)+'Variable Rates - Sept'!D158-(B52+C52)</f>
        <v>0.29363692785936357</v>
      </c>
      <c r="G52" s="13">
        <f t="shared" si="5"/>
        <v>0.3013630721406364</v>
      </c>
    </row>
    <row r="53" spans="1:9" x14ac:dyDescent="0.25">
      <c r="A53" s="59">
        <v>35704</v>
      </c>
      <c r="B53" s="13">
        <v>2.08</v>
      </c>
      <c r="C53" s="13">
        <v>-0.115</v>
      </c>
      <c r="D53" s="13">
        <v>0.48</v>
      </c>
      <c r="E53" s="13">
        <f t="shared" si="4"/>
        <v>0.59499999999999997</v>
      </c>
      <c r="F53" s="10">
        <f>(B53+C53)/(1-0.0671)+'Variable Rates - Sept'!D158-(B53+C53)</f>
        <v>0.295435084146211</v>
      </c>
      <c r="G53" s="13">
        <f t="shared" si="5"/>
        <v>0.29956491585378897</v>
      </c>
    </row>
    <row r="54" spans="1:9" x14ac:dyDescent="0.25">
      <c r="A54" s="59">
        <v>35735</v>
      </c>
      <c r="B54" s="13">
        <v>2.2050000000000001</v>
      </c>
      <c r="C54" s="13">
        <v>-0.115</v>
      </c>
      <c r="D54" s="13">
        <v>0.48</v>
      </c>
      <c r="E54" s="13">
        <f t="shared" si="4"/>
        <v>0.59499999999999997</v>
      </c>
      <c r="F54" s="10">
        <f>(B54+C54)/(1-0.0671)+'Variable Rates - Sept'!D158-(B54+C54)</f>
        <v>0.30442586558044837</v>
      </c>
      <c r="G54" s="13">
        <f t="shared" si="5"/>
        <v>0.2905741344195516</v>
      </c>
    </row>
    <row r="55" spans="1:9" x14ac:dyDescent="0.25">
      <c r="A55" s="59">
        <v>35765</v>
      </c>
      <c r="B55" s="13">
        <v>2.3149999999999999</v>
      </c>
      <c r="C55" s="13">
        <v>-0.115</v>
      </c>
      <c r="D55" s="13">
        <v>0.48</v>
      </c>
      <c r="E55" s="13">
        <f t="shared" si="4"/>
        <v>0.59499999999999997</v>
      </c>
      <c r="F55" s="10">
        <f>(B55+C55)/(1-0.088)+'Variable Rates - Sept'!D158-(B55+C55)</f>
        <v>0.36638070175438608</v>
      </c>
      <c r="G55" s="13">
        <f t="shared" si="5"/>
        <v>0.22861929824561389</v>
      </c>
    </row>
    <row r="56" spans="1:9" x14ac:dyDescent="0.25">
      <c r="A56" s="59">
        <v>35796</v>
      </c>
      <c r="B56" s="13">
        <v>2.36</v>
      </c>
      <c r="C56" s="13">
        <v>-0.115</v>
      </c>
      <c r="D56" s="13">
        <v>0.48</v>
      </c>
      <c r="E56" s="13">
        <f t="shared" si="4"/>
        <v>0.59499999999999997</v>
      </c>
      <c r="F56" s="10">
        <f>(B56+C56)/(1-0.088)+'Variable Rates - Sept'!D158-(B56+C56)</f>
        <v>0.37072280701754368</v>
      </c>
      <c r="G56" s="13">
        <f t="shared" si="5"/>
        <v>0.2242771929824563</v>
      </c>
    </row>
    <row r="57" spans="1:9" x14ac:dyDescent="0.25">
      <c r="A57" s="59">
        <v>35827</v>
      </c>
      <c r="B57" s="13">
        <v>2.2799999999999998</v>
      </c>
      <c r="C57" s="13">
        <v>-0.115</v>
      </c>
      <c r="D57" s="13">
        <v>0.48</v>
      </c>
      <c r="E57" s="13">
        <f t="shared" si="4"/>
        <v>0.59499999999999997</v>
      </c>
      <c r="F57" s="10">
        <f>(B57+C57)/(1-0.088)+'Variable Rates - Sept'!D158-(B57+C57)</f>
        <v>0.36300350877192988</v>
      </c>
      <c r="G57" s="13">
        <f t="shared" si="5"/>
        <v>0.23199649122807009</v>
      </c>
    </row>
    <row r="58" spans="1:9" x14ac:dyDescent="0.25">
      <c r="A58" s="59">
        <v>35855</v>
      </c>
      <c r="B58" s="13">
        <v>2.1749999999999998</v>
      </c>
      <c r="C58" s="13">
        <v>-0.115</v>
      </c>
      <c r="D58" s="13">
        <v>0.48</v>
      </c>
      <c r="E58" s="13">
        <f t="shared" si="4"/>
        <v>0.59499999999999997</v>
      </c>
      <c r="F58" s="10">
        <f>(B58+C58)/(1-0.088)+'Variable Rates - Sept'!D158-(B58+C58)</f>
        <v>0.35287192982456128</v>
      </c>
      <c r="G58" s="13">
        <f t="shared" si="5"/>
        <v>0.24212807017543869</v>
      </c>
    </row>
    <row r="59" spans="1:9" x14ac:dyDescent="0.25">
      <c r="A59" s="63" t="s">
        <v>185</v>
      </c>
      <c r="G59" s="13">
        <f>SUM(G47:G58)/12</f>
        <v>0.27795068424625707</v>
      </c>
      <c r="H59" s="13">
        <f>G59*365/12</f>
        <v>8.4543333124903182</v>
      </c>
    </row>
    <row r="61" spans="1:9" ht="15.6" x14ac:dyDescent="0.3">
      <c r="A61" s="30" t="s">
        <v>187</v>
      </c>
      <c r="C61" s="60"/>
      <c r="I61" s="61"/>
    </row>
    <row r="62" spans="1:9" x14ac:dyDescent="0.25">
      <c r="C62" s="60"/>
      <c r="I62" s="62"/>
    </row>
    <row r="63" spans="1:9" x14ac:dyDescent="0.25">
      <c r="B63" s="14"/>
      <c r="C63" s="14" t="s">
        <v>127</v>
      </c>
      <c r="D63" s="14" t="s">
        <v>128</v>
      </c>
      <c r="E63" s="14" t="s">
        <v>129</v>
      </c>
      <c r="F63" s="14" t="s">
        <v>130</v>
      </c>
      <c r="G63" s="14" t="s">
        <v>131</v>
      </c>
      <c r="H63" s="14" t="s">
        <v>132</v>
      </c>
      <c r="I63" s="14" t="s">
        <v>131</v>
      </c>
    </row>
    <row r="64" spans="1:9" x14ac:dyDescent="0.25">
      <c r="A64" s="15" t="s">
        <v>184</v>
      </c>
      <c r="B64" s="14" t="s">
        <v>133</v>
      </c>
      <c r="C64" s="14" t="s">
        <v>129</v>
      </c>
      <c r="D64" s="14" t="s">
        <v>129</v>
      </c>
      <c r="E64" s="14" t="s">
        <v>134</v>
      </c>
      <c r="F64" s="14" t="s">
        <v>135</v>
      </c>
      <c r="G64" s="14" t="s">
        <v>132</v>
      </c>
      <c r="H64" s="14" t="s">
        <v>136</v>
      </c>
      <c r="I64" s="14" t="s">
        <v>137</v>
      </c>
    </row>
    <row r="66" spans="1:9" x14ac:dyDescent="0.25">
      <c r="A66" s="59">
        <v>35521</v>
      </c>
      <c r="B66" s="13">
        <v>1.96</v>
      </c>
      <c r="C66" s="13">
        <v>-0.125</v>
      </c>
      <c r="D66" s="13">
        <v>0.48</v>
      </c>
      <c r="E66" s="13">
        <f>D66-C66</f>
        <v>0.60499999999999998</v>
      </c>
      <c r="F66" s="10">
        <f>(B66+C66)/(1-0.0574)+'Variable Rates - Sept'!D154-(B66+C66)</f>
        <v>0.25064305113515806</v>
      </c>
      <c r="G66" s="13">
        <f>E66-F66</f>
        <v>0.35435694886484193</v>
      </c>
    </row>
    <row r="67" spans="1:9" x14ac:dyDescent="0.25">
      <c r="A67" s="59">
        <v>35551</v>
      </c>
      <c r="B67" s="13">
        <v>2.0249999999999999</v>
      </c>
      <c r="C67" s="13">
        <v>-0.125</v>
      </c>
      <c r="D67" s="13">
        <v>0.48</v>
      </c>
      <c r="E67" s="13">
        <f t="shared" ref="E67:E77" si="6">D67-C67</f>
        <v>0.60499999999999998</v>
      </c>
      <c r="F67" s="10">
        <f>(B67+C67)/(1-0.0574)+'Variable Rates - Sept'!D154-(B67+C67)</f>
        <v>0.25460125185656679</v>
      </c>
      <c r="G67" s="13">
        <f t="shared" ref="G67:G77" si="7">E67-F67</f>
        <v>0.35039874814343319</v>
      </c>
    </row>
    <row r="68" spans="1:9" x14ac:dyDescent="0.25">
      <c r="A68" s="59">
        <v>35582</v>
      </c>
      <c r="B68" s="13">
        <v>2.0449999999999999</v>
      </c>
      <c r="C68" s="13">
        <v>-0.125</v>
      </c>
      <c r="D68" s="13">
        <v>0.48</v>
      </c>
      <c r="E68" s="13">
        <f t="shared" si="6"/>
        <v>0.60499999999999998</v>
      </c>
      <c r="F68" s="10">
        <f>(B68+C68)/(1-0.0574)+'Variable Rates - Sept'!D154-(B68+C68)</f>
        <v>0.25581915977084657</v>
      </c>
      <c r="G68" s="13">
        <f t="shared" si="7"/>
        <v>0.34918084022915341</v>
      </c>
    </row>
    <row r="69" spans="1:9" x14ac:dyDescent="0.25">
      <c r="A69" s="59">
        <v>35612</v>
      </c>
      <c r="B69" s="13">
        <v>2.0499999999999998</v>
      </c>
      <c r="C69" s="13">
        <v>-0.125</v>
      </c>
      <c r="D69" s="13">
        <v>0.48</v>
      </c>
      <c r="E69" s="13">
        <f t="shared" si="6"/>
        <v>0.60499999999999998</v>
      </c>
      <c r="F69" s="10">
        <f>(B69+C69)/(1-0.0574)+'Variable Rates - Sept'!D154-(B69+C69)</f>
        <v>0.25612363674941641</v>
      </c>
      <c r="G69" s="13">
        <f t="shared" si="7"/>
        <v>0.34887636325058358</v>
      </c>
    </row>
    <row r="70" spans="1:9" x14ac:dyDescent="0.25">
      <c r="A70" s="59">
        <v>35643</v>
      </c>
      <c r="B70" s="13">
        <v>2.0550000000000002</v>
      </c>
      <c r="C70" s="13">
        <v>-0.125</v>
      </c>
      <c r="D70" s="13">
        <v>0.48</v>
      </c>
      <c r="E70" s="13">
        <f t="shared" si="6"/>
        <v>0.60499999999999998</v>
      </c>
      <c r="F70" s="10">
        <f>(B70+C70)/(1-0.0574)+'Variable Rates - Sept'!D154-(B70+C70)</f>
        <v>0.25642811372798668</v>
      </c>
      <c r="G70" s="13">
        <f t="shared" si="7"/>
        <v>0.3485718862720133</v>
      </c>
    </row>
    <row r="71" spans="1:9" x14ac:dyDescent="0.25">
      <c r="A71" s="59">
        <v>35674</v>
      </c>
      <c r="B71" s="13">
        <v>2.0550000000000002</v>
      </c>
      <c r="C71" s="13">
        <v>-0.125</v>
      </c>
      <c r="D71" s="13">
        <v>0.48</v>
      </c>
      <c r="E71" s="13">
        <f t="shared" si="6"/>
        <v>0.60499999999999998</v>
      </c>
      <c r="F71" s="10">
        <f>(B71+C71)/(1-0.0574)+'Variable Rates - Sept'!D154-(B71+C71)</f>
        <v>0.25642811372798668</v>
      </c>
      <c r="G71" s="13">
        <f t="shared" si="7"/>
        <v>0.3485718862720133</v>
      </c>
    </row>
    <row r="72" spans="1:9" x14ac:dyDescent="0.25">
      <c r="A72" s="59">
        <v>35704</v>
      </c>
      <c r="B72" s="13">
        <v>2.08</v>
      </c>
      <c r="C72" s="13">
        <v>-0.125</v>
      </c>
      <c r="D72" s="13">
        <v>0.48</v>
      </c>
      <c r="E72" s="13">
        <f t="shared" si="6"/>
        <v>0.60499999999999998</v>
      </c>
      <c r="F72" s="10">
        <f>(B72+C72)/(1-0.0574)+'Variable Rates - Sept'!D154-(B72+C72)</f>
        <v>0.25795049862083586</v>
      </c>
      <c r="G72" s="13">
        <f t="shared" si="7"/>
        <v>0.34704950137916413</v>
      </c>
    </row>
    <row r="73" spans="1:9" x14ac:dyDescent="0.25">
      <c r="A73" s="59">
        <v>35735</v>
      </c>
      <c r="B73" s="13">
        <v>2.2050000000000001</v>
      </c>
      <c r="C73" s="13">
        <v>-0.125</v>
      </c>
      <c r="D73" s="13">
        <v>0.48</v>
      </c>
      <c r="E73" s="13">
        <f t="shared" si="6"/>
        <v>0.60499999999999998</v>
      </c>
      <c r="F73" s="10">
        <f>(B73+C73)/(1-0.0574)+'Variable Rates - Sept'!D154-(B73+C73)</f>
        <v>0.26556242308508393</v>
      </c>
      <c r="G73" s="13">
        <f t="shared" si="7"/>
        <v>0.33943757691491605</v>
      </c>
    </row>
    <row r="74" spans="1:9" x14ac:dyDescent="0.25">
      <c r="A74" s="59">
        <v>35765</v>
      </c>
      <c r="B74" s="13">
        <v>2.3149999999999999</v>
      </c>
      <c r="C74" s="13">
        <v>-0.125</v>
      </c>
      <c r="D74" s="13">
        <v>0.48</v>
      </c>
      <c r="E74" s="13">
        <f t="shared" si="6"/>
        <v>0.60499999999999998</v>
      </c>
      <c r="F74" s="10">
        <f>(B74+C74)/(1-0.0738)+'Variable Rates - Sept'!D154-(B74+C74)</f>
        <v>0.3134001079680413</v>
      </c>
      <c r="G74" s="13">
        <f t="shared" si="7"/>
        <v>0.29159989203195869</v>
      </c>
    </row>
    <row r="75" spans="1:9" x14ac:dyDescent="0.25">
      <c r="A75" s="59">
        <v>35796</v>
      </c>
      <c r="B75" s="13">
        <v>2.36</v>
      </c>
      <c r="C75" s="13">
        <v>-0.125</v>
      </c>
      <c r="D75" s="13">
        <v>0.48</v>
      </c>
      <c r="E75" s="13">
        <f t="shared" si="6"/>
        <v>0.60499999999999998</v>
      </c>
      <c r="F75" s="10">
        <f>(B75+C75)/(1-0.0738)+'Variable Rates - Sept'!D154-(B75+C75)</f>
        <v>0.3169857266249192</v>
      </c>
      <c r="G75" s="13">
        <f t="shared" si="7"/>
        <v>0.28801427337508079</v>
      </c>
    </row>
    <row r="76" spans="1:9" x14ac:dyDescent="0.25">
      <c r="A76" s="59">
        <v>35827</v>
      </c>
      <c r="B76" s="13">
        <v>2.2799999999999998</v>
      </c>
      <c r="C76" s="13">
        <v>-0.125</v>
      </c>
      <c r="D76" s="13">
        <v>0.48</v>
      </c>
      <c r="E76" s="13">
        <f t="shared" si="6"/>
        <v>0.60499999999999998</v>
      </c>
      <c r="F76" s="10">
        <f>(B76+C76)/(1-0.0738)+'Variable Rates - Sept'!D154-(B76+C76)</f>
        <v>0.31061129345713656</v>
      </c>
      <c r="G76" s="13">
        <f t="shared" si="7"/>
        <v>0.29438870654286342</v>
      </c>
    </row>
    <row r="77" spans="1:9" x14ac:dyDescent="0.25">
      <c r="A77" s="59">
        <v>35855</v>
      </c>
      <c r="B77" s="13">
        <v>2.1749999999999998</v>
      </c>
      <c r="C77" s="13">
        <v>-0.125</v>
      </c>
      <c r="D77" s="13">
        <v>0.48</v>
      </c>
      <c r="E77" s="13">
        <f t="shared" si="6"/>
        <v>0.60499999999999998</v>
      </c>
      <c r="F77" s="10">
        <f>(B77+C77)/(1-0.0738)+'Variable Rates - Sept'!D154-(B77+C77)</f>
        <v>0.30224484992442235</v>
      </c>
      <c r="G77" s="13">
        <f t="shared" si="7"/>
        <v>0.30275515007557763</v>
      </c>
    </row>
    <row r="78" spans="1:9" x14ac:dyDescent="0.25">
      <c r="A78" s="63" t="s">
        <v>185</v>
      </c>
      <c r="G78" s="13">
        <f>SUM(G66:G77)/12</f>
        <v>0.33026681444596662</v>
      </c>
      <c r="H78" s="13">
        <f>G78*365/12</f>
        <v>10.045615606064818</v>
      </c>
    </row>
    <row r="80" spans="1:9" ht="15.6" x14ac:dyDescent="0.3">
      <c r="A80" s="30" t="s">
        <v>188</v>
      </c>
      <c r="C80" s="60"/>
      <c r="I80" s="61"/>
    </row>
    <row r="81" spans="1:9" x14ac:dyDescent="0.25">
      <c r="C81" s="60"/>
      <c r="I81" s="62"/>
    </row>
    <row r="82" spans="1:9" x14ac:dyDescent="0.25">
      <c r="B82" s="14"/>
      <c r="C82" s="14" t="s">
        <v>127</v>
      </c>
      <c r="D82" s="14" t="s">
        <v>128</v>
      </c>
      <c r="E82" s="14" t="s">
        <v>129</v>
      </c>
      <c r="F82" s="14" t="s">
        <v>130</v>
      </c>
      <c r="G82" s="14" t="s">
        <v>131</v>
      </c>
      <c r="H82" s="14" t="s">
        <v>132</v>
      </c>
      <c r="I82" s="14" t="s">
        <v>131</v>
      </c>
    </row>
    <row r="83" spans="1:9" x14ac:dyDescent="0.25">
      <c r="A83" s="15" t="s">
        <v>184</v>
      </c>
      <c r="B83" s="14" t="s">
        <v>133</v>
      </c>
      <c r="C83" s="14" t="s">
        <v>129</v>
      </c>
      <c r="D83" s="14" t="s">
        <v>129</v>
      </c>
      <c r="E83" s="14" t="s">
        <v>134</v>
      </c>
      <c r="F83" s="14" t="s">
        <v>135</v>
      </c>
      <c r="G83" s="14" t="s">
        <v>132</v>
      </c>
      <c r="H83" s="14" t="s">
        <v>136</v>
      </c>
      <c r="I83" s="14" t="s">
        <v>137</v>
      </c>
    </row>
    <row r="85" spans="1:9" x14ac:dyDescent="0.25">
      <c r="A85" s="59">
        <v>35521</v>
      </c>
      <c r="B85" s="13">
        <v>1.96</v>
      </c>
      <c r="C85" s="13">
        <v>-6.5000000000000002E-2</v>
      </c>
      <c r="D85" s="13">
        <v>0.48</v>
      </c>
      <c r="E85" s="13">
        <f>D85-C85</f>
        <v>0.54499999999999993</v>
      </c>
      <c r="F85" s="10">
        <f>(B85+C85)/(1-0.0603)+'Variable Rates - Sept'!D159-(B85+C85)</f>
        <v>0.26500104288602788</v>
      </c>
      <c r="G85" s="13">
        <f>E85-F85</f>
        <v>0.27999895711397205</v>
      </c>
    </row>
    <row r="86" spans="1:9" x14ac:dyDescent="0.25">
      <c r="A86" s="59">
        <v>35551</v>
      </c>
      <c r="B86" s="13">
        <v>2.0249999999999999</v>
      </c>
      <c r="C86" s="13">
        <v>-6.5000000000000002E-2</v>
      </c>
      <c r="D86" s="13">
        <v>0.48</v>
      </c>
      <c r="E86" s="13">
        <f t="shared" ref="E86:E96" si="8">D86-C86</f>
        <v>0.54499999999999993</v>
      </c>
      <c r="F86" s="10">
        <f>(B86+C86)/(1-0.0603)+'Variable Rates - Sept'!D159-(B86+C86)</f>
        <v>0.26917205491114204</v>
      </c>
      <c r="G86" s="13">
        <f t="shared" ref="G86:G96" si="9">E86-F86</f>
        <v>0.27582794508885788</v>
      </c>
    </row>
    <row r="87" spans="1:9" x14ac:dyDescent="0.25">
      <c r="A87" s="59">
        <v>35582</v>
      </c>
      <c r="B87" s="13">
        <v>2.0449999999999999</v>
      </c>
      <c r="C87" s="13">
        <v>-6.5000000000000002E-2</v>
      </c>
      <c r="D87" s="13">
        <v>0.48</v>
      </c>
      <c r="E87" s="13">
        <f t="shared" si="8"/>
        <v>0.54499999999999993</v>
      </c>
      <c r="F87" s="10">
        <f>(B87+C87)/(1-0.0603)+'Variable Rates - Sept'!D159-(B87+C87)</f>
        <v>0.27045544322656179</v>
      </c>
      <c r="G87" s="13">
        <f t="shared" si="9"/>
        <v>0.27454455677343814</v>
      </c>
    </row>
    <row r="88" spans="1:9" x14ac:dyDescent="0.25">
      <c r="A88" s="59">
        <v>35612</v>
      </c>
      <c r="B88" s="13">
        <v>2.0499999999999998</v>
      </c>
      <c r="C88" s="13">
        <v>-6.5000000000000002E-2</v>
      </c>
      <c r="D88" s="13">
        <v>0.48</v>
      </c>
      <c r="E88" s="13">
        <f t="shared" si="8"/>
        <v>0.54499999999999993</v>
      </c>
      <c r="F88" s="10">
        <f>(B88+C88)/(1-0.0603)+'Variable Rates - Sept'!D159-(B88+C88)</f>
        <v>0.27077629030541672</v>
      </c>
      <c r="G88" s="13">
        <f t="shared" si="9"/>
        <v>0.27422370969458321</v>
      </c>
    </row>
    <row r="89" spans="1:9" x14ac:dyDescent="0.25">
      <c r="A89" s="59">
        <v>35643</v>
      </c>
      <c r="B89" s="13">
        <v>2.0550000000000002</v>
      </c>
      <c r="C89" s="13">
        <v>-6.5000000000000002E-2</v>
      </c>
      <c r="D89" s="13">
        <v>0.48</v>
      </c>
      <c r="E89" s="13">
        <f t="shared" si="8"/>
        <v>0.54499999999999993</v>
      </c>
      <c r="F89" s="10">
        <f>(B89+C89)/(1-0.0603)+'Variable Rates - Sept'!D159-(B89+C89)</f>
        <v>0.27109713738427166</v>
      </c>
      <c r="G89" s="13">
        <f t="shared" si="9"/>
        <v>0.27390286261572827</v>
      </c>
    </row>
    <row r="90" spans="1:9" x14ac:dyDescent="0.25">
      <c r="A90" s="59">
        <v>35674</v>
      </c>
      <c r="B90" s="13">
        <v>2.0550000000000002</v>
      </c>
      <c r="C90" s="13">
        <v>-6.5000000000000002E-2</v>
      </c>
      <c r="D90" s="13">
        <v>0.48</v>
      </c>
      <c r="E90" s="13">
        <f t="shared" si="8"/>
        <v>0.54499999999999993</v>
      </c>
      <c r="F90" s="10">
        <f>(B90+C90)/(1-0.0603)+'Variable Rates - Sept'!D159-(B90+C90)</f>
        <v>0.27109713738427166</v>
      </c>
      <c r="G90" s="13">
        <f t="shared" si="9"/>
        <v>0.27390286261572827</v>
      </c>
    </row>
    <row r="91" spans="1:9" x14ac:dyDescent="0.25">
      <c r="A91" s="59">
        <v>35704</v>
      </c>
      <c r="B91" s="13">
        <v>2.08</v>
      </c>
      <c r="C91" s="13">
        <v>-6.5000000000000002E-2</v>
      </c>
      <c r="D91" s="13">
        <v>0.48</v>
      </c>
      <c r="E91" s="13">
        <f t="shared" si="8"/>
        <v>0.54499999999999993</v>
      </c>
      <c r="F91" s="10">
        <f>(B91+C91)/(1-0.0603)+'Variable Rates - Sept'!D159-(B91+C91)</f>
        <v>0.27270137277854678</v>
      </c>
      <c r="G91" s="13">
        <f t="shared" si="9"/>
        <v>0.27229862722145315</v>
      </c>
    </row>
    <row r="92" spans="1:9" x14ac:dyDescent="0.25">
      <c r="A92" s="59">
        <v>35735</v>
      </c>
      <c r="B92" s="13">
        <v>2.2050000000000001</v>
      </c>
      <c r="C92" s="13">
        <v>-6.5000000000000002E-2</v>
      </c>
      <c r="D92" s="13">
        <v>0.48</v>
      </c>
      <c r="E92" s="13">
        <f t="shared" si="8"/>
        <v>0.54499999999999993</v>
      </c>
      <c r="F92" s="10">
        <f>(B92+C92)/(1-0.0781)+'Variable Rates - Sept'!D159-(B92+C92)</f>
        <v>0.32469298188523732</v>
      </c>
      <c r="G92" s="13">
        <f t="shared" si="9"/>
        <v>0.22030701811476261</v>
      </c>
    </row>
    <row r="93" spans="1:9" x14ac:dyDescent="0.25">
      <c r="A93" s="59">
        <v>35765</v>
      </c>
      <c r="B93" s="13">
        <v>2.3149999999999999</v>
      </c>
      <c r="C93" s="13">
        <v>-6.5000000000000002E-2</v>
      </c>
      <c r="D93" s="13">
        <v>0.48</v>
      </c>
      <c r="E93" s="13">
        <f t="shared" si="8"/>
        <v>0.54499999999999993</v>
      </c>
      <c r="F93" s="10">
        <f>(B93+C93)/(1-0.0781)+'Variable Rates - Sept'!D159-(B93+C93)</f>
        <v>0.33401178001952525</v>
      </c>
      <c r="G93" s="13">
        <f t="shared" si="9"/>
        <v>0.21098821998047468</v>
      </c>
    </row>
    <row r="94" spans="1:9" x14ac:dyDescent="0.25">
      <c r="A94" s="59">
        <v>35796</v>
      </c>
      <c r="B94" s="13">
        <v>2.36</v>
      </c>
      <c r="C94" s="13">
        <v>-6.5000000000000002E-2</v>
      </c>
      <c r="D94" s="13">
        <v>0.48</v>
      </c>
      <c r="E94" s="13">
        <f t="shared" si="8"/>
        <v>0.54499999999999993</v>
      </c>
      <c r="F94" s="10">
        <f>(B94+C94)/(1-0.0781)+'Variable Rates - Sept'!D159-(B94+C94)</f>
        <v>0.33782401561991593</v>
      </c>
      <c r="G94" s="13">
        <f t="shared" si="9"/>
        <v>0.207175984380084</v>
      </c>
    </row>
    <row r="95" spans="1:9" x14ac:dyDescent="0.25">
      <c r="A95" s="59">
        <v>35827</v>
      </c>
      <c r="B95" s="13">
        <v>2.2799999999999998</v>
      </c>
      <c r="C95" s="13">
        <v>-6.5000000000000002E-2</v>
      </c>
      <c r="D95" s="13">
        <v>0.48</v>
      </c>
      <c r="E95" s="13">
        <f t="shared" si="8"/>
        <v>0.54499999999999993</v>
      </c>
      <c r="F95" s="10">
        <f>(B95+C95)/(1-0.0781)+'Variable Rates - Sept'!D159-(B95+C95)</f>
        <v>0.3310467078858883</v>
      </c>
      <c r="G95" s="13">
        <f t="shared" si="9"/>
        <v>0.21395329211411163</v>
      </c>
    </row>
    <row r="96" spans="1:9" x14ac:dyDescent="0.25">
      <c r="A96" s="59">
        <v>35855</v>
      </c>
      <c r="B96" s="13">
        <v>2.1749999999999998</v>
      </c>
      <c r="C96" s="13">
        <v>-6.5000000000000002E-2</v>
      </c>
      <c r="D96" s="13">
        <v>0.48</v>
      </c>
      <c r="E96" s="13">
        <f t="shared" si="8"/>
        <v>0.54499999999999993</v>
      </c>
      <c r="F96" s="10">
        <f>(B96+C96)/(1-0.0781)+'Variable Rates - Sept'!D159-(B96+C96)</f>
        <v>0.32215149148497702</v>
      </c>
      <c r="G96" s="13">
        <f t="shared" si="9"/>
        <v>0.22284850851502291</v>
      </c>
    </row>
    <row r="97" spans="1:9" x14ac:dyDescent="0.25">
      <c r="A97" s="63" t="s">
        <v>185</v>
      </c>
      <c r="G97" s="13">
        <f>SUM(G85:G96)/12</f>
        <v>0.24999771201901808</v>
      </c>
      <c r="H97" s="13">
        <f>G97*365/12</f>
        <v>7.6040970739117997</v>
      </c>
    </row>
    <row r="99" spans="1:9" ht="15.6" x14ac:dyDescent="0.3">
      <c r="A99" s="30" t="s">
        <v>189</v>
      </c>
      <c r="C99" s="60"/>
      <c r="I99" s="61"/>
    </row>
    <row r="100" spans="1:9" x14ac:dyDescent="0.25">
      <c r="C100" s="60"/>
      <c r="I100" s="62"/>
    </row>
    <row r="101" spans="1:9" x14ac:dyDescent="0.25">
      <c r="B101" s="14"/>
      <c r="C101" s="14" t="s">
        <v>127</v>
      </c>
      <c r="D101" s="14" t="s">
        <v>128</v>
      </c>
      <c r="E101" s="14" t="s">
        <v>129</v>
      </c>
      <c r="F101" s="14" t="s">
        <v>130</v>
      </c>
      <c r="G101" s="14" t="s">
        <v>131</v>
      </c>
      <c r="H101" s="14" t="s">
        <v>132</v>
      </c>
      <c r="I101" s="14" t="s">
        <v>131</v>
      </c>
    </row>
    <row r="102" spans="1:9" x14ac:dyDescent="0.25">
      <c r="A102" s="15" t="s">
        <v>184</v>
      </c>
      <c r="B102" s="14" t="s">
        <v>133</v>
      </c>
      <c r="C102" s="14" t="s">
        <v>129</v>
      </c>
      <c r="D102" s="14" t="s">
        <v>129</v>
      </c>
      <c r="E102" s="14" t="s">
        <v>134</v>
      </c>
      <c r="F102" s="14" t="s">
        <v>135</v>
      </c>
      <c r="G102" s="14" t="s">
        <v>132</v>
      </c>
      <c r="H102" s="14" t="s">
        <v>136</v>
      </c>
      <c r="I102" s="14" t="s">
        <v>137</v>
      </c>
    </row>
    <row r="104" spans="1:9" x14ac:dyDescent="0.25">
      <c r="A104" s="59">
        <v>35521</v>
      </c>
      <c r="B104" s="13">
        <v>1.96</v>
      </c>
      <c r="C104" s="13">
        <v>-0.04</v>
      </c>
      <c r="D104" s="13">
        <v>0.48</v>
      </c>
      <c r="E104" s="13">
        <f>D104-C104</f>
        <v>0.52</v>
      </c>
      <c r="F104" s="10">
        <f>(B104+C104)/(1-0.0573)+'Variable Rates - Sept'!D153-(B104+C104)</f>
        <v>0.25560308687811606</v>
      </c>
      <c r="G104" s="13">
        <f>E104-F104</f>
        <v>0.26439691312188396</v>
      </c>
    </row>
    <row r="105" spans="1:9" x14ac:dyDescent="0.25">
      <c r="A105" s="59">
        <v>35551</v>
      </c>
      <c r="B105" s="13">
        <v>2.0249999999999999</v>
      </c>
      <c r="C105" s="13">
        <v>-0.04</v>
      </c>
      <c r="D105" s="13">
        <v>0.48</v>
      </c>
      <c r="E105" s="13">
        <f t="shared" ref="E105:E115" si="10">D105-C105</f>
        <v>0.52</v>
      </c>
      <c r="F105" s="10">
        <f>(B105+C105)/(1-0.0573)+'Variable Rates - Sept'!D153-(B105+C105)</f>
        <v>0.25955397263180213</v>
      </c>
      <c r="G105" s="13">
        <f t="shared" ref="G105:G115" si="11">E105-F105</f>
        <v>0.26044602736819789</v>
      </c>
    </row>
    <row r="106" spans="1:9" x14ac:dyDescent="0.25">
      <c r="A106" s="59">
        <v>35582</v>
      </c>
      <c r="B106" s="13">
        <v>2.0449999999999999</v>
      </c>
      <c r="C106" s="13">
        <v>-0.04</v>
      </c>
      <c r="D106" s="13">
        <v>0.48</v>
      </c>
      <c r="E106" s="13">
        <f t="shared" si="10"/>
        <v>0.52</v>
      </c>
      <c r="F106" s="10">
        <f>(B106+C106)/(1-0.0573)+'Variable Rates - Sept'!D153-(B106+C106)</f>
        <v>0.26076962978678253</v>
      </c>
      <c r="G106" s="13">
        <f t="shared" si="11"/>
        <v>0.25923037021321749</v>
      </c>
    </row>
    <row r="107" spans="1:9" x14ac:dyDescent="0.25">
      <c r="A107" s="59">
        <v>35612</v>
      </c>
      <c r="B107" s="13">
        <v>2.0499999999999998</v>
      </c>
      <c r="C107" s="13">
        <v>-0.04</v>
      </c>
      <c r="D107" s="13">
        <v>0.48</v>
      </c>
      <c r="E107" s="13">
        <f t="shared" si="10"/>
        <v>0.52</v>
      </c>
      <c r="F107" s="10">
        <f>(B107+C107)/(1-0.0573)+'Variable Rates - Sept'!D153-(B107+C107)</f>
        <v>0.26107354407552785</v>
      </c>
      <c r="G107" s="13">
        <f t="shared" si="11"/>
        <v>0.25892645592447217</v>
      </c>
    </row>
    <row r="108" spans="1:9" x14ac:dyDescent="0.25">
      <c r="A108" s="59">
        <v>35643</v>
      </c>
      <c r="B108" s="13">
        <v>2.0550000000000002</v>
      </c>
      <c r="C108" s="13">
        <v>-0.04</v>
      </c>
      <c r="D108" s="13">
        <v>0.48</v>
      </c>
      <c r="E108" s="13">
        <f t="shared" si="10"/>
        <v>0.52</v>
      </c>
      <c r="F108" s="10">
        <f>(B108+C108)/(1-0.0573)+'Variable Rates - Sept'!D153-(B108+C108)</f>
        <v>0.26137745836427273</v>
      </c>
      <c r="G108" s="13">
        <f t="shared" si="11"/>
        <v>0.25862254163572729</v>
      </c>
    </row>
    <row r="109" spans="1:9" x14ac:dyDescent="0.25">
      <c r="A109" s="59">
        <v>35674</v>
      </c>
      <c r="B109" s="13">
        <v>2.0550000000000002</v>
      </c>
      <c r="C109" s="13">
        <v>-0.04</v>
      </c>
      <c r="D109" s="13">
        <v>0.48</v>
      </c>
      <c r="E109" s="13">
        <f t="shared" si="10"/>
        <v>0.52</v>
      </c>
      <c r="F109" s="10">
        <f>(B109+C109)/(1-0.0573)+'Variable Rates - Sept'!D153-(B109+C109)</f>
        <v>0.26137745836427273</v>
      </c>
      <c r="G109" s="13">
        <f t="shared" si="11"/>
        <v>0.25862254163572729</v>
      </c>
    </row>
    <row r="110" spans="1:9" x14ac:dyDescent="0.25">
      <c r="A110" s="59">
        <v>35704</v>
      </c>
      <c r="B110" s="13">
        <v>2.08</v>
      </c>
      <c r="C110" s="13">
        <v>-0.04</v>
      </c>
      <c r="D110" s="13">
        <v>0.48</v>
      </c>
      <c r="E110" s="13">
        <f t="shared" si="10"/>
        <v>0.52</v>
      </c>
      <c r="F110" s="10">
        <f>(B110+C110)/(1-0.0573)+'Variable Rates - Sept'!D153-(B110+C110)</f>
        <v>0.26289702980799845</v>
      </c>
      <c r="G110" s="13">
        <f t="shared" si="11"/>
        <v>0.25710297019200157</v>
      </c>
    </row>
    <row r="111" spans="1:9" x14ac:dyDescent="0.25">
      <c r="A111" s="59">
        <v>35735</v>
      </c>
      <c r="B111" s="13">
        <v>2.2050000000000001</v>
      </c>
      <c r="C111" s="13">
        <v>-0.04</v>
      </c>
      <c r="D111" s="13">
        <v>0.48</v>
      </c>
      <c r="E111" s="13">
        <f t="shared" si="10"/>
        <v>0.52</v>
      </c>
      <c r="F111" s="10">
        <f>(B111+C111)/(1-0.0738)+'Variable Rates - Sept'!D153-(B111+C111)</f>
        <v>0.31140809760310928</v>
      </c>
      <c r="G111" s="13">
        <f t="shared" si="11"/>
        <v>0.20859190239689074</v>
      </c>
    </row>
    <row r="112" spans="1:9" x14ac:dyDescent="0.25">
      <c r="A112" s="59">
        <v>35765</v>
      </c>
      <c r="B112" s="13">
        <v>2.3149999999999999</v>
      </c>
      <c r="C112" s="13">
        <v>-0.04</v>
      </c>
      <c r="D112" s="13">
        <v>0.48</v>
      </c>
      <c r="E112" s="13">
        <f t="shared" si="10"/>
        <v>0.52</v>
      </c>
      <c r="F112" s="10">
        <f>(B112+C112)/(1-0.0738)+'Variable Rates - Sept'!D153-(B112+C112)</f>
        <v>0.32017294320881007</v>
      </c>
      <c r="G112" s="13">
        <f t="shared" si="11"/>
        <v>0.19982705679118995</v>
      </c>
    </row>
    <row r="113" spans="1:8" x14ac:dyDescent="0.25">
      <c r="A113" s="59">
        <v>35796</v>
      </c>
      <c r="B113" s="13">
        <v>2.36</v>
      </c>
      <c r="C113" s="13">
        <v>-0.04</v>
      </c>
      <c r="D113" s="13">
        <v>0.48</v>
      </c>
      <c r="E113" s="13">
        <f t="shared" si="10"/>
        <v>0.52</v>
      </c>
      <c r="F113" s="10">
        <f>(B113+C113)/(1-0.0738)+'Variable Rates - Sept'!D153-(B113+C113)</f>
        <v>0.32375856186568752</v>
      </c>
      <c r="G113" s="13">
        <f t="shared" si="11"/>
        <v>0.1962414381343125</v>
      </c>
    </row>
    <row r="114" spans="1:8" x14ac:dyDescent="0.25">
      <c r="A114" s="59">
        <v>35827</v>
      </c>
      <c r="B114" s="13">
        <v>2.2799999999999998</v>
      </c>
      <c r="C114" s="13">
        <v>-0.04</v>
      </c>
      <c r="D114" s="13">
        <v>0.48</v>
      </c>
      <c r="E114" s="13">
        <f t="shared" si="10"/>
        <v>0.52</v>
      </c>
      <c r="F114" s="10">
        <f>(B114+C114)/(1-0.0738)+'Variable Rates - Sept'!D153-(B114+C114)</f>
        <v>0.31738412869790533</v>
      </c>
      <c r="G114" s="13">
        <f t="shared" si="11"/>
        <v>0.20261587130209469</v>
      </c>
    </row>
    <row r="115" spans="1:8" x14ac:dyDescent="0.25">
      <c r="A115" s="59">
        <v>35855</v>
      </c>
      <c r="B115" s="13">
        <v>2.1749999999999998</v>
      </c>
      <c r="C115" s="13">
        <v>-0.04</v>
      </c>
      <c r="D115" s="13">
        <v>0.48</v>
      </c>
      <c r="E115" s="13">
        <f t="shared" si="10"/>
        <v>0.52</v>
      </c>
      <c r="F115" s="10">
        <f>(B115+C115)/(1-0.0738)+'Variable Rates - Sept'!D153-(B115+C115)</f>
        <v>0.30901768516519112</v>
      </c>
      <c r="G115" s="13">
        <f t="shared" si="11"/>
        <v>0.21098231483480889</v>
      </c>
    </row>
    <row r="116" spans="1:8" x14ac:dyDescent="0.25">
      <c r="A116" s="63" t="s">
        <v>185</v>
      </c>
      <c r="G116" s="13">
        <f>SUM(G104:G115)/12</f>
        <v>0.23630053362921036</v>
      </c>
      <c r="H116" s="13">
        <f>G116*365/12</f>
        <v>7.1874745645551483</v>
      </c>
    </row>
    <row r="119" spans="1:8" x14ac:dyDescent="0.25">
      <c r="G119" s="13">
        <f>(133*G59+322*G78+1609*G97+1607*G116)/3671</f>
        <v>0.25205519788534309</v>
      </c>
      <c r="H119" s="13">
        <f>G119*365/12</f>
        <v>7.6666789356791858</v>
      </c>
    </row>
  </sheetData>
  <printOptions horizontalCentered="1" gridLines="1" gridLinesSet="0"/>
  <pageMargins left="0.74803149606299213" right="0.74803149606299213" top="0.59055118110236227" bottom="0.19685039370078741" header="0.51181102362204722" footer="0.11811023622047245"/>
  <pageSetup scale="70" orientation="portrait" r:id="rId1"/>
  <headerFooter alignWithMargins="0"/>
  <rowBreaks count="2" manualBreakCount="2">
    <brk id="21" max="65535" man="1"/>
    <brk id="41" max="6553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36"/>
  <sheetViews>
    <sheetView zoomScale="65" workbookViewId="0"/>
  </sheetViews>
  <sheetFormatPr defaultRowHeight="13.2" x14ac:dyDescent="0.25"/>
  <cols>
    <col min="2" max="3" width="9.109375" style="13" customWidth="1"/>
    <col min="4" max="4" width="10.5546875" customWidth="1"/>
    <col min="5" max="5" width="9.109375" style="65" customWidth="1"/>
    <col min="6" max="6" width="10.6640625" style="13" customWidth="1"/>
    <col min="8" max="8" width="9.88671875" customWidth="1"/>
    <col min="10" max="10" width="9.109375" style="20" customWidth="1"/>
    <col min="14" max="14" width="5.6640625" customWidth="1"/>
    <col min="16" max="16" width="9.109375" style="10" customWidth="1"/>
    <col min="17" max="17" width="12.33203125" customWidth="1"/>
  </cols>
  <sheetData>
    <row r="1" spans="1:18" ht="15.6" x14ac:dyDescent="0.3">
      <c r="A1" s="2" t="s">
        <v>190</v>
      </c>
      <c r="O1" s="2" t="s">
        <v>191</v>
      </c>
    </row>
    <row r="4" spans="1:18" x14ac:dyDescent="0.25">
      <c r="A4" s="64" t="s">
        <v>192</v>
      </c>
    </row>
    <row r="5" spans="1:18" x14ac:dyDescent="0.25">
      <c r="P5" s="10" t="s">
        <v>193</v>
      </c>
      <c r="Q5" s="15" t="s">
        <v>175</v>
      </c>
      <c r="R5" s="15" t="s">
        <v>132</v>
      </c>
    </row>
    <row r="6" spans="1:18" x14ac:dyDescent="0.25">
      <c r="F6" s="14" t="s">
        <v>194</v>
      </c>
      <c r="G6" s="15" t="s">
        <v>14</v>
      </c>
      <c r="H6" s="15" t="s">
        <v>194</v>
      </c>
      <c r="M6" s="15" t="s">
        <v>195</v>
      </c>
      <c r="O6" s="59">
        <v>35735</v>
      </c>
      <c r="P6" s="10">
        <v>0.14000000000000001</v>
      </c>
      <c r="Q6">
        <v>3.2000000000000001E-2</v>
      </c>
      <c r="R6" s="18">
        <f>P6-Q6</f>
        <v>0.10800000000000001</v>
      </c>
    </row>
    <row r="7" spans="1:18" x14ac:dyDescent="0.25">
      <c r="B7" s="14" t="s">
        <v>133</v>
      </c>
      <c r="C7" s="14" t="s">
        <v>129</v>
      </c>
      <c r="D7" s="15" t="s">
        <v>175</v>
      </c>
      <c r="E7" s="66" t="s">
        <v>196</v>
      </c>
      <c r="F7" s="14" t="s">
        <v>130</v>
      </c>
      <c r="G7" s="15" t="s">
        <v>129</v>
      </c>
      <c r="H7" s="15" t="s">
        <v>129</v>
      </c>
      <c r="I7" s="15" t="s">
        <v>132</v>
      </c>
      <c r="J7" s="16" t="s">
        <v>197</v>
      </c>
      <c r="K7" s="15" t="s">
        <v>135</v>
      </c>
      <c r="M7" s="15" t="s">
        <v>132</v>
      </c>
      <c r="O7" s="59">
        <v>35765</v>
      </c>
      <c r="P7" s="10">
        <v>0.19</v>
      </c>
      <c r="Q7">
        <v>3.2000000000000001E-2</v>
      </c>
      <c r="R7" s="18">
        <f t="shared" ref="R7:R17" si="0">P7-Q7</f>
        <v>0.158</v>
      </c>
    </row>
    <row r="8" spans="1:18" x14ac:dyDescent="0.25">
      <c r="A8" t="s">
        <v>166</v>
      </c>
      <c r="B8" s="13">
        <v>2.2589999999999999</v>
      </c>
      <c r="C8" s="13">
        <v>0.02</v>
      </c>
      <c r="D8">
        <f>0.0891+0.002</f>
        <v>9.11E-2</v>
      </c>
      <c r="E8" s="65">
        <v>3.0599999999999999E-2</v>
      </c>
      <c r="F8" s="13">
        <f>(B8+C8)/(1-E8)+D8</f>
        <v>2.4420387249845263</v>
      </c>
      <c r="G8">
        <v>0.45</v>
      </c>
      <c r="H8" s="21">
        <f>B8+G8</f>
        <v>2.7090000000000001</v>
      </c>
      <c r="I8" s="21">
        <f>H8-F8</f>
        <v>0.26696127501547373</v>
      </c>
      <c r="J8" s="20">
        <v>2061</v>
      </c>
      <c r="K8">
        <f>I8*J8</f>
        <v>550.2071878068914</v>
      </c>
      <c r="M8" s="10">
        <f>(L13+L24*4+L35*7)/12</f>
        <v>0.11508097040453992</v>
      </c>
      <c r="O8" s="59">
        <v>35796</v>
      </c>
      <c r="P8" s="10">
        <v>0.19</v>
      </c>
      <c r="Q8">
        <v>3.2000000000000001E-2</v>
      </c>
      <c r="R8" s="18">
        <f t="shared" si="0"/>
        <v>0.158</v>
      </c>
    </row>
    <row r="9" spans="1:18" x14ac:dyDescent="0.25">
      <c r="A9" t="s">
        <v>165</v>
      </c>
      <c r="B9" s="13">
        <v>2.2589999999999999</v>
      </c>
      <c r="C9" s="13">
        <v>-2.5000000000000001E-2</v>
      </c>
      <c r="D9">
        <f>0.1149+0.002</f>
        <v>0.1169</v>
      </c>
      <c r="E9" s="65">
        <v>4.6899999999999997E-2</v>
      </c>
      <c r="F9" s="13">
        <f>(B9+C9)/(1-E9)+D9</f>
        <v>2.4608303325988876</v>
      </c>
      <c r="G9">
        <v>0.45</v>
      </c>
      <c r="H9" s="21">
        <f>B9+G9</f>
        <v>2.7090000000000001</v>
      </c>
      <c r="I9" s="21">
        <f>H9-F9</f>
        <v>0.24816966740111246</v>
      </c>
      <c r="J9" s="20">
        <v>2818</v>
      </c>
      <c r="K9">
        <f>I9*J9</f>
        <v>699.34212273633489</v>
      </c>
      <c r="M9" s="13">
        <f>M8*365/12</f>
        <v>3.5003795164714226</v>
      </c>
      <c r="O9" s="59">
        <v>35827</v>
      </c>
      <c r="P9" s="10">
        <v>0.16</v>
      </c>
      <c r="Q9">
        <v>3.2000000000000001E-2</v>
      </c>
      <c r="R9" s="18">
        <f t="shared" si="0"/>
        <v>0.128</v>
      </c>
    </row>
    <row r="10" spans="1:18" x14ac:dyDescent="0.25">
      <c r="A10" t="s">
        <v>164</v>
      </c>
      <c r="B10" s="13">
        <v>2.2589999999999999</v>
      </c>
      <c r="C10" s="13">
        <v>-0.03</v>
      </c>
      <c r="D10">
        <f>0.1194+0.002</f>
        <v>0.12140000000000001</v>
      </c>
      <c r="E10" s="65">
        <v>4.99E-2</v>
      </c>
      <c r="F10" s="13">
        <f>(B10+C10)/(1-E10)+D10</f>
        <v>2.4674688348594889</v>
      </c>
      <c r="G10">
        <v>0.45</v>
      </c>
      <c r="H10" s="21">
        <f>B10+G10</f>
        <v>2.7090000000000001</v>
      </c>
      <c r="I10" s="21">
        <f>H10-F10</f>
        <v>0.24153116514051121</v>
      </c>
      <c r="J10" s="20">
        <v>1548</v>
      </c>
      <c r="K10">
        <f>I10*J10</f>
        <v>373.89024363751133</v>
      </c>
      <c r="O10" s="59">
        <v>35855</v>
      </c>
      <c r="P10" s="10">
        <v>0.11</v>
      </c>
      <c r="Q10">
        <v>3.2000000000000001E-2</v>
      </c>
      <c r="R10" s="18">
        <f t="shared" si="0"/>
        <v>7.8E-2</v>
      </c>
    </row>
    <row r="11" spans="1:18" x14ac:dyDescent="0.25">
      <c r="A11" t="s">
        <v>163</v>
      </c>
      <c r="B11" s="13">
        <v>2.2589999999999999</v>
      </c>
      <c r="C11" s="13">
        <v>-0.16</v>
      </c>
      <c r="D11">
        <f>0.1149+0.002</f>
        <v>0.1169</v>
      </c>
      <c r="E11" s="65">
        <v>4.7E-2</v>
      </c>
      <c r="F11" s="13">
        <f>(B11+C11)/(1-E11)+D11</f>
        <v>2.3194183630640079</v>
      </c>
      <c r="G11">
        <v>0.45</v>
      </c>
      <c r="H11" s="21">
        <f>B11+G11</f>
        <v>2.7090000000000001</v>
      </c>
      <c r="I11" s="21">
        <f>H11-F11</f>
        <v>0.38958163693599213</v>
      </c>
      <c r="J11" s="20">
        <v>987</v>
      </c>
      <c r="K11">
        <f>I11*J11</f>
        <v>384.51707565582421</v>
      </c>
      <c r="O11" s="59">
        <v>35886</v>
      </c>
      <c r="P11" s="10">
        <v>0.08</v>
      </c>
      <c r="Q11">
        <v>3.2000000000000001E-2</v>
      </c>
      <c r="R11" s="18">
        <f t="shared" si="0"/>
        <v>4.8000000000000001E-2</v>
      </c>
    </row>
    <row r="12" spans="1:18" x14ac:dyDescent="0.25">
      <c r="A12" t="s">
        <v>162</v>
      </c>
      <c r="B12" s="13">
        <v>2.2589999999999999</v>
      </c>
      <c r="C12" s="13">
        <v>-0.16</v>
      </c>
      <c r="D12">
        <f>0.1301+0.002</f>
        <v>0.1321</v>
      </c>
      <c r="E12" s="65">
        <v>5.67E-2</v>
      </c>
      <c r="F12" s="13">
        <f>(B12+C12)/(1-E12)+D12</f>
        <v>2.3572669670306365</v>
      </c>
      <c r="G12">
        <v>0.45</v>
      </c>
      <c r="H12" s="21">
        <f>B12+G12</f>
        <v>2.7090000000000001</v>
      </c>
      <c r="I12" s="21">
        <f>H12-F12</f>
        <v>0.35173303296936353</v>
      </c>
      <c r="J12" s="20">
        <v>2825</v>
      </c>
      <c r="K12">
        <f>I12*J12</f>
        <v>993.645818138452</v>
      </c>
      <c r="O12" s="59">
        <v>35916</v>
      </c>
      <c r="P12" s="10">
        <v>0.05</v>
      </c>
      <c r="Q12">
        <v>3.2000000000000001E-2</v>
      </c>
      <c r="R12" s="18">
        <f t="shared" si="0"/>
        <v>1.8000000000000002E-2</v>
      </c>
    </row>
    <row r="13" spans="1:18" x14ac:dyDescent="0.25">
      <c r="J13" s="20">
        <f>SUM(J8:J12)</f>
        <v>10239</v>
      </c>
      <c r="K13">
        <f>SUM(K8:K12)</f>
        <v>3001.6024479750135</v>
      </c>
      <c r="L13" s="13">
        <f>K13/J13</f>
        <v>0.29315386736742</v>
      </c>
      <c r="O13" s="59">
        <v>35947</v>
      </c>
      <c r="P13" s="10">
        <v>0.05</v>
      </c>
      <c r="Q13">
        <v>3.2000000000000001E-2</v>
      </c>
      <c r="R13" s="18">
        <f t="shared" si="0"/>
        <v>1.8000000000000002E-2</v>
      </c>
    </row>
    <row r="14" spans="1:18" x14ac:dyDescent="0.25">
      <c r="O14" s="59">
        <v>35977</v>
      </c>
      <c r="P14" s="10">
        <v>0.05</v>
      </c>
      <c r="Q14">
        <v>3.2000000000000001E-2</v>
      </c>
      <c r="R14" s="18">
        <f t="shared" si="0"/>
        <v>1.8000000000000002E-2</v>
      </c>
    </row>
    <row r="15" spans="1:18" x14ac:dyDescent="0.25">
      <c r="A15" s="1" t="s">
        <v>198</v>
      </c>
      <c r="O15" s="59">
        <v>36008</v>
      </c>
      <c r="P15" s="10">
        <v>0.05</v>
      </c>
      <c r="Q15">
        <v>3.2000000000000001E-2</v>
      </c>
      <c r="R15" s="18">
        <f t="shared" si="0"/>
        <v>1.8000000000000002E-2</v>
      </c>
    </row>
    <row r="16" spans="1:18" x14ac:dyDescent="0.25">
      <c r="O16" s="59">
        <v>36039</v>
      </c>
      <c r="P16" s="10">
        <v>0.05</v>
      </c>
      <c r="Q16">
        <v>3.2000000000000001E-2</v>
      </c>
      <c r="R16" s="18">
        <f t="shared" si="0"/>
        <v>1.8000000000000002E-2</v>
      </c>
    </row>
    <row r="17" spans="1:18" x14ac:dyDescent="0.25">
      <c r="F17" s="14" t="s">
        <v>194</v>
      </c>
      <c r="G17" s="15" t="s">
        <v>14</v>
      </c>
      <c r="H17" s="15" t="s">
        <v>194</v>
      </c>
      <c r="O17" s="59">
        <v>36069</v>
      </c>
      <c r="P17" s="10">
        <v>0.05</v>
      </c>
      <c r="Q17">
        <v>3.2000000000000001E-2</v>
      </c>
      <c r="R17" s="18">
        <f t="shared" si="0"/>
        <v>1.8000000000000002E-2</v>
      </c>
    </row>
    <row r="18" spans="1:18" x14ac:dyDescent="0.25">
      <c r="B18" s="14" t="s">
        <v>133</v>
      </c>
      <c r="C18" s="14" t="s">
        <v>129</v>
      </c>
      <c r="D18" s="15" t="s">
        <v>175</v>
      </c>
      <c r="E18" s="66" t="s">
        <v>196</v>
      </c>
      <c r="F18" s="14" t="s">
        <v>130</v>
      </c>
      <c r="G18" s="15" t="s">
        <v>129</v>
      </c>
      <c r="H18" s="15" t="s">
        <v>129</v>
      </c>
      <c r="I18" s="15" t="s">
        <v>132</v>
      </c>
      <c r="J18" s="16" t="s">
        <v>197</v>
      </c>
      <c r="K18" s="15" t="s">
        <v>135</v>
      </c>
      <c r="O18" s="59"/>
    </row>
    <row r="19" spans="1:18" x14ac:dyDescent="0.25">
      <c r="A19" t="s">
        <v>166</v>
      </c>
      <c r="B19" s="13">
        <f>(2.4+2.448+2.37+2.245)/4</f>
        <v>2.3657500000000002</v>
      </c>
      <c r="C19" s="13">
        <v>0.02</v>
      </c>
      <c r="D19">
        <f>0.0891+0.002</f>
        <v>9.11E-2</v>
      </c>
      <c r="E19" s="65">
        <v>3.9699999999999999E-2</v>
      </c>
      <c r="F19" s="13">
        <f>(B19+C19)/(1-E19)+D19</f>
        <v>2.575479881287098</v>
      </c>
      <c r="G19">
        <v>0.45</v>
      </c>
      <c r="H19" s="21">
        <f>B19+G19</f>
        <v>2.8157500000000004</v>
      </c>
      <c r="I19" s="21">
        <f>H19-F19</f>
        <v>0.24027011871290238</v>
      </c>
      <c r="J19" s="20">
        <v>2061</v>
      </c>
      <c r="K19">
        <f>I19*J19</f>
        <v>495.19671466729181</v>
      </c>
      <c r="O19" s="59" t="s">
        <v>199</v>
      </c>
      <c r="P19" s="10">
        <f>SUM(P6:P17)/12</f>
        <v>9.7500000000000017E-2</v>
      </c>
      <c r="R19" s="10">
        <f>SUM(R6:R17)/12</f>
        <v>6.5500000000000017E-2</v>
      </c>
    </row>
    <row r="20" spans="1:18" x14ac:dyDescent="0.25">
      <c r="A20" t="s">
        <v>165</v>
      </c>
      <c r="B20" s="13">
        <f>(2.4+2.448+2.37+2.245)/4</f>
        <v>2.3657500000000002</v>
      </c>
      <c r="C20" s="13">
        <v>-2.5000000000000001E-2</v>
      </c>
      <c r="D20">
        <f>0.1149+0.002</f>
        <v>0.1169</v>
      </c>
      <c r="E20" s="65">
        <v>5.9200000000000003E-2</v>
      </c>
      <c r="F20" s="13">
        <f>(B20+C20)/(1-E20)+D20</f>
        <v>2.604942091836735</v>
      </c>
      <c r="G20">
        <v>0.45</v>
      </c>
      <c r="H20" s="21">
        <f>B20+G20</f>
        <v>2.8157500000000004</v>
      </c>
      <c r="I20" s="21">
        <f>H20-F20</f>
        <v>0.21080790816326545</v>
      </c>
      <c r="J20" s="20">
        <v>2818</v>
      </c>
      <c r="K20">
        <f>I20*J20</f>
        <v>594.05668520408199</v>
      </c>
      <c r="R20" s="13">
        <f>R19*365/12</f>
        <v>1.9922916666666672</v>
      </c>
    </row>
    <row r="21" spans="1:18" x14ac:dyDescent="0.25">
      <c r="A21" t="s">
        <v>164</v>
      </c>
      <c r="B21" s="13">
        <f>(2.4+2.448+2.37+2.245)/4</f>
        <v>2.3657500000000002</v>
      </c>
      <c r="C21" s="13">
        <v>-0.03</v>
      </c>
      <c r="D21">
        <f>0.1194+0.002</f>
        <v>0.12140000000000001</v>
      </c>
      <c r="E21" s="65">
        <v>6.3500000000000001E-2</v>
      </c>
      <c r="F21" s="13">
        <f>(B21+C21)/(1-E21)+D21</f>
        <v>2.6155270688734653</v>
      </c>
      <c r="G21">
        <v>0.45</v>
      </c>
      <c r="H21" s="21">
        <f>B21+G21</f>
        <v>2.8157500000000004</v>
      </c>
      <c r="I21" s="21">
        <f>H21-F21</f>
        <v>0.20022293112653511</v>
      </c>
      <c r="J21" s="20">
        <v>1548</v>
      </c>
      <c r="K21">
        <f>I21*J21</f>
        <v>309.94509738387637</v>
      </c>
    </row>
    <row r="22" spans="1:18" x14ac:dyDescent="0.25">
      <c r="A22" t="s">
        <v>163</v>
      </c>
      <c r="B22" s="13">
        <f>(2.4+2.448+2.37+2.245)/4</f>
        <v>2.3657500000000002</v>
      </c>
      <c r="C22" s="13">
        <v>-0.16</v>
      </c>
      <c r="D22">
        <f>0.1149+0.002</f>
        <v>0.1169</v>
      </c>
      <c r="E22" s="65">
        <v>5.9200000000000003E-2</v>
      </c>
      <c r="F22" s="13">
        <f>(B22+C22)/(1-E22)+D22</f>
        <v>2.4614471938775511</v>
      </c>
      <c r="G22">
        <v>0.45</v>
      </c>
      <c r="H22" s="21">
        <f>B22+G22</f>
        <v>2.8157500000000004</v>
      </c>
      <c r="I22" s="21">
        <f>H22-F22</f>
        <v>0.35430280612244935</v>
      </c>
      <c r="J22" s="20">
        <v>987</v>
      </c>
      <c r="K22">
        <f>I22*J22</f>
        <v>349.69686964285751</v>
      </c>
    </row>
    <row r="23" spans="1:18" x14ac:dyDescent="0.25">
      <c r="A23" t="s">
        <v>162</v>
      </c>
      <c r="B23" s="13">
        <f>(2.4+2.448+2.37+2.245)/4</f>
        <v>2.3657500000000002</v>
      </c>
      <c r="C23" s="13">
        <v>-0.16</v>
      </c>
      <c r="D23">
        <f>0.1301+0.002</f>
        <v>0.1321</v>
      </c>
      <c r="E23" s="65">
        <v>7.3400000000000007E-2</v>
      </c>
      <c r="F23" s="13">
        <f>(B23+C23)/(1-E23)+D23</f>
        <v>2.5125770127347291</v>
      </c>
      <c r="G23">
        <v>0.45</v>
      </c>
      <c r="H23" s="21">
        <f>B23+G23</f>
        <v>2.8157500000000004</v>
      </c>
      <c r="I23" s="21">
        <f>H23-F23</f>
        <v>0.30317298726527131</v>
      </c>
      <c r="J23" s="20">
        <v>2825</v>
      </c>
      <c r="K23">
        <f>I23*J23</f>
        <v>856.46368902439144</v>
      </c>
      <c r="O23" t="s">
        <v>200</v>
      </c>
      <c r="R23" s="21">
        <f>M9+R20</f>
        <v>5.4926711831380901</v>
      </c>
    </row>
    <row r="24" spans="1:18" x14ac:dyDescent="0.25">
      <c r="J24" s="20">
        <f>SUM(J19:J23)</f>
        <v>10239</v>
      </c>
      <c r="K24">
        <f>SUM(K19:K23)</f>
        <v>2605.3590559224995</v>
      </c>
      <c r="L24" s="13">
        <f>K24/J24</f>
        <v>0.25445444437176479</v>
      </c>
    </row>
    <row r="25" spans="1:18" x14ac:dyDescent="0.25">
      <c r="O25" t="s">
        <v>201</v>
      </c>
      <c r="R25" s="13">
        <f>(R19-0.01)*365/12</f>
        <v>1.6881250000000003</v>
      </c>
    </row>
    <row r="26" spans="1:18" x14ac:dyDescent="0.25">
      <c r="A26" s="1" t="s">
        <v>202</v>
      </c>
    </row>
    <row r="27" spans="1:18" x14ac:dyDescent="0.25">
      <c r="A27" s="1"/>
    </row>
    <row r="28" spans="1:18" x14ac:dyDescent="0.25">
      <c r="A28" s="1"/>
      <c r="F28" s="14" t="s">
        <v>194</v>
      </c>
      <c r="G28" s="15" t="s">
        <v>14</v>
      </c>
      <c r="H28" s="15" t="s">
        <v>194</v>
      </c>
    </row>
    <row r="29" spans="1:18" x14ac:dyDescent="0.25">
      <c r="A29" s="1"/>
      <c r="B29" s="14" t="s">
        <v>133</v>
      </c>
      <c r="C29" s="14" t="s">
        <v>129</v>
      </c>
      <c r="D29" s="15" t="s">
        <v>175</v>
      </c>
      <c r="E29" s="66" t="s">
        <v>196</v>
      </c>
      <c r="F29" s="14" t="s">
        <v>130</v>
      </c>
      <c r="G29" s="15" t="s">
        <v>129</v>
      </c>
      <c r="H29" s="15" t="s">
        <v>129</v>
      </c>
      <c r="I29" s="15" t="s">
        <v>132</v>
      </c>
      <c r="J29" s="16" t="s">
        <v>197</v>
      </c>
      <c r="K29" s="15" t="s">
        <v>135</v>
      </c>
    </row>
    <row r="30" spans="1:18" x14ac:dyDescent="0.25">
      <c r="A30" t="s">
        <v>166</v>
      </c>
      <c r="B30" s="13">
        <f>(2.11+2.065+2.047+2.035+2.045+2.05+2.076)/7</f>
        <v>2.0611428571428574</v>
      </c>
      <c r="C30" s="13">
        <v>0</v>
      </c>
      <c r="D30">
        <f>0.0891+0.002</f>
        <v>9.11E-2</v>
      </c>
      <c r="E30" s="65">
        <v>3.0599999999999999E-2</v>
      </c>
      <c r="F30" s="13">
        <f>(B30+C30)/(1-E30)+D30</f>
        <v>2.2173047216245689</v>
      </c>
      <c r="G30" s="13">
        <f>(0.27*12-0.42*5)/7</f>
        <v>0.16285714285714287</v>
      </c>
      <c r="H30" s="21">
        <f>B30+G30</f>
        <v>2.2240000000000002</v>
      </c>
      <c r="I30" s="21">
        <f>H30-F30</f>
        <v>6.6952783754312684E-3</v>
      </c>
      <c r="J30" s="20">
        <v>2061</v>
      </c>
      <c r="K30">
        <f>I30*J30</f>
        <v>13.798968731763845</v>
      </c>
    </row>
    <row r="31" spans="1:18" x14ac:dyDescent="0.25">
      <c r="A31" t="s">
        <v>165</v>
      </c>
      <c r="B31" s="13">
        <f>(2.11+2.065+2.047+2.035+2.045+2.05+2.076)/7</f>
        <v>2.0611428571428574</v>
      </c>
      <c r="C31" s="13">
        <v>-4.4999999999999998E-2</v>
      </c>
      <c r="D31">
        <f>0.1149+0.002</f>
        <v>0.1169</v>
      </c>
      <c r="E31" s="65">
        <v>4.6899999999999997E-2</v>
      </c>
      <c r="F31" s="13">
        <f>(B31+C31)/(1-E31)+D31</f>
        <v>2.2322529085540417</v>
      </c>
      <c r="G31" s="13">
        <f>(0.27*12-0.42*5)/7</f>
        <v>0.16285714285714287</v>
      </c>
      <c r="H31" s="21">
        <f>B31+G31</f>
        <v>2.2240000000000002</v>
      </c>
      <c r="I31" s="21">
        <f>H31-F31</f>
        <v>-8.2529085540414826E-3</v>
      </c>
      <c r="J31" s="20">
        <v>2818</v>
      </c>
      <c r="K31">
        <f>I31*J31</f>
        <v>-23.256696305288898</v>
      </c>
    </row>
    <row r="32" spans="1:18" x14ac:dyDescent="0.25">
      <c r="A32" t="s">
        <v>164</v>
      </c>
      <c r="B32" s="13">
        <f>(2.11+2.065+2.047+2.035+2.045+2.05+2.076)/7</f>
        <v>2.0611428571428574</v>
      </c>
      <c r="C32" s="13">
        <v>-5.5E-2</v>
      </c>
      <c r="D32">
        <f>0.1194+0.002</f>
        <v>0.12140000000000001</v>
      </c>
      <c r="E32" s="65">
        <v>4.99E-2</v>
      </c>
      <c r="F32" s="13">
        <f>(B32+C32)/(1-E32)+D32</f>
        <v>2.2329070594072804</v>
      </c>
      <c r="G32" s="13">
        <f>(0.27*12-0.42*5)/7</f>
        <v>0.16285714285714287</v>
      </c>
      <c r="H32" s="21">
        <f>B32+G32</f>
        <v>2.2240000000000002</v>
      </c>
      <c r="I32" s="21">
        <f>H32-F32</f>
        <v>-8.9070594072802045E-3</v>
      </c>
      <c r="J32" s="20">
        <v>1548</v>
      </c>
      <c r="K32">
        <f>I32*J32</f>
        <v>-13.788127962469757</v>
      </c>
    </row>
    <row r="33" spans="1:12" x14ac:dyDescent="0.25">
      <c r="A33" t="s">
        <v>163</v>
      </c>
      <c r="B33" s="13">
        <f>(2.11+2.065+2.047+2.035+2.045+2.05+2.076)/7</f>
        <v>2.0611428571428574</v>
      </c>
      <c r="C33" s="13">
        <v>-0.1</v>
      </c>
      <c r="D33">
        <f>0.1149+0.002</f>
        <v>0.1169</v>
      </c>
      <c r="E33" s="65">
        <v>4.7E-2</v>
      </c>
      <c r="F33" s="13">
        <f>(B33+C33)/(1-E33)+D33</f>
        <v>2.17476238944686</v>
      </c>
      <c r="G33" s="13">
        <f>(0.27*12-0.42*5)/7</f>
        <v>0.16285714285714287</v>
      </c>
      <c r="H33" s="21">
        <f>B33+G33</f>
        <v>2.2240000000000002</v>
      </c>
      <c r="I33" s="21">
        <f>H33-F33</f>
        <v>4.9237610553140243E-2</v>
      </c>
      <c r="J33" s="20">
        <v>987</v>
      </c>
      <c r="K33">
        <f>I33*J33</f>
        <v>48.597521615949418</v>
      </c>
    </row>
    <row r="34" spans="1:12" x14ac:dyDescent="0.25">
      <c r="A34" t="s">
        <v>162</v>
      </c>
      <c r="B34" s="13">
        <f>(2.11+2.065+2.047+2.035+2.045+2.05+2.076)/7</f>
        <v>2.0611428571428574</v>
      </c>
      <c r="C34" s="13">
        <v>-0.1</v>
      </c>
      <c r="D34">
        <f>0.1301+0.002</f>
        <v>0.1321</v>
      </c>
      <c r="E34" s="65">
        <v>5.67E-2</v>
      </c>
      <c r="F34" s="13">
        <f>(B34+C34)/(1-E34)+D34</f>
        <v>2.2111234889673033</v>
      </c>
      <c r="G34" s="13">
        <f>(0.27*12-0.42*5)/7</f>
        <v>0.16285714285714287</v>
      </c>
      <c r="H34" s="21">
        <f>B34+G34</f>
        <v>2.2240000000000002</v>
      </c>
      <c r="I34" s="21">
        <f>H34-F34</f>
        <v>1.2876511032696936E-2</v>
      </c>
      <c r="J34" s="20">
        <v>2825</v>
      </c>
      <c r="K34">
        <f>I34*J34</f>
        <v>36.376143667368844</v>
      </c>
    </row>
    <row r="35" spans="1:12" x14ac:dyDescent="0.25">
      <c r="J35" s="20">
        <f>SUM(J30:J34)</f>
        <v>10239</v>
      </c>
      <c r="K35">
        <f>SUM(K30:K34)</f>
        <v>61.727809747323448</v>
      </c>
      <c r="L35">
        <v>0.01</v>
      </c>
    </row>
    <row r="36" spans="1:12" x14ac:dyDescent="0.25">
      <c r="K36">
        <f>K35/J35</f>
        <v>6.0286951603988129E-3</v>
      </c>
    </row>
  </sheetData>
  <printOptions gridLines="1" gridLinesSet="0"/>
  <pageMargins left="0.74803149606299213" right="0.74803149606299213" top="0.78740157480314965" bottom="0.78740157480314965" header="0.51181102362204722" footer="0.51181102362204722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81"/>
  <sheetViews>
    <sheetView workbookViewId="0"/>
  </sheetViews>
  <sheetFormatPr defaultRowHeight="13.2" x14ac:dyDescent="0.25"/>
  <cols>
    <col min="6" max="6" width="11.5546875" customWidth="1"/>
    <col min="7" max="7" width="9.109375" style="18" customWidth="1"/>
  </cols>
  <sheetData>
    <row r="1" spans="1:9" ht="15.6" x14ac:dyDescent="0.3">
      <c r="A1" s="30" t="s">
        <v>203</v>
      </c>
      <c r="B1" s="13"/>
      <c r="C1" s="60"/>
      <c r="D1" s="13"/>
      <c r="E1" s="13"/>
      <c r="F1" s="13"/>
      <c r="G1" s="10"/>
      <c r="H1" s="13"/>
      <c r="I1" s="61">
        <f ca="1">NOW()</f>
        <v>36670.449496180554</v>
      </c>
    </row>
    <row r="2" spans="1:9" x14ac:dyDescent="0.25">
      <c r="B2" s="13"/>
      <c r="C2" s="60"/>
      <c r="D2" s="13"/>
      <c r="E2" s="13"/>
      <c r="F2" s="13"/>
      <c r="G2" s="10"/>
      <c r="H2" s="13"/>
      <c r="I2" s="62">
        <f ca="1">NOW()</f>
        <v>36670.449496180554</v>
      </c>
    </row>
    <row r="3" spans="1:9" x14ac:dyDescent="0.25">
      <c r="B3" s="13"/>
      <c r="C3" s="60"/>
      <c r="D3" s="13"/>
      <c r="E3" s="13"/>
      <c r="F3" s="13"/>
      <c r="G3" s="10"/>
      <c r="H3" s="13"/>
      <c r="I3" s="13"/>
    </row>
    <row r="4" spans="1:9" x14ac:dyDescent="0.25">
      <c r="B4" s="14"/>
      <c r="C4" s="14" t="s">
        <v>127</v>
      </c>
      <c r="D4" s="14" t="s">
        <v>128</v>
      </c>
      <c r="E4" s="14" t="s">
        <v>129</v>
      </c>
      <c r="F4" s="14" t="s">
        <v>175</v>
      </c>
      <c r="G4" s="11" t="s">
        <v>204</v>
      </c>
      <c r="H4" s="14" t="s">
        <v>132</v>
      </c>
      <c r="I4" s="14" t="s">
        <v>131</v>
      </c>
    </row>
    <row r="5" spans="1:9" x14ac:dyDescent="0.25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1" t="s">
        <v>137</v>
      </c>
      <c r="H5" s="14" t="s">
        <v>136</v>
      </c>
      <c r="I5" s="14" t="s">
        <v>137</v>
      </c>
    </row>
    <row r="6" spans="1:9" x14ac:dyDescent="0.25">
      <c r="B6" s="13"/>
      <c r="C6" s="13"/>
      <c r="D6" s="13"/>
      <c r="E6" s="13"/>
      <c r="F6" s="13"/>
      <c r="G6" s="10"/>
      <c r="H6" s="13"/>
      <c r="I6" s="13"/>
    </row>
    <row r="7" spans="1:9" x14ac:dyDescent="0.25">
      <c r="A7" s="59">
        <v>35704</v>
      </c>
      <c r="B7" s="13">
        <v>2.2200000000000002</v>
      </c>
      <c r="C7" s="13">
        <v>-0.08</v>
      </c>
      <c r="D7" s="13">
        <v>0.11</v>
      </c>
      <c r="E7" s="13">
        <f>D7-C7</f>
        <v>0.19</v>
      </c>
      <c r="F7" s="10">
        <v>1.5900000000000001E-2</v>
      </c>
      <c r="G7" s="10">
        <f>E7-F7-((B7+C7)/0.9571-(B7+C7))</f>
        <v>7.8178988611430217E-2</v>
      </c>
      <c r="H7" s="13"/>
      <c r="I7" s="13"/>
    </row>
    <row r="8" spans="1:9" x14ac:dyDescent="0.25">
      <c r="A8" s="59">
        <v>35735</v>
      </c>
      <c r="B8" s="13">
        <v>2.34</v>
      </c>
      <c r="C8" s="13">
        <v>-0.08</v>
      </c>
      <c r="D8" s="13">
        <v>0.27500000000000002</v>
      </c>
      <c r="E8" s="13">
        <f t="shared" ref="E8:E24" si="0">D8-C8</f>
        <v>0.35500000000000004</v>
      </c>
      <c r="F8" s="10">
        <v>1.5900000000000001E-2</v>
      </c>
      <c r="G8" s="10">
        <f>E8-F8-((B8+C8)/0.9501-(B8+C8))</f>
        <v>0.22040302073465928</v>
      </c>
      <c r="H8" s="13"/>
      <c r="I8" s="13"/>
    </row>
    <row r="9" spans="1:9" x14ac:dyDescent="0.25">
      <c r="A9" s="59">
        <v>35765</v>
      </c>
      <c r="B9" s="13">
        <v>2.4649999999999999</v>
      </c>
      <c r="C9" s="13">
        <v>-0.08</v>
      </c>
      <c r="D9" s="13">
        <v>0.36499999999999999</v>
      </c>
      <c r="E9" s="13">
        <f t="shared" si="0"/>
        <v>0.44500000000000001</v>
      </c>
      <c r="F9" s="10">
        <v>1.5900000000000001E-2</v>
      </c>
      <c r="G9" s="10">
        <f>E9-F9-((B9+C9)/0.9501-(B9+C9))</f>
        <v>0.30383792232396573</v>
      </c>
      <c r="H9" s="13"/>
      <c r="I9" s="13"/>
    </row>
    <row r="10" spans="1:9" x14ac:dyDescent="0.25">
      <c r="A10" s="59">
        <v>35796</v>
      </c>
      <c r="B10" s="13">
        <v>2.5049999999999999</v>
      </c>
      <c r="C10" s="13">
        <v>-0.08</v>
      </c>
      <c r="D10" s="13">
        <v>0.23499999999999999</v>
      </c>
      <c r="E10" s="13">
        <f t="shared" si="0"/>
        <v>0.315</v>
      </c>
      <c r="F10" s="10">
        <v>1.29E-2</v>
      </c>
      <c r="G10" s="10">
        <f>E10-F10-((B10+C10)/0.9572-(B10+C10))</f>
        <v>0.1936691600501465</v>
      </c>
      <c r="H10" s="13"/>
      <c r="I10" s="13"/>
    </row>
    <row r="11" spans="1:9" x14ac:dyDescent="0.25">
      <c r="A11" s="59">
        <v>35827</v>
      </c>
      <c r="B11" s="13">
        <v>2.42</v>
      </c>
      <c r="C11" s="13">
        <v>-0.08</v>
      </c>
      <c r="D11" s="13">
        <v>0.23499999999999999</v>
      </c>
      <c r="E11" s="13">
        <f t="shared" si="0"/>
        <v>0.315</v>
      </c>
      <c r="F11" s="10">
        <v>1.29E-2</v>
      </c>
      <c r="G11" s="10">
        <f>E11-F11-((B11+C11)/0.9572-(B11+C11))</f>
        <v>0.19746982866694535</v>
      </c>
      <c r="H11" s="13"/>
      <c r="I11" s="13"/>
    </row>
    <row r="12" spans="1:9" x14ac:dyDescent="0.25">
      <c r="A12" s="59">
        <v>35855</v>
      </c>
      <c r="B12" s="13">
        <v>2.2999999999999998</v>
      </c>
      <c r="C12" s="13">
        <v>-0.08</v>
      </c>
      <c r="D12" s="13">
        <v>0.23499999999999999</v>
      </c>
      <c r="E12" s="13">
        <f t="shared" si="0"/>
        <v>0.315</v>
      </c>
      <c r="F12" s="10">
        <v>1.29E-2</v>
      </c>
      <c r="G12" s="10">
        <f>E12-F12-((B12+C12)/0.9572-(B12+C12))</f>
        <v>0.20283547847889699</v>
      </c>
      <c r="H12" s="13"/>
      <c r="I12" s="13"/>
    </row>
    <row r="13" spans="1:9" x14ac:dyDescent="0.25">
      <c r="A13" s="59">
        <v>35886</v>
      </c>
      <c r="B13" s="13">
        <v>2.157</v>
      </c>
      <c r="C13" s="13">
        <v>-0.08</v>
      </c>
      <c r="D13" s="13">
        <v>0.23499999999999999</v>
      </c>
      <c r="E13" s="13">
        <f t="shared" si="0"/>
        <v>0.315</v>
      </c>
      <c r="F13" s="10">
        <v>1.29E-2</v>
      </c>
      <c r="G13" s="10">
        <f>E13-F13-((B13+C13)/0.9631-(B13+C13))</f>
        <v>0.2225222822136847</v>
      </c>
      <c r="H13" s="13"/>
      <c r="I13" s="13"/>
    </row>
    <row r="14" spans="1:9" x14ac:dyDescent="0.25">
      <c r="A14" s="59">
        <v>35916</v>
      </c>
      <c r="B14" s="13">
        <v>2.1070000000000002</v>
      </c>
      <c r="C14" s="13">
        <v>-0.08</v>
      </c>
      <c r="D14" s="13">
        <v>0.23499999999999999</v>
      </c>
      <c r="E14" s="13">
        <f t="shared" si="0"/>
        <v>0.315</v>
      </c>
      <c r="F14" s="10">
        <v>1.29E-2</v>
      </c>
      <c r="G14" s="10">
        <f t="shared" ref="G14:G19" si="1">E14-F14-((B14+C14)/0.9631-(B14+C14))</f>
        <v>0.22443797113487668</v>
      </c>
      <c r="H14" s="13"/>
      <c r="I14" s="13"/>
    </row>
    <row r="15" spans="1:9" x14ac:dyDescent="0.25">
      <c r="A15" s="59">
        <v>35947</v>
      </c>
      <c r="B15" s="13">
        <v>2.0819999999999999</v>
      </c>
      <c r="C15" s="13">
        <v>-0.08</v>
      </c>
      <c r="D15" s="13">
        <v>0.23499999999999999</v>
      </c>
      <c r="E15" s="13">
        <f t="shared" si="0"/>
        <v>0.315</v>
      </c>
      <c r="F15" s="10">
        <v>1.29E-2</v>
      </c>
      <c r="G15" s="10">
        <f t="shared" si="1"/>
        <v>0.22539581559547289</v>
      </c>
      <c r="H15" s="13"/>
      <c r="I15" s="13"/>
    </row>
    <row r="16" spans="1:9" x14ac:dyDescent="0.25">
      <c r="A16" s="59">
        <v>35977</v>
      </c>
      <c r="B16" s="13">
        <v>2.0670000000000002</v>
      </c>
      <c r="C16" s="13">
        <v>-0.08</v>
      </c>
      <c r="D16" s="13">
        <v>0.23499999999999999</v>
      </c>
      <c r="E16" s="13">
        <f t="shared" si="0"/>
        <v>0.315</v>
      </c>
      <c r="F16" s="10">
        <v>1.29E-2</v>
      </c>
      <c r="G16" s="10">
        <f t="shared" si="1"/>
        <v>0.22597052227183062</v>
      </c>
      <c r="H16" s="13"/>
      <c r="I16" s="13"/>
    </row>
    <row r="17" spans="1:9" x14ac:dyDescent="0.25">
      <c r="A17" s="59">
        <v>36008</v>
      </c>
      <c r="B17" s="13">
        <v>2.069</v>
      </c>
      <c r="C17" s="13">
        <v>-0.08</v>
      </c>
      <c r="D17" s="13">
        <v>0.23499999999999999</v>
      </c>
      <c r="E17" s="13">
        <f t="shared" si="0"/>
        <v>0.315</v>
      </c>
      <c r="F17" s="10">
        <v>1.29E-2</v>
      </c>
      <c r="G17" s="10">
        <f t="shared" si="1"/>
        <v>0.22589389471498283</v>
      </c>
      <c r="H17" s="13"/>
      <c r="I17" s="13"/>
    </row>
    <row r="18" spans="1:9" x14ac:dyDescent="0.25">
      <c r="A18" s="59">
        <v>36039</v>
      </c>
      <c r="B18" s="13">
        <v>2.0670000000000002</v>
      </c>
      <c r="C18" s="13">
        <v>-0.08</v>
      </c>
      <c r="D18" s="13">
        <v>0.23499999999999999</v>
      </c>
      <c r="E18" s="13">
        <f t="shared" si="0"/>
        <v>0.315</v>
      </c>
      <c r="F18" s="10">
        <v>1.29E-2</v>
      </c>
      <c r="G18" s="10">
        <f t="shared" si="1"/>
        <v>0.22597052227183062</v>
      </c>
      <c r="H18" s="13"/>
      <c r="I18" s="13"/>
    </row>
    <row r="19" spans="1:9" x14ac:dyDescent="0.25">
      <c r="A19" s="59">
        <v>36069</v>
      </c>
      <c r="B19" s="13">
        <v>2.0790000000000002</v>
      </c>
      <c r="C19" s="13">
        <v>-0.08</v>
      </c>
      <c r="D19" s="13">
        <v>0.23499999999999999</v>
      </c>
      <c r="E19" s="13">
        <f t="shared" si="0"/>
        <v>0.315</v>
      </c>
      <c r="F19" s="10">
        <v>1.29E-2</v>
      </c>
      <c r="G19" s="10">
        <f t="shared" si="1"/>
        <v>0.22551075693074435</v>
      </c>
      <c r="H19" s="13"/>
      <c r="I19" s="13"/>
    </row>
    <row r="20" spans="1:9" x14ac:dyDescent="0.25">
      <c r="A20" s="59">
        <v>36100</v>
      </c>
      <c r="B20" s="13">
        <v>2.1920000000000002</v>
      </c>
      <c r="C20" s="13">
        <v>-0.08</v>
      </c>
      <c r="D20" s="13">
        <v>0.23499999999999999</v>
      </c>
      <c r="E20" s="13">
        <f t="shared" si="0"/>
        <v>0.315</v>
      </c>
      <c r="F20" s="10">
        <v>1.29E-2</v>
      </c>
      <c r="G20" s="10">
        <f>E20-F20-((B20+C20)/0.9572-(B20+C20))</f>
        <v>0.20766456330965316</v>
      </c>
      <c r="H20" s="13"/>
      <c r="I20" s="13"/>
    </row>
    <row r="21" spans="1:9" x14ac:dyDescent="0.25">
      <c r="A21" s="59">
        <v>36130</v>
      </c>
      <c r="B21" s="13">
        <v>2.2909999999999999</v>
      </c>
      <c r="C21" s="13">
        <v>-0.08</v>
      </c>
      <c r="D21" s="13">
        <v>0.23499999999999999</v>
      </c>
      <c r="E21" s="13">
        <f t="shared" si="0"/>
        <v>0.315</v>
      </c>
      <c r="F21" s="10">
        <v>1.29E-2</v>
      </c>
      <c r="G21" s="10">
        <f>E21-F21-((B21+C21)/0.9572-(B21+C21))</f>
        <v>0.20323790221479338</v>
      </c>
      <c r="H21" s="10">
        <f>SUM(G10:G21)/12</f>
        <v>0.21504822482115482</v>
      </c>
      <c r="I21" s="13"/>
    </row>
    <row r="22" spans="1:9" x14ac:dyDescent="0.25">
      <c r="A22" s="59">
        <v>36161</v>
      </c>
      <c r="B22" s="13">
        <v>2.3170000000000002</v>
      </c>
      <c r="C22" s="13">
        <v>-0.08</v>
      </c>
      <c r="D22" s="13">
        <v>0.36499999999999999</v>
      </c>
      <c r="E22" s="13">
        <f t="shared" si="0"/>
        <v>0.44500000000000001</v>
      </c>
      <c r="F22" s="10">
        <v>1.5900000000000001E-2</v>
      </c>
      <c r="G22" s="10">
        <f>E22-F22-((B22+C22)/0.9501-(B22+C22))</f>
        <v>0.31161099884222704</v>
      </c>
      <c r="H22" s="13"/>
      <c r="I22" s="13"/>
    </row>
    <row r="23" spans="1:9" x14ac:dyDescent="0.25">
      <c r="A23" s="59">
        <v>36192</v>
      </c>
      <c r="B23" s="13">
        <v>2.2570000000000001</v>
      </c>
      <c r="C23" s="13">
        <v>-0.08</v>
      </c>
      <c r="D23" s="13">
        <v>0.36499999999999999</v>
      </c>
      <c r="E23" s="13">
        <f t="shared" si="0"/>
        <v>0.44500000000000001</v>
      </c>
      <c r="F23" s="10">
        <v>1.5900000000000001E-2</v>
      </c>
      <c r="G23" s="10">
        <f>E23-F23-((B23+C23)/0.9501-(B23+C23))</f>
        <v>0.31476224607935993</v>
      </c>
      <c r="H23" s="13"/>
      <c r="I23" s="13"/>
    </row>
    <row r="24" spans="1:9" x14ac:dyDescent="0.25">
      <c r="A24" s="59">
        <v>36220</v>
      </c>
      <c r="B24" s="13">
        <v>2.1579999999999999</v>
      </c>
      <c r="C24" s="13">
        <v>-0.08</v>
      </c>
      <c r="D24" s="13">
        <v>0.315</v>
      </c>
      <c r="E24" s="13">
        <f t="shared" si="0"/>
        <v>0.39500000000000002</v>
      </c>
      <c r="F24" s="10">
        <v>1.5900000000000001E-2</v>
      </c>
      <c r="G24" s="10">
        <f>E24-F24-((B24+C24)/0.9501-(B24+C24))</f>
        <v>0.2699618040206293</v>
      </c>
      <c r="H24" s="13"/>
      <c r="I24" s="13"/>
    </row>
    <row r="25" spans="1:9" x14ac:dyDescent="0.25">
      <c r="A25" s="63" t="s">
        <v>185</v>
      </c>
      <c r="B25" s="13"/>
      <c r="C25" s="13"/>
      <c r="D25" s="13"/>
      <c r="E25" s="10">
        <f>SUM(E7:E24)/18</f>
        <v>0.33638888888888896</v>
      </c>
      <c r="F25" s="10">
        <f>SUM(F7:F24)/18</f>
        <v>1.3899999999999999E-2</v>
      </c>
      <c r="G25" s="10">
        <f>SUM(G7:G24)/18</f>
        <v>0.22662964880367381</v>
      </c>
      <c r="H25" s="10">
        <f>F25+G25</f>
        <v>0.24052964880367381</v>
      </c>
      <c r="I25" s="13"/>
    </row>
    <row r="29" spans="1:9" ht="15.6" x14ac:dyDescent="0.3">
      <c r="A29" s="30" t="s">
        <v>203</v>
      </c>
      <c r="B29" s="13"/>
      <c r="C29" s="60"/>
      <c r="D29" s="13"/>
      <c r="E29" s="13"/>
      <c r="F29" s="13"/>
      <c r="G29" s="10"/>
      <c r="H29" s="13"/>
    </row>
    <row r="30" spans="1:9" x14ac:dyDescent="0.25">
      <c r="B30" s="13"/>
      <c r="C30" s="60"/>
      <c r="D30" s="13"/>
      <c r="E30" s="13"/>
      <c r="F30" s="13"/>
      <c r="G30" s="10"/>
      <c r="H30" s="13"/>
    </row>
    <row r="31" spans="1:9" x14ac:dyDescent="0.25">
      <c r="B31" s="13"/>
      <c r="C31" s="60"/>
      <c r="D31" s="13"/>
      <c r="E31" s="13"/>
      <c r="F31" s="13"/>
      <c r="G31" s="10"/>
      <c r="H31" s="13"/>
    </row>
    <row r="32" spans="1:9" x14ac:dyDescent="0.25">
      <c r="B32" s="14"/>
      <c r="C32" s="14" t="s">
        <v>127</v>
      </c>
      <c r="D32" s="14" t="s">
        <v>128</v>
      </c>
      <c r="E32" s="14" t="s">
        <v>129</v>
      </c>
      <c r="F32" s="14" t="s">
        <v>175</v>
      </c>
      <c r="G32" s="11" t="s">
        <v>204</v>
      </c>
      <c r="H32" s="14" t="s">
        <v>132</v>
      </c>
    </row>
    <row r="33" spans="1:8" x14ac:dyDescent="0.25">
      <c r="A33" s="15" t="s">
        <v>184</v>
      </c>
      <c r="B33" s="14" t="s">
        <v>133</v>
      </c>
      <c r="C33" s="14" t="s">
        <v>129</v>
      </c>
      <c r="D33" s="14" t="s">
        <v>129</v>
      </c>
      <c r="E33" s="14" t="s">
        <v>134</v>
      </c>
      <c r="F33" s="14" t="s">
        <v>135</v>
      </c>
      <c r="G33" s="11" t="s">
        <v>137</v>
      </c>
      <c r="H33" s="14" t="s">
        <v>136</v>
      </c>
    </row>
    <row r="34" spans="1:8" x14ac:dyDescent="0.25">
      <c r="B34" s="13"/>
      <c r="C34" s="13"/>
      <c r="D34" s="13"/>
      <c r="E34" s="13"/>
      <c r="F34" s="13"/>
      <c r="G34" s="10"/>
      <c r="H34" s="13"/>
    </row>
    <row r="35" spans="1:8" x14ac:dyDescent="0.25">
      <c r="A35" s="59">
        <v>35704</v>
      </c>
      <c r="B35" s="13">
        <v>2.2200000000000002</v>
      </c>
      <c r="C35" s="13">
        <v>-7.0000000000000007E-2</v>
      </c>
      <c r="D35" s="13">
        <v>0.1</v>
      </c>
      <c r="E35" s="13">
        <f>D35-C35</f>
        <v>0.17</v>
      </c>
      <c r="F35" s="10">
        <v>1.5900000000000001E-2</v>
      </c>
      <c r="G35" s="10">
        <f>E35-F35-((B35+C35)/0.9571-(B35+C35))</f>
        <v>5.7730759586250069E-2</v>
      </c>
      <c r="H35" s="13"/>
    </row>
    <row r="36" spans="1:8" x14ac:dyDescent="0.25">
      <c r="A36" s="59">
        <v>35735</v>
      </c>
      <c r="B36" s="13">
        <v>2.34</v>
      </c>
      <c r="C36" s="13">
        <v>-7.0000000000000007E-2</v>
      </c>
      <c r="D36" s="13">
        <v>0.25</v>
      </c>
      <c r="E36" s="13">
        <f t="shared" ref="E36:E51" si="2">D36-C36</f>
        <v>0.32</v>
      </c>
      <c r="F36" s="10">
        <v>1.5900000000000001E-2</v>
      </c>
      <c r="G36" s="10">
        <f>E36-F36-((B36+C36)/0.9501-(B36+C36))</f>
        <v>0.18487781286180377</v>
      </c>
      <c r="H36" s="13"/>
    </row>
    <row r="37" spans="1:8" x14ac:dyDescent="0.25">
      <c r="A37" s="59">
        <v>35765</v>
      </c>
      <c r="B37" s="13">
        <v>2.4649999999999999</v>
      </c>
      <c r="C37" s="13">
        <v>-7.0000000000000007E-2</v>
      </c>
      <c r="D37" s="13">
        <v>0.35</v>
      </c>
      <c r="E37" s="13">
        <f t="shared" si="2"/>
        <v>0.42</v>
      </c>
      <c r="F37" s="10">
        <v>1.5900000000000001E-2</v>
      </c>
      <c r="G37" s="10">
        <f>E37-F37-((B37+C37)/0.9501-(B37+C37))</f>
        <v>0.27831271445111022</v>
      </c>
      <c r="H37" s="13"/>
    </row>
    <row r="38" spans="1:8" x14ac:dyDescent="0.25">
      <c r="A38" s="59">
        <v>35796</v>
      </c>
      <c r="B38" s="13">
        <v>2.5049999999999999</v>
      </c>
      <c r="C38" s="13">
        <v>-7.0000000000000007E-2</v>
      </c>
      <c r="D38" s="13">
        <v>0.22</v>
      </c>
      <c r="E38" s="13">
        <f t="shared" si="2"/>
        <v>0.29000000000000004</v>
      </c>
      <c r="F38" s="10">
        <v>1.5900000000000001E-2</v>
      </c>
      <c r="G38" s="10">
        <f>E38-F38-((B38+C38)/0.9501-(B38+C38))</f>
        <v>0.14621188295968834</v>
      </c>
      <c r="H38" s="13"/>
    </row>
    <row r="39" spans="1:8" x14ac:dyDescent="0.25">
      <c r="A39" s="59">
        <v>35827</v>
      </c>
      <c r="B39" s="13">
        <v>2.42</v>
      </c>
      <c r="C39" s="13">
        <v>-7.0000000000000007E-2</v>
      </c>
      <c r="D39" s="13">
        <v>0.22</v>
      </c>
      <c r="E39" s="13">
        <f t="shared" si="2"/>
        <v>0.29000000000000004</v>
      </c>
      <c r="F39" s="10">
        <v>1.5900000000000001E-2</v>
      </c>
      <c r="G39" s="10">
        <f>E39-F39-((B39+C39)/0.9501-(B39+C39))</f>
        <v>0.15067614987895994</v>
      </c>
      <c r="H39" s="13"/>
    </row>
    <row r="40" spans="1:8" x14ac:dyDescent="0.25">
      <c r="A40" s="59">
        <v>35855</v>
      </c>
      <c r="B40" s="13">
        <v>2.2999999999999998</v>
      </c>
      <c r="C40" s="13">
        <v>-7.0000000000000007E-2</v>
      </c>
      <c r="D40" s="13">
        <v>0.22</v>
      </c>
      <c r="E40" s="13">
        <f t="shared" si="2"/>
        <v>0.29000000000000004</v>
      </c>
      <c r="F40" s="10">
        <v>1.5900000000000001E-2</v>
      </c>
      <c r="G40" s="10">
        <f>E40-F40-((B40+C40)/0.9501-(B40+C40))</f>
        <v>0.15697864435322573</v>
      </c>
      <c r="H40" s="13"/>
    </row>
    <row r="41" spans="1:8" x14ac:dyDescent="0.25">
      <c r="A41" s="59">
        <v>35886</v>
      </c>
      <c r="B41" s="13">
        <v>2.157</v>
      </c>
      <c r="C41" s="13">
        <v>-7.0000000000000007E-2</v>
      </c>
      <c r="D41" s="13">
        <v>0.22</v>
      </c>
      <c r="E41" s="13">
        <f t="shared" si="2"/>
        <v>0.29000000000000004</v>
      </c>
      <c r="F41" s="10">
        <v>1.5900000000000001E-2</v>
      </c>
      <c r="G41" s="10">
        <f>E41-F41-((B41+C41)/0.9571-(B41+C41))</f>
        <v>0.18055460244488564</v>
      </c>
      <c r="H41" s="13"/>
    </row>
    <row r="42" spans="1:8" x14ac:dyDescent="0.25">
      <c r="A42" s="59">
        <v>35916</v>
      </c>
      <c r="B42" s="13">
        <v>2.1070000000000002</v>
      </c>
      <c r="C42" s="13">
        <v>-7.0000000000000007E-2</v>
      </c>
      <c r="D42" s="13">
        <v>0.22</v>
      </c>
      <c r="E42" s="13">
        <f t="shared" si="2"/>
        <v>0.29000000000000004</v>
      </c>
      <c r="F42" s="10">
        <v>1.5900000000000001E-2</v>
      </c>
      <c r="G42" s="10">
        <f t="shared" ref="G42:G47" si="3">E42-F42-((B42+C42)/0.9571-(B42+C42))</f>
        <v>0.18279574757078643</v>
      </c>
      <c r="H42" s="13"/>
    </row>
    <row r="43" spans="1:8" x14ac:dyDescent="0.25">
      <c r="A43" s="59">
        <v>35947</v>
      </c>
      <c r="B43" s="13">
        <v>2.0819999999999999</v>
      </c>
      <c r="C43" s="13">
        <v>-7.0000000000000007E-2</v>
      </c>
      <c r="D43" s="13">
        <v>0.22</v>
      </c>
      <c r="E43" s="13">
        <f t="shared" si="2"/>
        <v>0.29000000000000004</v>
      </c>
      <c r="F43" s="10">
        <v>1.5900000000000001E-2</v>
      </c>
      <c r="G43" s="10">
        <f t="shared" si="3"/>
        <v>0.18391632013373704</v>
      </c>
      <c r="H43" s="13"/>
    </row>
    <row r="44" spans="1:8" x14ac:dyDescent="0.25">
      <c r="A44" s="59">
        <v>35977</v>
      </c>
      <c r="B44" s="13">
        <v>2.0670000000000002</v>
      </c>
      <c r="C44" s="13">
        <v>-7.0000000000000007E-2</v>
      </c>
      <c r="D44" s="13">
        <v>0.22</v>
      </c>
      <c r="E44" s="13">
        <f t="shared" si="2"/>
        <v>0.29000000000000004</v>
      </c>
      <c r="F44" s="10">
        <v>1.5900000000000001E-2</v>
      </c>
      <c r="G44" s="10">
        <f t="shared" si="3"/>
        <v>0.18458866367150772</v>
      </c>
      <c r="H44" s="13"/>
    </row>
    <row r="45" spans="1:8" x14ac:dyDescent="0.25">
      <c r="A45" s="59">
        <v>36008</v>
      </c>
      <c r="B45" s="13">
        <v>2.069</v>
      </c>
      <c r="C45" s="13">
        <v>-7.0000000000000007E-2</v>
      </c>
      <c r="D45" s="13">
        <v>0.22</v>
      </c>
      <c r="E45" s="13">
        <f t="shared" si="2"/>
        <v>0.29000000000000004</v>
      </c>
      <c r="F45" s="10">
        <v>1.5900000000000001E-2</v>
      </c>
      <c r="G45" s="10">
        <f t="shared" si="3"/>
        <v>0.1844990178664716</v>
      </c>
      <c r="H45" s="13"/>
    </row>
    <row r="46" spans="1:8" x14ac:dyDescent="0.25">
      <c r="A46" s="59">
        <v>36039</v>
      </c>
      <c r="B46" s="13">
        <v>2.0670000000000002</v>
      </c>
      <c r="C46" s="13">
        <v>-7.0000000000000007E-2</v>
      </c>
      <c r="D46" s="13">
        <v>0.22</v>
      </c>
      <c r="E46" s="13">
        <f t="shared" si="2"/>
        <v>0.29000000000000004</v>
      </c>
      <c r="F46" s="10">
        <v>1.5900000000000001E-2</v>
      </c>
      <c r="G46" s="10">
        <f t="shared" si="3"/>
        <v>0.18458866367150772</v>
      </c>
      <c r="H46" s="13"/>
    </row>
    <row r="47" spans="1:8" x14ac:dyDescent="0.25">
      <c r="A47" s="59">
        <v>36069</v>
      </c>
      <c r="B47" s="13">
        <v>2.0790000000000002</v>
      </c>
      <c r="C47" s="13">
        <v>-7.0000000000000007E-2</v>
      </c>
      <c r="D47" s="13">
        <v>0.22</v>
      </c>
      <c r="E47" s="13">
        <f t="shared" si="2"/>
        <v>0.29000000000000004</v>
      </c>
      <c r="F47" s="10">
        <v>1.5900000000000001E-2</v>
      </c>
      <c r="G47" s="10">
        <f t="shared" si="3"/>
        <v>0.18405078884129122</v>
      </c>
      <c r="H47" s="13"/>
    </row>
    <row r="48" spans="1:8" x14ac:dyDescent="0.25">
      <c r="A48" s="59">
        <v>36100</v>
      </c>
      <c r="B48" s="13">
        <v>2.1920000000000002</v>
      </c>
      <c r="C48" s="13">
        <v>-7.0000000000000007E-2</v>
      </c>
      <c r="D48" s="13">
        <v>0.22</v>
      </c>
      <c r="E48" s="13">
        <f t="shared" si="2"/>
        <v>0.29000000000000004</v>
      </c>
      <c r="F48" s="10">
        <v>1.5900000000000001E-2</v>
      </c>
      <c r="G48" s="10">
        <f>E48-F48-((B48+C48)/0.9501-(B48+C48))</f>
        <v>0.16265088938006511</v>
      </c>
      <c r="H48" s="13"/>
    </row>
    <row r="49" spans="1:10" x14ac:dyDescent="0.25">
      <c r="A49" s="59">
        <v>36130</v>
      </c>
      <c r="B49" s="13">
        <v>2.2909999999999999</v>
      </c>
      <c r="C49" s="13">
        <v>-7.0000000000000007E-2</v>
      </c>
      <c r="D49" s="13">
        <v>0.22</v>
      </c>
      <c r="E49" s="13">
        <f t="shared" si="2"/>
        <v>0.29000000000000004</v>
      </c>
      <c r="F49" s="10">
        <v>1.5900000000000001E-2</v>
      </c>
      <c r="G49" s="10">
        <f>E49-F49-((B49+C49)/0.9501-(B49+C49))</f>
        <v>0.15745133143879575</v>
      </c>
      <c r="H49" s="10">
        <f>SUM(G38:G49)/12</f>
        <v>0.17158022518424354</v>
      </c>
    </row>
    <row r="50" spans="1:10" x14ac:dyDescent="0.25">
      <c r="A50" s="59">
        <v>36161</v>
      </c>
      <c r="B50" s="13">
        <v>2.3170000000000002</v>
      </c>
      <c r="C50" s="13">
        <v>-7.0000000000000007E-2</v>
      </c>
      <c r="D50" s="13">
        <v>0.35</v>
      </c>
      <c r="E50" s="13">
        <f t="shared" si="2"/>
        <v>0.42</v>
      </c>
      <c r="F50" s="10">
        <v>1.5900000000000001E-2</v>
      </c>
      <c r="G50" s="10">
        <f>E50-F50-((B50+C50)/0.9501-(B50+C50))</f>
        <v>0.28608579096937153</v>
      </c>
      <c r="H50" s="13"/>
    </row>
    <row r="51" spans="1:10" x14ac:dyDescent="0.25">
      <c r="A51" s="59">
        <v>36192</v>
      </c>
      <c r="B51" s="13">
        <v>2.2570000000000001</v>
      </c>
      <c r="C51" s="13">
        <v>-7.0000000000000007E-2</v>
      </c>
      <c r="D51" s="13">
        <v>0.35</v>
      </c>
      <c r="E51" s="13">
        <f t="shared" si="2"/>
        <v>0.42</v>
      </c>
      <c r="F51" s="10">
        <v>1.5900000000000001E-2</v>
      </c>
      <c r="G51" s="10">
        <f>E51-F51-((B51+C51)/0.9501-(B51+C51))</f>
        <v>0.28923703820650443</v>
      </c>
      <c r="H51" s="13"/>
    </row>
    <row r="52" spans="1:10" x14ac:dyDescent="0.25">
      <c r="A52" s="59">
        <v>36220</v>
      </c>
      <c r="B52" s="13">
        <v>2.1579999999999999</v>
      </c>
      <c r="C52" s="13">
        <v>-7.0000000000000007E-2</v>
      </c>
      <c r="D52" s="13">
        <v>0.3</v>
      </c>
      <c r="E52" s="13">
        <f>D52-C52</f>
        <v>0.37</v>
      </c>
      <c r="F52" s="10">
        <v>1.5900000000000001E-2</v>
      </c>
      <c r="G52" s="10">
        <f>E52-F52-((B52+C52)/0.9501-(B52+C52))</f>
        <v>0.2444365961477738</v>
      </c>
      <c r="H52" s="13"/>
    </row>
    <row r="53" spans="1:10" x14ac:dyDescent="0.25">
      <c r="A53" s="63" t="s">
        <v>185</v>
      </c>
      <c r="B53" s="13"/>
      <c r="C53" s="13"/>
      <c r="D53" s="13"/>
      <c r="E53" s="13"/>
      <c r="F53" s="10">
        <f>SUM(F35:F52)/18</f>
        <v>1.5900000000000004E-2</v>
      </c>
      <c r="G53" s="10">
        <f>SUM(G35:G52)/18</f>
        <v>0.18886907857965199</v>
      </c>
      <c r="H53" s="10">
        <f>F53+G53</f>
        <v>0.20476907857965199</v>
      </c>
    </row>
    <row r="57" spans="1:10" x14ac:dyDescent="0.25">
      <c r="C57" s="68">
        <f>NPV(0.01275,C58:C75)</f>
        <v>3.4999479928747088</v>
      </c>
      <c r="D57" s="67">
        <f>NPV(0.01275,D58:D81)</f>
        <v>4.511682930540692</v>
      </c>
      <c r="E57" s="67">
        <f>NPV(0.01275,E58:E64)</f>
        <v>2.0780755972628957</v>
      </c>
      <c r="F57" s="67">
        <f>NPV(0.01275,F58:F64)</f>
        <v>1.8317950171900992</v>
      </c>
      <c r="G57" s="67">
        <f>NPV(0.01275,G58:G62)</f>
        <v>1.4090486979135874</v>
      </c>
      <c r="I57">
        <f>SUM(I58:I75)</f>
        <v>3.561714511450278</v>
      </c>
    </row>
    <row r="58" spans="1:10" x14ac:dyDescent="0.25">
      <c r="A58" s="59">
        <v>35704</v>
      </c>
      <c r="C58">
        <f>0.2405-0.0178</f>
        <v>0.22269999999999998</v>
      </c>
      <c r="D58">
        <v>0.21940000000000001</v>
      </c>
      <c r="E58">
        <v>0.31219999999999998</v>
      </c>
      <c r="F58">
        <v>0.2752</v>
      </c>
      <c r="G58">
        <v>0.29268</v>
      </c>
      <c r="I58">
        <f>$J$58/(1.01275)^1</f>
        <v>0.2198963218958282</v>
      </c>
      <c r="J58">
        <v>0.22270000000000001</v>
      </c>
    </row>
    <row r="59" spans="1:10" x14ac:dyDescent="0.25">
      <c r="A59" s="59">
        <v>35735</v>
      </c>
      <c r="C59">
        <f>0.2405-0.0178</f>
        <v>0.22269999999999998</v>
      </c>
      <c r="D59">
        <v>0.21940000000000001</v>
      </c>
      <c r="E59">
        <v>0.31219999999999998</v>
      </c>
      <c r="F59">
        <v>0.2752</v>
      </c>
      <c r="G59">
        <v>0.29268</v>
      </c>
      <c r="I59">
        <f>$J$58/(1.01275)^2</f>
        <v>0.21712794065250871</v>
      </c>
    </row>
    <row r="60" spans="1:10" x14ac:dyDescent="0.25">
      <c r="A60" s="59">
        <v>35765</v>
      </c>
      <c r="C60">
        <f>0.2405-0.0178</f>
        <v>0.22269999999999998</v>
      </c>
      <c r="D60">
        <v>0.21940000000000001</v>
      </c>
      <c r="E60">
        <v>0.31219999999999998</v>
      </c>
      <c r="F60">
        <v>0.2752</v>
      </c>
      <c r="G60">
        <v>0.29268</v>
      </c>
      <c r="I60">
        <f>$J$58/(1.01275)^3</f>
        <v>0.21439441190077382</v>
      </c>
    </row>
    <row r="61" spans="1:10" x14ac:dyDescent="0.25">
      <c r="A61" s="59">
        <v>35796</v>
      </c>
      <c r="C61">
        <f>0.2405-0.0236</f>
        <v>0.21689999999999998</v>
      </c>
      <c r="D61">
        <v>0.21940000000000001</v>
      </c>
      <c r="E61">
        <v>0.31219999999999998</v>
      </c>
      <c r="F61">
        <v>0.2752</v>
      </c>
      <c r="G61">
        <v>0.29268</v>
      </c>
      <c r="I61">
        <f>$J$58/(1.01275)^4</f>
        <v>0.21169529686573571</v>
      </c>
    </row>
    <row r="62" spans="1:10" x14ac:dyDescent="0.25">
      <c r="A62" s="59">
        <v>35827</v>
      </c>
      <c r="C62">
        <f t="shared" ref="C62:C72" si="4">0.2405-0.0236</f>
        <v>0.21689999999999998</v>
      </c>
      <c r="D62">
        <v>0.21940000000000001</v>
      </c>
      <c r="E62">
        <v>0.31219999999999998</v>
      </c>
      <c r="F62">
        <v>0.2752</v>
      </c>
      <c r="G62">
        <v>0.29268</v>
      </c>
      <c r="I62">
        <f>$J$58/(1.01275)^5</f>
        <v>0.20903016229645588</v>
      </c>
    </row>
    <row r="63" spans="1:10" x14ac:dyDescent="0.25">
      <c r="A63" s="59">
        <v>35855</v>
      </c>
      <c r="C63">
        <f t="shared" si="4"/>
        <v>0.21689999999999998</v>
      </c>
      <c r="D63">
        <v>0.21940000000000001</v>
      </c>
      <c r="E63">
        <v>0.31219999999999998</v>
      </c>
      <c r="F63">
        <v>0.2752</v>
      </c>
      <c r="G63"/>
      <c r="I63">
        <f>$J$58/(1.01275)^6</f>
        <v>0.20639858039640177</v>
      </c>
    </row>
    <row r="64" spans="1:10" x14ac:dyDescent="0.25">
      <c r="A64" s="59">
        <v>35886</v>
      </c>
      <c r="C64">
        <f t="shared" si="4"/>
        <v>0.21689999999999998</v>
      </c>
      <c r="D64">
        <v>0.21940000000000001</v>
      </c>
      <c r="E64">
        <v>0.31219999999999998</v>
      </c>
      <c r="F64">
        <v>0.2752</v>
      </c>
      <c r="G64"/>
      <c r="I64">
        <f>$J$58/(1.01275)^7</f>
        <v>0.20380012875477838</v>
      </c>
    </row>
    <row r="65" spans="1:9" x14ac:dyDescent="0.25">
      <c r="A65" s="59">
        <v>35916</v>
      </c>
      <c r="C65">
        <f t="shared" si="4"/>
        <v>0.21689999999999998</v>
      </c>
      <c r="D65">
        <v>0.21940000000000001</v>
      </c>
      <c r="G65"/>
      <c r="I65">
        <f>$J$58/(1.01275)^8</f>
        <v>0.20123439027872461</v>
      </c>
    </row>
    <row r="66" spans="1:9" x14ac:dyDescent="0.25">
      <c r="A66" s="59">
        <v>35947</v>
      </c>
      <c r="C66">
        <f t="shared" si="4"/>
        <v>0.21689999999999998</v>
      </c>
      <c r="D66">
        <v>0.21940000000000001</v>
      </c>
      <c r="G66"/>
      <c r="I66">
        <f>$J$58/(1.01275)^9</f>
        <v>0.19870095312636346</v>
      </c>
    </row>
    <row r="67" spans="1:9" x14ac:dyDescent="0.25">
      <c r="A67" s="59">
        <v>35977</v>
      </c>
      <c r="C67">
        <f t="shared" si="4"/>
        <v>0.21689999999999998</v>
      </c>
      <c r="D67">
        <v>0.21940000000000001</v>
      </c>
      <c r="G67"/>
      <c r="I67">
        <f>$J$58/(1.01275)^10</f>
        <v>0.19619941064069463</v>
      </c>
    </row>
    <row r="68" spans="1:9" x14ac:dyDescent="0.25">
      <c r="A68" s="59">
        <v>36008</v>
      </c>
      <c r="C68">
        <f t="shared" si="4"/>
        <v>0.21689999999999998</v>
      </c>
      <c r="D68">
        <v>0.21940000000000001</v>
      </c>
      <c r="G68"/>
      <c r="I68">
        <f>$J$58/(1.01275)^11</f>
        <v>0.19372936128431956</v>
      </c>
    </row>
    <row r="69" spans="1:9" x14ac:dyDescent="0.25">
      <c r="A69" s="59">
        <v>36039</v>
      </c>
      <c r="C69">
        <f t="shared" si="4"/>
        <v>0.21689999999999998</v>
      </c>
      <c r="D69">
        <v>0.21940000000000001</v>
      </c>
      <c r="G69"/>
      <c r="I69">
        <f>$J$58/(1.01275)^12</f>
        <v>0.19129040857498847</v>
      </c>
    </row>
    <row r="70" spans="1:9" x14ac:dyDescent="0.25">
      <c r="A70" s="59">
        <v>36069</v>
      </c>
      <c r="C70">
        <f t="shared" si="4"/>
        <v>0.21689999999999998</v>
      </c>
      <c r="D70">
        <v>0.21940000000000001</v>
      </c>
      <c r="G70"/>
      <c r="I70">
        <f>$J$58/(1.01275)^13</f>
        <v>0.18888216102195846</v>
      </c>
    </row>
    <row r="71" spans="1:9" x14ac:dyDescent="0.25">
      <c r="A71" s="59">
        <v>36100</v>
      </c>
      <c r="C71">
        <f t="shared" si="4"/>
        <v>0.21689999999999998</v>
      </c>
      <c r="D71">
        <v>0.21940000000000001</v>
      </c>
      <c r="G71"/>
      <c r="I71">
        <f>$J$58/(1.01275)^14</f>
        <v>0.18650423206315325</v>
      </c>
    </row>
    <row r="72" spans="1:9" x14ac:dyDescent="0.25">
      <c r="A72" s="59">
        <v>36130</v>
      </c>
      <c r="C72">
        <f t="shared" si="4"/>
        <v>0.21689999999999998</v>
      </c>
      <c r="D72">
        <v>0.21940000000000001</v>
      </c>
      <c r="G72"/>
      <c r="I72">
        <f>$J$58/(1.01275)^15</f>
        <v>0.18415624000311356</v>
      </c>
    </row>
    <row r="73" spans="1:9" x14ac:dyDescent="0.25">
      <c r="A73" s="59">
        <v>36161</v>
      </c>
      <c r="C73">
        <f>0.2405-0.0178</f>
        <v>0.22269999999999998</v>
      </c>
      <c r="D73">
        <v>0.21940000000000001</v>
      </c>
      <c r="G73"/>
      <c r="I73">
        <f>$J$58/(1.01275)^16</f>
        <v>0.18183780795172902</v>
      </c>
    </row>
    <row r="74" spans="1:9" x14ac:dyDescent="0.25">
      <c r="A74" s="59">
        <v>36192</v>
      </c>
      <c r="C74">
        <f>0.2405-0.0178</f>
        <v>0.22269999999999998</v>
      </c>
      <c r="D74">
        <v>0.21940000000000001</v>
      </c>
      <c r="G74"/>
      <c r="I74">
        <f>$J$58/(1.01275)^17</f>
        <v>0.17954856376374131</v>
      </c>
    </row>
    <row r="75" spans="1:9" x14ac:dyDescent="0.25">
      <c r="A75" s="59">
        <v>36220</v>
      </c>
      <c r="C75">
        <f>0.2405-0.0178</f>
        <v>0.22269999999999998</v>
      </c>
      <c r="D75">
        <v>0.21940000000000001</v>
      </c>
      <c r="G75"/>
      <c r="I75">
        <f>$J$58/(1.01275)^18</f>
        <v>0.17728813997900897</v>
      </c>
    </row>
    <row r="76" spans="1:9" x14ac:dyDescent="0.25">
      <c r="A76" s="59">
        <v>36251</v>
      </c>
      <c r="D76">
        <v>0.21940000000000001</v>
      </c>
      <c r="G76"/>
    </row>
    <row r="77" spans="1:9" x14ac:dyDescent="0.25">
      <c r="A77" s="59">
        <v>36281</v>
      </c>
      <c r="D77">
        <v>0.21940000000000001</v>
      </c>
      <c r="G77"/>
    </row>
    <row r="78" spans="1:9" x14ac:dyDescent="0.25">
      <c r="A78" s="59">
        <v>36312</v>
      </c>
      <c r="D78">
        <v>0.21940000000000001</v>
      </c>
      <c r="G78"/>
    </row>
    <row r="79" spans="1:9" x14ac:dyDescent="0.25">
      <c r="A79" s="59">
        <v>36342</v>
      </c>
      <c r="D79">
        <v>0.21940000000000001</v>
      </c>
      <c r="G79"/>
    </row>
    <row r="80" spans="1:9" x14ac:dyDescent="0.25">
      <c r="A80" s="59">
        <v>36373</v>
      </c>
      <c r="D80">
        <v>0.21940000000000001</v>
      </c>
      <c r="G80"/>
    </row>
    <row r="81" spans="1:7" x14ac:dyDescent="0.25">
      <c r="A81" s="59">
        <v>36404</v>
      </c>
      <c r="D81">
        <v>0.21940000000000001</v>
      </c>
      <c r="G81"/>
    </row>
  </sheetData>
  <printOptions gridLines="1" gridLinesSet="0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Variable Rates - Sept</vt:lpstr>
      <vt:lpstr>IT Rates - Sept</vt:lpstr>
      <vt:lpstr>Capacity Basis-Sept</vt:lpstr>
      <vt:lpstr>Capacity Basis - August-October</vt:lpstr>
      <vt:lpstr>Pricing Sheet</vt:lpstr>
      <vt:lpstr>Capacity Basis - One Year</vt:lpstr>
      <vt:lpstr>Providence Capacity</vt:lpstr>
      <vt:lpstr>VNG Open Bid</vt:lpstr>
      <vt:lpstr>Tennessee Open Season - 6-25-97</vt:lpstr>
      <vt:lpstr>Sheet13</vt:lpstr>
      <vt:lpstr>Sheet14</vt:lpstr>
      <vt:lpstr>Sheet15</vt:lpstr>
      <vt:lpstr>Sheet16</vt:lpstr>
      <vt:lpstr>'Capacity Basis - August-October'!Print_Area</vt:lpstr>
      <vt:lpstr>'Capacity Basis-Sept'!Print_Area</vt:lpstr>
      <vt:lpstr>'Variable Rates - Sept'!Print_Area</vt:lpstr>
      <vt:lpstr>'Capacity Basis - August-October'!Print_Titles</vt:lpstr>
      <vt:lpstr>'Capacity Basis-Sept'!Print_Titles</vt:lpstr>
      <vt:lpstr>'IT Rates - Sept'!Print_Titles</vt:lpstr>
      <vt:lpstr>'Variable Rates - Sept'!Print_Titles</vt:lpstr>
      <vt:lpstr>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1999-11-08T20:11:56Z</cp:lastPrinted>
  <dcterms:created xsi:type="dcterms:W3CDTF">1998-03-18T21:04:48Z</dcterms:created>
  <dcterms:modified xsi:type="dcterms:W3CDTF">2023-09-10T15:27:55Z</dcterms:modified>
</cp:coreProperties>
</file>