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7056" tabRatio="49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M4" i="1"/>
  <c r="A7" i="1"/>
  <c r="I7" i="1"/>
  <c r="J7" i="1"/>
  <c r="K7" i="1"/>
  <c r="M7" i="1"/>
  <c r="A8" i="1"/>
  <c r="I8" i="1"/>
  <c r="J8" i="1"/>
  <c r="K8" i="1"/>
  <c r="M8" i="1"/>
  <c r="A9" i="1"/>
  <c r="G9" i="1"/>
  <c r="I9" i="1"/>
  <c r="J9" i="1"/>
  <c r="K9" i="1"/>
  <c r="L9" i="1"/>
  <c r="M9" i="1"/>
  <c r="A10" i="1"/>
  <c r="G10" i="1"/>
  <c r="I10" i="1"/>
  <c r="J10" i="1"/>
  <c r="K10" i="1"/>
  <c r="L10" i="1"/>
  <c r="M10" i="1"/>
  <c r="A11" i="1"/>
  <c r="G11" i="1"/>
  <c r="I11" i="1"/>
  <c r="J11" i="1"/>
  <c r="K11" i="1"/>
  <c r="L11" i="1"/>
  <c r="M11" i="1"/>
  <c r="A12" i="1"/>
  <c r="G12" i="1"/>
  <c r="I12" i="1"/>
  <c r="J12" i="1"/>
  <c r="K12" i="1"/>
  <c r="L12" i="1"/>
  <c r="M12" i="1"/>
  <c r="A13" i="1"/>
  <c r="G13" i="1"/>
  <c r="I13" i="1"/>
  <c r="J13" i="1"/>
  <c r="K13" i="1"/>
  <c r="L13" i="1"/>
  <c r="M13" i="1"/>
  <c r="A14" i="1"/>
  <c r="G14" i="1"/>
  <c r="I14" i="1"/>
  <c r="J14" i="1"/>
  <c r="K14" i="1"/>
  <c r="L14" i="1"/>
  <c r="M14" i="1"/>
  <c r="A15" i="1"/>
  <c r="G15" i="1"/>
  <c r="I15" i="1"/>
  <c r="J15" i="1"/>
  <c r="K15" i="1"/>
  <c r="L15" i="1"/>
  <c r="M15" i="1"/>
  <c r="N15" i="1"/>
  <c r="B22" i="1"/>
  <c r="B23" i="1"/>
  <c r="C26" i="1"/>
  <c r="H26" i="1"/>
</calcChain>
</file>

<file path=xl/sharedStrings.xml><?xml version="1.0" encoding="utf-8"?>
<sst xmlns="http://schemas.openxmlformats.org/spreadsheetml/2006/main" count="24" uniqueCount="24">
  <si>
    <t>Price</t>
  </si>
  <si>
    <t>PV Price</t>
  </si>
  <si>
    <t>PV Basis</t>
  </si>
  <si>
    <t>PV Index</t>
  </si>
  <si>
    <t>PV FXF</t>
  </si>
  <si>
    <t>capex</t>
  </si>
  <si>
    <t>PV Lease</t>
  </si>
  <si>
    <t>Lease</t>
  </si>
  <si>
    <t>HH Fee</t>
  </si>
  <si>
    <t>Trransport</t>
  </si>
  <si>
    <t>Lease per month</t>
  </si>
  <si>
    <t>Balance(Mmbtu)</t>
  </si>
  <si>
    <t>Price A is the pruposed sale of the pad gas at Apr Nymex -.03</t>
  </si>
  <si>
    <t>Price B is the PV value of forward prices if the pad gas were to be with drawn and sold in the forward market.</t>
  </si>
  <si>
    <t>Capex:</t>
  </si>
  <si>
    <t>monthly w/draw(MMmbtu)</t>
  </si>
  <si>
    <t>A</t>
  </si>
  <si>
    <t>B</t>
  </si>
  <si>
    <t>Lease:</t>
  </si>
  <si>
    <t>Expenses for the construction of a line to inject brine to replace pad gas.Estimated to be approximately $800,000</t>
  </si>
  <si>
    <t>Lease expense is estimated at $2,000 per day</t>
  </si>
  <si>
    <t>With draw rate is assumed to be 675,244MMbtu per month.</t>
  </si>
  <si>
    <t>Assumptions:</t>
  </si>
  <si>
    <t>Inludes: 7.5 cents for transportation; 3 cent Henry Hub fees, capex of 800,000, and approximately 9 cents for lease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</si>
</sst>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8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2"/>
    <xf numFmtId="14" fontId="2" fillId="2" borderId="1" xfId="2" applyNumberFormat="1" applyFill="1" applyBorder="1"/>
    <xf numFmtId="164" fontId="2" fillId="0" borderId="0" xfId="2" applyNumberFormat="1"/>
    <xf numFmtId="0" fontId="2" fillId="0" borderId="0" xfId="2" applyFont="1"/>
    <xf numFmtId="0" fontId="3" fillId="0" borderId="2" xfId="2" applyFont="1" applyBorder="1" applyAlignment="1">
      <alignment horizontal="center"/>
    </xf>
    <xf numFmtId="166" fontId="2" fillId="0" borderId="0" xfId="3" applyNumberFormat="1" applyFont="1"/>
    <xf numFmtId="164" fontId="2" fillId="0" borderId="0" xfId="2" applyNumberFormat="1" applyBorder="1"/>
    <xf numFmtId="0" fontId="3" fillId="0" borderId="0" xfId="2" applyFont="1" applyBorder="1" applyAlignment="1">
      <alignment horizontal="centerContinuous"/>
    </xf>
    <xf numFmtId="164" fontId="2" fillId="0" borderId="0" xfId="2" applyNumberFormat="1" applyFont="1" applyBorder="1"/>
    <xf numFmtId="0" fontId="2" fillId="0" borderId="0" xfId="2" applyBorder="1"/>
    <xf numFmtId="17" fontId="2" fillId="0" borderId="0" xfId="2" applyNumberFormat="1" applyBorder="1"/>
    <xf numFmtId="168" fontId="0" fillId="0" borderId="0" xfId="1" applyNumberFormat="1" applyFont="1"/>
    <xf numFmtId="165" fontId="2" fillId="0" borderId="0" xfId="2" applyNumberFormat="1" applyBorder="1"/>
    <xf numFmtId="2" fontId="2" fillId="0" borderId="0" xfId="2" applyNumberFormat="1" applyBorder="1"/>
    <xf numFmtId="14" fontId="2" fillId="0" borderId="0" xfId="2" applyNumberFormat="1" applyBorder="1"/>
    <xf numFmtId="10" fontId="2" fillId="0" borderId="0" xfId="3" applyNumberFormat="1" applyFont="1" applyBorder="1"/>
    <xf numFmtId="166" fontId="2" fillId="0" borderId="0" xfId="3" applyNumberFormat="1" applyFont="1" applyBorder="1"/>
    <xf numFmtId="0" fontId="2" fillId="0" borderId="2" xfId="2" applyBorder="1"/>
    <xf numFmtId="164" fontId="0" fillId="3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7" fontId="2" fillId="0" borderId="3" xfId="2" applyNumberFormat="1" applyBorder="1"/>
    <xf numFmtId="164" fontId="2" fillId="3" borderId="4" xfId="2" applyNumberFormat="1" applyFill="1" applyBorder="1"/>
    <xf numFmtId="164" fontId="2" fillId="0" borderId="4" xfId="2" applyNumberFormat="1" applyFont="1" applyBorder="1"/>
    <xf numFmtId="17" fontId="2" fillId="0" borderId="4" xfId="2" applyNumberFormat="1" applyBorder="1"/>
    <xf numFmtId="164" fontId="2" fillId="0" borderId="4" xfId="2" applyNumberFormat="1" applyBorder="1"/>
    <xf numFmtId="164" fontId="2" fillId="0" borderId="5" xfId="2" applyNumberFormat="1" applyFont="1" applyBorder="1"/>
    <xf numFmtId="17" fontId="2" fillId="0" borderId="6" xfId="2" applyNumberFormat="1" applyBorder="1"/>
    <xf numFmtId="164" fontId="2" fillId="0" borderId="7" xfId="2" applyNumberFormat="1" applyFont="1" applyBorder="1"/>
    <xf numFmtId="17" fontId="2" fillId="0" borderId="8" xfId="2" applyNumberFormat="1" applyBorder="1"/>
    <xf numFmtId="164" fontId="2" fillId="0" borderId="2" xfId="2" applyNumberFormat="1" applyBorder="1"/>
    <xf numFmtId="164" fontId="2" fillId="0" borderId="2" xfId="2" applyNumberFormat="1" applyFont="1" applyBorder="1"/>
    <xf numFmtId="17" fontId="2" fillId="0" borderId="2" xfId="2" applyNumberFormat="1" applyBorder="1"/>
    <xf numFmtId="164" fontId="2" fillId="0" borderId="9" xfId="2" applyNumberFormat="1" applyFont="1" applyBorder="1"/>
  </cellXfs>
  <cellStyles count="4">
    <cellStyle name="Comma" xfId="1" builtinId="3"/>
    <cellStyle name="Normal" xfId="0" builtinId="0"/>
    <cellStyle name="Normal_pmim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4"/>
  <sheetViews>
    <sheetView tabSelected="1" workbookViewId="0">
      <selection activeCell="A19" sqref="A19"/>
    </sheetView>
  </sheetViews>
  <sheetFormatPr defaultRowHeight="13.2" x14ac:dyDescent="0.25"/>
  <cols>
    <col min="1" max="1" width="19.109375" customWidth="1"/>
    <col min="2" max="2" width="12.88671875" bestFit="1" customWidth="1"/>
    <col min="3" max="4" width="10.33203125" bestFit="1" customWidth="1"/>
    <col min="5" max="5" width="9.6640625" bestFit="1" customWidth="1"/>
    <col min="6" max="7" width="6.6640625" customWidth="1"/>
    <col min="8" max="8" width="10.33203125" customWidth="1"/>
    <col min="13" max="13" width="9.109375" customWidth="1"/>
  </cols>
  <sheetData>
    <row r="2" spans="1:14" x14ac:dyDescent="0.25">
      <c r="A2" s="1"/>
      <c r="B2" s="1"/>
      <c r="C2" s="1"/>
      <c r="D2" s="2">
        <f ca="1">TODAY()</f>
        <v>37272</v>
      </c>
      <c r="E2" s="3"/>
      <c r="F2" s="4"/>
      <c r="G2" s="4"/>
    </row>
    <row r="3" spans="1:14" x14ac:dyDescent="0.25">
      <c r="A3" s="1"/>
      <c r="B3" s="1"/>
      <c r="C3" s="1"/>
      <c r="D3" s="3"/>
      <c r="E3" s="1"/>
      <c r="F3" s="1"/>
      <c r="G3" s="1"/>
    </row>
    <row r="4" spans="1:14" x14ac:dyDescent="0.25">
      <c r="A4" s="1"/>
      <c r="B4" s="1"/>
      <c r="C4" s="4"/>
      <c r="D4" s="3"/>
      <c r="E4" s="3"/>
      <c r="F4" s="1"/>
      <c r="G4" s="1"/>
      <c r="H4" s="4"/>
      <c r="I4" s="1"/>
      <c r="J4" s="1"/>
      <c r="K4" s="1"/>
      <c r="L4" s="1"/>
      <c r="M4" s="3">
        <f ca="1">M7-E5</f>
        <v>2.1842369517083533</v>
      </c>
    </row>
    <row r="5" spans="1:14" x14ac:dyDescent="0.25">
      <c r="A5" s="1"/>
      <c r="B5" s="10"/>
      <c r="C5" s="10"/>
      <c r="D5" s="7"/>
      <c r="E5" s="13"/>
      <c r="F5" s="14"/>
      <c r="G5" s="14"/>
      <c r="H5" s="10"/>
      <c r="I5" s="8"/>
      <c r="J5" s="8"/>
      <c r="K5" s="8"/>
      <c r="L5" s="8"/>
      <c r="M5" s="8"/>
    </row>
    <row r="6" spans="1:14" x14ac:dyDescent="0.25">
      <c r="A6" s="1"/>
      <c r="B6" s="15">
        <v>36906</v>
      </c>
      <c r="C6" s="18"/>
      <c r="D6" s="5" t="s">
        <v>0</v>
      </c>
      <c r="E6" s="5" t="s">
        <v>9</v>
      </c>
      <c r="F6" s="5" t="s">
        <v>8</v>
      </c>
      <c r="G6" s="5" t="s">
        <v>7</v>
      </c>
      <c r="H6" s="18"/>
      <c r="I6" s="5" t="s">
        <v>1</v>
      </c>
      <c r="J6" s="5" t="s">
        <v>2</v>
      </c>
      <c r="K6" s="5" t="s">
        <v>3</v>
      </c>
      <c r="L6" s="5" t="s">
        <v>6</v>
      </c>
      <c r="M6" s="5" t="s">
        <v>4</v>
      </c>
    </row>
    <row r="7" spans="1:14" x14ac:dyDescent="0.25">
      <c r="A7" s="6">
        <f t="shared" ref="A7:A15" ca="1" si="0">(1+B7/2)^(-2*(H7-$D$2)/365.25)</f>
        <v>0.99919348202577918</v>
      </c>
      <c r="B7" s="16">
        <v>1.8503794927157799E-2</v>
      </c>
      <c r="C7" s="11">
        <v>37288</v>
      </c>
      <c r="D7" s="9">
        <v>2.2909999999999999</v>
      </c>
      <c r="E7" s="9">
        <v>-7.4999999999999997E-2</v>
      </c>
      <c r="F7" s="9">
        <v>-0.03</v>
      </c>
      <c r="G7" s="9"/>
      <c r="H7" s="11">
        <v>37288</v>
      </c>
      <c r="I7" s="9">
        <f t="shared" ref="I7:I15" ca="1" si="1">D7*A7</f>
        <v>2.28915226732106</v>
      </c>
      <c r="J7" s="9">
        <f ca="1">A7*E7</f>
        <v>-7.4939511151933438E-2</v>
      </c>
      <c r="K7" s="9">
        <f t="shared" ref="K7:K15" ca="1" si="2">F7*A7</f>
        <v>-2.9975804460773373E-2</v>
      </c>
      <c r="L7" s="9"/>
      <c r="M7" s="9">
        <f ca="1">SUM(I7:L7)</f>
        <v>2.1842369517083533</v>
      </c>
    </row>
    <row r="8" spans="1:14" x14ac:dyDescent="0.25">
      <c r="A8" s="6">
        <f t="shared" ca="1" si="0"/>
        <v>0.99778128855966486</v>
      </c>
      <c r="B8" s="16">
        <v>1.8523542820096502E-2</v>
      </c>
      <c r="C8" s="11">
        <v>37316</v>
      </c>
      <c r="D8" s="7">
        <v>2.2730000000000001</v>
      </c>
      <c r="E8" s="9">
        <v>-7.4999999999999997E-2</v>
      </c>
      <c r="F8" s="9">
        <v>-0.03</v>
      </c>
      <c r="G8" s="9"/>
      <c r="H8" s="11">
        <v>37316</v>
      </c>
      <c r="I8" s="7">
        <f t="shared" ca="1" si="1"/>
        <v>2.2679568688961185</v>
      </c>
      <c r="J8" s="7">
        <f ca="1">A8*E8</f>
        <v>-7.4833596641974864E-2</v>
      </c>
      <c r="K8" s="7">
        <f t="shared" ca="1" si="2"/>
        <v>-2.9933438656789945E-2</v>
      </c>
      <c r="L8" s="7"/>
      <c r="M8" s="9">
        <f t="shared" ref="M8:M15" ca="1" si="3">SUM(I8:L8)</f>
        <v>2.1631898335973538</v>
      </c>
    </row>
    <row r="9" spans="1:14" x14ac:dyDescent="0.25">
      <c r="A9" s="6">
        <f t="shared" ca="1" si="0"/>
        <v>0.99621166091911939</v>
      </c>
      <c r="B9" s="16">
        <v>1.8569926356404799E-2</v>
      </c>
      <c r="C9" s="22">
        <v>37347</v>
      </c>
      <c r="D9" s="23">
        <v>2.3029999999999999</v>
      </c>
      <c r="E9" s="24">
        <v>-7.4999999999999997E-2</v>
      </c>
      <c r="F9" s="24">
        <v>-0.03</v>
      </c>
      <c r="G9" s="24">
        <f>-61000/675244</f>
        <v>-9.0337714959333223E-2</v>
      </c>
      <c r="H9" s="25">
        <v>37347</v>
      </c>
      <c r="I9" s="26">
        <f t="shared" ca="1" si="1"/>
        <v>2.2942754550967317</v>
      </c>
      <c r="J9" s="26">
        <f t="shared" ref="J9:J15" ca="1" si="4">A9*E9</f>
        <v>-7.4715874568933957E-2</v>
      </c>
      <c r="K9" s="26">
        <f t="shared" ca="1" si="2"/>
        <v>-2.9886349827573582E-2</v>
      </c>
      <c r="L9" s="26">
        <f ca="1">G9*A9</f>
        <v>-8.9995485063275329E-2</v>
      </c>
      <c r="M9" s="27">
        <f t="shared" ca="1" si="3"/>
        <v>2.0996777456369489</v>
      </c>
    </row>
    <row r="10" spans="1:14" x14ac:dyDescent="0.25">
      <c r="A10" s="6">
        <f t="shared" ca="1" si="0"/>
        <v>0.9947207407378974</v>
      </c>
      <c r="B10" s="16">
        <v>1.8497946294581801E-2</v>
      </c>
      <c r="C10" s="28">
        <v>37377</v>
      </c>
      <c r="D10" s="7">
        <v>2.3679999999999999</v>
      </c>
      <c r="E10" s="9">
        <v>-7.4999999999999997E-2</v>
      </c>
      <c r="F10" s="9">
        <v>-0.03</v>
      </c>
      <c r="G10" s="9">
        <f t="shared" ref="G10:G15" si="5">-61000/675244</f>
        <v>-9.0337714959333223E-2</v>
      </c>
      <c r="H10" s="11">
        <v>37377</v>
      </c>
      <c r="I10" s="7">
        <f t="shared" ca="1" si="1"/>
        <v>2.3554987140673411</v>
      </c>
      <c r="J10" s="7">
        <f t="shared" ca="1" si="4"/>
        <v>-7.4604055555342302E-2</v>
      </c>
      <c r="K10" s="7">
        <f t="shared" ca="1" si="2"/>
        <v>-2.9841622222136922E-2</v>
      </c>
      <c r="L10" s="7">
        <f t="shared" ref="L10:L15" ca="1" si="6">G10*A10</f>
        <v>-8.9860798740916972E-2</v>
      </c>
      <c r="M10" s="29">
        <f t="shared" ca="1" si="3"/>
        <v>2.1611922375489452</v>
      </c>
    </row>
    <row r="11" spans="1:14" x14ac:dyDescent="0.25">
      <c r="A11" s="6">
        <f t="shared" ca="1" si="0"/>
        <v>0.9932262079989439</v>
      </c>
      <c r="B11" s="16">
        <v>1.83375648636472E-2</v>
      </c>
      <c r="C11" s="28">
        <v>37408</v>
      </c>
      <c r="D11" s="7">
        <v>2.4279999999999999</v>
      </c>
      <c r="E11" s="9">
        <v>-7.4999999999999997E-2</v>
      </c>
      <c r="F11" s="9">
        <v>-0.03</v>
      </c>
      <c r="G11" s="9">
        <f t="shared" si="5"/>
        <v>-9.0337714959333223E-2</v>
      </c>
      <c r="H11" s="11">
        <v>37408</v>
      </c>
      <c r="I11" s="7">
        <f t="shared" ca="1" si="1"/>
        <v>2.4115532330214355</v>
      </c>
      <c r="J11" s="7">
        <f t="shared" ca="1" si="4"/>
        <v>-7.4491965599920787E-2</v>
      </c>
      <c r="K11" s="7">
        <f t="shared" ca="1" si="2"/>
        <v>-2.9796786239968315E-2</v>
      </c>
      <c r="L11" s="7">
        <f t="shared" ca="1" si="6"/>
        <v>-8.972578606834801E-2</v>
      </c>
      <c r="M11" s="29">
        <f t="shared" ca="1" si="3"/>
        <v>2.2175386951131983</v>
      </c>
    </row>
    <row r="12" spans="1:14" x14ac:dyDescent="0.25">
      <c r="A12" s="6">
        <f t="shared" ca="1" si="0"/>
        <v>0.99172995924711904</v>
      </c>
      <c r="B12" s="16">
        <v>1.83559647729741E-2</v>
      </c>
      <c r="C12" s="28">
        <v>37438</v>
      </c>
      <c r="D12" s="7">
        <v>2.4929999999999999</v>
      </c>
      <c r="E12" s="9">
        <v>-7.4999999999999997E-2</v>
      </c>
      <c r="F12" s="9">
        <v>-0.03</v>
      </c>
      <c r="G12" s="9">
        <f t="shared" si="5"/>
        <v>-9.0337714959333223E-2</v>
      </c>
      <c r="H12" s="11">
        <v>37438</v>
      </c>
      <c r="I12" s="7">
        <f t="shared" ca="1" si="1"/>
        <v>2.4723827884030678</v>
      </c>
      <c r="J12" s="7">
        <f t="shared" ca="1" si="4"/>
        <v>-7.4379746943533928E-2</v>
      </c>
      <c r="K12" s="7">
        <f t="shared" ca="1" si="2"/>
        <v>-2.975189877741357E-2</v>
      </c>
      <c r="L12" s="7">
        <f t="shared" ca="1" si="6"/>
        <v>-8.9590618375097394E-2</v>
      </c>
      <c r="M12" s="29">
        <f t="shared" ca="1" si="3"/>
        <v>2.278660524307023</v>
      </c>
    </row>
    <row r="13" spans="1:14" x14ac:dyDescent="0.25">
      <c r="A13" s="6">
        <f t="shared" ca="1" si="0"/>
        <v>0.99003601505240646</v>
      </c>
      <c r="B13" s="16">
        <v>1.8652933422647101E-2</v>
      </c>
      <c r="C13" s="28">
        <v>37469</v>
      </c>
      <c r="D13" s="7">
        <v>2.5379999999999998</v>
      </c>
      <c r="E13" s="9">
        <v>-7.4999999999999997E-2</v>
      </c>
      <c r="F13" s="9">
        <v>-0.03</v>
      </c>
      <c r="G13" s="9">
        <f t="shared" si="5"/>
        <v>-9.0337714959333223E-2</v>
      </c>
      <c r="H13" s="11">
        <v>37469</v>
      </c>
      <c r="I13" s="7">
        <f t="shared" ca="1" si="1"/>
        <v>2.5127114062030076</v>
      </c>
      <c r="J13" s="7">
        <f t="shared" ca="1" si="4"/>
        <v>-7.4252701128930482E-2</v>
      </c>
      <c r="K13" s="7">
        <f t="shared" ca="1" si="2"/>
        <v>-2.9701080451572194E-2</v>
      </c>
      <c r="L13" s="7">
        <f t="shared" ca="1" si="6"/>
        <v>-8.9437591327278437E-2</v>
      </c>
      <c r="M13" s="29">
        <f t="shared" ca="1" si="3"/>
        <v>2.3193200332952264</v>
      </c>
    </row>
    <row r="14" spans="1:14" x14ac:dyDescent="0.25">
      <c r="A14" s="6">
        <f t="shared" ca="1" si="0"/>
        <v>0.98829562694960094</v>
      </c>
      <c r="B14" s="16">
        <v>1.8949902102222801E-2</v>
      </c>
      <c r="C14" s="28">
        <v>37500</v>
      </c>
      <c r="D14" s="7">
        <v>2.536</v>
      </c>
      <c r="E14" s="9">
        <v>-7.4999999999999997E-2</v>
      </c>
      <c r="F14" s="9">
        <v>-0.03</v>
      </c>
      <c r="G14" s="9">
        <f t="shared" si="5"/>
        <v>-9.0337714959333223E-2</v>
      </c>
      <c r="H14" s="11">
        <v>37500</v>
      </c>
      <c r="I14" s="7">
        <f t="shared" ca="1" si="1"/>
        <v>2.506317709944188</v>
      </c>
      <c r="J14" s="7">
        <f t="shared" ca="1" si="4"/>
        <v>-7.4122172021220067E-2</v>
      </c>
      <c r="K14" s="7">
        <f t="shared" ca="1" si="2"/>
        <v>-2.9648868808488028E-2</v>
      </c>
      <c r="L14" s="7">
        <f t="shared" ca="1" si="6"/>
        <v>-8.928036864292857E-2</v>
      </c>
      <c r="M14" s="29">
        <f t="shared" ca="1" si="3"/>
        <v>2.3132663004715512</v>
      </c>
    </row>
    <row r="15" spans="1:14" x14ac:dyDescent="0.25">
      <c r="A15" s="6">
        <f t="shared" ca="1" si="0"/>
        <v>0.98649199497076057</v>
      </c>
      <c r="B15" s="16">
        <v>1.9346558058626499E-2</v>
      </c>
      <c r="C15" s="30">
        <v>37530</v>
      </c>
      <c r="D15" s="31">
        <v>2.5579999999999998</v>
      </c>
      <c r="E15" s="32">
        <v>-7.4999999999999997E-2</v>
      </c>
      <c r="F15" s="32">
        <v>-0.03</v>
      </c>
      <c r="G15" s="32">
        <f t="shared" si="5"/>
        <v>-9.0337714959333223E-2</v>
      </c>
      <c r="H15" s="33">
        <v>37530</v>
      </c>
      <c r="I15" s="31">
        <f t="shared" ca="1" si="1"/>
        <v>2.5234465231352052</v>
      </c>
      <c r="J15" s="31">
        <f t="shared" ca="1" si="4"/>
        <v>-7.3986899622807037E-2</v>
      </c>
      <c r="K15" s="31">
        <f t="shared" ca="1" si="2"/>
        <v>-2.9594759849122815E-2</v>
      </c>
      <c r="L15" s="31">
        <f t="shared" ca="1" si="6"/>
        <v>-8.9117432651332554E-2</v>
      </c>
      <c r="M15" s="34">
        <f t="shared" ca="1" si="3"/>
        <v>2.3307474310119431</v>
      </c>
      <c r="N15" s="19">
        <f ca="1">AVERAGE(M9:M15)</f>
        <v>2.2457718524835477</v>
      </c>
    </row>
    <row r="16" spans="1:14" x14ac:dyDescent="0.25">
      <c r="A16" s="6"/>
      <c r="B16" s="16"/>
      <c r="C16" s="11"/>
      <c r="D16" s="7"/>
      <c r="E16" s="9"/>
      <c r="F16" s="9"/>
      <c r="G16" s="9"/>
      <c r="H16" s="11"/>
      <c r="I16" s="7"/>
      <c r="J16" s="7"/>
      <c r="K16" s="7"/>
      <c r="L16" s="7"/>
      <c r="M16" s="9"/>
    </row>
    <row r="17" spans="1:13" x14ac:dyDescent="0.25">
      <c r="A17" s="6"/>
      <c r="B17" s="16"/>
      <c r="C17" s="11"/>
      <c r="D17" s="7"/>
      <c r="E17" s="9"/>
      <c r="F17" s="9"/>
      <c r="G17" s="9"/>
      <c r="H17" s="11"/>
      <c r="I17" s="7"/>
      <c r="J17" s="7"/>
      <c r="K17" s="7"/>
      <c r="L17" s="7"/>
      <c r="M17" s="9"/>
    </row>
    <row r="18" spans="1:13" x14ac:dyDescent="0.25">
      <c r="A18" s="6"/>
      <c r="B18" s="16"/>
      <c r="C18" s="11"/>
      <c r="D18" s="7"/>
      <c r="E18" s="9"/>
      <c r="F18" s="9"/>
      <c r="G18" s="9"/>
      <c r="H18" s="11"/>
      <c r="I18" s="7"/>
      <c r="J18" s="7"/>
      <c r="K18" s="7"/>
      <c r="L18" s="7"/>
      <c r="M18" s="9"/>
    </row>
    <row r="19" spans="1:13" x14ac:dyDescent="0.25">
      <c r="A19" s="6"/>
      <c r="B19" s="17"/>
      <c r="C19" s="11"/>
      <c r="D19" s="7"/>
      <c r="E19" s="9"/>
      <c r="F19" s="9"/>
      <c r="G19" s="9"/>
      <c r="H19" s="11"/>
      <c r="I19" s="7"/>
      <c r="J19" s="7"/>
      <c r="K19" s="7"/>
      <c r="L19" s="7"/>
      <c r="M19" s="9"/>
    </row>
    <row r="20" spans="1:13" x14ac:dyDescent="0.25">
      <c r="A20" s="21" t="s">
        <v>11</v>
      </c>
      <c r="B20" s="12">
        <v>4051465</v>
      </c>
    </row>
    <row r="21" spans="1:13" x14ac:dyDescent="0.25">
      <c r="A21" s="21" t="s">
        <v>5</v>
      </c>
      <c r="B21" s="12">
        <v>800000</v>
      </c>
    </row>
    <row r="22" spans="1:13" x14ac:dyDescent="0.25">
      <c r="A22" s="21" t="s">
        <v>10</v>
      </c>
      <c r="B22" s="12">
        <f>2000*30.5</f>
        <v>61000</v>
      </c>
    </row>
    <row r="23" spans="1:13" x14ac:dyDescent="0.25">
      <c r="A23" s="21" t="s">
        <v>15</v>
      </c>
      <c r="B23" s="12">
        <f>B20/6</f>
        <v>675244.16666666663</v>
      </c>
    </row>
    <row r="24" spans="1:13" x14ac:dyDescent="0.25">
      <c r="A24" s="21"/>
      <c r="B24" s="12"/>
    </row>
    <row r="25" spans="1:13" x14ac:dyDescent="0.25">
      <c r="A25" s="21"/>
      <c r="B25" s="12"/>
      <c r="C25" s="20" t="s">
        <v>16</v>
      </c>
      <c r="H25" s="20" t="s">
        <v>17</v>
      </c>
    </row>
    <row r="26" spans="1:13" x14ac:dyDescent="0.25">
      <c r="B26" s="12"/>
      <c r="C26" s="12">
        <f ca="1">((I9+K9)*B20)</f>
        <v>9174093.2063793112</v>
      </c>
      <c r="H26" s="12">
        <f ca="1">(B20*N15)-800000</f>
        <v>8298666.0583222564</v>
      </c>
    </row>
    <row r="27" spans="1:13" x14ac:dyDescent="0.25">
      <c r="B27" s="12"/>
    </row>
    <row r="28" spans="1:13" x14ac:dyDescent="0.25">
      <c r="A28" s="21" t="s">
        <v>22</v>
      </c>
      <c r="B28" t="s">
        <v>12</v>
      </c>
    </row>
    <row r="29" spans="1:13" x14ac:dyDescent="0.25">
      <c r="B29" t="s">
        <v>13</v>
      </c>
    </row>
    <row r="30" spans="1:13" x14ac:dyDescent="0.25">
      <c r="B30" t="s">
        <v>23</v>
      </c>
    </row>
    <row r="32" spans="1:13" x14ac:dyDescent="0.25">
      <c r="A32" t="s">
        <v>14</v>
      </c>
      <c r="B32" t="s">
        <v>19</v>
      </c>
    </row>
    <row r="33" spans="1:2" x14ac:dyDescent="0.25">
      <c r="A33" t="s">
        <v>18</v>
      </c>
      <c r="B33" t="s">
        <v>20</v>
      </c>
    </row>
    <row r="34" spans="1:2" x14ac:dyDescent="0.25">
      <c r="B34" t="s">
        <v>21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2002-01-16T16:21:26Z</cp:lastPrinted>
  <dcterms:created xsi:type="dcterms:W3CDTF">2002-01-11T20:57:17Z</dcterms:created>
  <dcterms:modified xsi:type="dcterms:W3CDTF">2023-09-10T15:28:09Z</dcterms:modified>
</cp:coreProperties>
</file>