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36" windowWidth="12288" windowHeight="9360"/>
  </bookViews>
  <sheets>
    <sheet name="Sheet1" sheetId="1" r:id="rId1"/>
  </sheets>
  <definedNames>
    <definedName name="_xlnm.Print_Area" localSheetId="0">Sheet1!$A$3:$N$82</definedName>
  </definedNames>
  <calcPr calcId="0"/>
</workbook>
</file>

<file path=xl/calcChain.xml><?xml version="1.0" encoding="utf-8"?>
<calcChain xmlns="http://schemas.openxmlformats.org/spreadsheetml/2006/main">
  <c r="B2" i="1" l="1"/>
  <c r="D9" i="1"/>
  <c r="G9" i="1"/>
  <c r="L9" i="1"/>
  <c r="M9" i="1"/>
  <c r="N9" i="1"/>
  <c r="P9" i="1"/>
  <c r="D10" i="1"/>
  <c r="G10" i="1"/>
  <c r="L10" i="1"/>
  <c r="M10" i="1"/>
  <c r="N10" i="1"/>
  <c r="P10" i="1"/>
  <c r="D11" i="1"/>
  <c r="G11" i="1"/>
  <c r="L11" i="1"/>
  <c r="M11" i="1"/>
  <c r="N11" i="1"/>
  <c r="P11" i="1"/>
  <c r="D12" i="1"/>
  <c r="G12" i="1"/>
  <c r="L12" i="1"/>
  <c r="M12" i="1"/>
  <c r="N12" i="1"/>
  <c r="P12" i="1"/>
  <c r="D13" i="1"/>
  <c r="G13" i="1"/>
  <c r="L13" i="1"/>
  <c r="M13" i="1"/>
  <c r="N13" i="1"/>
  <c r="P13" i="1"/>
  <c r="D14" i="1"/>
  <c r="G14" i="1"/>
  <c r="L14" i="1"/>
  <c r="M14" i="1"/>
  <c r="N14" i="1"/>
  <c r="P14" i="1"/>
  <c r="D15" i="1"/>
  <c r="G15" i="1"/>
  <c r="L15" i="1"/>
  <c r="M15" i="1"/>
  <c r="N15" i="1"/>
  <c r="P15" i="1"/>
  <c r="D16" i="1"/>
  <c r="G16" i="1"/>
  <c r="L16" i="1"/>
  <c r="M16" i="1"/>
  <c r="N16" i="1"/>
  <c r="P16" i="1"/>
  <c r="D17" i="1"/>
  <c r="G17" i="1"/>
  <c r="L17" i="1"/>
  <c r="M17" i="1"/>
  <c r="N17" i="1"/>
  <c r="P17" i="1"/>
  <c r="D18" i="1"/>
  <c r="G18" i="1"/>
  <c r="L18" i="1"/>
  <c r="M18" i="1"/>
  <c r="N18" i="1"/>
  <c r="P18" i="1"/>
  <c r="D19" i="1"/>
  <c r="G19" i="1"/>
  <c r="L19" i="1"/>
  <c r="M19" i="1"/>
  <c r="N19" i="1"/>
  <c r="P19" i="1"/>
  <c r="D20" i="1"/>
  <c r="G20" i="1"/>
  <c r="L20" i="1"/>
  <c r="M20" i="1"/>
  <c r="N20" i="1"/>
  <c r="P20" i="1"/>
  <c r="D21" i="1"/>
  <c r="G21" i="1"/>
  <c r="L21" i="1"/>
  <c r="M21" i="1"/>
  <c r="N21" i="1"/>
  <c r="P21" i="1"/>
  <c r="D22" i="1"/>
  <c r="G22" i="1"/>
  <c r="L22" i="1"/>
  <c r="M22" i="1"/>
  <c r="N22" i="1"/>
  <c r="P22" i="1"/>
  <c r="D23" i="1"/>
  <c r="G23" i="1"/>
  <c r="L23" i="1"/>
  <c r="M23" i="1"/>
  <c r="N23" i="1"/>
  <c r="P23" i="1"/>
  <c r="D24" i="1"/>
  <c r="G24" i="1"/>
  <c r="L24" i="1"/>
  <c r="M24" i="1"/>
  <c r="N24" i="1"/>
  <c r="P24" i="1"/>
  <c r="D25" i="1"/>
  <c r="G25" i="1"/>
  <c r="L25" i="1"/>
  <c r="M25" i="1"/>
  <c r="N25" i="1"/>
  <c r="P25" i="1"/>
  <c r="D26" i="1"/>
  <c r="G26" i="1"/>
  <c r="L26" i="1"/>
  <c r="M26" i="1"/>
  <c r="N26" i="1"/>
  <c r="P26" i="1"/>
  <c r="D27" i="1"/>
  <c r="G27" i="1"/>
  <c r="L27" i="1"/>
  <c r="M27" i="1"/>
  <c r="N27" i="1"/>
  <c r="P27" i="1"/>
  <c r="D28" i="1"/>
  <c r="G28" i="1"/>
  <c r="L28" i="1"/>
  <c r="M28" i="1"/>
  <c r="N28" i="1"/>
  <c r="P28" i="1"/>
  <c r="D29" i="1"/>
  <c r="G29" i="1"/>
  <c r="L29" i="1"/>
  <c r="M29" i="1"/>
  <c r="N29" i="1"/>
  <c r="P29" i="1"/>
  <c r="D30" i="1"/>
  <c r="G30" i="1"/>
  <c r="L30" i="1"/>
  <c r="M30" i="1"/>
  <c r="N30" i="1"/>
  <c r="P30" i="1"/>
  <c r="D31" i="1"/>
  <c r="G31" i="1"/>
  <c r="L31" i="1"/>
  <c r="M31" i="1"/>
  <c r="N31" i="1"/>
  <c r="P31" i="1"/>
  <c r="D32" i="1"/>
  <c r="G32" i="1"/>
  <c r="L32" i="1"/>
  <c r="M32" i="1"/>
  <c r="N32" i="1"/>
  <c r="P32" i="1"/>
  <c r="D33" i="1"/>
  <c r="G33" i="1"/>
  <c r="L33" i="1"/>
  <c r="M33" i="1"/>
  <c r="N33" i="1"/>
  <c r="P33" i="1"/>
  <c r="D34" i="1"/>
  <c r="G34" i="1"/>
  <c r="L34" i="1"/>
  <c r="M34" i="1"/>
  <c r="N34" i="1"/>
  <c r="P34" i="1"/>
  <c r="D35" i="1"/>
  <c r="G35" i="1"/>
  <c r="L35" i="1"/>
  <c r="M35" i="1"/>
  <c r="N35" i="1"/>
  <c r="P35" i="1"/>
  <c r="D36" i="1"/>
  <c r="G36" i="1"/>
  <c r="L36" i="1"/>
  <c r="M36" i="1"/>
  <c r="N36" i="1"/>
  <c r="P36" i="1"/>
  <c r="D37" i="1"/>
  <c r="G37" i="1"/>
  <c r="L37" i="1"/>
  <c r="M37" i="1"/>
  <c r="N37" i="1"/>
  <c r="P37" i="1"/>
  <c r="D38" i="1"/>
  <c r="G38" i="1"/>
  <c r="L38" i="1"/>
  <c r="M38" i="1"/>
  <c r="N38" i="1"/>
  <c r="P38" i="1"/>
  <c r="D39" i="1"/>
  <c r="G39" i="1"/>
  <c r="L39" i="1"/>
  <c r="M39" i="1"/>
  <c r="N39" i="1"/>
  <c r="P39" i="1"/>
  <c r="D40" i="1"/>
  <c r="G40" i="1"/>
  <c r="L40" i="1"/>
  <c r="M40" i="1"/>
  <c r="N40" i="1"/>
  <c r="P40" i="1"/>
  <c r="D41" i="1"/>
  <c r="G41" i="1"/>
  <c r="L41" i="1"/>
  <c r="M41" i="1"/>
  <c r="N41" i="1"/>
  <c r="P41" i="1"/>
  <c r="D42" i="1"/>
  <c r="G42" i="1"/>
  <c r="L42" i="1"/>
  <c r="M42" i="1"/>
  <c r="N42" i="1"/>
  <c r="P42" i="1"/>
  <c r="D43" i="1"/>
  <c r="G43" i="1"/>
  <c r="L43" i="1"/>
  <c r="M43" i="1"/>
  <c r="N43" i="1"/>
  <c r="P43" i="1"/>
  <c r="D44" i="1"/>
  <c r="G44" i="1"/>
  <c r="L44" i="1"/>
  <c r="M44" i="1"/>
  <c r="N44" i="1"/>
  <c r="P44" i="1"/>
  <c r="D45" i="1"/>
  <c r="G45" i="1"/>
  <c r="L45" i="1"/>
  <c r="M45" i="1"/>
  <c r="N45" i="1"/>
  <c r="P45" i="1"/>
  <c r="D46" i="1"/>
  <c r="G46" i="1"/>
  <c r="L46" i="1"/>
  <c r="M46" i="1"/>
  <c r="N46" i="1"/>
  <c r="P46" i="1"/>
  <c r="D47" i="1"/>
  <c r="G47" i="1"/>
  <c r="L47" i="1"/>
  <c r="M47" i="1"/>
  <c r="N47" i="1"/>
  <c r="P47" i="1"/>
  <c r="D48" i="1"/>
  <c r="G48" i="1"/>
  <c r="L48" i="1"/>
  <c r="M48" i="1"/>
  <c r="N48" i="1"/>
  <c r="P48" i="1"/>
  <c r="D49" i="1"/>
  <c r="G49" i="1"/>
  <c r="L49" i="1"/>
  <c r="M49" i="1"/>
  <c r="N49" i="1"/>
  <c r="P49" i="1"/>
  <c r="D50" i="1"/>
  <c r="G50" i="1"/>
  <c r="L50" i="1"/>
  <c r="M50" i="1"/>
  <c r="N50" i="1"/>
  <c r="P50" i="1"/>
  <c r="D51" i="1"/>
  <c r="G51" i="1"/>
  <c r="L51" i="1"/>
  <c r="M51" i="1"/>
  <c r="N51" i="1"/>
  <c r="P51" i="1"/>
  <c r="D52" i="1"/>
  <c r="G52" i="1"/>
  <c r="L52" i="1"/>
  <c r="M52" i="1"/>
  <c r="N52" i="1"/>
  <c r="P52" i="1"/>
  <c r="D53" i="1"/>
  <c r="G53" i="1"/>
  <c r="L53" i="1"/>
  <c r="M53" i="1"/>
  <c r="N53" i="1"/>
  <c r="P53" i="1"/>
  <c r="D54" i="1"/>
  <c r="G54" i="1"/>
  <c r="L54" i="1"/>
  <c r="M54" i="1"/>
  <c r="N54" i="1"/>
  <c r="P54" i="1"/>
  <c r="D55" i="1"/>
  <c r="G55" i="1"/>
  <c r="L55" i="1"/>
  <c r="M55" i="1"/>
  <c r="N55" i="1"/>
  <c r="P55" i="1"/>
  <c r="D56" i="1"/>
  <c r="G56" i="1"/>
  <c r="L56" i="1"/>
  <c r="M56" i="1"/>
  <c r="N56" i="1"/>
  <c r="P56" i="1"/>
  <c r="D57" i="1"/>
  <c r="G57" i="1"/>
  <c r="L57" i="1"/>
  <c r="M57" i="1"/>
  <c r="N57" i="1"/>
  <c r="P57" i="1"/>
  <c r="D58" i="1"/>
  <c r="G58" i="1"/>
  <c r="L58" i="1"/>
  <c r="M58" i="1"/>
  <c r="N58" i="1"/>
  <c r="P58" i="1"/>
  <c r="D59" i="1"/>
  <c r="G59" i="1"/>
  <c r="L59" i="1"/>
  <c r="M59" i="1"/>
  <c r="N59" i="1"/>
  <c r="P59" i="1"/>
  <c r="D60" i="1"/>
  <c r="G60" i="1"/>
  <c r="L60" i="1"/>
  <c r="M60" i="1"/>
  <c r="N60" i="1"/>
  <c r="P60" i="1"/>
  <c r="D61" i="1"/>
  <c r="G61" i="1"/>
  <c r="L61" i="1"/>
  <c r="M61" i="1"/>
  <c r="N61" i="1"/>
  <c r="P61" i="1"/>
  <c r="D62" i="1"/>
  <c r="G62" i="1"/>
  <c r="L62" i="1"/>
  <c r="M62" i="1"/>
  <c r="N62" i="1"/>
  <c r="P62" i="1"/>
  <c r="D63" i="1"/>
  <c r="G63" i="1"/>
  <c r="L63" i="1"/>
  <c r="M63" i="1"/>
  <c r="N63" i="1"/>
  <c r="P63" i="1"/>
  <c r="D64" i="1"/>
  <c r="G64" i="1"/>
  <c r="L64" i="1"/>
  <c r="M64" i="1"/>
  <c r="N64" i="1"/>
  <c r="P64" i="1"/>
  <c r="D65" i="1"/>
  <c r="G65" i="1"/>
  <c r="L65" i="1"/>
  <c r="M65" i="1"/>
  <c r="N65" i="1"/>
  <c r="P65" i="1"/>
  <c r="D66" i="1"/>
  <c r="G66" i="1"/>
  <c r="L66" i="1"/>
  <c r="M66" i="1"/>
  <c r="N66" i="1"/>
  <c r="P66" i="1"/>
  <c r="D67" i="1"/>
  <c r="G67" i="1"/>
  <c r="L67" i="1"/>
  <c r="M67" i="1"/>
  <c r="N67" i="1"/>
  <c r="P67" i="1"/>
  <c r="D68" i="1"/>
  <c r="G68" i="1"/>
  <c r="L68" i="1"/>
  <c r="M68" i="1"/>
  <c r="N68" i="1"/>
  <c r="P68" i="1"/>
  <c r="D69" i="1"/>
  <c r="G69" i="1"/>
  <c r="L69" i="1"/>
  <c r="M69" i="1"/>
  <c r="N69" i="1"/>
  <c r="P69" i="1"/>
  <c r="D70" i="1"/>
  <c r="G70" i="1"/>
  <c r="L70" i="1"/>
  <c r="M70" i="1"/>
  <c r="N70" i="1"/>
  <c r="P70" i="1"/>
  <c r="D71" i="1"/>
  <c r="G71" i="1"/>
  <c r="L71" i="1"/>
  <c r="M71" i="1"/>
  <c r="N71" i="1"/>
  <c r="P71" i="1"/>
  <c r="D72" i="1"/>
  <c r="G72" i="1"/>
  <c r="L72" i="1"/>
  <c r="M72" i="1"/>
  <c r="N72" i="1"/>
  <c r="P72" i="1"/>
  <c r="D73" i="1"/>
  <c r="G73" i="1"/>
  <c r="L73" i="1"/>
  <c r="M73" i="1"/>
  <c r="N73" i="1"/>
  <c r="P73" i="1"/>
  <c r="D74" i="1"/>
  <c r="G74" i="1"/>
  <c r="L74" i="1"/>
  <c r="M74" i="1"/>
  <c r="N74" i="1"/>
  <c r="P74" i="1"/>
  <c r="E75" i="1"/>
  <c r="G75" i="1"/>
  <c r="N75" i="1"/>
  <c r="P75" i="1"/>
  <c r="E77" i="1"/>
  <c r="G77" i="1"/>
  <c r="N77" i="1"/>
</calcChain>
</file>

<file path=xl/sharedStrings.xml><?xml version="1.0" encoding="utf-8"?>
<sst xmlns="http://schemas.openxmlformats.org/spreadsheetml/2006/main" count="289" uniqueCount="38">
  <si>
    <t>Security</t>
  </si>
  <si>
    <t>Trade Date</t>
  </si>
  <si>
    <t>Settle Date</t>
  </si>
  <si>
    <t>Amount</t>
  </si>
  <si>
    <t>Trade Price</t>
  </si>
  <si>
    <t>Broker</t>
  </si>
  <si>
    <t>Commission Rate</t>
  </si>
  <si>
    <t>Prime Broker Fees</t>
  </si>
  <si>
    <t>Net Comm./Fees</t>
  </si>
  <si>
    <t>Cash</t>
  </si>
  <si>
    <t>Morgan Stanley</t>
  </si>
  <si>
    <t xml:space="preserve"> SEC Fees</t>
  </si>
  <si>
    <t>TKR</t>
  </si>
  <si>
    <t>Total Sells</t>
  </si>
  <si>
    <t>Remaining Position</t>
  </si>
  <si>
    <t>As of</t>
  </si>
  <si>
    <t>PRIME Broker</t>
  </si>
  <si>
    <t>MLCO</t>
  </si>
  <si>
    <t>RTHM</t>
  </si>
  <si>
    <t>Rhythm</t>
  </si>
  <si>
    <t>Cost Recovery</t>
  </si>
  <si>
    <t>(b) Cost recovery accounting entry to be booked monthly</t>
  </si>
  <si>
    <t>(C)</t>
  </si>
  <si>
    <t>RHYTHMS NET CONNECTIONS, INC</t>
  </si>
  <si>
    <t>Beginning Balance</t>
  </si>
  <si>
    <t>Price X Shares</t>
  </si>
  <si>
    <t>Average Price (w/o Sec Fees)</t>
  </si>
  <si>
    <t>(a) Pending trade settlement</t>
  </si>
  <si>
    <t>LEHM</t>
  </si>
  <si>
    <t>HMQT</t>
  </si>
  <si>
    <t>INST</t>
  </si>
  <si>
    <t>TWPT</t>
  </si>
  <si>
    <t>SBSH</t>
  </si>
  <si>
    <t>POSIT</t>
  </si>
  <si>
    <t>FBCO</t>
  </si>
  <si>
    <t>INTX</t>
  </si>
  <si>
    <t>BEST</t>
  </si>
  <si>
    <t>RSSF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</si>
</sst>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3" formatCode="_(* #,##0.00_);_(* \(#,##0.00\);_(* &quot;-&quot;??_);_(@_)"/>
    <numFmt numFmtId="164" formatCode="&quot;$&quot;#,##0;\(&quot;$&quot;#,##0\)"/>
    <numFmt numFmtId="165" formatCode="#,##0;\(#,##0\)"/>
    <numFmt numFmtId="166" formatCode="&quot;$&quot;#,##0.000;\(&quot;$&quot;#,##0.000\)"/>
    <numFmt numFmtId="167" formatCode="_(* #,##0_);_(* \(#,##0\);_(* &quot;-&quot;??_);_(@_)"/>
    <numFmt numFmtId="168" formatCode="&quot;$&quot;#,##0.00;\(&quot;$&quot;#,##0.00\)"/>
    <numFmt numFmtId="170" formatCode="dd\-mmm\-yy"/>
    <numFmt numFmtId="175" formatCode="#,##0.000000000000"/>
    <numFmt numFmtId="178" formatCode="&quot;$&quot;#,##0.00"/>
    <numFmt numFmtId="189" formatCode="#,##0.0000"/>
    <numFmt numFmtId="191" formatCode="&quot;$&quot;#,##0.0000"/>
  </numFmts>
  <fonts count="7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8" fontId="2" fillId="2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5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/>
    <xf numFmtId="168" fontId="5" fillId="2" borderId="0" xfId="0" applyNumberFormat="1" applyFont="1" applyFill="1"/>
    <xf numFmtId="0" fontId="4" fillId="0" borderId="0" xfId="0" applyFont="1"/>
    <xf numFmtId="165" fontId="4" fillId="4" borderId="1" xfId="0" applyNumberFormat="1" applyFont="1" applyFill="1" applyBorder="1"/>
    <xf numFmtId="170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43" fontId="4" fillId="0" borderId="0" xfId="1" applyFont="1"/>
    <xf numFmtId="166" fontId="4" fillId="2" borderId="0" xfId="0" applyNumberFormat="1" applyFont="1" applyFill="1"/>
    <xf numFmtId="0" fontId="0" fillId="0" borderId="0" xfId="0" quotePrefix="1"/>
    <xf numFmtId="164" fontId="3" fillId="0" borderId="0" xfId="0" applyNumberFormat="1" applyFont="1" applyFill="1" applyAlignment="1">
      <alignment horizontal="center"/>
    </xf>
    <xf numFmtId="167" fontId="4" fillId="4" borderId="1" xfId="1" applyNumberFormat="1" applyFont="1" applyFill="1" applyBorder="1"/>
    <xf numFmtId="175" fontId="0" fillId="0" borderId="0" xfId="0" applyNumberFormat="1"/>
    <xf numFmtId="165" fontId="4" fillId="4" borderId="0" xfId="0" applyNumberFormat="1" applyFont="1" applyFill="1" applyBorder="1"/>
    <xf numFmtId="0" fontId="5" fillId="0" borderId="0" xfId="0" applyFont="1"/>
    <xf numFmtId="178" fontId="5" fillId="2" borderId="0" xfId="0" applyNumberFormat="1" applyFont="1" applyFill="1"/>
    <xf numFmtId="178" fontId="4" fillId="4" borderId="0" xfId="0" applyNumberFormat="1" applyFont="1" applyFill="1"/>
    <xf numFmtId="0" fontId="6" fillId="0" borderId="0" xfId="0" applyFont="1"/>
    <xf numFmtId="189" fontId="0" fillId="0" borderId="2" xfId="0" applyNumberFormat="1" applyBorder="1"/>
    <xf numFmtId="191" fontId="0" fillId="0" borderId="2" xfId="0" applyNumberFormat="1" applyBorder="1"/>
    <xf numFmtId="166" fontId="5" fillId="2" borderId="0" xfId="0" applyNumberFormat="1" applyFont="1" applyFill="1" applyBorder="1"/>
    <xf numFmtId="166" fontId="0" fillId="0" borderId="3" xfId="0" applyNumberFormat="1" applyBorder="1"/>
    <xf numFmtId="178" fontId="5" fillId="2" borderId="0" xfId="0" applyNumberFormat="1" applyFont="1" applyFill="1" applyBorder="1"/>
    <xf numFmtId="178" fontId="4" fillId="4" borderId="3" xfId="0" applyNumberFormat="1" applyFont="1" applyFill="1" applyBorder="1"/>
    <xf numFmtId="168" fontId="2" fillId="2" borderId="0" xfId="0" applyNumberFormat="1" applyFont="1" applyFill="1" applyBorder="1"/>
    <xf numFmtId="7" fontId="4" fillId="4" borderId="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85"/>
  <sheetViews>
    <sheetView tabSelected="1" topLeftCell="E42" workbookViewId="0">
      <selection activeCell="N74" sqref="N74"/>
    </sheetView>
  </sheetViews>
  <sheetFormatPr defaultRowHeight="13.2" x14ac:dyDescent="0.25"/>
  <cols>
    <col min="1" max="1" width="9" customWidth="1"/>
    <col min="2" max="2" width="13.5546875" customWidth="1"/>
    <col min="3" max="3" width="17.6640625" bestFit="1" customWidth="1"/>
    <col min="4" max="4" width="10.5546875" bestFit="1" customWidth="1"/>
    <col min="5" max="5" width="10.33203125" bestFit="1" customWidth="1"/>
    <col min="6" max="6" width="11" bestFit="1" customWidth="1"/>
    <col min="7" max="7" width="18.5546875" customWidth="1"/>
    <col min="8" max="8" width="8.44140625" customWidth="1"/>
    <col min="9" max="9" width="13.6640625" bestFit="1" customWidth="1"/>
    <col min="10" max="10" width="16.6640625" bestFit="1" customWidth="1"/>
    <col min="11" max="11" width="17.33203125" bestFit="1" customWidth="1"/>
    <col min="12" max="12" width="15.33203125" bestFit="1" customWidth="1"/>
    <col min="13" max="13" width="10" bestFit="1" customWidth="1"/>
    <col min="14" max="14" width="16.109375" bestFit="1" customWidth="1"/>
    <col min="15" max="15" width="3.109375" bestFit="1" customWidth="1"/>
    <col min="16" max="16" width="13.88671875" bestFit="1" customWidth="1"/>
  </cols>
  <sheetData>
    <row r="1" spans="1:16" ht="15.6" x14ac:dyDescent="0.3">
      <c r="A1" s="25" t="s">
        <v>23</v>
      </c>
    </row>
    <row r="2" spans="1:16" x14ac:dyDescent="0.25">
      <c r="A2" s="14" t="s">
        <v>15</v>
      </c>
      <c r="B2" s="13">
        <f ca="1">NOW()</f>
        <v>36823.67814340278</v>
      </c>
    </row>
    <row r="5" spans="1:16" ht="13.8" thickBot="1" x14ac:dyDescent="0.3">
      <c r="E5" s="4" t="s">
        <v>3</v>
      </c>
      <c r="F5" s="18"/>
      <c r="G5" s="18"/>
    </row>
    <row r="6" spans="1:16" ht="13.8" thickBot="1" x14ac:dyDescent="0.3">
      <c r="C6" s="11" t="s">
        <v>24</v>
      </c>
      <c r="E6" s="19">
        <v>5393258</v>
      </c>
      <c r="F6" s="11" t="s">
        <v>22</v>
      </c>
      <c r="G6" s="11"/>
      <c r="N6" s="15"/>
      <c r="O6" s="15"/>
    </row>
    <row r="7" spans="1:16" x14ac:dyDescent="0.25">
      <c r="M7" s="20"/>
    </row>
    <row r="8" spans="1:16" s="6" customFormat="1" x14ac:dyDescent="0.25">
      <c r="A8" s="6" t="s">
        <v>12</v>
      </c>
      <c r="B8" s="2" t="s">
        <v>0</v>
      </c>
      <c r="C8" s="3" t="s">
        <v>1</v>
      </c>
      <c r="D8" s="3" t="s">
        <v>2</v>
      </c>
      <c r="E8" s="4" t="s">
        <v>3</v>
      </c>
      <c r="F8" s="5" t="s">
        <v>4</v>
      </c>
      <c r="G8" s="5" t="s">
        <v>25</v>
      </c>
      <c r="H8" s="5" t="s">
        <v>5</v>
      </c>
      <c r="I8" s="5" t="s">
        <v>16</v>
      </c>
      <c r="J8" s="5" t="s">
        <v>6</v>
      </c>
      <c r="K8" s="5" t="s">
        <v>7</v>
      </c>
      <c r="L8" s="5" t="s">
        <v>8</v>
      </c>
      <c r="M8" s="5" t="s">
        <v>11</v>
      </c>
      <c r="N8" s="5" t="s">
        <v>9</v>
      </c>
      <c r="O8" s="5"/>
      <c r="P8" s="5" t="s">
        <v>20</v>
      </c>
    </row>
    <row r="9" spans="1:16" x14ac:dyDescent="0.25">
      <c r="A9" s="22" t="s">
        <v>18</v>
      </c>
      <c r="B9" s="7" t="s">
        <v>19</v>
      </c>
      <c r="C9" s="8">
        <v>36634</v>
      </c>
      <c r="D9" s="8">
        <f>+C9+3</f>
        <v>36637</v>
      </c>
      <c r="E9" s="21">
        <v>-70000</v>
      </c>
      <c r="F9" s="9">
        <v>24.6188</v>
      </c>
      <c r="G9" s="9">
        <f t="shared" ref="G9:G18" si="0">E9*F9</f>
        <v>-1723316</v>
      </c>
      <c r="H9" s="9" t="s">
        <v>17</v>
      </c>
      <c r="I9" s="9" t="s">
        <v>10</v>
      </c>
      <c r="J9" s="16">
        <v>0</v>
      </c>
      <c r="K9" s="10">
        <v>0</v>
      </c>
      <c r="L9" s="10">
        <f t="shared" ref="L9:L15" si="1">+J9*E9</f>
        <v>0</v>
      </c>
      <c r="M9" s="10">
        <f t="shared" ref="M9:M15" si="2">E9*F9/30000</f>
        <v>-57.443866666666665</v>
      </c>
      <c r="N9" s="23">
        <f t="shared" ref="N9:N18" si="3">-E9*F9+L9+M9</f>
        <v>1723258.5561333334</v>
      </c>
      <c r="O9" s="23"/>
      <c r="P9" s="1">
        <f t="shared" ref="P9:P18" si="4">E9*0.01</f>
        <v>-700</v>
      </c>
    </row>
    <row r="10" spans="1:16" x14ac:dyDescent="0.25">
      <c r="A10" s="22" t="s">
        <v>18</v>
      </c>
      <c r="B10" s="7" t="s">
        <v>19</v>
      </c>
      <c r="C10" s="8">
        <v>36635</v>
      </c>
      <c r="D10" s="8">
        <f>+C10+5</f>
        <v>36640</v>
      </c>
      <c r="E10" s="21">
        <v>-100000</v>
      </c>
      <c r="F10" s="9">
        <v>22.8672</v>
      </c>
      <c r="G10" s="9">
        <f t="shared" si="0"/>
        <v>-2286720</v>
      </c>
      <c r="H10" s="9" t="s">
        <v>17</v>
      </c>
      <c r="I10" s="9" t="s">
        <v>10</v>
      </c>
      <c r="J10" s="16">
        <v>0</v>
      </c>
      <c r="K10" s="10">
        <v>0</v>
      </c>
      <c r="L10" s="10">
        <f t="shared" si="1"/>
        <v>0</v>
      </c>
      <c r="M10" s="10">
        <f t="shared" si="2"/>
        <v>-76.224000000000004</v>
      </c>
      <c r="N10" s="23">
        <f t="shared" si="3"/>
        <v>2286643.7760000001</v>
      </c>
      <c r="O10" s="23"/>
      <c r="P10" s="1">
        <f t="shared" si="4"/>
        <v>-1000</v>
      </c>
    </row>
    <row r="11" spans="1:16" x14ac:dyDescent="0.25">
      <c r="A11" s="22" t="s">
        <v>18</v>
      </c>
      <c r="B11" s="7" t="s">
        <v>19</v>
      </c>
      <c r="C11" s="8">
        <v>36642</v>
      </c>
      <c r="D11" s="8">
        <f>+C11+5</f>
        <v>36647</v>
      </c>
      <c r="E11" s="21">
        <v>-50000</v>
      </c>
      <c r="F11" s="9">
        <v>20.112500000000001</v>
      </c>
      <c r="G11" s="9">
        <f t="shared" si="0"/>
        <v>-1005625</v>
      </c>
      <c r="H11" s="9" t="s">
        <v>17</v>
      </c>
      <c r="I11" s="9" t="s">
        <v>10</v>
      </c>
      <c r="J11" s="16">
        <v>0</v>
      </c>
      <c r="K11" s="10">
        <v>0</v>
      </c>
      <c r="L11" s="10">
        <f t="shared" si="1"/>
        <v>0</v>
      </c>
      <c r="M11" s="10">
        <f t="shared" si="2"/>
        <v>-33.520833333333336</v>
      </c>
      <c r="N11" s="23">
        <f t="shared" si="3"/>
        <v>1005591.4791666666</v>
      </c>
      <c r="O11" s="23"/>
      <c r="P11" s="1">
        <f t="shared" si="4"/>
        <v>-500</v>
      </c>
    </row>
    <row r="12" spans="1:16" x14ac:dyDescent="0.25">
      <c r="A12" s="22" t="s">
        <v>18</v>
      </c>
      <c r="B12" s="7" t="s">
        <v>19</v>
      </c>
      <c r="C12" s="8">
        <v>36644</v>
      </c>
      <c r="D12" s="8">
        <f>+C12+5</f>
        <v>36649</v>
      </c>
      <c r="E12" s="21">
        <v>-100000</v>
      </c>
      <c r="F12" s="9">
        <v>20.715599999999998</v>
      </c>
      <c r="G12" s="9">
        <f t="shared" si="0"/>
        <v>-2071559.9999999998</v>
      </c>
      <c r="H12" s="9" t="s">
        <v>17</v>
      </c>
      <c r="I12" s="9" t="s">
        <v>10</v>
      </c>
      <c r="J12" s="16">
        <v>0</v>
      </c>
      <c r="K12" s="10">
        <v>0</v>
      </c>
      <c r="L12" s="10">
        <f t="shared" si="1"/>
        <v>0</v>
      </c>
      <c r="M12" s="10">
        <f t="shared" si="2"/>
        <v>-69.051999999999992</v>
      </c>
      <c r="N12" s="23">
        <f t="shared" si="3"/>
        <v>2071490.9479999999</v>
      </c>
      <c r="O12" s="23"/>
      <c r="P12" s="1">
        <f t="shared" si="4"/>
        <v>-1000</v>
      </c>
    </row>
    <row r="13" spans="1:16" x14ac:dyDescent="0.25">
      <c r="A13" s="22" t="s">
        <v>18</v>
      </c>
      <c r="B13" s="7" t="s">
        <v>19</v>
      </c>
      <c r="C13" s="8">
        <v>36647</v>
      </c>
      <c r="D13" s="8">
        <f>+C13+3</f>
        <v>36650</v>
      </c>
      <c r="E13" s="21">
        <v>-127500</v>
      </c>
      <c r="F13" s="9">
        <v>22.617599999999999</v>
      </c>
      <c r="G13" s="9">
        <f t="shared" si="0"/>
        <v>-2883744</v>
      </c>
      <c r="H13" s="9" t="s">
        <v>17</v>
      </c>
      <c r="I13" s="9" t="s">
        <v>10</v>
      </c>
      <c r="J13" s="16">
        <v>0</v>
      </c>
      <c r="K13" s="10">
        <v>0</v>
      </c>
      <c r="L13" s="10">
        <f t="shared" si="1"/>
        <v>0</v>
      </c>
      <c r="M13" s="10">
        <f t="shared" si="2"/>
        <v>-96.124799999999993</v>
      </c>
      <c r="N13" s="23">
        <f t="shared" si="3"/>
        <v>2883647.8752000001</v>
      </c>
      <c r="O13" s="23"/>
      <c r="P13" s="1">
        <f t="shared" si="4"/>
        <v>-1275</v>
      </c>
    </row>
    <row r="14" spans="1:16" x14ac:dyDescent="0.25">
      <c r="A14" s="22" t="s">
        <v>18</v>
      </c>
      <c r="B14" s="7" t="s">
        <v>19</v>
      </c>
      <c r="C14" s="8">
        <v>36648</v>
      </c>
      <c r="D14" s="8">
        <f>+C14+3</f>
        <v>36651</v>
      </c>
      <c r="E14" s="21">
        <v>-50000</v>
      </c>
      <c r="F14" s="9">
        <v>22.8125</v>
      </c>
      <c r="G14" s="9">
        <f t="shared" si="0"/>
        <v>-1140625</v>
      </c>
      <c r="H14" s="9" t="s">
        <v>17</v>
      </c>
      <c r="I14" s="9" t="s">
        <v>10</v>
      </c>
      <c r="J14" s="16">
        <v>0</v>
      </c>
      <c r="K14" s="10">
        <v>0</v>
      </c>
      <c r="L14" s="10">
        <f>+J14*E14</f>
        <v>0</v>
      </c>
      <c r="M14" s="10">
        <f>E14*F14/30000</f>
        <v>-38.020833333333336</v>
      </c>
      <c r="N14" s="23">
        <f t="shared" si="3"/>
        <v>1140586.9791666667</v>
      </c>
      <c r="O14" s="23"/>
      <c r="P14" s="1">
        <f t="shared" si="4"/>
        <v>-500</v>
      </c>
    </row>
    <row r="15" spans="1:16" x14ac:dyDescent="0.25">
      <c r="A15" s="22" t="s">
        <v>18</v>
      </c>
      <c r="B15" s="7" t="s">
        <v>19</v>
      </c>
      <c r="C15" s="8">
        <v>36655</v>
      </c>
      <c r="D15" s="8">
        <f>+C15+3</f>
        <v>36658</v>
      </c>
      <c r="E15" s="21">
        <v>-20000</v>
      </c>
      <c r="F15" s="9">
        <v>24</v>
      </c>
      <c r="G15" s="9">
        <f t="shared" si="0"/>
        <v>-480000</v>
      </c>
      <c r="H15" s="9" t="s">
        <v>17</v>
      </c>
      <c r="I15" s="9" t="s">
        <v>10</v>
      </c>
      <c r="J15" s="16">
        <v>0</v>
      </c>
      <c r="K15" s="10">
        <v>0</v>
      </c>
      <c r="L15" s="10">
        <f t="shared" si="1"/>
        <v>0</v>
      </c>
      <c r="M15" s="10">
        <f t="shared" si="2"/>
        <v>-16</v>
      </c>
      <c r="N15" s="23">
        <f t="shared" si="3"/>
        <v>479984</v>
      </c>
      <c r="O15" s="23"/>
      <c r="P15" s="1">
        <f t="shared" si="4"/>
        <v>-200</v>
      </c>
    </row>
    <row r="16" spans="1:16" x14ac:dyDescent="0.25">
      <c r="A16" s="22" t="s">
        <v>18</v>
      </c>
      <c r="B16" s="7" t="s">
        <v>19</v>
      </c>
      <c r="C16" s="8">
        <v>36664</v>
      </c>
      <c r="D16" s="8">
        <f>+C16+5</f>
        <v>36669</v>
      </c>
      <c r="E16" s="21">
        <v>-100000</v>
      </c>
      <c r="F16" s="9">
        <v>23</v>
      </c>
      <c r="G16" s="9">
        <f>E16*F16</f>
        <v>-2300000</v>
      </c>
      <c r="H16" s="9" t="s">
        <v>17</v>
      </c>
      <c r="I16" s="9" t="s">
        <v>10</v>
      </c>
      <c r="J16" s="16">
        <v>0</v>
      </c>
      <c r="K16" s="10">
        <v>0</v>
      </c>
      <c r="L16" s="10">
        <f t="shared" ref="L16:L21" si="5">+J16*E16</f>
        <v>0</v>
      </c>
      <c r="M16" s="10">
        <f t="shared" ref="M16:M21" si="6">E16*F16/30000</f>
        <v>-76.666666666666671</v>
      </c>
      <c r="N16" s="23">
        <f>-E16*F16+L16+M16</f>
        <v>2299923.3333333335</v>
      </c>
      <c r="O16" s="23"/>
      <c r="P16" s="1">
        <f>E16*0.01</f>
        <v>-1000</v>
      </c>
    </row>
    <row r="17" spans="1:16" x14ac:dyDescent="0.25">
      <c r="A17" s="22" t="s">
        <v>18</v>
      </c>
      <c r="B17" s="7" t="s">
        <v>19</v>
      </c>
      <c r="C17" s="8">
        <v>36696</v>
      </c>
      <c r="D17" s="8">
        <f>+C17+3</f>
        <v>36699</v>
      </c>
      <c r="E17" s="21">
        <v>-100000</v>
      </c>
      <c r="F17" s="9">
        <v>13.7125</v>
      </c>
      <c r="G17" s="9">
        <f>E17*F17</f>
        <v>-1371250</v>
      </c>
      <c r="H17" s="9" t="s">
        <v>17</v>
      </c>
      <c r="I17" s="9" t="s">
        <v>10</v>
      </c>
      <c r="J17" s="16">
        <v>0</v>
      </c>
      <c r="K17" s="10">
        <v>0</v>
      </c>
      <c r="L17" s="10">
        <f t="shared" si="5"/>
        <v>0</v>
      </c>
      <c r="M17" s="10">
        <f t="shared" si="6"/>
        <v>-45.708333333333336</v>
      </c>
      <c r="N17" s="23">
        <f>-E17*F17+L17+M17</f>
        <v>1371204.2916666667</v>
      </c>
      <c r="O17" s="23"/>
      <c r="P17" s="1">
        <f>E17*0.01</f>
        <v>-1000</v>
      </c>
    </row>
    <row r="18" spans="1:16" x14ac:dyDescent="0.25">
      <c r="A18" s="22" t="s">
        <v>18</v>
      </c>
      <c r="B18" s="7" t="s">
        <v>19</v>
      </c>
      <c r="C18" s="8">
        <v>36697</v>
      </c>
      <c r="D18" s="8">
        <f>+C18+3</f>
        <v>36700</v>
      </c>
      <c r="E18" s="21">
        <v>-25000</v>
      </c>
      <c r="F18" s="9">
        <v>13.125</v>
      </c>
      <c r="G18" s="9">
        <f t="shared" si="0"/>
        <v>-328125</v>
      </c>
      <c r="H18" s="9" t="s">
        <v>28</v>
      </c>
      <c r="I18" s="9" t="s">
        <v>10</v>
      </c>
      <c r="J18" s="16">
        <v>0</v>
      </c>
      <c r="K18" s="10">
        <v>0</v>
      </c>
      <c r="L18" s="10">
        <f t="shared" si="5"/>
        <v>0</v>
      </c>
      <c r="M18" s="10">
        <f t="shared" si="6"/>
        <v>-10.9375</v>
      </c>
      <c r="N18" s="23">
        <f t="shared" si="3"/>
        <v>328114.0625</v>
      </c>
      <c r="O18" s="23"/>
      <c r="P18" s="1">
        <f t="shared" si="4"/>
        <v>-250</v>
      </c>
    </row>
    <row r="19" spans="1:16" x14ac:dyDescent="0.25">
      <c r="A19" s="22" t="s">
        <v>18</v>
      </c>
      <c r="B19" s="7" t="s">
        <v>19</v>
      </c>
      <c r="C19" s="8">
        <v>36698</v>
      </c>
      <c r="D19" s="8">
        <f>+C19+5</f>
        <v>36703</v>
      </c>
      <c r="E19" s="21">
        <v>-50000</v>
      </c>
      <c r="F19" s="9">
        <v>13</v>
      </c>
      <c r="G19" s="9">
        <f t="shared" ref="G19:G26" si="7">E19*F19</f>
        <v>-650000</v>
      </c>
      <c r="H19" s="9" t="s">
        <v>17</v>
      </c>
      <c r="I19" s="9" t="s">
        <v>10</v>
      </c>
      <c r="J19" s="16">
        <v>0</v>
      </c>
      <c r="K19" s="10">
        <v>0</v>
      </c>
      <c r="L19" s="10">
        <f t="shared" si="5"/>
        <v>0</v>
      </c>
      <c r="M19" s="10">
        <f t="shared" si="6"/>
        <v>-21.666666666666668</v>
      </c>
      <c r="N19" s="23">
        <f t="shared" ref="N19:N26" si="8">-E19*F19+L19+M19</f>
        <v>649978.33333333337</v>
      </c>
      <c r="O19" s="23"/>
      <c r="P19" s="1">
        <f t="shared" ref="P19:P26" si="9">E19*0.01</f>
        <v>-500</v>
      </c>
    </row>
    <row r="20" spans="1:16" x14ac:dyDescent="0.25">
      <c r="A20" s="22" t="s">
        <v>18</v>
      </c>
      <c r="B20" s="7" t="s">
        <v>19</v>
      </c>
      <c r="C20" s="8">
        <v>36699</v>
      </c>
      <c r="D20" s="8">
        <f>+C20+5</f>
        <v>36704</v>
      </c>
      <c r="E20" s="21">
        <v>-100000</v>
      </c>
      <c r="F20" s="9">
        <v>13.2844</v>
      </c>
      <c r="G20" s="9">
        <f t="shared" si="7"/>
        <v>-1328440</v>
      </c>
      <c r="H20" s="9" t="s">
        <v>29</v>
      </c>
      <c r="I20" s="9" t="s">
        <v>10</v>
      </c>
      <c r="J20" s="16">
        <v>0</v>
      </c>
      <c r="K20" s="10">
        <v>0</v>
      </c>
      <c r="L20" s="10">
        <f t="shared" si="5"/>
        <v>0</v>
      </c>
      <c r="M20" s="10">
        <f t="shared" si="6"/>
        <v>-44.281333333333336</v>
      </c>
      <c r="N20" s="23">
        <f t="shared" si="8"/>
        <v>1328395.7186666667</v>
      </c>
      <c r="O20" s="23"/>
      <c r="P20" s="1">
        <f t="shared" si="9"/>
        <v>-1000</v>
      </c>
    </row>
    <row r="21" spans="1:16" x14ac:dyDescent="0.25">
      <c r="A21" s="22" t="s">
        <v>18</v>
      </c>
      <c r="B21" s="7" t="s">
        <v>19</v>
      </c>
      <c r="C21" s="8">
        <v>36700</v>
      </c>
      <c r="D21" s="8">
        <f>+C21+5</f>
        <v>36705</v>
      </c>
      <c r="E21" s="21">
        <v>-8300</v>
      </c>
      <c r="F21" s="9">
        <v>13.725199999999999</v>
      </c>
      <c r="G21" s="9">
        <f t="shared" si="7"/>
        <v>-113919.15999999999</v>
      </c>
      <c r="H21" s="9" t="s">
        <v>30</v>
      </c>
      <c r="I21" s="9" t="s">
        <v>10</v>
      </c>
      <c r="J21" s="16">
        <v>4.4999999999999998E-2</v>
      </c>
      <c r="K21" s="10">
        <v>0</v>
      </c>
      <c r="L21" s="10">
        <f t="shared" si="5"/>
        <v>-373.5</v>
      </c>
      <c r="M21" s="10">
        <f t="shared" si="6"/>
        <v>-3.7973053333333331</v>
      </c>
      <c r="N21" s="23">
        <f t="shared" si="8"/>
        <v>113541.86269466666</v>
      </c>
      <c r="O21" s="23"/>
      <c r="P21" s="1">
        <f t="shared" si="9"/>
        <v>-83</v>
      </c>
    </row>
    <row r="22" spans="1:16" x14ac:dyDescent="0.25">
      <c r="A22" s="22" t="s">
        <v>18</v>
      </c>
      <c r="B22" s="7" t="s">
        <v>19</v>
      </c>
      <c r="C22" s="8">
        <v>36700</v>
      </c>
      <c r="D22" s="8">
        <f>+C22+5</f>
        <v>36705</v>
      </c>
      <c r="E22" s="21">
        <v>-15000</v>
      </c>
      <c r="F22" s="9">
        <v>13.145799999999999</v>
      </c>
      <c r="G22" s="9">
        <f t="shared" si="7"/>
        <v>-197187</v>
      </c>
      <c r="H22" s="9" t="s">
        <v>29</v>
      </c>
      <c r="I22" s="9" t="s">
        <v>10</v>
      </c>
      <c r="J22" s="16">
        <v>0</v>
      </c>
      <c r="K22" s="10">
        <v>0</v>
      </c>
      <c r="L22" s="10">
        <f>+J22*E22</f>
        <v>0</v>
      </c>
      <c r="M22" s="10">
        <f>E22*F22/30000</f>
        <v>-6.5728999999999997</v>
      </c>
      <c r="N22" s="23">
        <f t="shared" si="8"/>
        <v>197180.4271</v>
      </c>
      <c r="O22" s="23"/>
      <c r="P22" s="1">
        <f t="shared" si="9"/>
        <v>-150</v>
      </c>
    </row>
    <row r="23" spans="1:16" x14ac:dyDescent="0.25">
      <c r="A23" s="22" t="s">
        <v>18</v>
      </c>
      <c r="B23" s="7" t="s">
        <v>19</v>
      </c>
      <c r="C23" s="8">
        <v>36703</v>
      </c>
      <c r="D23" s="8">
        <f>+C23+5</f>
        <v>36708</v>
      </c>
      <c r="E23" s="21">
        <v>-126700</v>
      </c>
      <c r="F23" s="9">
        <v>13.641500000000001</v>
      </c>
      <c r="G23" s="9">
        <f t="shared" si="7"/>
        <v>-1728378.05</v>
      </c>
      <c r="H23" s="9" t="s">
        <v>31</v>
      </c>
      <c r="I23" s="9" t="s">
        <v>10</v>
      </c>
      <c r="J23" s="16">
        <v>0</v>
      </c>
      <c r="K23" s="10">
        <v>0</v>
      </c>
      <c r="L23" s="10">
        <f>+J23*E23</f>
        <v>0</v>
      </c>
      <c r="M23" s="10">
        <f>E23*F23/30000</f>
        <v>-57.61260166666667</v>
      </c>
      <c r="N23" s="23">
        <f t="shared" si="8"/>
        <v>1728320.4373983333</v>
      </c>
      <c r="O23" s="23"/>
      <c r="P23" s="1">
        <f t="shared" si="9"/>
        <v>-1267</v>
      </c>
    </row>
    <row r="24" spans="1:16" x14ac:dyDescent="0.25">
      <c r="A24" s="22" t="s">
        <v>18</v>
      </c>
      <c r="B24" s="7" t="s">
        <v>19</v>
      </c>
      <c r="C24" s="8">
        <v>36704</v>
      </c>
      <c r="D24" s="8">
        <f>+C24+3</f>
        <v>36707</v>
      </c>
      <c r="E24" s="21">
        <v>-40000</v>
      </c>
      <c r="F24" s="9">
        <v>13.1172</v>
      </c>
      <c r="G24" s="9">
        <f t="shared" si="7"/>
        <v>-524688</v>
      </c>
      <c r="H24" s="9" t="s">
        <v>31</v>
      </c>
      <c r="I24" s="9" t="s">
        <v>10</v>
      </c>
      <c r="J24" s="16">
        <v>0</v>
      </c>
      <c r="K24" s="10">
        <v>0</v>
      </c>
      <c r="L24" s="10">
        <f>+J24*E24</f>
        <v>0</v>
      </c>
      <c r="M24" s="10">
        <f>E24*F24/30000</f>
        <v>-17.489599999999999</v>
      </c>
      <c r="N24" s="23">
        <f t="shared" si="8"/>
        <v>524670.51040000003</v>
      </c>
      <c r="O24" s="23"/>
      <c r="P24" s="1">
        <f t="shared" si="9"/>
        <v>-400</v>
      </c>
    </row>
    <row r="25" spans="1:16" x14ac:dyDescent="0.25">
      <c r="A25" s="22" t="s">
        <v>18</v>
      </c>
      <c r="B25" s="7" t="s">
        <v>19</v>
      </c>
      <c r="C25" s="8">
        <v>36705</v>
      </c>
      <c r="D25" s="8">
        <f>+C25+5</f>
        <v>36710</v>
      </c>
      <c r="E25" s="21">
        <v>-50000</v>
      </c>
      <c r="F25" s="9">
        <v>13</v>
      </c>
      <c r="G25" s="9">
        <f>E25*F25</f>
        <v>-650000</v>
      </c>
      <c r="H25" s="9" t="s">
        <v>29</v>
      </c>
      <c r="I25" s="9" t="s">
        <v>10</v>
      </c>
      <c r="J25" s="16">
        <v>0</v>
      </c>
      <c r="K25" s="10">
        <v>0</v>
      </c>
      <c r="L25" s="10">
        <f>+J25*E25</f>
        <v>0</v>
      </c>
      <c r="M25" s="10">
        <f>E25*F25/30000</f>
        <v>-21.666666666666668</v>
      </c>
      <c r="N25" s="23">
        <f>-E25*F25+L25+M25</f>
        <v>649978.33333333337</v>
      </c>
      <c r="O25" s="23"/>
      <c r="P25" s="1">
        <f>E25*0.01</f>
        <v>-500</v>
      </c>
    </row>
    <row r="26" spans="1:16" x14ac:dyDescent="0.25">
      <c r="A26" s="22" t="s">
        <v>18</v>
      </c>
      <c r="B26" s="7" t="s">
        <v>19</v>
      </c>
      <c r="C26" s="8">
        <v>36705</v>
      </c>
      <c r="D26" s="8">
        <f>+C26+5</f>
        <v>36710</v>
      </c>
      <c r="E26" s="21">
        <v>-10000</v>
      </c>
      <c r="F26" s="9">
        <v>13</v>
      </c>
      <c r="G26" s="9">
        <f t="shared" si="7"/>
        <v>-130000</v>
      </c>
      <c r="H26" s="9" t="s">
        <v>17</v>
      </c>
      <c r="I26" s="9" t="s">
        <v>10</v>
      </c>
      <c r="J26" s="16">
        <v>0</v>
      </c>
      <c r="K26" s="10">
        <v>0</v>
      </c>
      <c r="L26" s="10">
        <f>+J26*E26</f>
        <v>0</v>
      </c>
      <c r="M26" s="10">
        <f>E26*F26/30000</f>
        <v>-4.333333333333333</v>
      </c>
      <c r="N26" s="23">
        <f t="shared" si="8"/>
        <v>129995.66666666667</v>
      </c>
      <c r="O26" s="23"/>
      <c r="P26" s="1">
        <f t="shared" si="9"/>
        <v>-100</v>
      </c>
    </row>
    <row r="27" spans="1:16" x14ac:dyDescent="0.25">
      <c r="A27" s="22" t="s">
        <v>18</v>
      </c>
      <c r="B27" s="7" t="s">
        <v>19</v>
      </c>
      <c r="C27" s="8">
        <v>36705</v>
      </c>
      <c r="D27" s="8">
        <f>+C27+5</f>
        <v>36710</v>
      </c>
      <c r="E27" s="21">
        <v>-55000</v>
      </c>
      <c r="F27" s="9">
        <v>13.0284</v>
      </c>
      <c r="G27" s="9">
        <f t="shared" ref="G27:G35" si="10">E27*F27</f>
        <v>-716562</v>
      </c>
      <c r="H27" s="9" t="s">
        <v>32</v>
      </c>
      <c r="I27" s="9" t="s">
        <v>10</v>
      </c>
      <c r="J27" s="16">
        <v>0</v>
      </c>
      <c r="K27" s="10">
        <v>0</v>
      </c>
      <c r="L27" s="10">
        <f t="shared" ref="L27:L34" si="11">+J27*E27</f>
        <v>0</v>
      </c>
      <c r="M27" s="10">
        <f t="shared" ref="M27:M34" si="12">E27*F27/30000</f>
        <v>-23.885400000000001</v>
      </c>
      <c r="N27" s="23">
        <f t="shared" ref="N27:N35" si="13">-E27*F27+L27+M27</f>
        <v>716538.11459999997</v>
      </c>
      <c r="O27" s="23"/>
      <c r="P27" s="1">
        <f t="shared" ref="P27:P35" si="14">E27*0.01</f>
        <v>-550</v>
      </c>
    </row>
    <row r="28" spans="1:16" x14ac:dyDescent="0.25">
      <c r="A28" s="22" t="s">
        <v>18</v>
      </c>
      <c r="B28" s="7" t="s">
        <v>19</v>
      </c>
      <c r="C28" s="8">
        <v>36706</v>
      </c>
      <c r="D28" s="8">
        <f>+C28+5</f>
        <v>36711</v>
      </c>
      <c r="E28" s="21">
        <v>-25000</v>
      </c>
      <c r="F28" s="9">
        <v>13</v>
      </c>
      <c r="G28" s="9">
        <f t="shared" si="10"/>
        <v>-325000</v>
      </c>
      <c r="H28" s="9" t="s">
        <v>29</v>
      </c>
      <c r="I28" s="9" t="s">
        <v>10</v>
      </c>
      <c r="J28" s="16">
        <v>0</v>
      </c>
      <c r="K28" s="10">
        <v>0</v>
      </c>
      <c r="L28" s="10">
        <f t="shared" si="11"/>
        <v>0</v>
      </c>
      <c r="M28" s="10">
        <f t="shared" si="12"/>
        <v>-10.833333333333334</v>
      </c>
      <c r="N28" s="23">
        <f t="shared" si="13"/>
        <v>324989.16666666669</v>
      </c>
      <c r="O28" s="23"/>
      <c r="P28" s="1">
        <f t="shared" si="14"/>
        <v>-250</v>
      </c>
    </row>
    <row r="29" spans="1:16" x14ac:dyDescent="0.25">
      <c r="A29" s="22" t="s">
        <v>18</v>
      </c>
      <c r="B29" s="7" t="s">
        <v>19</v>
      </c>
      <c r="C29" s="8">
        <v>36706</v>
      </c>
      <c r="D29" s="8">
        <f>+C29+5</f>
        <v>36711</v>
      </c>
      <c r="E29" s="21">
        <v>-10000</v>
      </c>
      <c r="F29" s="9">
        <v>13</v>
      </c>
      <c r="G29" s="9">
        <f t="shared" si="10"/>
        <v>-130000</v>
      </c>
      <c r="H29" s="9" t="s">
        <v>31</v>
      </c>
      <c r="I29" s="9" t="s">
        <v>10</v>
      </c>
      <c r="J29" s="16">
        <v>0</v>
      </c>
      <c r="K29" s="10">
        <v>0</v>
      </c>
      <c r="L29" s="10">
        <f t="shared" si="11"/>
        <v>0</v>
      </c>
      <c r="M29" s="10">
        <f t="shared" si="12"/>
        <v>-4.333333333333333</v>
      </c>
      <c r="N29" s="23">
        <f t="shared" si="13"/>
        <v>129995.66666666667</v>
      </c>
      <c r="O29" s="23"/>
      <c r="P29" s="1">
        <f t="shared" si="14"/>
        <v>-100</v>
      </c>
    </row>
    <row r="30" spans="1:16" x14ac:dyDescent="0.25">
      <c r="A30" s="22" t="s">
        <v>18</v>
      </c>
      <c r="B30" s="7" t="s">
        <v>19</v>
      </c>
      <c r="C30" s="8">
        <v>36710</v>
      </c>
      <c r="D30" s="8">
        <f>+C30+4</f>
        <v>36714</v>
      </c>
      <c r="E30" s="21">
        <v>-24300</v>
      </c>
      <c r="F30" s="9">
        <v>13.3445</v>
      </c>
      <c r="G30" s="9">
        <f t="shared" si="10"/>
        <v>-324271.34999999998</v>
      </c>
      <c r="H30" s="9" t="s">
        <v>33</v>
      </c>
      <c r="I30" s="9" t="s">
        <v>10</v>
      </c>
      <c r="J30" s="16">
        <v>0.02</v>
      </c>
      <c r="K30" s="10">
        <v>0</v>
      </c>
      <c r="L30" s="10">
        <f t="shared" si="11"/>
        <v>-486</v>
      </c>
      <c r="M30" s="10">
        <f t="shared" si="12"/>
        <v>-10.809044999999999</v>
      </c>
      <c r="N30" s="23">
        <f t="shared" si="13"/>
        <v>323774.54095499997</v>
      </c>
      <c r="O30" s="23"/>
      <c r="P30" s="1">
        <f t="shared" si="14"/>
        <v>-243</v>
      </c>
    </row>
    <row r="31" spans="1:16" x14ac:dyDescent="0.25">
      <c r="A31" s="22" t="s">
        <v>18</v>
      </c>
      <c r="B31" s="7" t="s">
        <v>19</v>
      </c>
      <c r="C31" s="8">
        <v>36710</v>
      </c>
      <c r="D31" s="8">
        <f>+C31+4</f>
        <v>36714</v>
      </c>
      <c r="E31" s="21">
        <v>-25000</v>
      </c>
      <c r="F31" s="9">
        <v>13.0313</v>
      </c>
      <c r="G31" s="9">
        <f t="shared" si="10"/>
        <v>-325782.5</v>
      </c>
      <c r="H31" s="9" t="s">
        <v>17</v>
      </c>
      <c r="I31" s="9" t="s">
        <v>10</v>
      </c>
      <c r="J31" s="16">
        <v>0</v>
      </c>
      <c r="K31" s="10">
        <v>0</v>
      </c>
      <c r="L31" s="10">
        <f t="shared" si="11"/>
        <v>0</v>
      </c>
      <c r="M31" s="10">
        <f t="shared" si="12"/>
        <v>-10.859416666666666</v>
      </c>
      <c r="N31" s="23">
        <f t="shared" si="13"/>
        <v>325771.64058333333</v>
      </c>
      <c r="O31" s="23"/>
      <c r="P31" s="1">
        <f t="shared" si="14"/>
        <v>-250</v>
      </c>
    </row>
    <row r="32" spans="1:16" x14ac:dyDescent="0.25">
      <c r="A32" s="22" t="s">
        <v>18</v>
      </c>
      <c r="B32" s="7" t="s">
        <v>19</v>
      </c>
      <c r="C32" s="8">
        <v>36718</v>
      </c>
      <c r="D32" s="8">
        <f>+C32+3</f>
        <v>36721</v>
      </c>
      <c r="E32" s="21">
        <v>-100000</v>
      </c>
      <c r="F32" s="9">
        <v>16.1797</v>
      </c>
      <c r="G32" s="9">
        <f>E32*F32</f>
        <v>-1617970</v>
      </c>
      <c r="H32" s="9" t="s">
        <v>17</v>
      </c>
      <c r="I32" s="9" t="s">
        <v>10</v>
      </c>
      <c r="J32" s="16">
        <v>0</v>
      </c>
      <c r="K32" s="10">
        <v>0</v>
      </c>
      <c r="L32" s="10">
        <f t="shared" si="11"/>
        <v>0</v>
      </c>
      <c r="M32" s="10">
        <f t="shared" si="12"/>
        <v>-53.932333333333332</v>
      </c>
      <c r="N32" s="23">
        <f>-E32*F32+L32+M32</f>
        <v>1617916.0676666666</v>
      </c>
      <c r="O32" s="23"/>
      <c r="P32" s="1">
        <f>E32*0.01</f>
        <v>-1000</v>
      </c>
    </row>
    <row r="33" spans="1:16" x14ac:dyDescent="0.25">
      <c r="A33" s="22" t="s">
        <v>18</v>
      </c>
      <c r="B33" s="7" t="s">
        <v>19</v>
      </c>
      <c r="C33" s="8">
        <v>36719</v>
      </c>
      <c r="D33" s="8">
        <f>+C33+5</f>
        <v>36724</v>
      </c>
      <c r="E33" s="21">
        <v>-7500</v>
      </c>
      <c r="F33" s="9">
        <v>16.75</v>
      </c>
      <c r="G33" s="9">
        <f>E33*F33</f>
        <v>-125625</v>
      </c>
      <c r="H33" s="9" t="s">
        <v>32</v>
      </c>
      <c r="I33" s="9" t="s">
        <v>10</v>
      </c>
      <c r="J33" s="16">
        <v>0</v>
      </c>
      <c r="K33" s="10">
        <v>0</v>
      </c>
      <c r="L33" s="10">
        <f t="shared" si="11"/>
        <v>0</v>
      </c>
      <c r="M33" s="10">
        <f t="shared" si="12"/>
        <v>-4.1875</v>
      </c>
      <c r="N33" s="23">
        <f>-E33*F33+L33+M33</f>
        <v>125620.8125</v>
      </c>
      <c r="O33" s="23"/>
      <c r="P33" s="1">
        <f>E33*0.01</f>
        <v>-75</v>
      </c>
    </row>
    <row r="34" spans="1:16" x14ac:dyDescent="0.25">
      <c r="A34" s="22" t="s">
        <v>18</v>
      </c>
      <c r="B34" s="7" t="s">
        <v>19</v>
      </c>
      <c r="C34" s="8">
        <v>36721</v>
      </c>
      <c r="D34" s="8">
        <f>+C34+5</f>
        <v>36726</v>
      </c>
      <c r="E34" s="21">
        <v>-100000</v>
      </c>
      <c r="F34" s="9">
        <v>17.220300000000002</v>
      </c>
      <c r="G34" s="28">
        <f>E34*F34</f>
        <v>-1722030.0000000002</v>
      </c>
      <c r="H34" s="9" t="s">
        <v>32</v>
      </c>
      <c r="I34" s="9" t="s">
        <v>10</v>
      </c>
      <c r="J34" s="16">
        <v>0</v>
      </c>
      <c r="K34" s="10">
        <v>0</v>
      </c>
      <c r="L34" s="10">
        <f t="shared" si="11"/>
        <v>0</v>
      </c>
      <c r="M34" s="10">
        <f t="shared" si="12"/>
        <v>-57.40100000000001</v>
      </c>
      <c r="N34" s="30">
        <f>-E34*F34+L34+M34</f>
        <v>1721972.5990000002</v>
      </c>
      <c r="O34" s="30"/>
      <c r="P34" s="32">
        <f>E34*0.01</f>
        <v>-1000</v>
      </c>
    </row>
    <row r="35" spans="1:16" x14ac:dyDescent="0.25">
      <c r="A35" s="22" t="s">
        <v>18</v>
      </c>
      <c r="B35" s="7" t="s">
        <v>19</v>
      </c>
      <c r="C35" s="8">
        <v>36727</v>
      </c>
      <c r="D35" s="8">
        <f>+C35+5</f>
        <v>36732</v>
      </c>
      <c r="E35" s="21">
        <v>-37500</v>
      </c>
      <c r="F35" s="9">
        <v>17.083300000000001</v>
      </c>
      <c r="G35" s="28">
        <f t="shared" si="10"/>
        <v>-640623.75</v>
      </c>
      <c r="H35" s="9" t="s">
        <v>31</v>
      </c>
      <c r="I35" s="9" t="s">
        <v>10</v>
      </c>
      <c r="J35" s="16">
        <v>0</v>
      </c>
      <c r="K35" s="10">
        <v>0</v>
      </c>
      <c r="L35" s="10">
        <f>+J35*E35</f>
        <v>0</v>
      </c>
      <c r="M35" s="10">
        <f>E35*F35/30000</f>
        <v>-21.354125</v>
      </c>
      <c r="N35" s="30">
        <f t="shared" si="13"/>
        <v>640602.39587500005</v>
      </c>
      <c r="O35" s="30"/>
      <c r="P35" s="32">
        <f t="shared" si="14"/>
        <v>-375</v>
      </c>
    </row>
    <row r="36" spans="1:16" x14ac:dyDescent="0.25">
      <c r="A36" s="22" t="s">
        <v>18</v>
      </c>
      <c r="B36" s="7" t="s">
        <v>19</v>
      </c>
      <c r="C36" s="8">
        <v>36774</v>
      </c>
      <c r="D36" s="8">
        <f>+C36+3</f>
        <v>36777</v>
      </c>
      <c r="E36" s="21">
        <v>-35000</v>
      </c>
      <c r="F36" s="9">
        <v>9.75</v>
      </c>
      <c r="G36" s="28">
        <f>E36*F36</f>
        <v>-341250</v>
      </c>
      <c r="H36" s="9" t="s">
        <v>31</v>
      </c>
      <c r="I36" s="9" t="s">
        <v>10</v>
      </c>
      <c r="J36" s="16">
        <v>0</v>
      </c>
      <c r="K36" s="10">
        <v>0</v>
      </c>
      <c r="L36" s="10">
        <f>+J36*E36</f>
        <v>0</v>
      </c>
      <c r="M36" s="10">
        <f>E36*F36/30000</f>
        <v>-11.375</v>
      </c>
      <c r="N36" s="30">
        <f>-E36*F36+L36+M36</f>
        <v>341238.625</v>
      </c>
      <c r="O36" s="30"/>
      <c r="P36" s="32">
        <f>E36*0.01</f>
        <v>-350</v>
      </c>
    </row>
    <row r="37" spans="1:16" x14ac:dyDescent="0.25">
      <c r="A37" s="22" t="s">
        <v>18</v>
      </c>
      <c r="B37" s="7" t="s">
        <v>19</v>
      </c>
      <c r="C37" s="8">
        <v>36774</v>
      </c>
      <c r="D37" s="8">
        <f>+C37+3</f>
        <v>36777</v>
      </c>
      <c r="E37" s="21">
        <v>-110000</v>
      </c>
      <c r="F37" s="9">
        <v>9.9716000000000005</v>
      </c>
      <c r="G37" s="28">
        <f>E37*F37</f>
        <v>-1096876</v>
      </c>
      <c r="H37" s="9" t="s">
        <v>31</v>
      </c>
      <c r="I37" s="9" t="s">
        <v>10</v>
      </c>
      <c r="J37" s="16">
        <v>0</v>
      </c>
      <c r="K37" s="10">
        <v>0</v>
      </c>
      <c r="L37" s="10">
        <f>+J37*E37</f>
        <v>0</v>
      </c>
      <c r="M37" s="10">
        <f>E37*F37/30000</f>
        <v>-36.562533333333334</v>
      </c>
      <c r="N37" s="30">
        <f>-E37*F37+L37+M37</f>
        <v>1096839.4374666666</v>
      </c>
      <c r="O37" s="30"/>
      <c r="P37" s="32">
        <f>E37*0.01</f>
        <v>-1100</v>
      </c>
    </row>
    <row r="38" spans="1:16" x14ac:dyDescent="0.25">
      <c r="A38" s="22" t="s">
        <v>18</v>
      </c>
      <c r="B38" s="7" t="s">
        <v>19</v>
      </c>
      <c r="C38" s="8">
        <v>36776</v>
      </c>
      <c r="D38" s="8">
        <f>+C38+5</f>
        <v>36781</v>
      </c>
      <c r="E38" s="21">
        <v>-35000</v>
      </c>
      <c r="F38" s="9">
        <v>10.5625</v>
      </c>
      <c r="G38" s="28">
        <f>E38*F38</f>
        <v>-369687.5</v>
      </c>
      <c r="H38" s="9" t="s">
        <v>31</v>
      </c>
      <c r="I38" s="9" t="s">
        <v>10</v>
      </c>
      <c r="J38" s="16">
        <v>0</v>
      </c>
      <c r="K38" s="10">
        <v>0</v>
      </c>
      <c r="L38" s="10">
        <f>+J38*E38</f>
        <v>0</v>
      </c>
      <c r="M38" s="10">
        <f>E38*F38/30000</f>
        <v>-12.322916666666666</v>
      </c>
      <c r="N38" s="30">
        <f>-E38*F38+L38+M38</f>
        <v>369675.17708333331</v>
      </c>
      <c r="O38" s="30"/>
      <c r="P38" s="32">
        <f>E38*0.01</f>
        <v>-350</v>
      </c>
    </row>
    <row r="39" spans="1:16" x14ac:dyDescent="0.25">
      <c r="A39" s="22" t="s">
        <v>18</v>
      </c>
      <c r="B39" s="7" t="s">
        <v>19</v>
      </c>
      <c r="C39" s="8">
        <v>36781</v>
      </c>
      <c r="D39" s="8">
        <f>+C39+3</f>
        <v>36784</v>
      </c>
      <c r="E39" s="21">
        <v>-25000</v>
      </c>
      <c r="F39" s="9">
        <v>9.75</v>
      </c>
      <c r="G39" s="28">
        <f>E39*F39</f>
        <v>-243750</v>
      </c>
      <c r="H39" s="9" t="s">
        <v>29</v>
      </c>
      <c r="I39" s="9" t="s">
        <v>10</v>
      </c>
      <c r="J39" s="16">
        <v>0</v>
      </c>
      <c r="K39" s="10">
        <v>0</v>
      </c>
      <c r="L39" s="10">
        <f>+J39*E39</f>
        <v>0</v>
      </c>
      <c r="M39" s="10">
        <f>E39*F39/30000</f>
        <v>-8.125</v>
      </c>
      <c r="N39" s="30">
        <f>-E39*F39+L39+M39</f>
        <v>243741.875</v>
      </c>
      <c r="O39" s="30"/>
      <c r="P39" s="32">
        <f>E39*0.01</f>
        <v>-250</v>
      </c>
    </row>
    <row r="40" spans="1:16" x14ac:dyDescent="0.25">
      <c r="A40" s="22" t="s">
        <v>18</v>
      </c>
      <c r="B40" s="7" t="s">
        <v>19</v>
      </c>
      <c r="C40" s="8">
        <v>36782</v>
      </c>
      <c r="D40" s="8">
        <f>+C40+5</f>
        <v>36787</v>
      </c>
      <c r="E40" s="21">
        <v>-25000</v>
      </c>
      <c r="F40" s="9">
        <v>9.2750000000000004</v>
      </c>
      <c r="G40" s="28">
        <f>E40*F40</f>
        <v>-231875</v>
      </c>
      <c r="H40" s="9" t="s">
        <v>31</v>
      </c>
      <c r="I40" s="9" t="s">
        <v>10</v>
      </c>
      <c r="J40" s="16">
        <v>0</v>
      </c>
      <c r="K40" s="10">
        <v>0</v>
      </c>
      <c r="L40" s="10">
        <f t="shared" ref="L40:L48" si="15">+J40*E40</f>
        <v>0</v>
      </c>
      <c r="M40" s="10">
        <f t="shared" ref="M40:M48" si="16">E40*F40/30000</f>
        <v>-7.729166666666667</v>
      </c>
      <c r="N40" s="30">
        <f>-E40*F40+L40+M40</f>
        <v>231867.27083333334</v>
      </c>
      <c r="O40" s="30"/>
      <c r="P40" s="32">
        <f>E40*0.01</f>
        <v>-250</v>
      </c>
    </row>
    <row r="41" spans="1:16" x14ac:dyDescent="0.25">
      <c r="A41" s="22" t="s">
        <v>18</v>
      </c>
      <c r="B41" s="7" t="s">
        <v>19</v>
      </c>
      <c r="C41" s="8">
        <v>36783</v>
      </c>
      <c r="D41" s="8">
        <f>+C41+5</f>
        <v>36788</v>
      </c>
      <c r="E41" s="21">
        <v>-25000</v>
      </c>
      <c r="F41" s="9">
        <v>9.8625000000000007</v>
      </c>
      <c r="G41" s="28">
        <f t="shared" ref="G41:G48" si="17">E41*F41</f>
        <v>-246562.50000000003</v>
      </c>
      <c r="H41" s="9" t="s">
        <v>31</v>
      </c>
      <c r="I41" s="9" t="s">
        <v>10</v>
      </c>
      <c r="J41" s="16">
        <v>0</v>
      </c>
      <c r="K41" s="10">
        <v>0</v>
      </c>
      <c r="L41" s="10">
        <f t="shared" si="15"/>
        <v>0</v>
      </c>
      <c r="M41" s="10">
        <f t="shared" si="16"/>
        <v>-8.2187500000000018</v>
      </c>
      <c r="N41" s="30">
        <f t="shared" ref="N41:N48" si="18">-E41*F41+L41+M41</f>
        <v>246554.28125000003</v>
      </c>
      <c r="O41" s="30"/>
      <c r="P41" s="32">
        <f t="shared" ref="P41:P48" si="19">E41*0.01</f>
        <v>-250</v>
      </c>
    </row>
    <row r="42" spans="1:16" x14ac:dyDescent="0.25">
      <c r="A42" s="22" t="s">
        <v>18</v>
      </c>
      <c r="B42" s="7" t="s">
        <v>19</v>
      </c>
      <c r="C42" s="8">
        <v>36787</v>
      </c>
      <c r="D42" s="8">
        <f>+C42+3</f>
        <v>36790</v>
      </c>
      <c r="E42" s="21">
        <v>-20000</v>
      </c>
      <c r="F42" s="9">
        <v>8.8125</v>
      </c>
      <c r="G42" s="28">
        <f t="shared" si="17"/>
        <v>-176250</v>
      </c>
      <c r="H42" s="9" t="s">
        <v>32</v>
      </c>
      <c r="I42" s="9" t="s">
        <v>10</v>
      </c>
      <c r="J42" s="16">
        <v>0</v>
      </c>
      <c r="K42" s="10">
        <v>0</v>
      </c>
      <c r="L42" s="10">
        <f t="shared" si="15"/>
        <v>0</v>
      </c>
      <c r="M42" s="10">
        <f t="shared" si="16"/>
        <v>-5.875</v>
      </c>
      <c r="N42" s="30">
        <f t="shared" si="18"/>
        <v>176244.125</v>
      </c>
      <c r="O42" s="30"/>
      <c r="P42" s="32">
        <f t="shared" si="19"/>
        <v>-200</v>
      </c>
    </row>
    <row r="43" spans="1:16" x14ac:dyDescent="0.25">
      <c r="A43" s="22" t="s">
        <v>18</v>
      </c>
      <c r="B43" s="7" t="s">
        <v>19</v>
      </c>
      <c r="C43" s="8">
        <v>36789</v>
      </c>
      <c r="D43" s="8">
        <f>+C43+5</f>
        <v>36794</v>
      </c>
      <c r="E43" s="21">
        <v>-10000</v>
      </c>
      <c r="F43" s="9">
        <v>8.75</v>
      </c>
      <c r="G43" s="28">
        <f t="shared" si="17"/>
        <v>-87500</v>
      </c>
      <c r="H43" s="9" t="s">
        <v>34</v>
      </c>
      <c r="I43" s="9" t="s">
        <v>10</v>
      </c>
      <c r="J43" s="16">
        <v>0</v>
      </c>
      <c r="K43" s="10">
        <v>0</v>
      </c>
      <c r="L43" s="10">
        <f t="shared" si="15"/>
        <v>0</v>
      </c>
      <c r="M43" s="10">
        <f t="shared" si="16"/>
        <v>-2.9166666666666665</v>
      </c>
      <c r="N43" s="30">
        <f t="shared" si="18"/>
        <v>87497.083333333328</v>
      </c>
      <c r="O43" s="30"/>
      <c r="P43" s="32">
        <f t="shared" si="19"/>
        <v>-100</v>
      </c>
    </row>
    <row r="44" spans="1:16" x14ac:dyDescent="0.25">
      <c r="A44" s="22" t="s">
        <v>18</v>
      </c>
      <c r="B44" s="7" t="s">
        <v>19</v>
      </c>
      <c r="C44" s="8">
        <v>36791</v>
      </c>
      <c r="D44" s="8">
        <f>+C44+5</f>
        <v>36796</v>
      </c>
      <c r="E44" s="21">
        <v>-55000</v>
      </c>
      <c r="F44" s="9">
        <v>7.6847000000000003</v>
      </c>
      <c r="G44" s="28">
        <f t="shared" si="17"/>
        <v>-422658.5</v>
      </c>
      <c r="H44" s="9" t="s">
        <v>33</v>
      </c>
      <c r="I44" s="9" t="s">
        <v>10</v>
      </c>
      <c r="J44" s="16">
        <v>0.02</v>
      </c>
      <c r="K44" s="10">
        <v>0</v>
      </c>
      <c r="L44" s="10">
        <f t="shared" si="15"/>
        <v>-1100</v>
      </c>
      <c r="M44" s="10">
        <f t="shared" si="16"/>
        <v>-14.088616666666667</v>
      </c>
      <c r="N44" s="30">
        <f t="shared" si="18"/>
        <v>421544.41138333332</v>
      </c>
      <c r="O44" s="30"/>
      <c r="P44" s="32">
        <f t="shared" si="19"/>
        <v>-550</v>
      </c>
    </row>
    <row r="45" spans="1:16" x14ac:dyDescent="0.25">
      <c r="A45" s="22" t="s">
        <v>18</v>
      </c>
      <c r="B45" s="7" t="s">
        <v>19</v>
      </c>
      <c r="C45" s="8">
        <v>36789</v>
      </c>
      <c r="D45" s="8">
        <f>+C45+5</f>
        <v>36794</v>
      </c>
      <c r="E45" s="21">
        <v>-75000</v>
      </c>
      <c r="F45" s="9">
        <v>7.6124999999999998</v>
      </c>
      <c r="G45" s="28">
        <f t="shared" si="17"/>
        <v>-570937.5</v>
      </c>
      <c r="H45" s="9" t="s">
        <v>31</v>
      </c>
      <c r="I45" s="9" t="s">
        <v>10</v>
      </c>
      <c r="J45" s="16">
        <v>0</v>
      </c>
      <c r="K45" s="10">
        <v>0</v>
      </c>
      <c r="L45" s="10">
        <f t="shared" si="15"/>
        <v>0</v>
      </c>
      <c r="M45" s="10">
        <f t="shared" si="16"/>
        <v>-19.03125</v>
      </c>
      <c r="N45" s="30">
        <f t="shared" si="18"/>
        <v>570918.46875</v>
      </c>
      <c r="O45" s="30"/>
      <c r="P45" s="32">
        <f t="shared" si="19"/>
        <v>-750</v>
      </c>
    </row>
    <row r="46" spans="1:16" x14ac:dyDescent="0.25">
      <c r="A46" s="22" t="s">
        <v>18</v>
      </c>
      <c r="B46" s="7" t="s">
        <v>19</v>
      </c>
      <c r="C46" s="8">
        <v>36794</v>
      </c>
      <c r="D46" s="8">
        <f>+C46+3</f>
        <v>36797</v>
      </c>
      <c r="E46" s="21">
        <v>-5000</v>
      </c>
      <c r="F46" s="9">
        <v>7.625</v>
      </c>
      <c r="G46" s="28">
        <f t="shared" si="17"/>
        <v>-38125</v>
      </c>
      <c r="H46" s="9" t="s">
        <v>31</v>
      </c>
      <c r="I46" s="9" t="s">
        <v>10</v>
      </c>
      <c r="J46" s="16">
        <v>0</v>
      </c>
      <c r="K46" s="10">
        <v>0</v>
      </c>
      <c r="L46" s="10">
        <f t="shared" si="15"/>
        <v>0</v>
      </c>
      <c r="M46" s="10">
        <f t="shared" si="16"/>
        <v>-1.2708333333333333</v>
      </c>
      <c r="N46" s="30">
        <f t="shared" si="18"/>
        <v>38123.729166666664</v>
      </c>
      <c r="O46" s="30"/>
      <c r="P46" s="32">
        <f t="shared" si="19"/>
        <v>-50</v>
      </c>
    </row>
    <row r="47" spans="1:16" x14ac:dyDescent="0.25">
      <c r="A47" s="22" t="s">
        <v>18</v>
      </c>
      <c r="B47" s="7" t="s">
        <v>19</v>
      </c>
      <c r="C47" s="8">
        <v>36795</v>
      </c>
      <c r="D47" s="8">
        <f>+C47+3</f>
        <v>36798</v>
      </c>
      <c r="E47" s="21">
        <v>-40000</v>
      </c>
      <c r="F47" s="9">
        <v>7.2812999999999999</v>
      </c>
      <c r="G47" s="28">
        <f>E47*F47</f>
        <v>-291252</v>
      </c>
      <c r="H47" s="9" t="s">
        <v>31</v>
      </c>
      <c r="I47" s="9" t="s">
        <v>10</v>
      </c>
      <c r="J47" s="16">
        <v>0</v>
      </c>
      <c r="K47" s="10">
        <v>0</v>
      </c>
      <c r="L47" s="10">
        <f>+J47*E47</f>
        <v>0</v>
      </c>
      <c r="M47" s="10">
        <f>E47*F47/30000</f>
        <v>-9.7083999999999993</v>
      </c>
      <c r="N47" s="30">
        <f>-E47*F47+L47+M47</f>
        <v>291242.2916</v>
      </c>
      <c r="O47" s="30"/>
      <c r="P47" s="32">
        <f>E47*0.01</f>
        <v>-400</v>
      </c>
    </row>
    <row r="48" spans="1:16" x14ac:dyDescent="0.25">
      <c r="A48" s="22" t="s">
        <v>18</v>
      </c>
      <c r="B48" s="7" t="s">
        <v>19</v>
      </c>
      <c r="C48" s="8">
        <v>36796</v>
      </c>
      <c r="D48" s="8">
        <f>+C48+3</f>
        <v>36799</v>
      </c>
      <c r="E48" s="21">
        <v>-2400</v>
      </c>
      <c r="F48" s="9">
        <v>6.8906000000000001</v>
      </c>
      <c r="G48" s="28">
        <f t="shared" si="17"/>
        <v>-16537.439999999999</v>
      </c>
      <c r="H48" s="9" t="s">
        <v>35</v>
      </c>
      <c r="I48" s="9" t="s">
        <v>10</v>
      </c>
      <c r="J48" s="16">
        <v>0.01</v>
      </c>
      <c r="K48" s="10">
        <v>0</v>
      </c>
      <c r="L48" s="10">
        <f t="shared" si="15"/>
        <v>-24</v>
      </c>
      <c r="M48" s="10">
        <f t="shared" si="16"/>
        <v>-0.55124799999999996</v>
      </c>
      <c r="N48" s="30">
        <f t="shared" si="18"/>
        <v>16512.888751999999</v>
      </c>
      <c r="O48" s="30"/>
      <c r="P48" s="32">
        <f t="shared" si="19"/>
        <v>-24</v>
      </c>
    </row>
    <row r="49" spans="1:16" x14ac:dyDescent="0.25">
      <c r="A49" s="22" t="s">
        <v>18</v>
      </c>
      <c r="B49" s="7" t="s">
        <v>19</v>
      </c>
      <c r="C49" s="8">
        <v>36796</v>
      </c>
      <c r="D49" s="8">
        <f>+C49+3</f>
        <v>36799</v>
      </c>
      <c r="E49" s="21">
        <v>-75000</v>
      </c>
      <c r="F49" s="9">
        <v>6.9166999999999996</v>
      </c>
      <c r="G49" s="28">
        <f>E49*F49</f>
        <v>-518752.5</v>
      </c>
      <c r="H49" s="9" t="s">
        <v>17</v>
      </c>
      <c r="I49" s="9" t="s">
        <v>10</v>
      </c>
      <c r="J49" s="16">
        <v>0</v>
      </c>
      <c r="K49" s="10">
        <v>0</v>
      </c>
      <c r="L49" s="10">
        <f>+J49*E49</f>
        <v>0</v>
      </c>
      <c r="M49" s="10">
        <f>E49*F49/30000</f>
        <v>-17.29175</v>
      </c>
      <c r="N49" s="30">
        <f>-E49*F49+L49+M49</f>
        <v>518735.20825000003</v>
      </c>
      <c r="O49" s="30"/>
      <c r="P49" s="32">
        <f>E49*0.01</f>
        <v>-750</v>
      </c>
    </row>
    <row r="50" spans="1:16" x14ac:dyDescent="0.25">
      <c r="A50" s="22" t="s">
        <v>18</v>
      </c>
      <c r="B50" s="7" t="s">
        <v>19</v>
      </c>
      <c r="C50" s="8">
        <v>36797</v>
      </c>
      <c r="D50" s="8">
        <f>+C50+5</f>
        <v>36802</v>
      </c>
      <c r="E50" s="21">
        <v>-175000</v>
      </c>
      <c r="F50" s="9">
        <v>6.3963999999999999</v>
      </c>
      <c r="G50" s="28">
        <f>E50*F50</f>
        <v>-1119370</v>
      </c>
      <c r="H50" s="9" t="s">
        <v>36</v>
      </c>
      <c r="I50" s="9" t="s">
        <v>10</v>
      </c>
      <c r="J50" s="16">
        <v>0</v>
      </c>
      <c r="K50" s="10">
        <v>0</v>
      </c>
      <c r="L50" s="10">
        <f>+J50*E50</f>
        <v>0</v>
      </c>
      <c r="M50" s="10">
        <f>E50*F50/30000</f>
        <v>-37.312333333333335</v>
      </c>
      <c r="N50" s="30">
        <f>-E50*F50+L50+M50</f>
        <v>1119332.6876666667</v>
      </c>
      <c r="O50" s="30"/>
      <c r="P50" s="32">
        <f>E50*0.01</f>
        <v>-1750</v>
      </c>
    </row>
    <row r="51" spans="1:16" x14ac:dyDescent="0.25">
      <c r="A51" s="22" t="s">
        <v>18</v>
      </c>
      <c r="B51" s="7" t="s">
        <v>19</v>
      </c>
      <c r="C51" s="8">
        <v>36798</v>
      </c>
      <c r="D51" s="8">
        <f>+C51+5</f>
        <v>36803</v>
      </c>
      <c r="E51" s="21">
        <v>-150000</v>
      </c>
      <c r="F51" s="9">
        <v>6.8917000000000002</v>
      </c>
      <c r="G51" s="28">
        <f>E51*F51</f>
        <v>-1033755</v>
      </c>
      <c r="H51" s="9" t="s">
        <v>28</v>
      </c>
      <c r="I51" s="9" t="s">
        <v>10</v>
      </c>
      <c r="J51" s="16">
        <v>0</v>
      </c>
      <c r="K51" s="10">
        <v>0</v>
      </c>
      <c r="L51" s="10">
        <f>+J51*E51</f>
        <v>0</v>
      </c>
      <c r="M51" s="10">
        <f>E51*F51/30000</f>
        <v>-34.458500000000001</v>
      </c>
      <c r="N51" s="30">
        <f>-E51*F51+L51+M51</f>
        <v>1033720.5415000001</v>
      </c>
      <c r="O51" s="30"/>
      <c r="P51" s="32">
        <f>E51*0.01</f>
        <v>-1500</v>
      </c>
    </row>
    <row r="52" spans="1:16" x14ac:dyDescent="0.25">
      <c r="A52" s="22" t="s">
        <v>18</v>
      </c>
      <c r="B52" s="7" t="s">
        <v>19</v>
      </c>
      <c r="C52" s="8">
        <v>36802</v>
      </c>
      <c r="D52" s="8">
        <f>+C52+3</f>
        <v>36805</v>
      </c>
      <c r="E52" s="21">
        <v>-50000</v>
      </c>
      <c r="F52" s="9">
        <v>6.1531000000000002</v>
      </c>
      <c r="G52" s="28">
        <f>E52*F52</f>
        <v>-307655</v>
      </c>
      <c r="H52" s="9" t="s">
        <v>36</v>
      </c>
      <c r="I52" s="9" t="s">
        <v>10</v>
      </c>
      <c r="J52" s="16">
        <v>0</v>
      </c>
      <c r="K52" s="10">
        <v>0</v>
      </c>
      <c r="L52" s="10">
        <f>+J52*E52</f>
        <v>0</v>
      </c>
      <c r="M52" s="10">
        <f>E52*F52/30000</f>
        <v>-10.255166666666666</v>
      </c>
      <c r="N52" s="30">
        <f>-E52*F52+L52+M52</f>
        <v>307644.74483333336</v>
      </c>
      <c r="O52" s="30"/>
      <c r="P52" s="32">
        <f>E52*0.01</f>
        <v>-500</v>
      </c>
    </row>
    <row r="53" spans="1:16" x14ac:dyDescent="0.25">
      <c r="A53" s="22" t="s">
        <v>18</v>
      </c>
      <c r="B53" s="7" t="s">
        <v>19</v>
      </c>
      <c r="C53" s="8">
        <v>36803</v>
      </c>
      <c r="D53" s="8">
        <f>+C53+5</f>
        <v>36808</v>
      </c>
      <c r="E53" s="21">
        <v>-130000</v>
      </c>
      <c r="F53" s="9">
        <v>6.2679999999999998</v>
      </c>
      <c r="G53" s="28">
        <f>E53*F53</f>
        <v>-814840</v>
      </c>
      <c r="H53" s="9" t="s">
        <v>36</v>
      </c>
      <c r="I53" s="9" t="s">
        <v>10</v>
      </c>
      <c r="J53" s="16">
        <v>0</v>
      </c>
      <c r="K53" s="10">
        <v>0</v>
      </c>
      <c r="L53" s="10">
        <f>+J53*E53</f>
        <v>0</v>
      </c>
      <c r="M53" s="10">
        <f>E53*F53/30000</f>
        <v>-27.161333333333335</v>
      </c>
      <c r="N53" s="30">
        <f>-E53*F53+L53+M53</f>
        <v>814812.83866666665</v>
      </c>
      <c r="O53" s="30"/>
      <c r="P53" s="32">
        <f>E53*0.01</f>
        <v>-1300</v>
      </c>
    </row>
    <row r="54" spans="1:16" x14ac:dyDescent="0.25">
      <c r="A54" s="22" t="s">
        <v>18</v>
      </c>
      <c r="B54" s="7" t="s">
        <v>19</v>
      </c>
      <c r="C54" s="8">
        <v>36803</v>
      </c>
      <c r="D54" s="8">
        <f>+C54+5</f>
        <v>36808</v>
      </c>
      <c r="E54" s="21">
        <v>-7100</v>
      </c>
      <c r="F54" s="9">
        <v>6.3437999999999999</v>
      </c>
      <c r="G54" s="28">
        <f t="shared" ref="G54:G62" si="20">E54*F54</f>
        <v>-45040.979999999996</v>
      </c>
      <c r="H54" s="9" t="s">
        <v>36</v>
      </c>
      <c r="I54" s="9" t="s">
        <v>10</v>
      </c>
      <c r="J54" s="16">
        <v>0.02</v>
      </c>
      <c r="K54" s="10">
        <v>0</v>
      </c>
      <c r="L54" s="10">
        <f t="shared" ref="L54:L62" si="21">+J54*E54</f>
        <v>-142</v>
      </c>
      <c r="M54" s="10">
        <f t="shared" ref="M54:M62" si="22">E54*F54/30000</f>
        <v>-1.5013659999999998</v>
      </c>
      <c r="N54" s="30">
        <f t="shared" ref="N54:N62" si="23">-E54*F54+L54+M54</f>
        <v>44897.478633999999</v>
      </c>
      <c r="O54" s="30"/>
      <c r="P54" s="32">
        <f t="shared" ref="P54:P62" si="24">E54*0.01</f>
        <v>-71</v>
      </c>
    </row>
    <row r="55" spans="1:16" x14ac:dyDescent="0.25">
      <c r="A55" s="22" t="s">
        <v>18</v>
      </c>
      <c r="B55" s="7" t="s">
        <v>19</v>
      </c>
      <c r="C55" s="8">
        <v>36804</v>
      </c>
      <c r="D55" s="8">
        <f>+C55+5</f>
        <v>36809</v>
      </c>
      <c r="E55" s="21">
        <v>-2100</v>
      </c>
      <c r="F55" s="9">
        <v>6.4062999999999999</v>
      </c>
      <c r="G55" s="28">
        <f t="shared" si="20"/>
        <v>-13453.23</v>
      </c>
      <c r="H55" s="9" t="s">
        <v>35</v>
      </c>
      <c r="I55" s="9" t="s">
        <v>10</v>
      </c>
      <c r="J55" s="16">
        <v>0.01</v>
      </c>
      <c r="K55" s="10">
        <v>0</v>
      </c>
      <c r="L55" s="10">
        <f t="shared" si="21"/>
        <v>-21</v>
      </c>
      <c r="M55" s="10">
        <f t="shared" si="22"/>
        <v>-0.44844099999999998</v>
      </c>
      <c r="N55" s="30">
        <f t="shared" si="23"/>
        <v>13431.781558999999</v>
      </c>
      <c r="O55" s="30"/>
      <c r="P55" s="32">
        <f t="shared" si="24"/>
        <v>-21</v>
      </c>
    </row>
    <row r="56" spans="1:16" x14ac:dyDescent="0.25">
      <c r="A56" s="22" t="s">
        <v>18</v>
      </c>
      <c r="B56" s="7" t="s">
        <v>19</v>
      </c>
      <c r="C56" s="8">
        <v>36804</v>
      </c>
      <c r="D56" s="8">
        <f>+C56+5</f>
        <v>36809</v>
      </c>
      <c r="E56" s="21">
        <v>-100000</v>
      </c>
      <c r="F56" s="9">
        <v>6.1875</v>
      </c>
      <c r="G56" s="28">
        <f t="shared" si="20"/>
        <v>-618750</v>
      </c>
      <c r="H56" s="9" t="s">
        <v>33</v>
      </c>
      <c r="I56" s="9" t="s">
        <v>10</v>
      </c>
      <c r="J56" s="16">
        <v>0.02</v>
      </c>
      <c r="K56" s="10">
        <v>0</v>
      </c>
      <c r="L56" s="10">
        <f t="shared" si="21"/>
        <v>-2000</v>
      </c>
      <c r="M56" s="10">
        <f t="shared" si="22"/>
        <v>-20.625</v>
      </c>
      <c r="N56" s="30">
        <f t="shared" si="23"/>
        <v>616729.375</v>
      </c>
      <c r="O56" s="30"/>
      <c r="P56" s="32">
        <f t="shared" si="24"/>
        <v>-1000</v>
      </c>
    </row>
    <row r="57" spans="1:16" x14ac:dyDescent="0.25">
      <c r="A57" s="22" t="s">
        <v>18</v>
      </c>
      <c r="B57" s="7" t="s">
        <v>19</v>
      </c>
      <c r="C57" s="8">
        <v>36804</v>
      </c>
      <c r="D57" s="8">
        <f>+C57+5</f>
        <v>36809</v>
      </c>
      <c r="E57" s="21">
        <v>-80000</v>
      </c>
      <c r="F57" s="9">
        <v>6.5430000000000001</v>
      </c>
      <c r="G57" s="28">
        <f t="shared" si="20"/>
        <v>-523440</v>
      </c>
      <c r="H57" s="9" t="s">
        <v>37</v>
      </c>
      <c r="I57" s="9" t="s">
        <v>10</v>
      </c>
      <c r="J57" s="16">
        <v>0</v>
      </c>
      <c r="K57" s="10">
        <v>0</v>
      </c>
      <c r="L57" s="10">
        <f t="shared" si="21"/>
        <v>0</v>
      </c>
      <c r="M57" s="10">
        <f t="shared" si="22"/>
        <v>-17.448</v>
      </c>
      <c r="N57" s="30">
        <f t="shared" si="23"/>
        <v>523422.55200000003</v>
      </c>
      <c r="O57" s="30"/>
      <c r="P57" s="32">
        <f t="shared" si="24"/>
        <v>-800</v>
      </c>
    </row>
    <row r="58" spans="1:16" x14ac:dyDescent="0.25">
      <c r="A58" s="22" t="s">
        <v>18</v>
      </c>
      <c r="B58" s="7" t="s">
        <v>19</v>
      </c>
      <c r="C58" s="8">
        <v>36808</v>
      </c>
      <c r="D58" s="8">
        <f>+C58+3</f>
        <v>36811</v>
      </c>
      <c r="E58" s="21">
        <v>-50000</v>
      </c>
      <c r="F58" s="9">
        <v>5.5937999999999999</v>
      </c>
      <c r="G58" s="28">
        <f t="shared" si="20"/>
        <v>-279690</v>
      </c>
      <c r="H58" s="9" t="s">
        <v>36</v>
      </c>
      <c r="I58" s="9" t="s">
        <v>10</v>
      </c>
      <c r="J58" s="16">
        <v>0</v>
      </c>
      <c r="K58" s="10">
        <v>0</v>
      </c>
      <c r="L58" s="10">
        <f t="shared" si="21"/>
        <v>0</v>
      </c>
      <c r="M58" s="10">
        <f t="shared" si="22"/>
        <v>-9.3230000000000004</v>
      </c>
      <c r="N58" s="30">
        <f t="shared" si="23"/>
        <v>279680.67700000003</v>
      </c>
      <c r="O58" s="30"/>
      <c r="P58" s="32">
        <f t="shared" si="24"/>
        <v>-500</v>
      </c>
    </row>
    <row r="59" spans="1:16" x14ac:dyDescent="0.25">
      <c r="A59" s="22" t="s">
        <v>18</v>
      </c>
      <c r="B59" s="7" t="s">
        <v>19</v>
      </c>
      <c r="C59" s="8">
        <v>36809</v>
      </c>
      <c r="D59" s="8">
        <f>+C59+3</f>
        <v>36812</v>
      </c>
      <c r="E59" s="21">
        <v>-40000</v>
      </c>
      <c r="F59" s="9">
        <v>5.7968999999999999</v>
      </c>
      <c r="G59" s="28">
        <f t="shared" si="20"/>
        <v>-231876</v>
      </c>
      <c r="H59" s="9" t="s">
        <v>36</v>
      </c>
      <c r="I59" s="9" t="s">
        <v>10</v>
      </c>
      <c r="J59" s="16">
        <v>0</v>
      </c>
      <c r="K59" s="10">
        <v>0</v>
      </c>
      <c r="L59" s="10">
        <f t="shared" si="21"/>
        <v>0</v>
      </c>
      <c r="M59" s="10">
        <f t="shared" si="22"/>
        <v>-7.7291999999999996</v>
      </c>
      <c r="N59" s="30">
        <f t="shared" si="23"/>
        <v>231868.2708</v>
      </c>
      <c r="O59" s="30"/>
      <c r="P59" s="32">
        <f t="shared" si="24"/>
        <v>-400</v>
      </c>
    </row>
    <row r="60" spans="1:16" x14ac:dyDescent="0.25">
      <c r="A60" s="22" t="s">
        <v>18</v>
      </c>
      <c r="B60" s="7" t="s">
        <v>19</v>
      </c>
      <c r="C60" s="8">
        <v>36810</v>
      </c>
      <c r="D60" s="8">
        <f>+C60+5</f>
        <v>36815</v>
      </c>
      <c r="E60" s="21">
        <v>-8400</v>
      </c>
      <c r="F60" s="9">
        <v>5.3437999999999999</v>
      </c>
      <c r="G60" s="28">
        <f t="shared" si="20"/>
        <v>-44887.92</v>
      </c>
      <c r="H60" s="9" t="s">
        <v>35</v>
      </c>
      <c r="I60" s="9" t="s">
        <v>10</v>
      </c>
      <c r="J60" s="16">
        <v>0.01</v>
      </c>
      <c r="K60" s="10">
        <v>0</v>
      </c>
      <c r="L60" s="10">
        <f t="shared" si="21"/>
        <v>-84</v>
      </c>
      <c r="M60" s="10">
        <f t="shared" si="22"/>
        <v>-1.496264</v>
      </c>
      <c r="N60" s="30">
        <f t="shared" si="23"/>
        <v>44802.423735999997</v>
      </c>
      <c r="O60" s="30"/>
      <c r="P60" s="32">
        <f t="shared" si="24"/>
        <v>-84</v>
      </c>
    </row>
    <row r="61" spans="1:16" x14ac:dyDescent="0.25">
      <c r="A61" s="22" t="s">
        <v>18</v>
      </c>
      <c r="B61" s="7" t="s">
        <v>19</v>
      </c>
      <c r="C61" s="8">
        <v>36810</v>
      </c>
      <c r="D61" s="8">
        <f>+C61+5</f>
        <v>36815</v>
      </c>
      <c r="E61" s="21">
        <v>-175000</v>
      </c>
      <c r="F61" s="9">
        <v>4.6741000000000001</v>
      </c>
      <c r="G61" s="28">
        <f t="shared" si="20"/>
        <v>-817967.5</v>
      </c>
      <c r="H61" s="9" t="s">
        <v>35</v>
      </c>
      <c r="I61" s="9" t="s">
        <v>10</v>
      </c>
      <c r="J61" s="16">
        <v>0</v>
      </c>
      <c r="K61" s="10">
        <v>0</v>
      </c>
      <c r="L61" s="10">
        <f t="shared" si="21"/>
        <v>0</v>
      </c>
      <c r="M61" s="10">
        <f t="shared" si="22"/>
        <v>-27.265583333333332</v>
      </c>
      <c r="N61" s="30">
        <f t="shared" si="23"/>
        <v>817940.23441666667</v>
      </c>
      <c r="O61" s="30"/>
      <c r="P61" s="32">
        <f t="shared" si="24"/>
        <v>-1750</v>
      </c>
    </row>
    <row r="62" spans="1:16" x14ac:dyDescent="0.25">
      <c r="A62" s="22" t="s">
        <v>18</v>
      </c>
      <c r="B62" s="7" t="s">
        <v>19</v>
      </c>
      <c r="C62" s="8">
        <v>36812</v>
      </c>
      <c r="D62" s="8">
        <f>+C62+5</f>
        <v>36817</v>
      </c>
      <c r="E62" s="21">
        <v>-150000</v>
      </c>
      <c r="F62" s="9">
        <v>4.3646000000000003</v>
      </c>
      <c r="G62" s="28">
        <f t="shared" si="20"/>
        <v>-654690</v>
      </c>
      <c r="H62" s="9" t="s">
        <v>17</v>
      </c>
      <c r="I62" s="9" t="s">
        <v>10</v>
      </c>
      <c r="J62" s="16">
        <v>0</v>
      </c>
      <c r="K62" s="10">
        <v>0</v>
      </c>
      <c r="L62" s="10">
        <f t="shared" si="21"/>
        <v>0</v>
      </c>
      <c r="M62" s="10">
        <f t="shared" si="22"/>
        <v>-21.823</v>
      </c>
      <c r="N62" s="30">
        <f t="shared" si="23"/>
        <v>654668.17700000003</v>
      </c>
      <c r="O62" s="30"/>
      <c r="P62" s="32">
        <f t="shared" si="24"/>
        <v>-1500</v>
      </c>
    </row>
    <row r="63" spans="1:16" x14ac:dyDescent="0.25">
      <c r="A63" s="22" t="s">
        <v>18</v>
      </c>
      <c r="B63" s="7" t="s">
        <v>19</v>
      </c>
      <c r="C63" s="8">
        <v>36812</v>
      </c>
      <c r="D63" s="8">
        <f>+C63+5</f>
        <v>36817</v>
      </c>
      <c r="E63" s="21">
        <v>-29800</v>
      </c>
      <c r="F63" s="9">
        <v>4.4222999999999999</v>
      </c>
      <c r="G63" s="28">
        <f t="shared" ref="G63:G74" si="25">E63*F63</f>
        <v>-131784.54</v>
      </c>
      <c r="H63" s="9" t="s">
        <v>33</v>
      </c>
      <c r="I63" s="9" t="s">
        <v>10</v>
      </c>
      <c r="J63" s="16">
        <v>0.02</v>
      </c>
      <c r="K63" s="10">
        <v>0</v>
      </c>
      <c r="L63" s="10">
        <f t="shared" ref="L63:L74" si="26">+J63*E63</f>
        <v>-596</v>
      </c>
      <c r="M63" s="10">
        <f t="shared" ref="M63:M74" si="27">E63*F63/30000</f>
        <v>-4.3928180000000001</v>
      </c>
      <c r="N63" s="30">
        <f t="shared" ref="N63:N74" si="28">-E63*F63+L63+M63</f>
        <v>131184.14718200002</v>
      </c>
      <c r="O63" s="30"/>
      <c r="P63" s="32">
        <f t="shared" ref="P63:P74" si="29">E63*0.01</f>
        <v>-298</v>
      </c>
    </row>
    <row r="64" spans="1:16" x14ac:dyDescent="0.25">
      <c r="A64" s="22" t="s">
        <v>18</v>
      </c>
      <c r="B64" s="7" t="s">
        <v>19</v>
      </c>
      <c r="C64" s="8">
        <v>36815</v>
      </c>
      <c r="D64" s="8">
        <f>+C64+3</f>
        <v>36818</v>
      </c>
      <c r="E64" s="21">
        <v>-50000</v>
      </c>
      <c r="F64" s="9">
        <v>4.2874999999999996</v>
      </c>
      <c r="G64" s="28">
        <f t="shared" si="25"/>
        <v>-214374.99999999997</v>
      </c>
      <c r="H64" s="9" t="s">
        <v>32</v>
      </c>
      <c r="I64" s="9" t="s">
        <v>10</v>
      </c>
      <c r="J64" s="16">
        <v>0</v>
      </c>
      <c r="K64" s="10">
        <v>0</v>
      </c>
      <c r="L64" s="10">
        <f t="shared" si="26"/>
        <v>0</v>
      </c>
      <c r="M64" s="10">
        <f t="shared" si="27"/>
        <v>-7.1458333333333321</v>
      </c>
      <c r="N64" s="30">
        <f t="shared" si="28"/>
        <v>214367.85416666663</v>
      </c>
      <c r="O64" s="30"/>
      <c r="P64" s="32">
        <f t="shared" si="29"/>
        <v>-500</v>
      </c>
    </row>
    <row r="65" spans="1:16" x14ac:dyDescent="0.25">
      <c r="A65" s="22" t="s">
        <v>18</v>
      </c>
      <c r="B65" s="7" t="s">
        <v>19</v>
      </c>
      <c r="C65" s="8">
        <v>36816</v>
      </c>
      <c r="D65" s="8">
        <f>+C65+3</f>
        <v>36819</v>
      </c>
      <c r="E65" s="21">
        <v>-5000</v>
      </c>
      <c r="F65" s="9">
        <v>4.125</v>
      </c>
      <c r="G65" s="28">
        <f t="shared" si="25"/>
        <v>-20625</v>
      </c>
      <c r="H65" s="9" t="s">
        <v>36</v>
      </c>
      <c r="I65" s="9" t="s">
        <v>10</v>
      </c>
      <c r="J65" s="16">
        <v>0</v>
      </c>
      <c r="K65" s="10">
        <v>0</v>
      </c>
      <c r="L65" s="10">
        <f t="shared" si="26"/>
        <v>0</v>
      </c>
      <c r="M65" s="10">
        <f t="shared" si="27"/>
        <v>-0.6875</v>
      </c>
      <c r="N65" s="30">
        <f t="shared" si="28"/>
        <v>20624.3125</v>
      </c>
      <c r="O65" s="30"/>
      <c r="P65" s="32">
        <f t="shared" si="29"/>
        <v>-50</v>
      </c>
    </row>
    <row r="66" spans="1:16" x14ac:dyDescent="0.25">
      <c r="A66" s="22" t="s">
        <v>18</v>
      </c>
      <c r="B66" s="7" t="s">
        <v>19</v>
      </c>
      <c r="C66" s="8">
        <v>36816</v>
      </c>
      <c r="D66" s="8">
        <f>+C66+3</f>
        <v>36819</v>
      </c>
      <c r="E66" s="21">
        <v>-6800</v>
      </c>
      <c r="F66" s="9">
        <v>4.2812999999999999</v>
      </c>
      <c r="G66" s="28">
        <f t="shared" si="25"/>
        <v>-29112.84</v>
      </c>
      <c r="H66" s="9" t="s">
        <v>35</v>
      </c>
      <c r="I66" s="9" t="s">
        <v>10</v>
      </c>
      <c r="J66" s="16">
        <v>0.01</v>
      </c>
      <c r="K66" s="10">
        <v>0</v>
      </c>
      <c r="L66" s="10">
        <f t="shared" si="26"/>
        <v>-68</v>
      </c>
      <c r="M66" s="10">
        <f t="shared" si="27"/>
        <v>-0.97042799999999996</v>
      </c>
      <c r="N66" s="30">
        <f t="shared" si="28"/>
        <v>29043.869572</v>
      </c>
      <c r="O66" s="30"/>
      <c r="P66" s="32">
        <f t="shared" si="29"/>
        <v>-68</v>
      </c>
    </row>
    <row r="67" spans="1:16" x14ac:dyDescent="0.25">
      <c r="A67" s="22" t="s">
        <v>18</v>
      </c>
      <c r="B67" s="7" t="s">
        <v>19</v>
      </c>
      <c r="C67" s="8">
        <v>36817</v>
      </c>
      <c r="D67" s="8">
        <f t="shared" ref="D67:D72" si="30">+C67+5</f>
        <v>36822</v>
      </c>
      <c r="E67" s="21">
        <v>-6600</v>
      </c>
      <c r="F67" s="9">
        <v>2.7698999999999998</v>
      </c>
      <c r="G67" s="28">
        <f t="shared" si="25"/>
        <v>-18281.34</v>
      </c>
      <c r="H67" s="9" t="s">
        <v>33</v>
      </c>
      <c r="I67" s="9" t="s">
        <v>10</v>
      </c>
      <c r="J67" s="16">
        <v>0.02</v>
      </c>
      <c r="K67" s="10">
        <v>0</v>
      </c>
      <c r="L67" s="10">
        <f t="shared" si="26"/>
        <v>-132</v>
      </c>
      <c r="M67" s="10">
        <f t="shared" si="27"/>
        <v>-0.60937799999999998</v>
      </c>
      <c r="N67" s="30">
        <f t="shared" si="28"/>
        <v>18148.730621999999</v>
      </c>
      <c r="O67" s="30"/>
      <c r="P67" s="32">
        <f t="shared" si="29"/>
        <v>-66</v>
      </c>
    </row>
    <row r="68" spans="1:16" x14ac:dyDescent="0.25">
      <c r="A68" s="22" t="s">
        <v>18</v>
      </c>
      <c r="B68" s="7" t="s">
        <v>19</v>
      </c>
      <c r="C68" s="8">
        <v>36817</v>
      </c>
      <c r="D68" s="8">
        <f t="shared" si="30"/>
        <v>36822</v>
      </c>
      <c r="E68" s="21">
        <v>-630000</v>
      </c>
      <c r="F68" s="9">
        <v>2.8839000000000001</v>
      </c>
      <c r="G68" s="28">
        <f t="shared" ref="G68:G73" si="31">E68*F68</f>
        <v>-1816857</v>
      </c>
      <c r="H68" s="9" t="s">
        <v>17</v>
      </c>
      <c r="I68" s="9" t="s">
        <v>10</v>
      </c>
      <c r="J68" s="16">
        <v>0</v>
      </c>
      <c r="K68" s="10">
        <v>0</v>
      </c>
      <c r="L68" s="10">
        <f t="shared" ref="L68:L73" si="32">+J68*E68</f>
        <v>0</v>
      </c>
      <c r="M68" s="10">
        <f t="shared" ref="M68:M73" si="33">E68*F68/30000</f>
        <v>-60.561900000000001</v>
      </c>
      <c r="N68" s="30">
        <f t="shared" ref="N68:N73" si="34">-E68*F68+L68+M68</f>
        <v>1816796.4380999999</v>
      </c>
      <c r="O68" s="30"/>
      <c r="P68" s="32">
        <f t="shared" ref="P68:P73" si="35">E68*0.01</f>
        <v>-6300</v>
      </c>
    </row>
    <row r="69" spans="1:16" x14ac:dyDescent="0.25">
      <c r="A69" s="22" t="s">
        <v>18</v>
      </c>
      <c r="B69" s="7" t="s">
        <v>19</v>
      </c>
      <c r="C69" s="8">
        <v>36818</v>
      </c>
      <c r="D69" s="8">
        <f t="shared" si="30"/>
        <v>36823</v>
      </c>
      <c r="E69" s="21">
        <v>-2600</v>
      </c>
      <c r="F69" s="9">
        <v>2.8906000000000001</v>
      </c>
      <c r="G69" s="28">
        <f t="shared" si="31"/>
        <v>-7515.56</v>
      </c>
      <c r="H69" s="9" t="s">
        <v>35</v>
      </c>
      <c r="I69" s="9" t="s">
        <v>10</v>
      </c>
      <c r="J69" s="16">
        <v>0.01</v>
      </c>
      <c r="K69" s="10">
        <v>0</v>
      </c>
      <c r="L69" s="10">
        <f t="shared" si="32"/>
        <v>-26</v>
      </c>
      <c r="M69" s="10">
        <f t="shared" si="33"/>
        <v>-0.25051866666666667</v>
      </c>
      <c r="N69" s="30">
        <f t="shared" si="34"/>
        <v>7489.3094813333337</v>
      </c>
      <c r="O69" s="30"/>
      <c r="P69" s="32">
        <f t="shared" si="35"/>
        <v>-26</v>
      </c>
    </row>
    <row r="70" spans="1:16" x14ac:dyDescent="0.25">
      <c r="A70" s="22" t="s">
        <v>18</v>
      </c>
      <c r="B70" s="7" t="s">
        <v>19</v>
      </c>
      <c r="C70" s="8">
        <v>36818</v>
      </c>
      <c r="D70" s="8">
        <f t="shared" si="30"/>
        <v>36823</v>
      </c>
      <c r="E70" s="21">
        <v>-7700</v>
      </c>
      <c r="F70" s="9">
        <v>2.5773000000000001</v>
      </c>
      <c r="G70" s="28">
        <f t="shared" si="31"/>
        <v>-19845.210000000003</v>
      </c>
      <c r="H70" s="9" t="s">
        <v>33</v>
      </c>
      <c r="I70" s="9" t="s">
        <v>10</v>
      </c>
      <c r="J70" s="16">
        <v>0.02</v>
      </c>
      <c r="K70" s="10">
        <v>0</v>
      </c>
      <c r="L70" s="10">
        <f t="shared" si="32"/>
        <v>-154</v>
      </c>
      <c r="M70" s="10">
        <f t="shared" si="33"/>
        <v>-0.66150700000000007</v>
      </c>
      <c r="N70" s="30">
        <f t="shared" si="34"/>
        <v>19690.548493000002</v>
      </c>
      <c r="O70" s="30"/>
      <c r="P70" s="32">
        <f t="shared" si="35"/>
        <v>-77</v>
      </c>
    </row>
    <row r="71" spans="1:16" x14ac:dyDescent="0.25">
      <c r="A71" s="22" t="s">
        <v>18</v>
      </c>
      <c r="B71" s="7" t="s">
        <v>19</v>
      </c>
      <c r="C71" s="8">
        <v>36819</v>
      </c>
      <c r="D71" s="8">
        <f t="shared" si="30"/>
        <v>36824</v>
      </c>
      <c r="E71" s="21">
        <v>-125000</v>
      </c>
      <c r="F71" s="9">
        <v>2.9013</v>
      </c>
      <c r="G71" s="28">
        <f t="shared" si="31"/>
        <v>-362662.5</v>
      </c>
      <c r="H71" s="9" t="s">
        <v>32</v>
      </c>
      <c r="I71" s="9" t="s">
        <v>10</v>
      </c>
      <c r="J71" s="16">
        <v>0</v>
      </c>
      <c r="K71" s="10">
        <v>0</v>
      </c>
      <c r="L71" s="10">
        <f t="shared" si="32"/>
        <v>0</v>
      </c>
      <c r="M71" s="10">
        <f t="shared" si="33"/>
        <v>-12.088749999999999</v>
      </c>
      <c r="N71" s="30">
        <f t="shared" si="34"/>
        <v>362650.41125</v>
      </c>
      <c r="O71" s="30"/>
      <c r="P71" s="32">
        <f t="shared" si="35"/>
        <v>-1250</v>
      </c>
    </row>
    <row r="72" spans="1:16" x14ac:dyDescent="0.25">
      <c r="A72" s="22" t="s">
        <v>18</v>
      </c>
      <c r="B72" s="7" t="s">
        <v>19</v>
      </c>
      <c r="C72" s="8">
        <v>36819</v>
      </c>
      <c r="D72" s="8">
        <f t="shared" si="30"/>
        <v>36824</v>
      </c>
      <c r="E72" s="21">
        <v>-1600</v>
      </c>
      <c r="F72" s="9">
        <v>2.6815000000000002</v>
      </c>
      <c r="G72" s="28">
        <f t="shared" si="31"/>
        <v>-4290.4000000000005</v>
      </c>
      <c r="H72" s="9" t="s">
        <v>33</v>
      </c>
      <c r="I72" s="9" t="s">
        <v>10</v>
      </c>
      <c r="J72" s="16">
        <v>0.02</v>
      </c>
      <c r="K72" s="10">
        <v>0</v>
      </c>
      <c r="L72" s="10">
        <f t="shared" si="32"/>
        <v>-32</v>
      </c>
      <c r="M72" s="10">
        <f t="shared" si="33"/>
        <v>-0.14301333333333335</v>
      </c>
      <c r="N72" s="30">
        <f t="shared" si="34"/>
        <v>4258.2569866666672</v>
      </c>
      <c r="O72" s="30"/>
      <c r="P72" s="32">
        <f t="shared" si="35"/>
        <v>-16</v>
      </c>
    </row>
    <row r="73" spans="1:16" x14ac:dyDescent="0.25">
      <c r="A73" s="22" t="s">
        <v>18</v>
      </c>
      <c r="B73" s="7" t="s">
        <v>19</v>
      </c>
      <c r="C73" s="8">
        <v>36822</v>
      </c>
      <c r="D73" s="8">
        <f>+C73+3</f>
        <v>36825</v>
      </c>
      <c r="E73" s="21">
        <v>-137500</v>
      </c>
      <c r="F73" s="9">
        <v>3.25</v>
      </c>
      <c r="G73" s="28">
        <f t="shared" si="31"/>
        <v>-446875</v>
      </c>
      <c r="H73" s="9" t="s">
        <v>17</v>
      </c>
      <c r="I73" s="9" t="s">
        <v>10</v>
      </c>
      <c r="J73" s="16">
        <v>0</v>
      </c>
      <c r="K73" s="10">
        <v>0</v>
      </c>
      <c r="L73" s="10">
        <f t="shared" si="32"/>
        <v>0</v>
      </c>
      <c r="M73" s="10">
        <f t="shared" si="33"/>
        <v>-14.895833333333334</v>
      </c>
      <c r="N73" s="30">
        <f t="shared" si="34"/>
        <v>446860.10416666669</v>
      </c>
      <c r="O73" s="30"/>
      <c r="P73" s="32">
        <f t="shared" si="35"/>
        <v>-1375</v>
      </c>
    </row>
    <row r="74" spans="1:16" ht="13.8" thickBot="1" x14ac:dyDescent="0.3">
      <c r="A74" s="22" t="s">
        <v>18</v>
      </c>
      <c r="B74" s="7" t="s">
        <v>19</v>
      </c>
      <c r="C74" s="8">
        <v>36823</v>
      </c>
      <c r="D74" s="8">
        <f>+C74+3</f>
        <v>36826</v>
      </c>
      <c r="E74" s="21">
        <v>-200000</v>
      </c>
      <c r="F74" s="9">
        <v>4.3983999999999996</v>
      </c>
      <c r="G74" s="28">
        <f t="shared" si="25"/>
        <v>-879679.99999999988</v>
      </c>
      <c r="H74" s="9" t="s">
        <v>36</v>
      </c>
      <c r="I74" s="9" t="s">
        <v>10</v>
      </c>
      <c r="J74" s="16">
        <v>0</v>
      </c>
      <c r="K74" s="10">
        <v>0</v>
      </c>
      <c r="L74" s="10">
        <f t="shared" si="26"/>
        <v>0</v>
      </c>
      <c r="M74" s="10">
        <f t="shared" si="27"/>
        <v>-29.322666666666663</v>
      </c>
      <c r="N74" s="30">
        <f t="shared" si="28"/>
        <v>879650.67733333318</v>
      </c>
      <c r="O74" s="30"/>
      <c r="P74" s="32">
        <f t="shared" si="29"/>
        <v>-2000</v>
      </c>
    </row>
    <row r="75" spans="1:16" ht="14.4" thickTop="1" thickBot="1" x14ac:dyDescent="0.3">
      <c r="C75" s="11" t="s">
        <v>13</v>
      </c>
      <c r="E75" s="12">
        <f>SUM(E9:E74)</f>
        <v>-4384400</v>
      </c>
      <c r="G75" s="29">
        <f>SUM(G9:G74)</f>
        <v>-41950775.770000003</v>
      </c>
      <c r="N75" s="31">
        <f>SUM(N9:N74)</f>
        <v>41944138.910807662</v>
      </c>
      <c r="O75" s="24"/>
      <c r="P75" s="33">
        <f>SUM(P9:P74)</f>
        <v>-43844</v>
      </c>
    </row>
    <row r="76" spans="1:16" ht="13.8" thickBot="1" x14ac:dyDescent="0.3"/>
    <row r="77" spans="1:16" ht="13.8" thickBot="1" x14ac:dyDescent="0.3">
      <c r="B77" s="11" t="s">
        <v>14</v>
      </c>
      <c r="E77" s="12">
        <f>+E6+E75</f>
        <v>1008858</v>
      </c>
      <c r="G77" s="26">
        <f>G75/E75</f>
        <v>9.5681908060395955</v>
      </c>
      <c r="H77" t="s">
        <v>26</v>
      </c>
      <c r="N77" s="27">
        <f>-N75/E75</f>
        <v>9.5666770620398829</v>
      </c>
    </row>
    <row r="79" spans="1:16" x14ac:dyDescent="0.25">
      <c r="A79" s="17" t="s">
        <v>27</v>
      </c>
    </row>
    <row r="80" spans="1:16" x14ac:dyDescent="0.25">
      <c r="A80" t="s">
        <v>21</v>
      </c>
    </row>
    <row r="81" spans="1:1" x14ac:dyDescent="0.25">
      <c r="A81" s="22"/>
    </row>
    <row r="82" spans="1:1" x14ac:dyDescent="0.25">
      <c r="A82" s="17"/>
    </row>
    <row r="85" spans="1:1" x14ac:dyDescent="0.25">
      <c r="A85" s="11"/>
    </row>
  </sheetData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bkaufma</dc:creator>
  <dc:description>- Oracle 8i ODBC QueryFix Applied</dc:description>
  <cp:lastModifiedBy>Havlíček Jan</cp:lastModifiedBy>
  <cp:lastPrinted>2000-09-22T13:58:01Z</cp:lastPrinted>
  <dcterms:created xsi:type="dcterms:W3CDTF">1999-03-02T15:21:43Z</dcterms:created>
  <dcterms:modified xsi:type="dcterms:W3CDTF">2023-09-10T15:28:21Z</dcterms:modified>
</cp:coreProperties>
</file>