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440" yWindow="840" windowWidth="13260" windowHeight="8052" firstSheet="2" activeTab="2"/>
  </bookViews>
  <sheets>
    <sheet name="Crestone" sheetId="1" r:id="rId1"/>
    <sheet name="CREST COMM" sheetId="9" r:id="rId2"/>
    <sheet name="IMBALANCE" sheetId="4" r:id="rId3"/>
    <sheet name="Interconnects 072301" sheetId="10" r:id="rId4"/>
    <sheet name="Sheet1" sheetId="11" r:id="rId5"/>
  </sheets>
  <externalReferences>
    <externalReference r:id="rId6"/>
  </externalReferences>
  <definedNames>
    <definedName name="_xlnm.Print_Area" localSheetId="2">IMBALANCE!$A$1:$Z$41</definedName>
    <definedName name="sammy" localSheetId="1">#REF!</definedName>
    <definedName name="sammy">#REF!</definedName>
  </definedNames>
  <calcPr calcId="92512"/>
</workbook>
</file>

<file path=xl/calcChain.xml><?xml version="1.0" encoding="utf-8"?>
<calcChain xmlns="http://schemas.openxmlformats.org/spreadsheetml/2006/main">
  <c r="G11" i="9" l="1"/>
  <c r="H11" i="9"/>
  <c r="K11" i="9"/>
  <c r="N11" i="9"/>
  <c r="O11" i="9"/>
  <c r="P11" i="9"/>
  <c r="Q11" i="9"/>
  <c r="G12" i="9"/>
  <c r="H12" i="9"/>
  <c r="K12" i="9"/>
  <c r="N12" i="9"/>
  <c r="O12" i="9"/>
  <c r="P12" i="9"/>
  <c r="Q12" i="9"/>
  <c r="G13" i="9"/>
  <c r="H13" i="9"/>
  <c r="K13" i="9"/>
  <c r="N13" i="9"/>
  <c r="O13" i="9"/>
  <c r="P13" i="9"/>
  <c r="Q13" i="9"/>
  <c r="G14" i="9"/>
  <c r="H14" i="9"/>
  <c r="K14" i="9"/>
  <c r="N14" i="9"/>
  <c r="O14" i="9"/>
  <c r="P14" i="9"/>
  <c r="Q14" i="9"/>
  <c r="G15" i="9"/>
  <c r="H15" i="9"/>
  <c r="K15" i="9"/>
  <c r="N15" i="9"/>
  <c r="O15" i="9"/>
  <c r="P15" i="9"/>
  <c r="Q15" i="9"/>
  <c r="G16" i="9"/>
  <c r="H16" i="9"/>
  <c r="K16" i="9"/>
  <c r="N16" i="9"/>
  <c r="O16" i="9"/>
  <c r="P16" i="9"/>
  <c r="Q16" i="9"/>
  <c r="G17" i="9"/>
  <c r="H17" i="9"/>
  <c r="K17" i="9"/>
  <c r="N17" i="9"/>
  <c r="O17" i="9"/>
  <c r="P17" i="9"/>
  <c r="Q17" i="9"/>
  <c r="G18" i="9"/>
  <c r="H18" i="9"/>
  <c r="K18" i="9"/>
  <c r="N18" i="9"/>
  <c r="O18" i="9"/>
  <c r="P18" i="9"/>
  <c r="Q18" i="9"/>
  <c r="G19" i="9"/>
  <c r="H19" i="9"/>
  <c r="K19" i="9"/>
  <c r="N19" i="9"/>
  <c r="O19" i="9"/>
  <c r="P19" i="9"/>
  <c r="Q19" i="9"/>
  <c r="K20" i="9"/>
  <c r="N20" i="9"/>
  <c r="O20" i="9"/>
  <c r="P20" i="9"/>
  <c r="Q20" i="9"/>
  <c r="K21" i="9"/>
  <c r="N21" i="9"/>
  <c r="O21" i="9"/>
  <c r="K22" i="9"/>
  <c r="N22" i="9"/>
  <c r="O22" i="9"/>
  <c r="K23" i="9"/>
  <c r="N23" i="9"/>
  <c r="O23" i="9"/>
  <c r="K24" i="9"/>
  <c r="N24" i="9"/>
  <c r="O24" i="9"/>
  <c r="K25" i="9"/>
  <c r="N25" i="9"/>
  <c r="O25" i="9"/>
  <c r="K26" i="9"/>
  <c r="N26" i="9"/>
  <c r="O26" i="9"/>
  <c r="K27" i="9"/>
  <c r="N27" i="9"/>
  <c r="O27" i="9"/>
  <c r="K28" i="9"/>
  <c r="N28" i="9"/>
  <c r="O28" i="9"/>
  <c r="K29" i="9"/>
  <c r="N29" i="9"/>
  <c r="O29" i="9"/>
  <c r="K30" i="9"/>
  <c r="N30" i="9"/>
  <c r="O30" i="9"/>
  <c r="K31" i="9"/>
  <c r="N31" i="9"/>
  <c r="O31" i="9"/>
  <c r="D32" i="9"/>
  <c r="E32" i="9"/>
  <c r="G32" i="9"/>
  <c r="H32" i="9"/>
  <c r="J32" i="9"/>
  <c r="K32" i="9"/>
  <c r="L32" i="9"/>
  <c r="N32" i="9"/>
  <c r="O32" i="9"/>
  <c r="P32" i="9"/>
  <c r="Q32" i="9"/>
  <c r="H35" i="9"/>
  <c r="N35" i="9"/>
  <c r="A44" i="9"/>
  <c r="B44" i="9"/>
  <c r="J44" i="9"/>
  <c r="L44" i="9"/>
  <c r="N9" i="4"/>
  <c r="R9" i="4"/>
  <c r="V9" i="4"/>
  <c r="X9" i="4"/>
  <c r="N11" i="4"/>
  <c r="R11" i="4"/>
  <c r="V11" i="4"/>
  <c r="X11" i="4"/>
  <c r="J12" i="4"/>
  <c r="L12" i="4"/>
  <c r="N12" i="4"/>
  <c r="P12" i="4"/>
  <c r="R12" i="4"/>
  <c r="T12" i="4"/>
  <c r="V12" i="4"/>
  <c r="X12" i="4"/>
  <c r="H16" i="4"/>
  <c r="N16" i="4"/>
  <c r="R16" i="4"/>
  <c r="V16" i="4"/>
  <c r="X16" i="4"/>
  <c r="J17" i="4"/>
  <c r="L17" i="4"/>
  <c r="N17" i="4"/>
  <c r="P17" i="4"/>
  <c r="R17" i="4"/>
  <c r="T17" i="4"/>
  <c r="V17" i="4"/>
  <c r="X17" i="4"/>
  <c r="J18" i="4"/>
  <c r="L18" i="4"/>
  <c r="N18" i="4"/>
  <c r="P18" i="4"/>
  <c r="R18" i="4"/>
  <c r="T18" i="4"/>
  <c r="V18" i="4"/>
  <c r="X18" i="4"/>
  <c r="H26" i="4"/>
  <c r="H27" i="4"/>
  <c r="H28" i="4"/>
  <c r="H29" i="4"/>
  <c r="H30" i="4"/>
  <c r="H31" i="4"/>
  <c r="H32" i="4"/>
  <c r="H33" i="4"/>
  <c r="H34" i="4"/>
  <c r="H35" i="4"/>
  <c r="H36" i="4"/>
  <c r="H37" i="4"/>
  <c r="F38" i="4"/>
  <c r="H38" i="4"/>
  <c r="H39" i="4"/>
  <c r="H40" i="4"/>
  <c r="H41" i="4"/>
  <c r="H42" i="4"/>
  <c r="H43" i="4"/>
  <c r="H44" i="4"/>
  <c r="H45" i="4"/>
  <c r="H46" i="4"/>
  <c r="H47" i="4"/>
  <c r="H48" i="4"/>
  <c r="H50" i="4"/>
  <c r="D52" i="4"/>
  <c r="F52" i="4"/>
  <c r="H52" i="4"/>
  <c r="C7" i="10"/>
  <c r="E7" i="10"/>
  <c r="G7" i="10"/>
  <c r="I7" i="10"/>
  <c r="AO7" i="10"/>
  <c r="AO8" i="10"/>
  <c r="AO9" i="10"/>
  <c r="AO10" i="10"/>
  <c r="G11" i="10"/>
  <c r="I11" i="10"/>
  <c r="K11" i="10"/>
  <c r="AO11" i="10"/>
  <c r="C13" i="10"/>
  <c r="E13" i="10"/>
  <c r="G13" i="10"/>
  <c r="I13" i="10"/>
  <c r="K13" i="10"/>
  <c r="M13" i="10"/>
  <c r="O13" i="10"/>
  <c r="Q13" i="10"/>
  <c r="S13" i="10"/>
  <c r="U13" i="10"/>
  <c r="W13" i="10"/>
  <c r="Y13" i="10"/>
  <c r="AA13" i="10"/>
  <c r="AC13" i="10"/>
  <c r="AE13" i="10"/>
  <c r="AG13" i="10"/>
  <c r="AI13" i="10"/>
  <c r="AK13" i="10"/>
  <c r="AM13" i="10"/>
  <c r="AO13" i="10"/>
  <c r="AQ13" i="10"/>
  <c r="C22" i="10"/>
  <c r="E22" i="10"/>
  <c r="G22" i="10"/>
  <c r="I22" i="10"/>
  <c r="K22" i="10"/>
  <c r="M22" i="10"/>
  <c r="O22" i="10"/>
  <c r="Q22" i="10"/>
  <c r="S22" i="10"/>
  <c r="U22" i="10"/>
  <c r="I1" i="11"/>
  <c r="Y1" i="11"/>
  <c r="E2" i="11"/>
  <c r="G2" i="11"/>
  <c r="I2" i="11"/>
  <c r="Q2" i="11"/>
  <c r="U2" i="11"/>
  <c r="W2" i="11"/>
  <c r="Y2" i="11"/>
  <c r="E3" i="11"/>
  <c r="G3" i="11"/>
  <c r="I3" i="11"/>
  <c r="Q3" i="11"/>
  <c r="U3" i="11"/>
  <c r="W3" i="11"/>
  <c r="Y3" i="11"/>
  <c r="U4" i="11"/>
  <c r="W4" i="11"/>
  <c r="Y4" i="11"/>
  <c r="E5" i="11"/>
  <c r="G5" i="11"/>
  <c r="I5" i="11"/>
  <c r="Q5" i="11"/>
  <c r="U5" i="11"/>
  <c r="W5" i="11"/>
  <c r="Y5" i="11"/>
  <c r="E6" i="11"/>
  <c r="G6" i="11"/>
  <c r="I6" i="11"/>
  <c r="Q6" i="11"/>
  <c r="U6" i="11"/>
  <c r="W6" i="11"/>
  <c r="Y6" i="11"/>
  <c r="E7" i="11"/>
  <c r="G7" i="11"/>
  <c r="I7" i="11"/>
  <c r="Q7" i="11"/>
  <c r="U7" i="11"/>
  <c r="W7" i="11"/>
  <c r="Y7" i="11"/>
  <c r="E8" i="11"/>
  <c r="G8" i="11"/>
  <c r="I8" i="11"/>
  <c r="Q8" i="11"/>
  <c r="U8" i="11"/>
  <c r="W8" i="11"/>
  <c r="Y8" i="11"/>
  <c r="E9" i="11"/>
  <c r="G9" i="11"/>
  <c r="I9" i="11"/>
  <c r="Q9" i="11"/>
  <c r="U9" i="11"/>
  <c r="W9" i="11"/>
  <c r="Y9" i="11"/>
  <c r="E10" i="11"/>
  <c r="G10" i="11"/>
  <c r="I10" i="11"/>
  <c r="Q10" i="11"/>
  <c r="U10" i="11"/>
  <c r="W10" i="11"/>
  <c r="Y10" i="11"/>
  <c r="E11" i="11"/>
  <c r="G11" i="11"/>
  <c r="I11" i="11"/>
  <c r="Q11" i="11"/>
  <c r="U11" i="11"/>
  <c r="W11" i="11"/>
  <c r="Y11" i="11"/>
  <c r="E12" i="11"/>
  <c r="G12" i="11"/>
  <c r="I12" i="11"/>
  <c r="Q12" i="11"/>
  <c r="U12" i="11"/>
  <c r="W12" i="11"/>
  <c r="Y12" i="11"/>
  <c r="I13" i="11"/>
  <c r="Q13" i="11"/>
  <c r="Y13" i="11"/>
  <c r="AA13" i="11"/>
  <c r="I16" i="11"/>
  <c r="I17" i="11"/>
  <c r="I18" i="11"/>
  <c r="I19" i="11"/>
  <c r="I20" i="11"/>
  <c r="I21" i="11"/>
  <c r="I22" i="11"/>
  <c r="I23" i="11"/>
  <c r="I24" i="11"/>
  <c r="I25" i="11"/>
  <c r="I26" i="11"/>
  <c r="I29" i="11"/>
  <c r="I30" i="11"/>
  <c r="I31" i="11"/>
  <c r="I32" i="11"/>
  <c r="I33" i="11"/>
  <c r="I34" i="11"/>
  <c r="I35" i="11"/>
  <c r="I36" i="11"/>
  <c r="I37" i="11"/>
  <c r="I38" i="11"/>
  <c r="I39" i="11"/>
  <c r="I42" i="11"/>
  <c r="I43" i="11"/>
  <c r="I44" i="11"/>
  <c r="I45" i="11"/>
  <c r="I46" i="11"/>
  <c r="I47" i="11"/>
  <c r="I48" i="11"/>
  <c r="I49" i="11"/>
  <c r="I50" i="11"/>
  <c r="I51" i="11"/>
  <c r="I52" i="11"/>
  <c r="I55" i="11"/>
  <c r="I56" i="11"/>
  <c r="I57" i="11"/>
  <c r="I58" i="11"/>
  <c r="I59" i="11"/>
  <c r="I60" i="11"/>
  <c r="I61" i="11"/>
  <c r="I62" i="11"/>
  <c r="I63" i="11"/>
  <c r="I64" i="11"/>
  <c r="I65" i="11"/>
  <c r="I68" i="11"/>
  <c r="I69" i="11"/>
  <c r="I70" i="11"/>
  <c r="I71" i="11"/>
  <c r="I72" i="11"/>
  <c r="I73" i="11"/>
  <c r="I74" i="11"/>
  <c r="I75" i="11"/>
  <c r="I76" i="11"/>
  <c r="I77" i="11"/>
  <c r="I78" i="11"/>
  <c r="I81" i="11"/>
  <c r="I82" i="11"/>
  <c r="I83" i="11"/>
  <c r="I84" i="11"/>
  <c r="I85" i="11"/>
  <c r="I86" i="11"/>
  <c r="I87" i="11"/>
  <c r="I88" i="11"/>
  <c r="I89" i="11"/>
  <c r="I90" i="11"/>
  <c r="I91" i="11"/>
  <c r="I94" i="11"/>
  <c r="I95" i="11"/>
  <c r="I96" i="11"/>
  <c r="I97" i="11"/>
  <c r="I98" i="11"/>
  <c r="I99" i="11"/>
  <c r="I100" i="11"/>
  <c r="I101" i="11"/>
  <c r="I102" i="11"/>
  <c r="I103" i="11"/>
  <c r="I104" i="11"/>
  <c r="I107" i="11"/>
  <c r="I108" i="11"/>
  <c r="I109" i="11"/>
  <c r="I110" i="11"/>
  <c r="I111" i="11"/>
  <c r="I112" i="11"/>
  <c r="I113" i="11"/>
  <c r="I114" i="11"/>
  <c r="I115" i="11"/>
  <c r="I116" i="11"/>
  <c r="I117" i="11"/>
  <c r="I120" i="11"/>
  <c r="I121" i="11"/>
  <c r="I122" i="11"/>
  <c r="I123" i="11"/>
  <c r="I124" i="11"/>
  <c r="I125" i="11"/>
  <c r="I126" i="11"/>
  <c r="I127" i="11"/>
  <c r="I128" i="11"/>
  <c r="I129" i="11"/>
  <c r="I130" i="11"/>
  <c r="I133" i="11"/>
  <c r="I134" i="11"/>
  <c r="I135" i="11"/>
  <c r="I136" i="11"/>
  <c r="I137" i="11"/>
  <c r="I138" i="11"/>
  <c r="I139" i="11"/>
  <c r="I140" i="11"/>
  <c r="I141" i="11"/>
  <c r="I142" i="11"/>
  <c r="I143" i="11"/>
  <c r="I146" i="11"/>
  <c r="I147" i="11"/>
  <c r="I148" i="11"/>
  <c r="I149" i="11"/>
  <c r="I150" i="11"/>
  <c r="I151" i="11"/>
  <c r="I152" i="11"/>
  <c r="I153" i="11"/>
  <c r="I154" i="11"/>
  <c r="I155" i="11"/>
  <c r="I156" i="11"/>
  <c r="I159" i="11"/>
  <c r="I160" i="11"/>
  <c r="I161" i="11"/>
  <c r="I162" i="11"/>
  <c r="I163" i="11"/>
  <c r="I164" i="11"/>
  <c r="I165" i="11"/>
  <c r="I166" i="11"/>
  <c r="I167" i="11"/>
  <c r="I168" i="11"/>
  <c r="I169" i="11"/>
</calcChain>
</file>

<file path=xl/comments1.xml><?xml version="1.0" encoding="utf-8"?>
<comments xmlns="http://schemas.openxmlformats.org/spreadsheetml/2006/main">
  <authors>
    <author>jvaldes</author>
  </authors>
  <commentList>
    <comment ref="J7" authorId="0" shapeId="0">
      <text>
        <r>
          <rPr>
            <b/>
            <sz val="8"/>
            <color indexed="81"/>
            <rFont val="Tahoma"/>
          </rPr>
          <t>jvaldes:</t>
        </r>
        <r>
          <rPr>
            <sz val="8"/>
            <color indexed="81"/>
            <rFont val="Tahoma"/>
          </rPr>
          <t xml:space="preserve">
Insert Volumes only if you had a Synergi Ending balance.
</t>
        </r>
      </text>
    </comment>
    <comment ref="T7" authorId="0" shapeId="0">
      <text>
        <r>
          <rPr>
            <b/>
            <sz val="8"/>
            <color indexed="81"/>
            <rFont val="Tahoma"/>
          </rPr>
          <t>jvaldes:</t>
        </r>
        <r>
          <rPr>
            <sz val="8"/>
            <color indexed="81"/>
            <rFont val="Tahoma"/>
          </rPr>
          <t xml:space="preserve">
Insert the volumes from the pipe statements.
</t>
        </r>
      </text>
    </comment>
    <comment ref="Z7" authorId="0" shapeId="0">
      <text>
        <r>
          <rPr>
            <b/>
            <sz val="8"/>
            <color indexed="81"/>
            <rFont val="Tahoma"/>
          </rPr>
          <t>jvaldes:</t>
        </r>
        <r>
          <rPr>
            <sz val="8"/>
            <color indexed="81"/>
            <rFont val="Tahoma"/>
          </rPr>
          <t xml:space="preserve">
Explain any variances which have occurred.
</t>
        </r>
      </text>
    </comment>
  </commentList>
</comments>
</file>

<file path=xl/sharedStrings.xml><?xml version="1.0" encoding="utf-8"?>
<sst xmlns="http://schemas.openxmlformats.org/spreadsheetml/2006/main" count="138" uniqueCount="103">
  <si>
    <t>Scheduler:</t>
  </si>
  <si>
    <t>Rates:</t>
  </si>
  <si>
    <t>Pipeline Accouting Rep:</t>
  </si>
  <si>
    <t>SAP A/P #:</t>
  </si>
  <si>
    <t>SAP A/R #:</t>
  </si>
  <si>
    <t>Theresa Staab  303.575.6485</t>
  </si>
  <si>
    <t>Kevin Bennett  713.624.9133</t>
  </si>
  <si>
    <t>Prepared By:</t>
  </si>
  <si>
    <t>Gloria Barkowsky</t>
  </si>
  <si>
    <t>Pipeline</t>
  </si>
  <si>
    <t>Unify begin date:</t>
  </si>
  <si>
    <t>Production Month:</t>
  </si>
  <si>
    <t>Region:</t>
  </si>
  <si>
    <t>(A)</t>
  </si>
  <si>
    <t>(B)</t>
  </si>
  <si>
    <t>(C) = A-B</t>
  </si>
  <si>
    <t>(D)</t>
  </si>
  <si>
    <t>(E) = C-D</t>
  </si>
  <si>
    <t>(F)</t>
  </si>
  <si>
    <t>(G) = F-C</t>
  </si>
  <si>
    <t>(H) = F-E</t>
  </si>
  <si>
    <t>Synergi</t>
  </si>
  <si>
    <t>Last date</t>
  </si>
  <si>
    <t xml:space="preserve">Unify </t>
  </si>
  <si>
    <t>Total Synergi</t>
  </si>
  <si>
    <t>Unify Pool</t>
  </si>
  <si>
    <t>Total</t>
  </si>
  <si>
    <t xml:space="preserve">Pipeline </t>
  </si>
  <si>
    <t xml:space="preserve">Unify vs. </t>
  </si>
  <si>
    <t xml:space="preserve">G/L vs. </t>
  </si>
  <si>
    <t>Detailed Explanation for ENA Variance</t>
  </si>
  <si>
    <t>Rec Y/N</t>
  </si>
  <si>
    <t>of flow</t>
  </si>
  <si>
    <t>Ending Balance</t>
  </si>
  <si>
    <t>Balance</t>
  </si>
  <si>
    <t>and Unify</t>
  </si>
  <si>
    <t>Balances</t>
  </si>
  <si>
    <t>G/L</t>
  </si>
  <si>
    <t>(Management Report)</t>
  </si>
  <si>
    <t>Physical Storage</t>
  </si>
  <si>
    <t>Synthetic Storage</t>
  </si>
  <si>
    <t>Total Storage</t>
  </si>
  <si>
    <t>Transport</t>
  </si>
  <si>
    <t>Y</t>
  </si>
  <si>
    <t>See Below</t>
  </si>
  <si>
    <t>Total Transport</t>
  </si>
  <si>
    <t xml:space="preserve"> </t>
  </si>
  <si>
    <t>Total Storage and Transport</t>
  </si>
  <si>
    <t>Blue denotes an input field; DO NOT CHANGE FORMAT, FORMULAS, OR TITLES</t>
  </si>
  <si>
    <t>Positive is due ENA, Negative is due Shipper</t>
  </si>
  <si>
    <t>Interconnect Problems</t>
  </si>
  <si>
    <t>OPERATION ANALYSIS  PHASE II  -  COMMODITY  RECONCILIATION</t>
  </si>
  <si>
    <t>Denver</t>
  </si>
  <si>
    <t>3-7118</t>
  </si>
  <si>
    <t>UNIFY</t>
  </si>
  <si>
    <t>ACTUAL PAYMENT</t>
  </si>
  <si>
    <t>FLASH</t>
  </si>
  <si>
    <t>Variance</t>
  </si>
  <si>
    <t>SHOULD BE</t>
  </si>
  <si>
    <t>CPR as Adjusted</t>
  </si>
  <si>
    <t>Between Unify and Flash</t>
  </si>
  <si>
    <t>CPR # / 3rd Party #</t>
  </si>
  <si>
    <t>Sitara #</t>
  </si>
  <si>
    <t>Volume</t>
  </si>
  <si>
    <t>Amount</t>
  </si>
  <si>
    <t>Rate</t>
  </si>
  <si>
    <t>CPR Flashed Fuel</t>
  </si>
  <si>
    <t>BASED ON PAYMENT UNIFY IS MISSTATED BY:</t>
  </si>
  <si>
    <t>ACTUAL PAYMENT VS FLASH:</t>
  </si>
  <si>
    <t xml:space="preserve"> ( REFLECTS TOO MUCH EXPENSE)</t>
  </si>
  <si>
    <t>+ IS NOT ENOUGH EXPENSE</t>
  </si>
  <si>
    <t>Unify is incorrect - Accrual Needed</t>
  </si>
  <si>
    <t>Approved by:</t>
  </si>
  <si>
    <t>Flash is incorrect - Adj NGP&amp;L</t>
  </si>
  <si>
    <t>Reason:</t>
  </si>
  <si>
    <t>( Reduction in Commodity expense)</t>
  </si>
  <si>
    <t>Cell   303 - 807-6131</t>
  </si>
  <si>
    <t>Crestone</t>
  </si>
  <si>
    <t>Fort Union</t>
  </si>
  <si>
    <t>Crestone Energy</t>
  </si>
  <si>
    <t>NBPE</t>
  </si>
  <si>
    <t>FUGG</t>
  </si>
  <si>
    <t>Crestone Gathering Services</t>
  </si>
  <si>
    <t>Citation</t>
  </si>
  <si>
    <t>North Finn</t>
  </si>
  <si>
    <t>Crestone Gathering</t>
  </si>
  <si>
    <t>WIC/FUGG</t>
  </si>
  <si>
    <t>WIC is correct</t>
  </si>
  <si>
    <t xml:space="preserve">FUGG </t>
  </si>
  <si>
    <t>OBA (Booked by Accounting)</t>
  </si>
  <si>
    <t>FUGG/PRG</t>
  </si>
  <si>
    <t>Fort Union Gas Gathering</t>
  </si>
  <si>
    <t>CIG/FUGG</t>
  </si>
  <si>
    <t>FUGG/?</t>
  </si>
  <si>
    <t>FUGG/FUGG</t>
  </si>
  <si>
    <t>Willie Brooks</t>
  </si>
  <si>
    <t>webrooks@aep.com</t>
  </si>
  <si>
    <t>832-668-1162</t>
  </si>
  <si>
    <t>Prod. Month</t>
  </si>
  <si>
    <t>Unify System</t>
  </si>
  <si>
    <t>underflashed</t>
  </si>
  <si>
    <t>34003000  Cash out</t>
  </si>
  <si>
    <t>Needs reconciliation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</si>
</sst>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79" formatCode="_(&quot;$&quot;* #,##0_);_(&quot;$&quot;* \(#,##0\);_(&quot;$&quot;* &quot;-&quot;??_);_(@_)"/>
    <numFmt numFmtId="181" formatCode="_(* #,##0.00000_);_(* \(#,##0.00000\);_(* &quot;-&quot;??_);_(@_)"/>
    <numFmt numFmtId="183" formatCode="&quot;$&quot;#,##0.0000"/>
  </numFmts>
  <fonts count="29" x14ac:knownFonts="1">
    <font>
      <sz val="10"/>
      <name val="Arial"/>
    </font>
    <font>
      <sz val="10"/>
      <name val="Arial"/>
    </font>
    <font>
      <b/>
      <sz val="14"/>
      <name val="Arial"/>
      <family val="2"/>
    </font>
    <font>
      <b/>
      <sz val="10"/>
      <name val="Arial"/>
      <family val="2"/>
    </font>
    <font>
      <b/>
      <sz val="12"/>
      <name val="Arial Narrow"/>
      <family val="2"/>
    </font>
    <font>
      <sz val="10"/>
      <color indexed="12"/>
      <name val="Arial"/>
      <family val="2"/>
    </font>
    <font>
      <sz val="10"/>
      <name val="Arial Narrow"/>
      <family val="2"/>
    </font>
    <font>
      <b/>
      <sz val="14"/>
      <name val="Arial Narrow"/>
      <family val="2"/>
    </font>
    <font>
      <b/>
      <sz val="10"/>
      <name val="Arial Narrow"/>
      <family val="2"/>
    </font>
    <font>
      <sz val="12"/>
      <name val="Arial Narrow"/>
      <family val="2"/>
    </font>
    <font>
      <sz val="10"/>
      <color indexed="12"/>
      <name val="Arial Narrow"/>
      <family val="2"/>
    </font>
    <font>
      <b/>
      <sz val="12"/>
      <color indexed="12"/>
      <name val="Arial"/>
      <family val="2"/>
    </font>
    <font>
      <b/>
      <sz val="12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sz val="10"/>
      <name val="Arial"/>
      <family val="2"/>
    </font>
    <font>
      <u/>
      <sz val="10"/>
      <color indexed="12"/>
      <name val="MS Sans Serif"/>
    </font>
    <font>
      <sz val="10"/>
      <name val="MS Sans Serif"/>
    </font>
    <font>
      <b/>
      <sz val="13.5"/>
      <name val="MS Sans Serif"/>
      <family val="2"/>
    </font>
    <font>
      <sz val="13.5"/>
      <name val="MS Sans Serif"/>
      <family val="2"/>
    </font>
    <font>
      <u/>
      <sz val="13.5"/>
      <color indexed="10"/>
      <name val="MS Sans Serif"/>
      <family val="2"/>
    </font>
    <font>
      <b/>
      <sz val="10"/>
      <name val="MS Sans Serif"/>
      <family val="2"/>
    </font>
    <font>
      <u val="singleAccounting"/>
      <sz val="10"/>
      <name val="MS Sans Serif"/>
      <family val="2"/>
    </font>
    <font>
      <u/>
      <sz val="10"/>
      <name val="MS Sans Serif"/>
      <family val="2"/>
    </font>
    <font>
      <sz val="10"/>
      <color indexed="10"/>
      <name val="MS Sans Serif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b/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/>
  </cellStyleXfs>
  <cellXfs count="169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1" xfId="0" applyBorder="1"/>
    <xf numFmtId="0" fontId="0" fillId="0" borderId="0" xfId="0" applyBorder="1"/>
    <xf numFmtId="0" fontId="0" fillId="2" borderId="2" xfId="0" applyFill="1" applyBorder="1"/>
    <xf numFmtId="0" fontId="0" fillId="2" borderId="3" xfId="0" applyFill="1" applyBorder="1"/>
    <xf numFmtId="0" fontId="0" fillId="2" borderId="0" xfId="0" applyFill="1" applyBorder="1"/>
    <xf numFmtId="0" fontId="0" fillId="2" borderId="4" xfId="0" applyFill="1" applyBorder="1"/>
    <xf numFmtId="0" fontId="4" fillId="2" borderId="4" xfId="0" applyFont="1" applyFill="1" applyBorder="1"/>
    <xf numFmtId="0" fontId="5" fillId="2" borderId="5" xfId="0" applyFont="1" applyFill="1" applyBorder="1" applyProtection="1">
      <protection locked="0"/>
    </xf>
    <xf numFmtId="0" fontId="2" fillId="2" borderId="5" xfId="0" applyFont="1" applyFill="1" applyBorder="1" applyAlignment="1">
      <alignment horizontal="left"/>
    </xf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17" fontId="0" fillId="2" borderId="8" xfId="0" applyNumberFormat="1" applyFill="1" applyBorder="1"/>
    <xf numFmtId="0" fontId="4" fillId="2" borderId="0" xfId="0" applyFont="1" applyFill="1" applyBorder="1"/>
    <xf numFmtId="17" fontId="5" fillId="2" borderId="1" xfId="0" quotePrefix="1" applyNumberFormat="1" applyFont="1" applyFill="1" applyBorder="1" applyAlignment="1" applyProtection="1">
      <alignment horizontal="left"/>
      <protection locked="0"/>
    </xf>
    <xf numFmtId="0" fontId="2" fillId="2" borderId="0" xfId="0" applyFont="1" applyFill="1" applyBorder="1" applyAlignment="1">
      <alignment horizontal="left"/>
    </xf>
    <xf numFmtId="0" fontId="0" fillId="2" borderId="9" xfId="0" applyFill="1" applyBorder="1"/>
    <xf numFmtId="0" fontId="6" fillId="2" borderId="7" xfId="0" applyFont="1" applyFill="1" applyBorder="1"/>
    <xf numFmtId="0" fontId="6" fillId="2" borderId="8" xfId="0" applyFont="1" applyFill="1" applyBorder="1" applyAlignment="1">
      <alignment horizontal="right"/>
    </xf>
    <xf numFmtId="0" fontId="6" fillId="2" borderId="0" xfId="0" applyFont="1" applyFill="1" applyBorder="1"/>
    <xf numFmtId="0" fontId="6" fillId="2" borderId="0" xfId="0" quotePrefix="1" applyFont="1" applyFill="1" applyBorder="1"/>
    <xf numFmtId="0" fontId="7" fillId="2" borderId="0" xfId="0" applyFont="1" applyFill="1" applyBorder="1" applyAlignment="1">
      <alignment horizontal="left"/>
    </xf>
    <xf numFmtId="0" fontId="6" fillId="2" borderId="9" xfId="0" applyFont="1" applyFill="1" applyBorder="1"/>
    <xf numFmtId="0" fontId="8" fillId="2" borderId="0" xfId="0" applyFont="1" applyFill="1" applyBorder="1" applyAlignment="1">
      <alignment horizontal="center"/>
    </xf>
    <xf numFmtId="0" fontId="8" fillId="2" borderId="0" xfId="0" quotePrefix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6" fillId="2" borderId="7" xfId="0" applyFont="1" applyFill="1" applyBorder="1" applyAlignment="1">
      <alignment horizontal="center"/>
    </xf>
    <xf numFmtId="0" fontId="6" fillId="2" borderId="0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9" fillId="2" borderId="0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4" fillId="2" borderId="7" xfId="0" applyFont="1" applyFill="1" applyBorder="1"/>
    <xf numFmtId="0" fontId="6" fillId="2" borderId="12" xfId="0" applyFont="1" applyFill="1" applyBorder="1"/>
    <xf numFmtId="165" fontId="10" fillId="2" borderId="12" xfId="1" applyNumberFormat="1" applyFont="1" applyFill="1" applyBorder="1"/>
    <xf numFmtId="165" fontId="6" fillId="2" borderId="0" xfId="1" applyNumberFormat="1" applyFont="1" applyFill="1" applyBorder="1"/>
    <xf numFmtId="165" fontId="10" fillId="2" borderId="12" xfId="1" applyNumberFormat="1" applyFont="1" applyFill="1" applyBorder="1" applyProtection="1">
      <protection locked="0"/>
    </xf>
    <xf numFmtId="165" fontId="10" fillId="2" borderId="0" xfId="1" applyNumberFormat="1" applyFont="1" applyFill="1" applyBorder="1"/>
    <xf numFmtId="165" fontId="8" fillId="2" borderId="12" xfId="1" applyNumberFormat="1" applyFont="1" applyFill="1" applyBorder="1"/>
    <xf numFmtId="165" fontId="8" fillId="2" borderId="0" xfId="1" applyNumberFormat="1" applyFont="1" applyFill="1" applyBorder="1"/>
    <xf numFmtId="0" fontId="10" fillId="2" borderId="13" xfId="0" applyFont="1" applyFill="1" applyBorder="1" applyProtection="1">
      <protection locked="0"/>
    </xf>
    <xf numFmtId="0" fontId="10" fillId="2" borderId="9" xfId="0" applyFont="1" applyFill="1" applyBorder="1"/>
    <xf numFmtId="0" fontId="4" fillId="2" borderId="12" xfId="0" applyFont="1" applyFill="1" applyBorder="1"/>
    <xf numFmtId="0" fontId="4" fillId="2" borderId="14" xfId="0" applyFont="1" applyFill="1" applyBorder="1"/>
    <xf numFmtId="0" fontId="4" fillId="2" borderId="8" xfId="0" applyFont="1" applyFill="1" applyBorder="1"/>
    <xf numFmtId="0" fontId="6" fillId="2" borderId="8" xfId="0" applyFont="1" applyFill="1" applyBorder="1"/>
    <xf numFmtId="165" fontId="6" fillId="2" borderId="8" xfId="1" applyNumberFormat="1" applyFont="1" applyFill="1" applyBorder="1"/>
    <xf numFmtId="165" fontId="8" fillId="2" borderId="8" xfId="1" applyNumberFormat="1" applyFont="1" applyFill="1" applyBorder="1"/>
    <xf numFmtId="0" fontId="10" fillId="2" borderId="15" xfId="0" applyFont="1" applyFill="1" applyBorder="1"/>
    <xf numFmtId="17" fontId="6" fillId="2" borderId="12" xfId="0" applyNumberFormat="1" applyFont="1" applyFill="1" applyBorder="1"/>
    <xf numFmtId="0" fontId="4" fillId="2" borderId="16" xfId="0" applyFont="1" applyFill="1" applyBorder="1"/>
    <xf numFmtId="0" fontId="4" fillId="2" borderId="17" xfId="0" applyFont="1" applyFill="1" applyBorder="1"/>
    <xf numFmtId="0" fontId="6" fillId="2" borderId="17" xfId="0" applyFont="1" applyFill="1" applyBorder="1"/>
    <xf numFmtId="165" fontId="6" fillId="2" borderId="18" xfId="1" applyNumberFormat="1" applyFont="1" applyFill="1" applyBorder="1"/>
    <xf numFmtId="165" fontId="8" fillId="2" borderId="18" xfId="1" applyNumberFormat="1" applyFont="1" applyFill="1" applyBorder="1"/>
    <xf numFmtId="0" fontId="6" fillId="2" borderId="19" xfId="0" applyFont="1" applyFill="1" applyBorder="1"/>
    <xf numFmtId="0" fontId="11" fillId="2" borderId="7" xfId="0" applyFont="1" applyFill="1" applyBorder="1"/>
    <xf numFmtId="0" fontId="11" fillId="2" borderId="0" xfId="0" applyFont="1" applyFill="1" applyBorder="1"/>
    <xf numFmtId="0" fontId="12" fillId="2" borderId="7" xfId="0" applyFont="1" applyFill="1" applyBorder="1"/>
    <xf numFmtId="0" fontId="12" fillId="2" borderId="0" xfId="0" applyFont="1" applyFill="1" applyBorder="1"/>
    <xf numFmtId="0" fontId="0" fillId="2" borderId="10" xfId="0" applyFill="1" applyBorder="1"/>
    <xf numFmtId="0" fontId="0" fillId="2" borderId="1" xfId="0" applyFill="1" applyBorder="1"/>
    <xf numFmtId="0" fontId="0" fillId="2" borderId="11" xfId="0" applyFill="1" applyBorder="1"/>
    <xf numFmtId="165" fontId="1" fillId="0" borderId="0" xfId="1" applyNumberFormat="1"/>
    <xf numFmtId="0" fontId="3" fillId="0" borderId="12" xfId="0" applyFont="1" applyBorder="1"/>
    <xf numFmtId="17" fontId="3" fillId="0" borderId="12" xfId="0" applyNumberFormat="1" applyFont="1" applyBorder="1" applyAlignment="1">
      <alignment horizontal="center"/>
    </xf>
    <xf numFmtId="17" fontId="3" fillId="0" borderId="0" xfId="0" applyNumberFormat="1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15" fillId="0" borderId="0" xfId="0" applyFont="1"/>
    <xf numFmtId="165" fontId="1" fillId="0" borderId="17" xfId="1" applyNumberFormat="1" applyBorder="1"/>
    <xf numFmtId="165" fontId="1" fillId="0" borderId="0" xfId="1" applyNumberFormat="1" applyBorder="1"/>
    <xf numFmtId="165" fontId="0" fillId="0" borderId="0" xfId="0" applyNumberFormat="1"/>
    <xf numFmtId="0" fontId="18" fillId="0" borderId="0" xfId="4" applyFont="1" applyAlignment="1">
      <alignment horizontal="centerContinuous"/>
    </xf>
    <xf numFmtId="0" fontId="19" fillId="0" borderId="0" xfId="4" applyFont="1" applyAlignment="1">
      <alignment horizontal="centerContinuous"/>
    </xf>
    <xf numFmtId="165" fontId="19" fillId="0" borderId="0" xfId="1" applyNumberFormat="1" applyFont="1" applyAlignment="1">
      <alignment horizontal="centerContinuous"/>
    </xf>
    <xf numFmtId="179" fontId="19" fillId="0" borderId="0" xfId="2" applyNumberFormat="1" applyFont="1" applyAlignment="1">
      <alignment horizontal="centerContinuous"/>
    </xf>
    <xf numFmtId="0" fontId="17" fillId="0" borderId="0" xfId="4"/>
    <xf numFmtId="17" fontId="20" fillId="0" borderId="0" xfId="4" applyNumberFormat="1" applyFont="1" applyAlignment="1">
      <alignment horizontal="left"/>
    </xf>
    <xf numFmtId="17" fontId="20" fillId="0" borderId="0" xfId="4" quotePrefix="1" applyNumberFormat="1" applyFont="1"/>
    <xf numFmtId="165" fontId="17" fillId="0" borderId="0" xfId="1" applyNumberFormat="1" applyFont="1"/>
    <xf numFmtId="179" fontId="17" fillId="0" borderId="0" xfId="2" applyNumberFormat="1" applyFont="1"/>
    <xf numFmtId="0" fontId="20" fillId="0" borderId="0" xfId="4" applyFont="1"/>
    <xf numFmtId="0" fontId="20" fillId="0" borderId="0" xfId="4" quotePrefix="1" applyFont="1"/>
    <xf numFmtId="165" fontId="21" fillId="2" borderId="0" xfId="1" applyNumberFormat="1" applyFont="1" applyFill="1" applyAlignment="1">
      <alignment horizontal="center"/>
    </xf>
    <xf numFmtId="165" fontId="21" fillId="0" borderId="0" xfId="1" applyNumberFormat="1" applyFont="1" applyFill="1" applyAlignment="1">
      <alignment horizontal="center"/>
    </xf>
    <xf numFmtId="165" fontId="22" fillId="0" borderId="0" xfId="1" applyNumberFormat="1" applyFont="1" applyAlignment="1">
      <alignment horizontal="centerContinuous"/>
    </xf>
    <xf numFmtId="179" fontId="17" fillId="0" borderId="0" xfId="2" applyNumberFormat="1" applyFont="1" applyAlignment="1">
      <alignment horizontal="centerContinuous"/>
    </xf>
    <xf numFmtId="165" fontId="22" fillId="0" borderId="0" xfId="1" applyNumberFormat="1" applyFont="1" applyAlignment="1">
      <alignment horizontal="center"/>
    </xf>
    <xf numFmtId="0" fontId="23" fillId="0" borderId="0" xfId="4" applyFont="1" applyAlignment="1">
      <alignment horizontal="center" wrapText="1"/>
    </xf>
    <xf numFmtId="179" fontId="22" fillId="0" borderId="0" xfId="2" applyNumberFormat="1" applyFont="1" applyAlignment="1">
      <alignment horizontal="center"/>
    </xf>
    <xf numFmtId="0" fontId="22" fillId="0" borderId="0" xfId="4" applyFont="1"/>
    <xf numFmtId="0" fontId="24" fillId="3" borderId="0" xfId="4" applyFont="1" applyFill="1" applyAlignment="1">
      <alignment horizontal="center"/>
    </xf>
    <xf numFmtId="0" fontId="24" fillId="0" borderId="0" xfId="4" applyFont="1" applyFill="1" applyAlignment="1">
      <alignment horizontal="center"/>
    </xf>
    <xf numFmtId="0" fontId="17" fillId="0" borderId="0" xfId="4" quotePrefix="1"/>
    <xf numFmtId="165" fontId="24" fillId="3" borderId="0" xfId="1" applyNumberFormat="1" applyFont="1" applyFill="1"/>
    <xf numFmtId="44" fontId="24" fillId="3" borderId="0" xfId="2" applyFont="1" applyFill="1"/>
    <xf numFmtId="165" fontId="17" fillId="3" borderId="0" xfId="1" applyNumberFormat="1" applyFont="1" applyFill="1"/>
    <xf numFmtId="44" fontId="17" fillId="3" borderId="0" xfId="2" applyFont="1" applyFill="1"/>
    <xf numFmtId="183" fontId="24" fillId="0" borderId="0" xfId="1" applyNumberFormat="1" applyFont="1" applyFill="1"/>
    <xf numFmtId="44" fontId="17" fillId="0" borderId="0" xfId="2" applyFont="1"/>
    <xf numFmtId="165" fontId="17" fillId="0" borderId="0" xfId="1" applyNumberFormat="1" applyFont="1" applyFill="1"/>
    <xf numFmtId="44" fontId="17" fillId="0" borderId="0" xfId="2" applyFont="1" applyFill="1"/>
    <xf numFmtId="44" fontId="24" fillId="0" borderId="0" xfId="2" applyFont="1" applyFill="1"/>
    <xf numFmtId="165" fontId="24" fillId="0" borderId="0" xfId="1" applyNumberFormat="1" applyFont="1" applyFill="1"/>
    <xf numFmtId="0" fontId="24" fillId="3" borderId="0" xfId="4" applyFont="1" applyFill="1" applyAlignment="1">
      <alignment horizontal="left"/>
    </xf>
    <xf numFmtId="0" fontId="17" fillId="3" borderId="0" xfId="4" applyFill="1" applyAlignment="1">
      <alignment horizontal="left"/>
    </xf>
    <xf numFmtId="165" fontId="17" fillId="0" borderId="0" xfId="1" applyNumberFormat="1" applyFont="1" applyAlignment="1"/>
    <xf numFmtId="165" fontId="17" fillId="0" borderId="0" xfId="1" applyNumberFormat="1" applyFont="1" applyFill="1" applyAlignment="1">
      <alignment horizontal="right"/>
    </xf>
    <xf numFmtId="0" fontId="17" fillId="0" borderId="0" xfId="4" applyFill="1"/>
    <xf numFmtId="183" fontId="24" fillId="0" borderId="12" xfId="1" applyNumberFormat="1" applyFont="1" applyFill="1" applyBorder="1"/>
    <xf numFmtId="0" fontId="24" fillId="0" borderId="0" xfId="4" applyFont="1" applyAlignment="1">
      <alignment horizontal="right"/>
    </xf>
    <xf numFmtId="165" fontId="17" fillId="0" borderId="17" xfId="1" applyNumberFormat="1" applyFont="1" applyBorder="1"/>
    <xf numFmtId="44" fontId="17" fillId="0" borderId="17" xfId="2" applyFont="1" applyBorder="1"/>
    <xf numFmtId="183" fontId="24" fillId="0" borderId="18" xfId="1" applyNumberFormat="1" applyFont="1" applyFill="1" applyBorder="1"/>
    <xf numFmtId="165" fontId="17" fillId="0" borderId="0" xfId="1" applyNumberFormat="1" applyFont="1" applyBorder="1" applyAlignment="1">
      <alignment horizontal="right"/>
    </xf>
    <xf numFmtId="0" fontId="17" fillId="0" borderId="0" xfId="4" applyBorder="1"/>
    <xf numFmtId="165" fontId="17" fillId="0" borderId="0" xfId="1" applyNumberFormat="1" applyFont="1" applyFill="1" applyBorder="1"/>
    <xf numFmtId="179" fontId="17" fillId="0" borderId="0" xfId="2" applyNumberFormat="1" applyFont="1" applyFill="1" applyBorder="1"/>
    <xf numFmtId="165" fontId="17" fillId="0" borderId="0" xfId="1" applyNumberFormat="1" applyFont="1" applyBorder="1"/>
    <xf numFmtId="44" fontId="17" fillId="0" borderId="0" xfId="2" applyFont="1" applyBorder="1"/>
    <xf numFmtId="179" fontId="17" fillId="0" borderId="0" xfId="2" applyNumberFormat="1" applyFont="1" applyBorder="1"/>
    <xf numFmtId="165" fontId="17" fillId="0" borderId="0" xfId="1" applyNumberFormat="1" applyFont="1" applyBorder="1" applyAlignment="1">
      <alignment horizontal="left"/>
    </xf>
    <xf numFmtId="165" fontId="17" fillId="0" borderId="0" xfId="4" applyNumberFormat="1"/>
    <xf numFmtId="179" fontId="17" fillId="0" borderId="0" xfId="4" applyNumberFormat="1"/>
    <xf numFmtId="179" fontId="17" fillId="0" borderId="0" xfId="1" applyNumberFormat="1" applyFont="1" applyBorder="1"/>
    <xf numFmtId="0" fontId="17" fillId="0" borderId="0" xfId="4" applyAlignment="1">
      <alignment horizontal="center"/>
    </xf>
    <xf numFmtId="0" fontId="17" fillId="0" borderId="0" xfId="4" quotePrefix="1" applyAlignment="1">
      <alignment horizontal="center"/>
    </xf>
    <xf numFmtId="165" fontId="24" fillId="0" borderId="0" xfId="1" applyNumberFormat="1" applyFont="1" applyFill="1" applyBorder="1"/>
    <xf numFmtId="179" fontId="24" fillId="0" borderId="0" xfId="2" applyNumberFormat="1" applyFont="1" applyFill="1" applyBorder="1"/>
    <xf numFmtId="181" fontId="17" fillId="0" borderId="0" xfId="1" applyNumberFormat="1" applyFont="1"/>
    <xf numFmtId="0" fontId="17" fillId="3" borderId="0" xfId="4" applyFill="1"/>
    <xf numFmtId="179" fontId="17" fillId="3" borderId="0" xfId="2" applyNumberFormat="1" applyFont="1" applyFill="1"/>
    <xf numFmtId="165" fontId="22" fillId="0" borderId="0" xfId="1" applyNumberFormat="1" applyFont="1" applyFill="1" applyAlignment="1">
      <alignment horizontal="center"/>
    </xf>
    <xf numFmtId="179" fontId="22" fillId="0" borderId="0" xfId="2" applyNumberFormat="1" applyFont="1" applyFill="1" applyAlignment="1">
      <alignment horizontal="center"/>
    </xf>
    <xf numFmtId="179" fontId="17" fillId="0" borderId="0" xfId="2" applyNumberFormat="1" applyFont="1" applyFill="1"/>
    <xf numFmtId="165" fontId="17" fillId="0" borderId="12" xfId="1" applyNumberFormat="1" applyFont="1" applyFill="1" applyBorder="1"/>
    <xf numFmtId="44" fontId="17" fillId="0" borderId="12" xfId="2" applyFont="1" applyFill="1" applyBorder="1"/>
    <xf numFmtId="179" fontId="17" fillId="0" borderId="0" xfId="2" quotePrefix="1" applyNumberFormat="1" applyFont="1"/>
    <xf numFmtId="179" fontId="17" fillId="3" borderId="0" xfId="2" applyNumberFormat="1" applyFont="1" applyFill="1" applyAlignment="1">
      <alignment wrapText="1"/>
    </xf>
    <xf numFmtId="17" fontId="0" fillId="0" borderId="0" xfId="0" applyNumberFormat="1"/>
    <xf numFmtId="165" fontId="0" fillId="0" borderId="0" xfId="1" applyNumberFormat="1" applyFont="1"/>
    <xf numFmtId="165" fontId="0" fillId="0" borderId="17" xfId="1" applyNumberFormat="1" applyFont="1" applyBorder="1"/>
    <xf numFmtId="165" fontId="1" fillId="0" borderId="0" xfId="1" applyNumberFormat="1" applyFont="1" applyBorder="1"/>
    <xf numFmtId="0" fontId="16" fillId="0" borderId="0" xfId="3"/>
    <xf numFmtId="0" fontId="3" fillId="0" borderId="0" xfId="0" applyFont="1" applyBorder="1" applyAlignment="1">
      <alignment horizontal="center"/>
    </xf>
    <xf numFmtId="17" fontId="3" fillId="0" borderId="0" xfId="0" applyNumberFormat="1" applyFont="1"/>
    <xf numFmtId="165" fontId="3" fillId="0" borderId="0" xfId="1" applyNumberFormat="1" applyFont="1"/>
    <xf numFmtId="165" fontId="25" fillId="0" borderId="0" xfId="1" applyNumberFormat="1" applyFont="1"/>
    <xf numFmtId="165" fontId="26" fillId="0" borderId="0" xfId="1" applyNumberFormat="1" applyFont="1"/>
    <xf numFmtId="17" fontId="27" fillId="0" borderId="0" xfId="0" applyNumberFormat="1" applyFont="1"/>
    <xf numFmtId="0" fontId="27" fillId="0" borderId="0" xfId="0" applyFont="1"/>
    <xf numFmtId="165" fontId="27" fillId="0" borderId="0" xfId="1" applyNumberFormat="1" applyFont="1"/>
    <xf numFmtId="17" fontId="28" fillId="0" borderId="0" xfId="0" applyNumberFormat="1" applyFont="1"/>
    <xf numFmtId="0" fontId="28" fillId="0" borderId="0" xfId="0" applyFont="1"/>
    <xf numFmtId="165" fontId="28" fillId="0" borderId="0" xfId="1" applyNumberFormat="1" applyFont="1"/>
    <xf numFmtId="165" fontId="17" fillId="0" borderId="0" xfId="1" applyNumberFormat="1" applyFont="1" applyFill="1" applyBorder="1" applyAlignment="1">
      <alignment horizontal="center"/>
    </xf>
    <xf numFmtId="165" fontId="21" fillId="2" borderId="0" xfId="1" applyNumberFormat="1" applyFont="1" applyFill="1" applyAlignment="1">
      <alignment horizontal="center"/>
    </xf>
    <xf numFmtId="165" fontId="17" fillId="0" borderId="0" xfId="1" applyNumberFormat="1" applyFont="1" applyAlignment="1">
      <alignment horizontal="center"/>
    </xf>
    <xf numFmtId="165" fontId="22" fillId="0" borderId="0" xfId="1" applyNumberFormat="1" applyFont="1" applyAlignment="1">
      <alignment horizontal="center"/>
    </xf>
    <xf numFmtId="0" fontId="17" fillId="0" borderId="0" xfId="4" quotePrefix="1" applyAlignment="1">
      <alignment horizontal="center"/>
    </xf>
    <xf numFmtId="0" fontId="17" fillId="0" borderId="0" xfId="4" applyAlignment="1">
      <alignment horizontal="center"/>
    </xf>
    <xf numFmtId="165" fontId="21" fillId="0" borderId="0" xfId="1" applyNumberFormat="1" applyFont="1" applyFill="1" applyAlignment="1">
      <alignment horizontal="center" vertical="justify" wrapText="1"/>
    </xf>
    <xf numFmtId="165" fontId="21" fillId="0" borderId="0" xfId="1" applyNumberFormat="1" applyFont="1" applyFill="1" applyAlignment="1">
      <alignment horizontal="center" wrapText="1"/>
    </xf>
  </cellXfs>
  <cellStyles count="5">
    <cellStyle name="Comma" xfId="1" builtinId="3"/>
    <cellStyle name="Currency" xfId="2" builtinId="4"/>
    <cellStyle name="Hyperlink" xfId="3" builtinId="8"/>
    <cellStyle name="Normal" xfId="0" builtinId="0"/>
    <cellStyle name="Normal_Commodity999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oa/cng099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M-BUG"/>
      <sheetName val="COMM-EAST"/>
      <sheetName val="DEM-BUG"/>
      <sheetName val="DEM-EAST"/>
      <sheetName val="COMM-BUG-PMA"/>
      <sheetName val="COMM-EAST-PMA"/>
      <sheetName val="DEM-BUG-PMA"/>
      <sheetName val="DEM-EAST-PM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webrooks@aep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H5" sqref="H5"/>
    </sheetView>
  </sheetViews>
  <sheetFormatPr defaultRowHeight="13.2" x14ac:dyDescent="0.25"/>
  <cols>
    <col min="1" max="1" width="10.5546875" customWidth="1"/>
    <col min="2" max="2" width="12.33203125" customWidth="1"/>
  </cols>
  <sheetData>
    <row r="1" spans="1:8" ht="17.399999999999999" x14ac:dyDescent="0.3">
      <c r="A1" s="1" t="s">
        <v>77</v>
      </c>
    </row>
    <row r="4" spans="1:8" x14ac:dyDescent="0.25">
      <c r="C4" t="s">
        <v>95</v>
      </c>
      <c r="E4" s="149" t="s">
        <v>96</v>
      </c>
      <c r="H4" t="s">
        <v>97</v>
      </c>
    </row>
    <row r="5" spans="1:8" x14ac:dyDescent="0.25">
      <c r="A5" s="2" t="s">
        <v>0</v>
      </c>
      <c r="C5" t="s">
        <v>5</v>
      </c>
      <c r="F5" t="s">
        <v>76</v>
      </c>
    </row>
    <row r="6" spans="1:8" x14ac:dyDescent="0.25">
      <c r="A6" s="2" t="s">
        <v>1</v>
      </c>
      <c r="C6" t="s">
        <v>5</v>
      </c>
    </row>
    <row r="7" spans="1:8" x14ac:dyDescent="0.25">
      <c r="A7" s="2" t="s">
        <v>2</v>
      </c>
      <c r="C7" t="s">
        <v>6</v>
      </c>
    </row>
    <row r="8" spans="1:8" x14ac:dyDescent="0.25">
      <c r="A8" s="2"/>
    </row>
    <row r="10" spans="1:8" x14ac:dyDescent="0.25">
      <c r="A10" t="s">
        <v>3</v>
      </c>
    </row>
    <row r="11" spans="1:8" x14ac:dyDescent="0.25">
      <c r="A11" t="s">
        <v>4</v>
      </c>
    </row>
    <row r="17" spans="1:3" x14ac:dyDescent="0.25">
      <c r="A17" t="s">
        <v>78</v>
      </c>
      <c r="C17" t="s">
        <v>81</v>
      </c>
    </row>
    <row r="18" spans="1:3" x14ac:dyDescent="0.25">
      <c r="A18" t="s">
        <v>79</v>
      </c>
      <c r="C18" t="s">
        <v>80</v>
      </c>
    </row>
  </sheetData>
  <phoneticPr fontId="0" type="noConversion"/>
  <hyperlinks>
    <hyperlink ref="E4" r:id="rId1"/>
  </hyperlinks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48"/>
  <sheetViews>
    <sheetView topLeftCell="D23" workbookViewId="0">
      <selection activeCell="Q19" sqref="Q19"/>
    </sheetView>
  </sheetViews>
  <sheetFormatPr defaultColWidth="9.109375" defaultRowHeight="12.6" x14ac:dyDescent="0.25"/>
  <cols>
    <col min="1" max="1" width="12.109375" style="82" customWidth="1"/>
    <col min="2" max="2" width="14.5546875" style="82" customWidth="1"/>
    <col min="3" max="3" width="3.109375" style="82" customWidth="1"/>
    <col min="4" max="4" width="12.5546875" style="85" bestFit="1" customWidth="1"/>
    <col min="5" max="5" width="15" style="86" customWidth="1"/>
    <col min="6" max="6" width="2.109375" style="82" customWidth="1"/>
    <col min="7" max="7" width="11" style="82" bestFit="1" customWidth="1"/>
    <col min="8" max="8" width="14.44140625" style="82" customWidth="1"/>
    <col min="9" max="9" width="2.109375" style="82" customWidth="1"/>
    <col min="10" max="11" width="14.5546875" style="85" customWidth="1"/>
    <col min="12" max="12" width="13.88671875" style="86" customWidth="1"/>
    <col min="13" max="13" width="2.33203125" style="82" customWidth="1"/>
    <col min="14" max="14" width="13.88671875" style="85" customWidth="1"/>
    <col min="15" max="15" width="18.109375" style="86" customWidth="1"/>
    <col min="16" max="16" width="10" style="82" bestFit="1" customWidth="1"/>
    <col min="17" max="17" width="14.5546875" style="82" customWidth="1"/>
    <col min="18" max="16384" width="9.109375" style="82"/>
  </cols>
  <sheetData>
    <row r="1" spans="1:17" ht="18" x14ac:dyDescent="0.35">
      <c r="A1" s="78" t="s">
        <v>51</v>
      </c>
      <c r="B1" s="78"/>
      <c r="C1" s="79"/>
      <c r="D1" s="80"/>
      <c r="E1" s="81"/>
      <c r="F1" s="79"/>
      <c r="G1" s="79"/>
      <c r="H1" s="79"/>
      <c r="I1" s="79"/>
      <c r="J1" s="80"/>
      <c r="K1" s="80"/>
      <c r="L1" s="81"/>
      <c r="M1" s="79"/>
      <c r="N1" s="80"/>
      <c r="O1" s="81"/>
    </row>
    <row r="3" spans="1:17" ht="18" x14ac:dyDescent="0.35">
      <c r="A3" s="83">
        <v>37073</v>
      </c>
      <c r="B3" s="84"/>
    </row>
    <row r="4" spans="1:17" ht="18" x14ac:dyDescent="0.35">
      <c r="A4" s="87" t="s">
        <v>52</v>
      </c>
      <c r="B4" s="84"/>
    </row>
    <row r="5" spans="1:17" ht="18" x14ac:dyDescent="0.35">
      <c r="A5" s="87" t="s">
        <v>82</v>
      </c>
      <c r="B5" s="84"/>
    </row>
    <row r="6" spans="1:17" ht="18" x14ac:dyDescent="0.35">
      <c r="A6" s="87" t="s">
        <v>8</v>
      </c>
      <c r="B6" s="87"/>
    </row>
    <row r="7" spans="1:17" ht="18" x14ac:dyDescent="0.35">
      <c r="A7" s="88" t="s">
        <v>53</v>
      </c>
      <c r="B7" s="87"/>
      <c r="D7" s="89" t="s">
        <v>54</v>
      </c>
      <c r="E7" s="89"/>
      <c r="F7" s="90"/>
      <c r="G7" s="162" t="s">
        <v>55</v>
      </c>
      <c r="H7" s="162"/>
      <c r="J7" s="162" t="s">
        <v>56</v>
      </c>
      <c r="K7" s="162"/>
      <c r="L7" s="162"/>
      <c r="N7" s="163" t="s">
        <v>57</v>
      </c>
      <c r="O7" s="163"/>
      <c r="P7" s="162" t="s">
        <v>58</v>
      </c>
      <c r="Q7" s="162"/>
    </row>
    <row r="8" spans="1:17" ht="14.4" x14ac:dyDescent="0.4">
      <c r="D8" s="91"/>
      <c r="E8" s="92"/>
      <c r="J8" s="164" t="s">
        <v>59</v>
      </c>
      <c r="K8" s="164"/>
      <c r="L8" s="164"/>
      <c r="N8" s="164" t="s">
        <v>60</v>
      </c>
      <c r="O8" s="164"/>
      <c r="P8" s="91"/>
      <c r="Q8" s="92"/>
    </row>
    <row r="9" spans="1:17" ht="45" customHeight="1" x14ac:dyDescent="0.4">
      <c r="A9" s="94" t="s">
        <v>61</v>
      </c>
      <c r="B9" s="94" t="s">
        <v>62</v>
      </c>
      <c r="D9" s="93" t="s">
        <v>63</v>
      </c>
      <c r="E9" s="95" t="s">
        <v>64</v>
      </c>
      <c r="F9" s="96"/>
      <c r="G9" s="96"/>
      <c r="H9" s="96"/>
      <c r="I9" s="96"/>
      <c r="J9" s="93" t="s">
        <v>63</v>
      </c>
      <c r="K9" s="93" t="s">
        <v>65</v>
      </c>
      <c r="L9" s="95" t="s">
        <v>64</v>
      </c>
      <c r="M9" s="96"/>
      <c r="N9" s="93" t="s">
        <v>63</v>
      </c>
      <c r="O9" s="95" t="s">
        <v>64</v>
      </c>
      <c r="P9" s="93" t="s">
        <v>63</v>
      </c>
      <c r="Q9" s="95" t="s">
        <v>64</v>
      </c>
    </row>
    <row r="10" spans="1:17" x14ac:dyDescent="0.25">
      <c r="P10" s="85"/>
      <c r="Q10" s="86"/>
    </row>
    <row r="11" spans="1:17" x14ac:dyDescent="0.25">
      <c r="A11" s="97">
        <v>96026750</v>
      </c>
      <c r="B11" s="98"/>
      <c r="C11" s="99"/>
      <c r="D11" s="100">
        <v>1155584</v>
      </c>
      <c r="E11" s="101">
        <v>718140.52</v>
      </c>
      <c r="G11" s="102">
        <f>+D11</f>
        <v>1155584</v>
      </c>
      <c r="H11" s="103">
        <f>+E11</f>
        <v>718140.52</v>
      </c>
      <c r="J11" s="100">
        <v>1057871</v>
      </c>
      <c r="K11" s="104">
        <f t="shared" ref="K11:K32" si="0">L11/J11</f>
        <v>0.59994250716769815</v>
      </c>
      <c r="L11" s="101">
        <v>634661.78</v>
      </c>
      <c r="N11" s="85">
        <f t="shared" ref="N11:N30" si="1">+D11-J11</f>
        <v>97713</v>
      </c>
      <c r="O11" s="105">
        <f t="shared" ref="O11:O30" si="2">+E11-L11</f>
        <v>83478.739999999991</v>
      </c>
      <c r="P11" s="106">
        <f t="shared" ref="P11:P20" si="3">+G11</f>
        <v>1155584</v>
      </c>
      <c r="Q11" s="107">
        <f t="shared" ref="Q11:Q20" si="4">+H11</f>
        <v>718140.52</v>
      </c>
    </row>
    <row r="12" spans="1:17" x14ac:dyDescent="0.25">
      <c r="A12" s="97">
        <v>96027206</v>
      </c>
      <c r="B12" s="98"/>
      <c r="C12" s="99"/>
      <c r="D12" s="100">
        <v>0</v>
      </c>
      <c r="E12" s="101">
        <v>0</v>
      </c>
      <c r="G12" s="102">
        <f t="shared" ref="G12:G19" si="5">+D12</f>
        <v>0</v>
      </c>
      <c r="H12" s="103">
        <f t="shared" ref="H12:H19" si="6">+E12</f>
        <v>0</v>
      </c>
      <c r="J12" s="100">
        <v>177000</v>
      </c>
      <c r="K12" s="104">
        <f t="shared" si="0"/>
        <v>0</v>
      </c>
      <c r="L12" s="101">
        <v>0</v>
      </c>
      <c r="N12" s="85">
        <f t="shared" si="1"/>
        <v>-177000</v>
      </c>
      <c r="O12" s="105">
        <f t="shared" si="2"/>
        <v>0</v>
      </c>
      <c r="P12" s="106">
        <f t="shared" si="3"/>
        <v>0</v>
      </c>
      <c r="Q12" s="107">
        <f t="shared" si="4"/>
        <v>0</v>
      </c>
    </row>
    <row r="13" spans="1:17" x14ac:dyDescent="0.25">
      <c r="A13" s="97">
        <v>96027588</v>
      </c>
      <c r="B13" s="98"/>
      <c r="C13" s="99"/>
      <c r="D13" s="100">
        <v>72752</v>
      </c>
      <c r="E13" s="101">
        <v>32973.72</v>
      </c>
      <c r="G13" s="102">
        <f t="shared" si="5"/>
        <v>72752</v>
      </c>
      <c r="H13" s="103">
        <f t="shared" si="6"/>
        <v>32973.72</v>
      </c>
      <c r="J13" s="100">
        <v>75568</v>
      </c>
      <c r="K13" s="104">
        <f t="shared" si="0"/>
        <v>0.44985919966123228</v>
      </c>
      <c r="L13" s="101">
        <v>33994.959999999999</v>
      </c>
      <c r="N13" s="85">
        <f t="shared" si="1"/>
        <v>-2816</v>
      </c>
      <c r="O13" s="105">
        <f t="shared" si="2"/>
        <v>-1021.239999999998</v>
      </c>
      <c r="P13" s="106">
        <f t="shared" si="3"/>
        <v>72752</v>
      </c>
      <c r="Q13" s="107">
        <f t="shared" si="4"/>
        <v>32973.72</v>
      </c>
    </row>
    <row r="14" spans="1:17" x14ac:dyDescent="0.25">
      <c r="A14" s="97">
        <v>96027893</v>
      </c>
      <c r="B14" s="98"/>
      <c r="C14" s="99"/>
      <c r="D14" s="100">
        <v>341030</v>
      </c>
      <c r="E14" s="101">
        <v>173845.8</v>
      </c>
      <c r="G14" s="102">
        <f t="shared" si="5"/>
        <v>341030</v>
      </c>
      <c r="H14" s="103">
        <f t="shared" si="6"/>
        <v>173845.8</v>
      </c>
      <c r="J14" s="100">
        <v>341341</v>
      </c>
      <c r="K14" s="104">
        <f t="shared" si="0"/>
        <v>0.44556988466079372</v>
      </c>
      <c r="L14" s="101">
        <v>152091.26999999999</v>
      </c>
      <c r="N14" s="85">
        <f t="shared" si="1"/>
        <v>-311</v>
      </c>
      <c r="O14" s="105">
        <f t="shared" si="2"/>
        <v>21754.53</v>
      </c>
      <c r="P14" s="106">
        <f t="shared" si="3"/>
        <v>341030</v>
      </c>
      <c r="Q14" s="107">
        <f t="shared" si="4"/>
        <v>173845.8</v>
      </c>
    </row>
    <row r="15" spans="1:17" x14ac:dyDescent="0.25">
      <c r="A15" s="97">
        <v>96027895</v>
      </c>
      <c r="B15" s="98"/>
      <c r="C15" s="99"/>
      <c r="D15" s="100">
        <v>413275</v>
      </c>
      <c r="E15" s="101">
        <v>163175.25</v>
      </c>
      <c r="G15" s="102">
        <f t="shared" si="5"/>
        <v>413275</v>
      </c>
      <c r="H15" s="103">
        <f t="shared" si="6"/>
        <v>163175.25</v>
      </c>
      <c r="J15" s="100">
        <v>434366</v>
      </c>
      <c r="K15" s="104">
        <f t="shared" si="0"/>
        <v>0.53125932968970868</v>
      </c>
      <c r="L15" s="101">
        <v>230760.99</v>
      </c>
      <c r="N15" s="85">
        <f t="shared" si="1"/>
        <v>-21091</v>
      </c>
      <c r="O15" s="105">
        <f t="shared" si="2"/>
        <v>-67585.739999999991</v>
      </c>
      <c r="P15" s="106">
        <f t="shared" si="3"/>
        <v>413275</v>
      </c>
      <c r="Q15" s="107">
        <f t="shared" si="4"/>
        <v>163175.25</v>
      </c>
    </row>
    <row r="16" spans="1:17" x14ac:dyDescent="0.25">
      <c r="A16" s="97">
        <v>96027898</v>
      </c>
      <c r="B16" s="98"/>
      <c r="C16" s="99"/>
      <c r="D16" s="100">
        <v>21467</v>
      </c>
      <c r="E16" s="101">
        <v>40417.29</v>
      </c>
      <c r="G16" s="102">
        <f t="shared" si="5"/>
        <v>21467</v>
      </c>
      <c r="H16" s="103">
        <f t="shared" si="6"/>
        <v>40417.29</v>
      </c>
      <c r="J16" s="100">
        <v>14601</v>
      </c>
      <c r="K16" s="104">
        <f t="shared" si="0"/>
        <v>0.46891719745222926</v>
      </c>
      <c r="L16" s="101">
        <v>6846.66</v>
      </c>
      <c r="N16" s="85">
        <f t="shared" si="1"/>
        <v>6866</v>
      </c>
      <c r="O16" s="105">
        <f t="shared" si="2"/>
        <v>33570.630000000005</v>
      </c>
      <c r="P16" s="106">
        <f t="shared" si="3"/>
        <v>21467</v>
      </c>
      <c r="Q16" s="107">
        <f t="shared" si="4"/>
        <v>40417.29</v>
      </c>
    </row>
    <row r="17" spans="1:19" x14ac:dyDescent="0.25">
      <c r="A17" s="97">
        <v>96041735</v>
      </c>
      <c r="B17" s="98"/>
      <c r="C17" s="99"/>
      <c r="D17" s="100">
        <v>26757</v>
      </c>
      <c r="E17" s="101">
        <v>17447.2</v>
      </c>
      <c r="G17" s="102">
        <f t="shared" si="5"/>
        <v>26757</v>
      </c>
      <c r="H17" s="103">
        <f t="shared" si="6"/>
        <v>17447.2</v>
      </c>
      <c r="J17" s="100">
        <v>30477</v>
      </c>
      <c r="K17" s="104">
        <f t="shared" si="0"/>
        <v>0.65530498408636018</v>
      </c>
      <c r="L17" s="101">
        <v>19971.73</v>
      </c>
      <c r="N17" s="85">
        <f t="shared" si="1"/>
        <v>-3720</v>
      </c>
      <c r="O17" s="105">
        <f t="shared" si="2"/>
        <v>-2524.5299999999988</v>
      </c>
      <c r="P17" s="106">
        <f t="shared" si="3"/>
        <v>26757</v>
      </c>
      <c r="Q17" s="107">
        <f t="shared" si="4"/>
        <v>17447.2</v>
      </c>
    </row>
    <row r="18" spans="1:19" x14ac:dyDescent="0.25">
      <c r="A18" s="97" t="s">
        <v>83</v>
      </c>
      <c r="B18" s="98"/>
      <c r="C18" s="99"/>
      <c r="D18" s="100">
        <v>18940</v>
      </c>
      <c r="E18" s="101">
        <v>13174.08</v>
      </c>
      <c r="G18" s="102">
        <f t="shared" si="5"/>
        <v>18940</v>
      </c>
      <c r="H18" s="103">
        <f t="shared" si="6"/>
        <v>13174.08</v>
      </c>
      <c r="J18" s="100">
        <v>19375</v>
      </c>
      <c r="K18" s="104">
        <f t="shared" si="0"/>
        <v>0.64923200000000003</v>
      </c>
      <c r="L18" s="101">
        <v>12578.87</v>
      </c>
      <c r="N18" s="85">
        <f t="shared" si="1"/>
        <v>-435</v>
      </c>
      <c r="O18" s="105">
        <f t="shared" si="2"/>
        <v>595.20999999999913</v>
      </c>
      <c r="P18" s="106">
        <f t="shared" si="3"/>
        <v>18940</v>
      </c>
      <c r="Q18" s="107">
        <f t="shared" si="4"/>
        <v>13174.08</v>
      </c>
    </row>
    <row r="19" spans="1:19" x14ac:dyDescent="0.25">
      <c r="A19" s="97" t="s">
        <v>84</v>
      </c>
      <c r="B19" s="98"/>
      <c r="C19" s="99"/>
      <c r="D19" s="100">
        <v>28172</v>
      </c>
      <c r="E19" s="101">
        <v>16016.64</v>
      </c>
      <c r="G19" s="102">
        <f t="shared" si="5"/>
        <v>28172</v>
      </c>
      <c r="H19" s="103">
        <f t="shared" si="6"/>
        <v>16016.64</v>
      </c>
      <c r="J19" s="100">
        <v>31640</v>
      </c>
      <c r="K19" s="104">
        <f t="shared" si="0"/>
        <v>0.57159608091024017</v>
      </c>
      <c r="L19" s="101">
        <v>18085.3</v>
      </c>
      <c r="N19" s="85">
        <f t="shared" si="1"/>
        <v>-3468</v>
      </c>
      <c r="O19" s="105">
        <f t="shared" si="2"/>
        <v>-2068.66</v>
      </c>
      <c r="P19" s="106">
        <f t="shared" si="3"/>
        <v>28172</v>
      </c>
      <c r="Q19" s="107">
        <f t="shared" si="4"/>
        <v>16016.64</v>
      </c>
    </row>
    <row r="20" spans="1:19" x14ac:dyDescent="0.25">
      <c r="A20" s="97"/>
      <c r="B20" s="98"/>
      <c r="C20" s="99"/>
      <c r="D20" s="100">
        <v>0</v>
      </c>
      <c r="E20" s="101">
        <v>0</v>
      </c>
      <c r="G20" s="102">
        <v>0</v>
      </c>
      <c r="H20" s="103">
        <v>0</v>
      </c>
      <c r="J20" s="100">
        <v>0</v>
      </c>
      <c r="K20" s="104" t="e">
        <f t="shared" si="0"/>
        <v>#DIV/0!</v>
      </c>
      <c r="L20" s="101">
        <v>0</v>
      </c>
      <c r="N20" s="85">
        <f t="shared" si="1"/>
        <v>0</v>
      </c>
      <c r="O20" s="105">
        <f t="shared" si="2"/>
        <v>0</v>
      </c>
      <c r="P20" s="106">
        <f t="shared" si="3"/>
        <v>0</v>
      </c>
      <c r="Q20" s="107">
        <f t="shared" si="4"/>
        <v>0</v>
      </c>
      <c r="S20" s="85"/>
    </row>
    <row r="21" spans="1:19" x14ac:dyDescent="0.25">
      <c r="A21" s="97"/>
      <c r="B21" s="98"/>
      <c r="C21" s="99"/>
      <c r="D21" s="100"/>
      <c r="E21" s="101"/>
      <c r="G21" s="102"/>
      <c r="H21" s="103"/>
      <c r="J21" s="100"/>
      <c r="K21" s="104" t="e">
        <f t="shared" si="0"/>
        <v>#DIV/0!</v>
      </c>
      <c r="L21" s="101"/>
      <c r="N21" s="85">
        <f t="shared" si="1"/>
        <v>0</v>
      </c>
      <c r="O21" s="105">
        <f t="shared" si="2"/>
        <v>0</v>
      </c>
      <c r="P21" s="109"/>
      <c r="Q21" s="108"/>
    </row>
    <row r="22" spans="1:19" x14ac:dyDescent="0.25">
      <c r="A22" s="97"/>
      <c r="B22" s="98"/>
      <c r="C22" s="99"/>
      <c r="D22" s="100"/>
      <c r="E22" s="101"/>
      <c r="G22" s="102"/>
      <c r="H22" s="103"/>
      <c r="J22" s="100"/>
      <c r="K22" s="104" t="e">
        <f t="shared" si="0"/>
        <v>#DIV/0!</v>
      </c>
      <c r="L22" s="101"/>
      <c r="N22" s="85">
        <f t="shared" si="1"/>
        <v>0</v>
      </c>
      <c r="O22" s="105">
        <f t="shared" si="2"/>
        <v>0</v>
      </c>
      <c r="P22" s="109"/>
      <c r="Q22" s="108"/>
    </row>
    <row r="23" spans="1:19" x14ac:dyDescent="0.25">
      <c r="A23" s="97"/>
      <c r="B23" s="98"/>
      <c r="C23" s="99"/>
      <c r="D23" s="100"/>
      <c r="E23" s="101"/>
      <c r="G23" s="102"/>
      <c r="H23" s="103"/>
      <c r="J23" s="100"/>
      <c r="K23" s="104" t="e">
        <f t="shared" si="0"/>
        <v>#DIV/0!</v>
      </c>
      <c r="L23" s="101"/>
      <c r="N23" s="85">
        <f t="shared" si="1"/>
        <v>0</v>
      </c>
      <c r="O23" s="105">
        <f t="shared" si="2"/>
        <v>0</v>
      </c>
      <c r="P23" s="109"/>
      <c r="Q23" s="108"/>
    </row>
    <row r="24" spans="1:19" x14ac:dyDescent="0.25">
      <c r="A24" s="97"/>
      <c r="B24" s="98"/>
      <c r="C24" s="99"/>
      <c r="D24" s="100"/>
      <c r="E24" s="101"/>
      <c r="G24" s="102"/>
      <c r="H24" s="103"/>
      <c r="J24" s="100"/>
      <c r="K24" s="104" t="e">
        <f t="shared" si="0"/>
        <v>#DIV/0!</v>
      </c>
      <c r="L24" s="101"/>
      <c r="N24" s="85">
        <f t="shared" si="1"/>
        <v>0</v>
      </c>
      <c r="O24" s="105">
        <f t="shared" si="2"/>
        <v>0</v>
      </c>
      <c r="P24" s="109"/>
      <c r="Q24" s="108"/>
    </row>
    <row r="25" spans="1:19" x14ac:dyDescent="0.25">
      <c r="A25" s="97"/>
      <c r="B25" s="98"/>
      <c r="C25" s="99"/>
      <c r="D25" s="100"/>
      <c r="E25" s="101"/>
      <c r="G25" s="102"/>
      <c r="H25" s="103"/>
      <c r="J25" s="100"/>
      <c r="K25" s="104" t="e">
        <f t="shared" si="0"/>
        <v>#DIV/0!</v>
      </c>
      <c r="L25" s="101"/>
      <c r="N25" s="85">
        <f t="shared" si="1"/>
        <v>0</v>
      </c>
      <c r="O25" s="105">
        <f t="shared" si="2"/>
        <v>0</v>
      </c>
      <c r="P25" s="109"/>
      <c r="Q25" s="108"/>
    </row>
    <row r="26" spans="1:19" x14ac:dyDescent="0.25">
      <c r="A26" s="97"/>
      <c r="B26" s="98"/>
      <c r="C26" s="99"/>
      <c r="D26" s="100"/>
      <c r="E26" s="101"/>
      <c r="G26" s="102"/>
      <c r="H26" s="103"/>
      <c r="J26" s="100"/>
      <c r="K26" s="104" t="e">
        <f t="shared" si="0"/>
        <v>#DIV/0!</v>
      </c>
      <c r="L26" s="101"/>
      <c r="N26" s="85">
        <f t="shared" si="1"/>
        <v>0</v>
      </c>
      <c r="O26" s="105">
        <f t="shared" si="2"/>
        <v>0</v>
      </c>
      <c r="P26" s="109"/>
      <c r="Q26" s="108"/>
    </row>
    <row r="27" spans="1:19" x14ac:dyDescent="0.25">
      <c r="A27" s="97"/>
      <c r="B27" s="98"/>
      <c r="C27" s="99"/>
      <c r="D27" s="100"/>
      <c r="E27" s="101"/>
      <c r="G27" s="102"/>
      <c r="H27" s="103"/>
      <c r="J27" s="100"/>
      <c r="K27" s="104" t="e">
        <f t="shared" si="0"/>
        <v>#DIV/0!</v>
      </c>
      <c r="L27" s="101"/>
      <c r="N27" s="85">
        <f t="shared" si="1"/>
        <v>0</v>
      </c>
      <c r="O27" s="105">
        <f t="shared" si="2"/>
        <v>0</v>
      </c>
      <c r="P27" s="109"/>
      <c r="Q27" s="108"/>
    </row>
    <row r="28" spans="1:19" x14ac:dyDescent="0.25">
      <c r="A28" s="97"/>
      <c r="B28" s="98"/>
      <c r="C28" s="99"/>
      <c r="D28" s="100"/>
      <c r="E28" s="101"/>
      <c r="G28" s="102"/>
      <c r="H28" s="103"/>
      <c r="J28" s="100"/>
      <c r="K28" s="104" t="e">
        <f t="shared" si="0"/>
        <v>#DIV/0!</v>
      </c>
      <c r="L28" s="101"/>
      <c r="N28" s="85">
        <f t="shared" si="1"/>
        <v>0</v>
      </c>
      <c r="O28" s="105">
        <f t="shared" si="2"/>
        <v>0</v>
      </c>
      <c r="P28" s="109"/>
      <c r="Q28" s="108"/>
    </row>
    <row r="29" spans="1:19" x14ac:dyDescent="0.25">
      <c r="A29" s="110"/>
      <c r="B29" s="98"/>
      <c r="C29" s="99"/>
      <c r="D29" s="100"/>
      <c r="E29" s="101"/>
      <c r="G29" s="102"/>
      <c r="H29" s="103"/>
      <c r="J29" s="100"/>
      <c r="K29" s="104" t="e">
        <f t="shared" si="0"/>
        <v>#DIV/0!</v>
      </c>
      <c r="L29" s="101"/>
      <c r="N29" s="85">
        <f t="shared" si="1"/>
        <v>0</v>
      </c>
      <c r="O29" s="105">
        <f t="shared" si="2"/>
        <v>0</v>
      </c>
      <c r="P29" s="109"/>
      <c r="Q29" s="108"/>
    </row>
    <row r="30" spans="1:19" x14ac:dyDescent="0.25">
      <c r="A30" s="111"/>
      <c r="B30" s="98"/>
      <c r="C30" s="99"/>
      <c r="D30" s="100"/>
      <c r="E30" s="101"/>
      <c r="G30" s="102"/>
      <c r="H30" s="103"/>
      <c r="J30" s="100"/>
      <c r="K30" s="104" t="e">
        <f t="shared" si="0"/>
        <v>#DIV/0!</v>
      </c>
      <c r="L30" s="101"/>
      <c r="N30" s="85">
        <f t="shared" si="1"/>
        <v>0</v>
      </c>
      <c r="O30" s="105">
        <f t="shared" si="2"/>
        <v>0</v>
      </c>
      <c r="P30" s="109"/>
      <c r="Q30" s="108"/>
    </row>
    <row r="31" spans="1:19" x14ac:dyDescent="0.25">
      <c r="A31" s="112" t="s">
        <v>66</v>
      </c>
      <c r="B31" s="113"/>
      <c r="C31" s="99"/>
      <c r="D31" s="109"/>
      <c r="E31" s="108"/>
      <c r="G31" s="109"/>
      <c r="H31" s="108"/>
      <c r="I31" s="114"/>
      <c r="J31" s="100">
        <v>0</v>
      </c>
      <c r="K31" s="115" t="e">
        <f t="shared" si="0"/>
        <v>#DIV/0!</v>
      </c>
      <c r="L31" s="101"/>
      <c r="N31" s="85">
        <f>-J31</f>
        <v>0</v>
      </c>
      <c r="O31" s="105">
        <f>-L31</f>
        <v>0</v>
      </c>
      <c r="P31" s="109"/>
      <c r="Q31" s="108"/>
    </row>
    <row r="32" spans="1:19" ht="13.2" thickBot="1" x14ac:dyDescent="0.3">
      <c r="A32" s="116" t="s">
        <v>26</v>
      </c>
      <c r="B32" s="116"/>
      <c r="D32" s="117">
        <f>SUM(D11:D31)</f>
        <v>2077977</v>
      </c>
      <c r="E32" s="118">
        <f>SUM(E11:E31)</f>
        <v>1175190.5</v>
      </c>
      <c r="G32" s="117">
        <f>SUM(G11:G31)</f>
        <v>2077977</v>
      </c>
      <c r="H32" s="118">
        <f>SUM(H11:H31)</f>
        <v>1175190.5</v>
      </c>
      <c r="J32" s="117">
        <f>SUM(J1:J31)</f>
        <v>2182239</v>
      </c>
      <c r="K32" s="119">
        <f t="shared" si="0"/>
        <v>0.50818978122927871</v>
      </c>
      <c r="L32" s="118">
        <f>SUM(L1:L31)</f>
        <v>1108991.56</v>
      </c>
      <c r="N32" s="117">
        <f>SUM(N11:N31)</f>
        <v>-104262</v>
      </c>
      <c r="O32" s="118">
        <f>SUM(O11:O31)</f>
        <v>66198.94</v>
      </c>
      <c r="P32" s="117">
        <f>SUM(P1:P31)</f>
        <v>2077977</v>
      </c>
      <c r="Q32" s="118">
        <f>SUM(Q11:Q31)</f>
        <v>1175190.5</v>
      </c>
    </row>
    <row r="33" spans="1:24" ht="13.2" thickTop="1" x14ac:dyDescent="0.25">
      <c r="A33" s="120"/>
      <c r="B33" s="120"/>
      <c r="C33" s="121"/>
      <c r="D33" s="122"/>
      <c r="E33" s="123"/>
      <c r="J33" s="122"/>
      <c r="K33" s="122"/>
      <c r="L33" s="123"/>
      <c r="N33" s="124"/>
      <c r="O33" s="125"/>
    </row>
    <row r="34" spans="1:24" x14ac:dyDescent="0.25">
      <c r="A34" s="120"/>
      <c r="B34" s="120"/>
      <c r="C34" s="121"/>
      <c r="D34" s="122"/>
      <c r="E34" s="123"/>
      <c r="J34" s="122"/>
      <c r="K34" s="122"/>
      <c r="L34" s="123"/>
      <c r="N34" s="124"/>
      <c r="O34" s="126"/>
    </row>
    <row r="35" spans="1:24" x14ac:dyDescent="0.25">
      <c r="A35" s="120"/>
      <c r="B35" s="127" t="s">
        <v>67</v>
      </c>
      <c r="C35" s="121"/>
      <c r="D35" s="122"/>
      <c r="E35" s="123"/>
      <c r="G35" s="128"/>
      <c r="H35" s="129">
        <f>-E32+H32</f>
        <v>0</v>
      </c>
      <c r="J35" s="122"/>
      <c r="K35" s="161" t="s">
        <v>68</v>
      </c>
      <c r="L35" s="161"/>
      <c r="N35" s="130">
        <f>H32-L32</f>
        <v>66198.939999999944</v>
      </c>
      <c r="O35" s="126"/>
    </row>
    <row r="36" spans="1:24" x14ac:dyDescent="0.25">
      <c r="A36" s="120"/>
      <c r="B36" s="120"/>
      <c r="C36" s="121"/>
      <c r="D36" s="122"/>
      <c r="E36" s="123"/>
      <c r="G36" s="166" t="s">
        <v>69</v>
      </c>
      <c r="H36" s="166"/>
      <c r="I36" s="166"/>
      <c r="J36" s="166"/>
      <c r="K36" s="131"/>
      <c r="L36" s="123"/>
      <c r="N36" s="124"/>
      <c r="O36" s="126"/>
    </row>
    <row r="37" spans="1:24" x14ac:dyDescent="0.25">
      <c r="A37" s="120"/>
      <c r="B37" s="120"/>
      <c r="C37" s="121"/>
      <c r="D37" s="122"/>
      <c r="E37" s="123"/>
      <c r="G37" s="165" t="s">
        <v>70</v>
      </c>
      <c r="H37" s="165"/>
      <c r="I37" s="165"/>
      <c r="J37" s="165"/>
      <c r="K37" s="132"/>
      <c r="L37" s="123"/>
      <c r="N37" s="124"/>
      <c r="O37" s="126"/>
    </row>
    <row r="38" spans="1:24" x14ac:dyDescent="0.25">
      <c r="A38" s="120"/>
      <c r="B38" s="120"/>
      <c r="C38" s="121"/>
      <c r="D38" s="124"/>
      <c r="E38" s="126"/>
      <c r="J38" s="122"/>
      <c r="K38" s="122"/>
      <c r="L38" s="123"/>
    </row>
    <row r="39" spans="1:24" ht="12.75" customHeight="1" x14ac:dyDescent="0.25">
      <c r="A39" s="131"/>
      <c r="B39" s="131"/>
      <c r="J39" s="133"/>
      <c r="K39" s="133"/>
      <c r="L39" s="134"/>
      <c r="N39" s="135"/>
    </row>
    <row r="40" spans="1:24" ht="30" customHeight="1" x14ac:dyDescent="0.25">
      <c r="A40" s="168" t="s">
        <v>71</v>
      </c>
      <c r="B40" s="168"/>
      <c r="D40" s="136" t="s">
        <v>72</v>
      </c>
      <c r="E40" s="102"/>
      <c r="F40" s="102"/>
      <c r="G40" s="102"/>
      <c r="H40" s="102"/>
      <c r="I40" s="102"/>
      <c r="J40" s="167" t="s">
        <v>73</v>
      </c>
      <c r="K40" s="167"/>
      <c r="L40" s="167"/>
      <c r="M40" s="114"/>
      <c r="N40" s="136" t="s">
        <v>72</v>
      </c>
      <c r="O40" s="137"/>
      <c r="P40" s="137"/>
      <c r="Q40" s="136"/>
      <c r="W40" s="85"/>
      <c r="X40" s="86"/>
    </row>
    <row r="41" spans="1:24" x14ac:dyDescent="0.25">
      <c r="A41" s="85"/>
      <c r="B41" s="86"/>
      <c r="D41" s="102"/>
      <c r="E41" s="102"/>
      <c r="F41" s="102"/>
      <c r="G41" s="102"/>
      <c r="H41" s="102"/>
      <c r="I41" s="102"/>
      <c r="M41" s="114"/>
      <c r="N41" s="102"/>
      <c r="O41" s="137"/>
      <c r="P41" s="137"/>
      <c r="Q41" s="136"/>
      <c r="W41" s="85"/>
      <c r="X41" s="86"/>
    </row>
    <row r="42" spans="1:24" ht="15" customHeight="1" x14ac:dyDescent="0.4">
      <c r="A42" s="138" t="s">
        <v>63</v>
      </c>
      <c r="B42" s="139" t="s">
        <v>64</v>
      </c>
      <c r="D42" s="102"/>
      <c r="E42" s="102"/>
      <c r="F42" s="102"/>
      <c r="G42" s="102"/>
      <c r="H42" s="102"/>
      <c r="I42" s="102"/>
      <c r="J42" s="138" t="s">
        <v>63</v>
      </c>
      <c r="K42" s="138"/>
      <c r="L42" s="139" t="s">
        <v>64</v>
      </c>
      <c r="M42" s="114"/>
      <c r="N42" s="102"/>
      <c r="O42" s="137"/>
      <c r="P42" s="137"/>
      <c r="Q42" s="136"/>
      <c r="W42" s="85"/>
      <c r="X42" s="86"/>
    </row>
    <row r="43" spans="1:24" ht="15" customHeight="1" x14ac:dyDescent="0.25">
      <c r="A43" s="106"/>
      <c r="B43" s="140"/>
      <c r="D43" s="102" t="s">
        <v>74</v>
      </c>
      <c r="E43" s="102"/>
      <c r="F43" s="102"/>
      <c r="G43" s="102"/>
      <c r="H43" s="102"/>
      <c r="I43" s="102"/>
      <c r="J43" s="106"/>
      <c r="K43" s="106"/>
      <c r="L43" s="140"/>
      <c r="M43" s="114"/>
      <c r="N43" s="102" t="s">
        <v>74</v>
      </c>
      <c r="O43" s="144" t="s">
        <v>100</v>
      </c>
      <c r="P43" s="137"/>
      <c r="Q43" s="136"/>
      <c r="W43" s="85"/>
      <c r="X43" s="86"/>
    </row>
    <row r="44" spans="1:24" x14ac:dyDescent="0.25">
      <c r="A44" s="141">
        <f>-D32+P32</f>
        <v>0</v>
      </c>
      <c r="B44" s="142">
        <f>-E32+Q32</f>
        <v>0</v>
      </c>
      <c r="D44" s="102"/>
      <c r="E44" s="102"/>
      <c r="F44" s="102"/>
      <c r="G44" s="102"/>
      <c r="H44" s="102"/>
      <c r="I44" s="102"/>
      <c r="J44" s="141">
        <f>-J32+P32</f>
        <v>-104262</v>
      </c>
      <c r="K44" s="141"/>
      <c r="L44" s="142">
        <f>-L32+Q32</f>
        <v>66198.939999999944</v>
      </c>
      <c r="M44" s="114"/>
      <c r="N44" s="102"/>
      <c r="O44" s="137"/>
      <c r="P44" s="137"/>
      <c r="Q44" s="136"/>
      <c r="W44" s="85"/>
      <c r="X44" s="86"/>
    </row>
    <row r="45" spans="1:24" x14ac:dyDescent="0.25">
      <c r="A45" s="106"/>
      <c r="B45" s="140"/>
      <c r="D45" s="102"/>
      <c r="E45" s="102"/>
      <c r="F45" s="102"/>
      <c r="G45" s="102"/>
      <c r="H45" s="102"/>
      <c r="I45" s="102"/>
      <c r="J45" s="82"/>
      <c r="K45" s="82"/>
      <c r="L45" s="82"/>
      <c r="M45" s="114"/>
      <c r="N45" s="102"/>
      <c r="O45" s="137"/>
      <c r="P45" s="137"/>
      <c r="Q45" s="136"/>
      <c r="W45" s="85"/>
      <c r="X45" s="86"/>
    </row>
    <row r="46" spans="1:24" x14ac:dyDescent="0.25">
      <c r="A46" s="85"/>
      <c r="B46" s="85"/>
      <c r="C46" s="86"/>
      <c r="D46" s="82" t="s">
        <v>46</v>
      </c>
      <c r="E46" s="85"/>
      <c r="J46" s="82"/>
      <c r="K46" s="82"/>
      <c r="L46" s="82"/>
      <c r="M46" s="140" t="s">
        <v>46</v>
      </c>
      <c r="O46" s="140" t="s">
        <v>46</v>
      </c>
      <c r="P46" s="106"/>
      <c r="W46" s="85"/>
      <c r="X46" s="86"/>
    </row>
    <row r="47" spans="1:24" ht="30" customHeight="1" x14ac:dyDescent="0.25">
      <c r="A47" s="143" t="s">
        <v>75</v>
      </c>
      <c r="J47" s="143" t="s">
        <v>75</v>
      </c>
      <c r="K47" s="143"/>
      <c r="M47" s="114"/>
      <c r="N47" s="106"/>
      <c r="O47" s="140" t="s">
        <v>46</v>
      </c>
      <c r="P47" s="106"/>
      <c r="W47" s="85"/>
      <c r="X47" s="86"/>
    </row>
    <row r="48" spans="1:24" x14ac:dyDescent="0.25">
      <c r="J48" s="82"/>
      <c r="K48" s="82"/>
      <c r="L48" s="82"/>
      <c r="M48" s="114"/>
      <c r="N48" s="106"/>
      <c r="O48" s="140" t="s">
        <v>46</v>
      </c>
      <c r="P48" s="106"/>
    </row>
  </sheetData>
  <mergeCells count="11">
    <mergeCell ref="G37:J37"/>
    <mergeCell ref="G36:J36"/>
    <mergeCell ref="J40:L40"/>
    <mergeCell ref="A40:B40"/>
    <mergeCell ref="K35:L35"/>
    <mergeCell ref="G7:H7"/>
    <mergeCell ref="N7:O7"/>
    <mergeCell ref="P7:Q7"/>
    <mergeCell ref="N8:O8"/>
    <mergeCell ref="J7:L7"/>
    <mergeCell ref="J8:L8"/>
  </mergeCells>
  <phoneticPr fontId="0" type="noConversion"/>
  <printOptions horizontalCentered="1"/>
  <pageMargins left="0.5" right="0.5" top="0.57999999999999996" bottom="0.32" header="0.18" footer="0.16"/>
  <pageSetup scale="68" orientation="landscape" r:id="rId1"/>
  <headerFooter alignWithMargins="0">
    <oddFooter>&amp;L&amp;D    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Z61"/>
  <sheetViews>
    <sheetView tabSelected="1" topLeftCell="B14" zoomScale="75" zoomScaleNormal="75" workbookViewId="0">
      <selection activeCell="T16" sqref="T16"/>
    </sheetView>
  </sheetViews>
  <sheetFormatPr defaultRowHeight="13.2" x14ac:dyDescent="0.25"/>
  <cols>
    <col min="1" max="1" width="2.88671875" customWidth="1"/>
    <col min="2" max="2" width="14.109375" customWidth="1"/>
    <col min="3" max="3" width="3.88671875" customWidth="1"/>
    <col min="4" max="4" width="14.44140625" customWidth="1"/>
    <col min="5" max="5" width="2.88671875" customWidth="1"/>
    <col min="6" max="6" width="9.33203125" customWidth="1"/>
    <col min="7" max="7" width="3" customWidth="1"/>
    <col min="8" max="8" width="9.33203125" customWidth="1"/>
    <col min="9" max="9" width="2.88671875" customWidth="1"/>
    <col min="10" max="10" width="15.5546875" customWidth="1"/>
    <col min="11" max="11" width="3.5546875" customWidth="1"/>
    <col min="12" max="12" width="12.88671875" customWidth="1"/>
    <col min="13" max="13" width="2.44140625" customWidth="1"/>
    <col min="14" max="14" width="13.44140625" customWidth="1"/>
    <col min="15" max="15" width="1.33203125" customWidth="1"/>
    <col min="16" max="16" width="11.5546875" customWidth="1"/>
    <col min="17" max="17" width="1.33203125" customWidth="1"/>
    <col min="18" max="18" width="12.6640625" customWidth="1"/>
    <col min="19" max="19" width="1.109375" customWidth="1"/>
    <col min="20" max="20" width="12.6640625" customWidth="1"/>
    <col min="21" max="21" width="1.88671875" customWidth="1"/>
    <col min="22" max="22" width="15.109375" customWidth="1"/>
    <col min="23" max="23" width="2.44140625" customWidth="1"/>
    <col min="24" max="24" width="15.109375" customWidth="1"/>
    <col min="25" max="25" width="3" customWidth="1"/>
    <col min="26" max="26" width="51.5546875" customWidth="1"/>
  </cols>
  <sheetData>
    <row r="1" spans="1:26" ht="13.8" thickBot="1" x14ac:dyDescent="0.3">
      <c r="E1" s="3"/>
      <c r="F1" s="3"/>
      <c r="G1" s="3"/>
      <c r="H1" s="3"/>
      <c r="I1" s="3"/>
      <c r="J1" s="3"/>
      <c r="K1" s="4"/>
      <c r="M1" s="4"/>
      <c r="O1" s="4"/>
      <c r="P1" s="4"/>
      <c r="Q1" s="4"/>
      <c r="R1" s="4"/>
      <c r="S1" s="4"/>
      <c r="U1" s="4"/>
      <c r="Y1" s="4"/>
    </row>
    <row r="2" spans="1:26" ht="18" thickBot="1" x14ac:dyDescent="0.35">
      <c r="B2" s="5" t="s">
        <v>7</v>
      </c>
      <c r="C2" s="8"/>
      <c r="D2" s="6" t="s">
        <v>8</v>
      </c>
      <c r="E2" s="7"/>
      <c r="F2" s="7"/>
      <c r="G2" s="7"/>
      <c r="H2" s="7"/>
      <c r="I2" s="7"/>
      <c r="J2" s="7"/>
      <c r="K2" s="8"/>
      <c r="L2" s="8"/>
      <c r="M2" s="8"/>
      <c r="N2" s="8"/>
      <c r="O2" s="8"/>
      <c r="P2" s="9" t="s">
        <v>9</v>
      </c>
      <c r="Q2" s="9"/>
      <c r="R2" s="9"/>
      <c r="S2" s="8"/>
      <c r="T2" s="10" t="s">
        <v>85</v>
      </c>
      <c r="U2" s="11"/>
      <c r="V2" s="12"/>
      <c r="W2" s="8"/>
      <c r="X2" s="8"/>
      <c r="Y2" s="8"/>
      <c r="Z2" s="13"/>
    </row>
    <row r="3" spans="1:26" ht="18" thickBot="1" x14ac:dyDescent="0.35">
      <c r="B3" s="14" t="s">
        <v>10</v>
      </c>
      <c r="C3" s="7"/>
      <c r="D3" s="15">
        <v>36495</v>
      </c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16" t="s">
        <v>11</v>
      </c>
      <c r="Q3" s="16"/>
      <c r="R3" s="16"/>
      <c r="S3" s="7"/>
      <c r="T3" s="17">
        <v>37135</v>
      </c>
      <c r="U3" s="18"/>
      <c r="V3" s="7"/>
      <c r="W3" s="7"/>
      <c r="X3" s="7"/>
      <c r="Y3" s="7"/>
      <c r="Z3" s="19"/>
    </row>
    <row r="4" spans="1:26" ht="18" x14ac:dyDescent="0.35">
      <c r="B4" s="20" t="s">
        <v>12</v>
      </c>
      <c r="C4" s="22"/>
      <c r="D4" s="21" t="s">
        <v>52</v>
      </c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3"/>
      <c r="U4" s="23"/>
      <c r="V4" s="24"/>
      <c r="W4" s="24"/>
      <c r="X4" s="24"/>
      <c r="Y4" s="22"/>
      <c r="Z4" s="25"/>
    </row>
    <row r="5" spans="1:26" ht="13.8" x14ac:dyDescent="0.3">
      <c r="B5" s="20"/>
      <c r="C5" s="22"/>
      <c r="D5" s="22"/>
      <c r="E5" s="22"/>
      <c r="F5" s="22"/>
      <c r="G5" s="22"/>
      <c r="H5" s="22"/>
      <c r="I5" s="22"/>
      <c r="J5" s="26" t="s">
        <v>13</v>
      </c>
      <c r="K5" s="26"/>
      <c r="L5" s="26" t="s">
        <v>14</v>
      </c>
      <c r="M5" s="26"/>
      <c r="N5" s="27" t="s">
        <v>15</v>
      </c>
      <c r="O5" s="26"/>
      <c r="P5" s="26" t="s">
        <v>16</v>
      </c>
      <c r="Q5" s="26"/>
      <c r="R5" s="26" t="s">
        <v>17</v>
      </c>
      <c r="S5" s="22"/>
      <c r="T5" s="26" t="s">
        <v>18</v>
      </c>
      <c r="U5" s="26"/>
      <c r="V5" s="26" t="s">
        <v>19</v>
      </c>
      <c r="W5" s="26"/>
      <c r="X5" s="26" t="s">
        <v>20</v>
      </c>
      <c r="Y5" s="22"/>
      <c r="Z5" s="25"/>
    </row>
    <row r="6" spans="1:26" ht="15.6" x14ac:dyDescent="0.3">
      <c r="A6" s="28"/>
      <c r="B6" s="29"/>
      <c r="C6" s="30"/>
      <c r="D6" s="30"/>
      <c r="E6" s="30"/>
      <c r="F6" s="31" t="s">
        <v>21</v>
      </c>
      <c r="G6" s="32"/>
      <c r="H6" s="31" t="s">
        <v>22</v>
      </c>
      <c r="I6" s="30"/>
      <c r="J6" s="31" t="s">
        <v>21</v>
      </c>
      <c r="K6" s="30"/>
      <c r="L6" s="31" t="s">
        <v>23</v>
      </c>
      <c r="M6" s="31"/>
      <c r="N6" s="31" t="s">
        <v>24</v>
      </c>
      <c r="O6" s="31"/>
      <c r="P6" s="31" t="s">
        <v>25</v>
      </c>
      <c r="Q6" s="31"/>
      <c r="R6" s="31" t="s">
        <v>26</v>
      </c>
      <c r="S6" s="31"/>
      <c r="T6" s="31" t="s">
        <v>27</v>
      </c>
      <c r="U6" s="31"/>
      <c r="V6" s="31" t="s">
        <v>28</v>
      </c>
      <c r="W6" s="31"/>
      <c r="X6" s="31" t="s">
        <v>29</v>
      </c>
      <c r="Y6" s="32"/>
      <c r="Z6" s="33" t="s">
        <v>30</v>
      </c>
    </row>
    <row r="7" spans="1:26" ht="16.2" thickBot="1" x14ac:dyDescent="0.35">
      <c r="A7" s="28"/>
      <c r="B7" s="34"/>
      <c r="C7" s="35"/>
      <c r="D7" s="35"/>
      <c r="E7" s="30"/>
      <c r="F7" s="36" t="s">
        <v>31</v>
      </c>
      <c r="G7" s="32"/>
      <c r="H7" s="36" t="s">
        <v>32</v>
      </c>
      <c r="I7" s="30"/>
      <c r="J7" s="36" t="s">
        <v>33</v>
      </c>
      <c r="K7" s="30"/>
      <c r="L7" s="36" t="s">
        <v>34</v>
      </c>
      <c r="M7" s="31"/>
      <c r="N7" s="36" t="s">
        <v>35</v>
      </c>
      <c r="O7" s="31"/>
      <c r="P7" s="36" t="s">
        <v>36</v>
      </c>
      <c r="Q7" s="36"/>
      <c r="R7" s="36" t="s">
        <v>37</v>
      </c>
      <c r="S7" s="36"/>
      <c r="T7" s="36" t="s">
        <v>34</v>
      </c>
      <c r="U7" s="31"/>
      <c r="V7" s="36" t="s">
        <v>9</v>
      </c>
      <c r="W7" s="31"/>
      <c r="X7" s="36" t="s">
        <v>9</v>
      </c>
      <c r="Y7" s="32"/>
      <c r="Z7" s="37" t="s">
        <v>38</v>
      </c>
    </row>
    <row r="8" spans="1:26" ht="13.8" x14ac:dyDescent="0.3">
      <c r="B8" s="20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5"/>
    </row>
    <row r="9" spans="1:26" ht="15.6" x14ac:dyDescent="0.3">
      <c r="B9" s="38" t="s">
        <v>39</v>
      </c>
      <c r="C9" s="16"/>
      <c r="D9" s="16"/>
      <c r="E9" s="22"/>
      <c r="F9" s="39"/>
      <c r="G9" s="22"/>
      <c r="H9" s="39"/>
      <c r="I9" s="22"/>
      <c r="J9" s="40">
        <v>0</v>
      </c>
      <c r="K9" s="41"/>
      <c r="L9" s="42">
        <v>0</v>
      </c>
      <c r="M9" s="43"/>
      <c r="N9" s="44">
        <f>J9-L9</f>
        <v>0</v>
      </c>
      <c r="O9" s="41"/>
      <c r="P9" s="42">
        <v>0</v>
      </c>
      <c r="Q9" s="41"/>
      <c r="R9" s="44">
        <f>N9-P9</f>
        <v>0</v>
      </c>
      <c r="S9" s="41"/>
      <c r="T9" s="42">
        <v>0</v>
      </c>
      <c r="U9" s="43"/>
      <c r="V9" s="44">
        <f>T9-N9</f>
        <v>0</v>
      </c>
      <c r="W9" s="45"/>
      <c r="X9" s="44">
        <f>T9-R9</f>
        <v>0</v>
      </c>
      <c r="Y9" s="22"/>
      <c r="Z9" s="46"/>
    </row>
    <row r="10" spans="1:26" ht="15.6" x14ac:dyDescent="0.3">
      <c r="B10" s="38"/>
      <c r="C10" s="16"/>
      <c r="D10" s="16"/>
      <c r="E10" s="22"/>
      <c r="F10" s="22"/>
      <c r="G10" s="22"/>
      <c r="H10" s="22"/>
      <c r="I10" s="22"/>
      <c r="J10" s="41"/>
      <c r="K10" s="41"/>
      <c r="L10" s="41"/>
      <c r="M10" s="41"/>
      <c r="N10" s="45"/>
      <c r="O10" s="41"/>
      <c r="P10" s="41"/>
      <c r="Q10" s="41"/>
      <c r="R10" s="45"/>
      <c r="S10" s="41"/>
      <c r="T10" s="41"/>
      <c r="U10" s="41"/>
      <c r="V10" s="45"/>
      <c r="W10" s="45"/>
      <c r="X10" s="45"/>
      <c r="Y10" s="22"/>
      <c r="Z10" s="47"/>
    </row>
    <row r="11" spans="1:26" ht="15.6" x14ac:dyDescent="0.3">
      <c r="B11" s="38" t="s">
        <v>40</v>
      </c>
      <c r="C11" s="16"/>
      <c r="D11" s="48"/>
      <c r="E11" s="22"/>
      <c r="F11" s="39"/>
      <c r="G11" s="22"/>
      <c r="H11" s="39"/>
      <c r="I11" s="22"/>
      <c r="J11" s="40">
        <v>0</v>
      </c>
      <c r="K11" s="41"/>
      <c r="L11" s="42">
        <v>0</v>
      </c>
      <c r="M11" s="43"/>
      <c r="N11" s="44">
        <f>J11-L11</f>
        <v>0</v>
      </c>
      <c r="O11" s="41"/>
      <c r="P11" s="42">
        <v>0</v>
      </c>
      <c r="Q11" s="41"/>
      <c r="R11" s="44">
        <f>N11-P11</f>
        <v>0</v>
      </c>
      <c r="S11" s="41"/>
      <c r="T11" s="42">
        <v>0</v>
      </c>
      <c r="U11" s="43"/>
      <c r="V11" s="44">
        <f>T11-N11</f>
        <v>0</v>
      </c>
      <c r="W11" s="45"/>
      <c r="X11" s="44">
        <f>T11-R11</f>
        <v>0</v>
      </c>
      <c r="Y11" s="22"/>
      <c r="Z11" s="46"/>
    </row>
    <row r="12" spans="1:26" ht="15.6" x14ac:dyDescent="0.3">
      <c r="B12" s="49" t="s">
        <v>41</v>
      </c>
      <c r="C12" s="50"/>
      <c r="D12" s="50"/>
      <c r="E12" s="22"/>
      <c r="F12" s="51"/>
      <c r="G12" s="22"/>
      <c r="H12" s="51"/>
      <c r="I12" s="22"/>
      <c r="J12" s="52">
        <f>J9+J11</f>
        <v>0</v>
      </c>
      <c r="K12" s="41"/>
      <c r="L12" s="52">
        <f>L9+L11</f>
        <v>0</v>
      </c>
      <c r="M12" s="41"/>
      <c r="N12" s="53">
        <f>N9+N11</f>
        <v>0</v>
      </c>
      <c r="O12" s="41"/>
      <c r="P12" s="52">
        <f>P9+P11</f>
        <v>0</v>
      </c>
      <c r="Q12" s="41"/>
      <c r="R12" s="44">
        <f>R9+R11</f>
        <v>0</v>
      </c>
      <c r="S12" s="41"/>
      <c r="T12" s="44">
        <f>T9+T11</f>
        <v>0</v>
      </c>
      <c r="U12" s="41"/>
      <c r="V12" s="44">
        <f>V9+V11</f>
        <v>0</v>
      </c>
      <c r="W12" s="45"/>
      <c r="X12" s="44">
        <f>X9+X11</f>
        <v>0</v>
      </c>
      <c r="Y12" s="22"/>
      <c r="Z12" s="54"/>
    </row>
    <row r="13" spans="1:26" ht="15.6" x14ac:dyDescent="0.3">
      <c r="B13" s="38"/>
      <c r="C13" s="16"/>
      <c r="D13" s="16"/>
      <c r="E13" s="22"/>
      <c r="F13" s="22"/>
      <c r="G13" s="22"/>
      <c r="H13" s="22"/>
      <c r="I13" s="22"/>
      <c r="J13" s="41"/>
      <c r="K13" s="41"/>
      <c r="L13" s="41"/>
      <c r="M13" s="41"/>
      <c r="N13" s="45"/>
      <c r="O13" s="41"/>
      <c r="P13" s="41"/>
      <c r="Q13" s="41"/>
      <c r="R13" s="45"/>
      <c r="S13" s="41"/>
      <c r="T13" s="41"/>
      <c r="U13" s="41"/>
      <c r="V13" s="45"/>
      <c r="W13" s="45"/>
      <c r="X13" s="45"/>
      <c r="Y13" s="22"/>
      <c r="Z13" s="47"/>
    </row>
    <row r="14" spans="1:26" ht="15.6" x14ac:dyDescent="0.3">
      <c r="B14" s="38"/>
      <c r="C14" s="16"/>
      <c r="D14" s="16"/>
      <c r="E14" s="22"/>
      <c r="F14" s="22"/>
      <c r="G14" s="22"/>
      <c r="H14" s="22"/>
      <c r="I14" s="22"/>
      <c r="J14" s="41"/>
      <c r="K14" s="41"/>
      <c r="L14" s="41"/>
      <c r="M14" s="41"/>
      <c r="N14" s="45"/>
      <c r="O14" s="41"/>
      <c r="P14" s="41"/>
      <c r="Q14" s="41"/>
      <c r="R14" s="45"/>
      <c r="S14" s="41"/>
      <c r="T14" s="41"/>
      <c r="U14" s="41"/>
      <c r="V14" s="45"/>
      <c r="W14" s="45"/>
      <c r="X14" s="45"/>
      <c r="Y14" s="22"/>
      <c r="Z14" s="47"/>
    </row>
    <row r="15" spans="1:26" ht="15.6" x14ac:dyDescent="0.3">
      <c r="B15" s="38"/>
      <c r="C15" s="16"/>
      <c r="D15" s="16"/>
      <c r="E15" s="22"/>
      <c r="F15" s="22"/>
      <c r="G15" s="22"/>
      <c r="H15" s="22"/>
      <c r="I15" s="22"/>
      <c r="J15" s="41"/>
      <c r="K15" s="41"/>
      <c r="L15" s="41"/>
      <c r="M15" s="41"/>
      <c r="N15" s="45"/>
      <c r="O15" s="41"/>
      <c r="P15" s="41"/>
      <c r="Q15" s="41"/>
      <c r="R15" s="45"/>
      <c r="S15" s="41"/>
      <c r="T15" s="41"/>
      <c r="U15" s="41"/>
      <c r="V15" s="45"/>
      <c r="W15" s="45"/>
      <c r="X15" s="45"/>
      <c r="Y15" s="22"/>
      <c r="Z15" s="47"/>
    </row>
    <row r="16" spans="1:26" ht="15.6" x14ac:dyDescent="0.3">
      <c r="B16" s="38" t="s">
        <v>42</v>
      </c>
      <c r="C16" s="16"/>
      <c r="D16" s="48"/>
      <c r="E16" s="22"/>
      <c r="F16" s="39" t="s">
        <v>43</v>
      </c>
      <c r="G16" s="22"/>
      <c r="H16" s="55">
        <f>+T3</f>
        <v>37135</v>
      </c>
      <c r="I16" s="22"/>
      <c r="J16" s="40">
        <v>0</v>
      </c>
      <c r="K16" s="41"/>
      <c r="L16" s="42">
        <v>-44617</v>
      </c>
      <c r="M16" s="43"/>
      <c r="N16" s="44">
        <f>J16-L16</f>
        <v>44617</v>
      </c>
      <c r="O16" s="41"/>
      <c r="P16" s="42">
        <v>0</v>
      </c>
      <c r="Q16" s="41"/>
      <c r="R16" s="44">
        <f>N16-P16</f>
        <v>44617</v>
      </c>
      <c r="S16" s="41"/>
      <c r="T16" s="42">
        <v>-4164</v>
      </c>
      <c r="U16" s="43"/>
      <c r="V16" s="44">
        <f>T16-N16</f>
        <v>-48781</v>
      </c>
      <c r="W16" s="45"/>
      <c r="X16" s="44">
        <f>T16-R16</f>
        <v>-48781</v>
      </c>
      <c r="Y16" s="22"/>
      <c r="Z16" s="46" t="s">
        <v>44</v>
      </c>
    </row>
    <row r="17" spans="2:26" ht="15.6" x14ac:dyDescent="0.3">
      <c r="B17" s="49" t="s">
        <v>45</v>
      </c>
      <c r="C17" s="50"/>
      <c r="D17" s="50"/>
      <c r="E17" s="22"/>
      <c r="F17" s="51"/>
      <c r="G17" s="22"/>
      <c r="H17" s="51"/>
      <c r="I17" s="22"/>
      <c r="J17" s="52">
        <f>J16</f>
        <v>0</v>
      </c>
      <c r="K17" s="41"/>
      <c r="L17" s="52">
        <f>L16</f>
        <v>-44617</v>
      </c>
      <c r="M17" s="43"/>
      <c r="N17" s="53">
        <f>N16</f>
        <v>44617</v>
      </c>
      <c r="O17" s="41"/>
      <c r="P17" s="52">
        <f>P16</f>
        <v>0</v>
      </c>
      <c r="Q17" s="41"/>
      <c r="R17" s="53">
        <f>R16</f>
        <v>44617</v>
      </c>
      <c r="S17" s="41"/>
      <c r="T17" s="52">
        <f>T16</f>
        <v>-4164</v>
      </c>
      <c r="U17" s="43"/>
      <c r="V17" s="53">
        <f>V16</f>
        <v>-48781</v>
      </c>
      <c r="W17" s="45"/>
      <c r="X17" s="53">
        <f>X16</f>
        <v>-48781</v>
      </c>
      <c r="Y17" s="22"/>
      <c r="Z17" s="46" t="s">
        <v>46</v>
      </c>
    </row>
    <row r="18" spans="2:26" ht="16.2" thickBot="1" x14ac:dyDescent="0.35">
      <c r="B18" s="56" t="s">
        <v>47</v>
      </c>
      <c r="C18" s="57"/>
      <c r="D18" s="57"/>
      <c r="E18" s="22"/>
      <c r="F18" s="58"/>
      <c r="G18" s="22"/>
      <c r="H18" s="58"/>
      <c r="I18" s="22"/>
      <c r="J18" s="59">
        <f>J12+J17</f>
        <v>0</v>
      </c>
      <c r="K18" s="41"/>
      <c r="L18" s="59">
        <f>L12+L17</f>
        <v>-44617</v>
      </c>
      <c r="M18" s="45"/>
      <c r="N18" s="60">
        <f>N12+N17</f>
        <v>44617</v>
      </c>
      <c r="O18" s="41"/>
      <c r="P18" s="59">
        <f>P12+P17</f>
        <v>0</v>
      </c>
      <c r="Q18" s="41"/>
      <c r="R18" s="60">
        <f>R12+R17</f>
        <v>44617</v>
      </c>
      <c r="S18" s="41"/>
      <c r="T18" s="60">
        <f>T12+T17</f>
        <v>-4164</v>
      </c>
      <c r="U18" s="45"/>
      <c r="V18" s="60">
        <f>V12+V17</f>
        <v>-48781</v>
      </c>
      <c r="W18" s="45"/>
      <c r="X18" s="60">
        <f>X12+X17</f>
        <v>-48781</v>
      </c>
      <c r="Y18" s="22"/>
      <c r="Z18" s="61"/>
    </row>
    <row r="19" spans="2:26" ht="13.8" thickTop="1" x14ac:dyDescent="0.25">
      <c r="B19" s="14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 t="s">
        <v>46</v>
      </c>
      <c r="S19" s="7"/>
      <c r="T19" s="7"/>
      <c r="U19" s="7"/>
      <c r="V19" s="7"/>
      <c r="W19" s="7"/>
      <c r="X19" s="7"/>
      <c r="Y19" s="7"/>
      <c r="Z19" s="19"/>
    </row>
    <row r="20" spans="2:26" x14ac:dyDescent="0.25">
      <c r="B20" s="14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19"/>
    </row>
    <row r="21" spans="2:26" ht="15.6" x14ac:dyDescent="0.3">
      <c r="B21" s="62" t="s">
        <v>48</v>
      </c>
      <c r="C21" s="63"/>
      <c r="D21" s="63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19"/>
    </row>
    <row r="22" spans="2:26" ht="15.6" x14ac:dyDescent="0.3">
      <c r="B22" s="64" t="s">
        <v>49</v>
      </c>
      <c r="C22" s="65"/>
      <c r="D22" s="65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19"/>
    </row>
    <row r="23" spans="2:26" ht="13.8" thickBot="1" x14ac:dyDescent="0.3">
      <c r="B23" s="66"/>
      <c r="C23" s="67"/>
      <c r="D23" s="67"/>
      <c r="E23" s="67"/>
      <c r="F23" s="67"/>
      <c r="G23" s="67"/>
      <c r="H23" s="67"/>
      <c r="I23" s="67"/>
      <c r="J23" s="67"/>
      <c r="K23" s="67"/>
      <c r="L23" s="67"/>
      <c r="M23" s="67"/>
      <c r="N23" s="67"/>
      <c r="O23" s="67"/>
      <c r="P23" s="67"/>
      <c r="Q23" s="67"/>
      <c r="R23" s="67"/>
      <c r="S23" s="67"/>
      <c r="T23" s="67"/>
      <c r="U23" s="67"/>
      <c r="V23" s="67"/>
      <c r="W23" s="67"/>
      <c r="X23" s="67"/>
      <c r="Y23" s="67"/>
      <c r="Z23" s="68"/>
    </row>
    <row r="25" spans="2:26" x14ac:dyDescent="0.25">
      <c r="B25" s="73" t="s">
        <v>98</v>
      </c>
      <c r="C25" s="150"/>
      <c r="D25" s="73" t="s">
        <v>99</v>
      </c>
      <c r="F25" s="73" t="s">
        <v>81</v>
      </c>
      <c r="H25" s="73" t="s">
        <v>57</v>
      </c>
    </row>
    <row r="26" spans="2:26" x14ac:dyDescent="0.25">
      <c r="F26" s="146">
        <v>0</v>
      </c>
      <c r="H26" s="146">
        <f t="shared" ref="H26:H39" si="0">+D26-F26</f>
        <v>0</v>
      </c>
    </row>
    <row r="27" spans="2:26" x14ac:dyDescent="0.25">
      <c r="B27" s="145">
        <v>36495</v>
      </c>
      <c r="C27" s="145"/>
      <c r="D27" s="77">
        <v>-18095</v>
      </c>
      <c r="F27" s="146">
        <v>-3350</v>
      </c>
      <c r="G27" s="146"/>
      <c r="H27" s="146">
        <f t="shared" si="0"/>
        <v>-14745</v>
      </c>
      <c r="I27" s="146"/>
      <c r="J27" s="146"/>
      <c r="K27" s="146"/>
      <c r="L27" s="146"/>
    </row>
    <row r="28" spans="2:26" x14ac:dyDescent="0.25">
      <c r="B28" s="145">
        <v>36526</v>
      </c>
      <c r="C28" s="145"/>
      <c r="D28" s="77">
        <v>25807</v>
      </c>
      <c r="F28" s="146">
        <v>-22</v>
      </c>
      <c r="G28" s="146"/>
      <c r="H28" s="146">
        <f t="shared" si="0"/>
        <v>25829</v>
      </c>
      <c r="I28" s="146"/>
      <c r="J28" s="146"/>
      <c r="K28" s="146"/>
      <c r="L28" s="146"/>
    </row>
    <row r="29" spans="2:26" x14ac:dyDescent="0.25">
      <c r="B29" s="145">
        <v>36557</v>
      </c>
      <c r="C29" s="145"/>
      <c r="D29" s="77">
        <v>8179</v>
      </c>
      <c r="F29" s="146">
        <v>3</v>
      </c>
      <c r="G29" s="146"/>
      <c r="H29" s="146">
        <f t="shared" si="0"/>
        <v>8176</v>
      </c>
      <c r="I29" s="146"/>
      <c r="J29" s="146"/>
      <c r="K29" s="146"/>
      <c r="L29" s="146"/>
    </row>
    <row r="30" spans="2:26" x14ac:dyDescent="0.25">
      <c r="B30" s="145">
        <v>36586</v>
      </c>
      <c r="C30" s="145"/>
      <c r="D30" s="77">
        <v>30146</v>
      </c>
      <c r="F30" s="146">
        <v>-2407</v>
      </c>
      <c r="G30" s="146"/>
      <c r="H30" s="146">
        <f t="shared" si="0"/>
        <v>32553</v>
      </c>
      <c r="I30" s="146"/>
      <c r="J30" s="146"/>
      <c r="K30" s="146"/>
      <c r="L30" s="146"/>
    </row>
    <row r="31" spans="2:26" x14ac:dyDescent="0.25">
      <c r="B31" s="145">
        <v>36617</v>
      </c>
      <c r="C31" s="145"/>
      <c r="D31" s="77">
        <v>70</v>
      </c>
      <c r="F31" s="146">
        <v>7646</v>
      </c>
      <c r="G31" s="146"/>
      <c r="H31" s="146">
        <f t="shared" si="0"/>
        <v>-7576</v>
      </c>
      <c r="I31" s="146"/>
      <c r="J31" s="146"/>
      <c r="K31" s="146"/>
      <c r="L31" s="146"/>
    </row>
    <row r="32" spans="2:26" x14ac:dyDescent="0.25">
      <c r="B32" s="145">
        <v>36647</v>
      </c>
      <c r="C32" s="145"/>
      <c r="D32" s="77">
        <v>3328</v>
      </c>
      <c r="F32" s="146">
        <v>143</v>
      </c>
      <c r="G32" s="146"/>
      <c r="H32" s="146">
        <f t="shared" si="0"/>
        <v>3185</v>
      </c>
      <c r="I32" s="146"/>
      <c r="J32" s="146"/>
      <c r="K32" s="146"/>
      <c r="L32" s="146"/>
    </row>
    <row r="33" spans="2:12" x14ac:dyDescent="0.25">
      <c r="B33" s="145">
        <v>36678</v>
      </c>
      <c r="C33" s="145"/>
      <c r="D33" s="77">
        <v>0</v>
      </c>
      <c r="F33" s="146">
        <v>-302</v>
      </c>
      <c r="G33" s="146"/>
      <c r="H33" s="146">
        <f t="shared" si="0"/>
        <v>302</v>
      </c>
      <c r="I33" s="146"/>
      <c r="J33" s="146"/>
      <c r="K33" s="146"/>
      <c r="L33" s="146"/>
    </row>
    <row r="34" spans="2:12" x14ac:dyDescent="0.25">
      <c r="B34" s="145">
        <v>36708</v>
      </c>
      <c r="C34" s="145"/>
      <c r="D34" s="77">
        <v>0</v>
      </c>
      <c r="F34" s="146">
        <v>33</v>
      </c>
      <c r="G34" s="146"/>
      <c r="H34" s="146">
        <f t="shared" si="0"/>
        <v>-33</v>
      </c>
      <c r="I34" s="146"/>
      <c r="J34" s="146"/>
      <c r="K34" s="146"/>
      <c r="L34" s="146"/>
    </row>
    <row r="35" spans="2:12" x14ac:dyDescent="0.25">
      <c r="B35" s="145">
        <v>36739</v>
      </c>
      <c r="C35" s="145"/>
      <c r="D35" s="77">
        <v>0</v>
      </c>
      <c r="F35" s="146">
        <v>-3</v>
      </c>
      <c r="G35" s="146"/>
      <c r="H35" s="146">
        <f t="shared" si="0"/>
        <v>3</v>
      </c>
      <c r="I35" s="146"/>
      <c r="J35" s="146"/>
      <c r="K35" s="146"/>
      <c r="L35" s="146"/>
    </row>
    <row r="36" spans="2:12" x14ac:dyDescent="0.25">
      <c r="B36" s="145">
        <v>36770</v>
      </c>
      <c r="C36" s="145"/>
      <c r="D36" s="77">
        <v>0</v>
      </c>
      <c r="F36" s="146">
        <v>-10296</v>
      </c>
      <c r="G36" s="146"/>
      <c r="H36" s="146">
        <f t="shared" si="0"/>
        <v>10296</v>
      </c>
      <c r="I36" s="146"/>
      <c r="J36" s="146"/>
      <c r="K36" s="146"/>
      <c r="L36" s="146"/>
    </row>
    <row r="37" spans="2:12" x14ac:dyDescent="0.25">
      <c r="B37" s="145">
        <v>36800</v>
      </c>
      <c r="C37" s="145"/>
      <c r="D37" s="77">
        <v>-90693</v>
      </c>
      <c r="F37" s="146">
        <v>-93774</v>
      </c>
      <c r="G37" s="146"/>
      <c r="H37" s="146">
        <f t="shared" si="0"/>
        <v>3081</v>
      </c>
      <c r="I37" s="146"/>
      <c r="J37" s="146"/>
      <c r="K37" s="146"/>
      <c r="L37" s="146"/>
    </row>
    <row r="38" spans="2:12" x14ac:dyDescent="0.25">
      <c r="B38" s="145">
        <v>36831</v>
      </c>
      <c r="C38" s="145"/>
      <c r="D38" s="77">
        <v>-13835</v>
      </c>
      <c r="F38" s="146">
        <f>-13768+3091</f>
        <v>-10677</v>
      </c>
      <c r="G38" s="146"/>
      <c r="H38" s="146">
        <f t="shared" si="0"/>
        <v>-3158</v>
      </c>
      <c r="I38" s="146"/>
      <c r="J38" s="146"/>
      <c r="K38" s="146"/>
      <c r="L38" s="146"/>
    </row>
    <row r="39" spans="2:12" x14ac:dyDescent="0.25">
      <c r="B39" s="145">
        <v>36861</v>
      </c>
      <c r="C39" s="145"/>
      <c r="D39" s="77">
        <v>28190</v>
      </c>
      <c r="F39" s="146">
        <v>28205</v>
      </c>
      <c r="G39" s="146"/>
      <c r="H39" s="146">
        <f t="shared" si="0"/>
        <v>-15</v>
      </c>
      <c r="I39" s="146"/>
      <c r="J39" s="146"/>
      <c r="K39" s="146"/>
      <c r="L39" s="146"/>
    </row>
    <row r="40" spans="2:12" x14ac:dyDescent="0.25">
      <c r="B40" s="145">
        <v>36892</v>
      </c>
      <c r="C40" s="145"/>
      <c r="D40" s="77">
        <v>2893</v>
      </c>
      <c r="F40" s="146">
        <v>2250</v>
      </c>
      <c r="G40" s="146"/>
      <c r="H40" s="146">
        <f t="shared" ref="H40:H50" si="1">+D40-F40</f>
        <v>643</v>
      </c>
      <c r="I40" s="146"/>
      <c r="J40" s="146"/>
      <c r="K40" s="146"/>
      <c r="L40" s="146"/>
    </row>
    <row r="41" spans="2:12" x14ac:dyDescent="0.25">
      <c r="B41" s="145">
        <v>36923</v>
      </c>
      <c r="C41" s="145"/>
      <c r="D41" s="77">
        <v>8258</v>
      </c>
      <c r="F41" s="146">
        <v>8049</v>
      </c>
      <c r="G41" s="146"/>
      <c r="H41" s="146">
        <f t="shared" si="1"/>
        <v>209</v>
      </c>
      <c r="I41" s="146"/>
      <c r="J41" s="146"/>
      <c r="K41" s="146"/>
      <c r="L41" s="146"/>
    </row>
    <row r="42" spans="2:12" x14ac:dyDescent="0.25">
      <c r="B42" s="145">
        <v>36951</v>
      </c>
      <c r="C42" s="145"/>
      <c r="D42" s="77">
        <v>-19674</v>
      </c>
      <c r="F42" s="146">
        <v>-19674</v>
      </c>
      <c r="G42" s="146"/>
      <c r="H42" s="146">
        <f t="shared" si="1"/>
        <v>0</v>
      </c>
      <c r="I42" s="146"/>
      <c r="J42" s="146"/>
      <c r="K42" s="146"/>
      <c r="L42" s="146"/>
    </row>
    <row r="43" spans="2:12" x14ac:dyDescent="0.25">
      <c r="B43" s="145">
        <v>36982</v>
      </c>
      <c r="C43" s="145"/>
      <c r="D43" s="77">
        <v>15288</v>
      </c>
      <c r="F43" s="146">
        <v>15271</v>
      </c>
      <c r="G43" s="146"/>
      <c r="H43" s="146">
        <f t="shared" si="1"/>
        <v>17</v>
      </c>
      <c r="I43" s="146"/>
      <c r="J43" s="146"/>
      <c r="K43" s="146"/>
      <c r="L43" s="146"/>
    </row>
    <row r="44" spans="2:12" x14ac:dyDescent="0.25">
      <c r="B44" s="145">
        <v>37012</v>
      </c>
      <c r="C44" s="145"/>
      <c r="D44" s="77">
        <v>32933</v>
      </c>
      <c r="F44" s="146">
        <v>36828</v>
      </c>
      <c r="G44" s="146"/>
      <c r="H44" s="146">
        <f t="shared" si="1"/>
        <v>-3895</v>
      </c>
      <c r="I44" s="146"/>
      <c r="J44" s="146"/>
      <c r="K44" s="146"/>
      <c r="L44" s="146"/>
    </row>
    <row r="45" spans="2:12" x14ac:dyDescent="0.25">
      <c r="B45" s="145">
        <v>37043</v>
      </c>
      <c r="C45" s="145"/>
      <c r="D45" s="77">
        <v>-4065</v>
      </c>
      <c r="F45" s="146">
        <v>-6095</v>
      </c>
      <c r="G45" s="146"/>
      <c r="H45" s="146">
        <f t="shared" si="1"/>
        <v>2030</v>
      </c>
      <c r="I45" s="146"/>
      <c r="J45" s="146"/>
      <c r="K45" s="146"/>
      <c r="L45" s="146"/>
    </row>
    <row r="46" spans="2:12" x14ac:dyDescent="0.25">
      <c r="B46" s="145">
        <v>37073</v>
      </c>
      <c r="C46" s="145"/>
      <c r="D46" s="77">
        <v>2073</v>
      </c>
      <c r="F46" s="146">
        <v>1600</v>
      </c>
      <c r="G46" s="146"/>
      <c r="H46" s="146">
        <f t="shared" si="1"/>
        <v>473</v>
      </c>
      <c r="I46" s="146"/>
      <c r="J46" s="146"/>
      <c r="K46" s="146"/>
      <c r="L46" s="146"/>
    </row>
    <row r="47" spans="2:12" x14ac:dyDescent="0.25">
      <c r="B47" s="145">
        <v>37104</v>
      </c>
      <c r="C47" s="145"/>
      <c r="D47" s="77">
        <v>-12994</v>
      </c>
      <c r="F47" s="146">
        <v>-11266</v>
      </c>
      <c r="G47" s="146"/>
      <c r="H47" s="146">
        <f t="shared" si="1"/>
        <v>-1728</v>
      </c>
      <c r="I47" s="146"/>
      <c r="J47" s="146"/>
      <c r="K47" s="146"/>
      <c r="L47" s="146"/>
    </row>
    <row r="48" spans="2:12" x14ac:dyDescent="0.25">
      <c r="B48" s="145">
        <v>37135</v>
      </c>
      <c r="C48" s="145"/>
      <c r="D48" s="77">
        <v>-42426</v>
      </c>
      <c r="F48" s="146">
        <v>-19404</v>
      </c>
      <c r="G48" s="146"/>
      <c r="H48" s="146">
        <f t="shared" si="1"/>
        <v>-23022</v>
      </c>
      <c r="I48" s="146"/>
      <c r="J48" s="146"/>
      <c r="K48" s="146"/>
      <c r="L48" s="146"/>
    </row>
    <row r="49" spans="2:16" x14ac:dyDescent="0.25">
      <c r="B49" s="145"/>
      <c r="C49" s="145"/>
      <c r="D49" s="77"/>
      <c r="G49" s="146"/>
      <c r="H49" s="146"/>
      <c r="I49" s="146"/>
      <c r="J49" s="146"/>
      <c r="K49" s="146"/>
      <c r="L49" s="146"/>
    </row>
    <row r="50" spans="2:16" x14ac:dyDescent="0.25">
      <c r="B50" s="145" t="s">
        <v>102</v>
      </c>
      <c r="C50" s="145"/>
      <c r="D50" s="77"/>
      <c r="F50" s="146">
        <v>81406</v>
      </c>
      <c r="G50" s="146"/>
      <c r="H50" s="146">
        <f t="shared" si="1"/>
        <v>-81406</v>
      </c>
      <c r="I50" s="146"/>
      <c r="J50" s="146"/>
      <c r="K50" s="146"/>
      <c r="L50" s="146"/>
    </row>
    <row r="51" spans="2:16" x14ac:dyDescent="0.25">
      <c r="F51" s="146"/>
      <c r="G51" s="146"/>
      <c r="H51" s="146"/>
      <c r="I51" s="146"/>
      <c r="J51" s="146"/>
      <c r="K51" s="146"/>
      <c r="L51" s="146"/>
    </row>
    <row r="52" spans="2:16" ht="13.8" thickBot="1" x14ac:dyDescent="0.3">
      <c r="D52" s="147">
        <f>SUM(D26:D51)</f>
        <v>-44617</v>
      </c>
      <c r="F52" s="147">
        <f>SUM(F26:F51)</f>
        <v>4164</v>
      </c>
      <c r="G52" s="146"/>
      <c r="H52" s="147">
        <f>SUM(H26:H51)</f>
        <v>-48781</v>
      </c>
      <c r="I52" s="146"/>
      <c r="J52" s="146"/>
      <c r="K52" s="146"/>
      <c r="L52" s="146"/>
    </row>
    <row r="53" spans="2:16" ht="13.8" thickTop="1" x14ac:dyDescent="0.25">
      <c r="D53" s="146"/>
      <c r="J53" s="146"/>
      <c r="K53" s="146"/>
      <c r="L53" s="146"/>
      <c r="M53" s="146"/>
      <c r="N53" s="146"/>
      <c r="O53" s="146"/>
      <c r="P53" s="146"/>
    </row>
    <row r="54" spans="2:16" x14ac:dyDescent="0.25">
      <c r="D54" s="146"/>
      <c r="J54" s="146"/>
      <c r="K54" s="146"/>
      <c r="L54" s="146"/>
      <c r="M54" s="146"/>
      <c r="N54" s="146"/>
      <c r="O54" s="146"/>
      <c r="P54" s="146"/>
    </row>
    <row r="55" spans="2:16" x14ac:dyDescent="0.25">
      <c r="D55" s="146"/>
      <c r="J55" s="146"/>
      <c r="K55" s="146"/>
      <c r="L55" s="146"/>
      <c r="M55" s="146"/>
      <c r="N55" s="146"/>
      <c r="O55" s="146"/>
      <c r="P55" s="146"/>
    </row>
    <row r="56" spans="2:16" x14ac:dyDescent="0.25">
      <c r="D56" s="146"/>
      <c r="J56" s="146"/>
      <c r="K56" s="146"/>
      <c r="L56" s="146"/>
      <c r="M56" s="146"/>
      <c r="N56" s="146"/>
      <c r="O56" s="146"/>
      <c r="P56" s="146"/>
    </row>
    <row r="57" spans="2:16" x14ac:dyDescent="0.25">
      <c r="J57" s="146"/>
      <c r="K57" s="146"/>
      <c r="L57" s="146"/>
      <c r="M57" s="146"/>
      <c r="N57" s="146"/>
      <c r="O57" s="146"/>
      <c r="P57" s="146"/>
    </row>
    <row r="58" spans="2:16" x14ac:dyDescent="0.25">
      <c r="J58" s="146"/>
      <c r="K58" s="146"/>
      <c r="L58" s="146"/>
      <c r="M58" s="146"/>
      <c r="N58" s="146"/>
      <c r="O58" s="146"/>
      <c r="P58" s="146"/>
    </row>
    <row r="59" spans="2:16" x14ac:dyDescent="0.25">
      <c r="J59" s="146"/>
      <c r="K59" s="146"/>
      <c r="L59" s="146"/>
      <c r="M59" s="146"/>
      <c r="N59" s="146"/>
      <c r="O59" s="146"/>
      <c r="P59" s="146"/>
    </row>
    <row r="60" spans="2:16" x14ac:dyDescent="0.25">
      <c r="J60" s="146"/>
      <c r="K60" s="146"/>
      <c r="L60" s="146"/>
      <c r="M60" s="146"/>
      <c r="N60" s="146"/>
      <c r="O60" s="146"/>
      <c r="P60" s="146"/>
    </row>
    <row r="61" spans="2:16" x14ac:dyDescent="0.25">
      <c r="J61" s="146"/>
      <c r="K61" s="146"/>
      <c r="L61" s="146"/>
      <c r="M61" s="146"/>
      <c r="N61" s="146"/>
      <c r="O61" s="146"/>
      <c r="P61" s="146"/>
    </row>
  </sheetData>
  <phoneticPr fontId="0" type="noConversion"/>
  <pageMargins left="0.75" right="0.75" top="1" bottom="1" header="0.5" footer="0.5"/>
  <pageSetup paperSize="5" scale="67" orientation="landscape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4:AQ49"/>
  <sheetViews>
    <sheetView workbookViewId="0">
      <pane xSplit="3420" ySplit="1272" activePane="bottomRight"/>
      <selection pane="topRight" activeCell="C1" sqref="C1"/>
      <selection pane="bottomLeft" activeCell="A28" sqref="A28"/>
      <selection pane="bottomRight" activeCell="A12" sqref="A12"/>
    </sheetView>
  </sheetViews>
  <sheetFormatPr defaultRowHeight="13.2" x14ac:dyDescent="0.25"/>
  <cols>
    <col min="1" max="1" width="26.33203125" customWidth="1"/>
    <col min="2" max="2" width="2.5546875" customWidth="1"/>
    <col min="4" max="4" width="2.109375" customWidth="1"/>
    <col min="6" max="6" width="3" customWidth="1"/>
    <col min="7" max="7" width="10.33203125" bestFit="1" customWidth="1"/>
    <col min="8" max="8" width="2.5546875" customWidth="1"/>
    <col min="10" max="10" width="2.109375" customWidth="1"/>
    <col min="11" max="11" width="10.33203125" bestFit="1" customWidth="1"/>
    <col min="12" max="12" width="2.44140625" customWidth="1"/>
    <col min="13" max="13" width="10.33203125" bestFit="1" customWidth="1"/>
    <col min="14" max="14" width="2.44140625" customWidth="1"/>
    <col min="15" max="15" width="10.33203125" bestFit="1" customWidth="1"/>
    <col min="16" max="16" width="2.5546875" customWidth="1"/>
    <col min="17" max="17" width="11.33203125" bestFit="1" customWidth="1"/>
    <col min="18" max="18" width="2.44140625" customWidth="1"/>
    <col min="19" max="19" width="10.33203125" bestFit="1" customWidth="1"/>
    <col min="20" max="20" width="2.109375" customWidth="1"/>
    <col min="21" max="21" width="10.33203125" bestFit="1" customWidth="1"/>
    <col min="22" max="22" width="1.88671875" customWidth="1"/>
    <col min="24" max="24" width="2.88671875" customWidth="1"/>
    <col min="25" max="25" width="9.33203125" bestFit="1" customWidth="1"/>
    <col min="26" max="26" width="2" customWidth="1"/>
    <col min="27" max="27" width="9.33203125" customWidth="1"/>
    <col min="28" max="28" width="2.33203125" customWidth="1"/>
    <col min="29" max="29" width="9.33203125" customWidth="1"/>
    <col min="30" max="30" width="2.44140625" customWidth="1"/>
    <col min="31" max="31" width="9.33203125" customWidth="1"/>
    <col min="32" max="32" width="2" customWidth="1"/>
    <col min="33" max="33" width="9.33203125" customWidth="1"/>
    <col min="34" max="34" width="2" customWidth="1"/>
    <col min="35" max="35" width="9.33203125" customWidth="1"/>
    <col min="36" max="36" width="3.6640625" customWidth="1"/>
    <col min="37" max="37" width="9.33203125" customWidth="1"/>
    <col min="38" max="38" width="3.109375" customWidth="1"/>
    <col min="39" max="39" width="9.33203125" customWidth="1"/>
    <col min="40" max="40" width="2.33203125" customWidth="1"/>
    <col min="41" max="41" width="14" customWidth="1"/>
    <col min="42" max="42" width="2.109375" customWidth="1"/>
    <col min="43" max="43" width="16.109375" customWidth="1"/>
  </cols>
  <sheetData>
    <row r="4" spans="1:43" x14ac:dyDescent="0.25">
      <c r="A4" s="2" t="s">
        <v>91</v>
      </c>
    </row>
    <row r="5" spans="1:43" x14ac:dyDescent="0.25">
      <c r="A5" s="70" t="s">
        <v>50</v>
      </c>
      <c r="C5" s="71">
        <v>36495</v>
      </c>
      <c r="E5" s="71">
        <v>36526</v>
      </c>
      <c r="G5" s="71">
        <v>36557</v>
      </c>
      <c r="I5" s="71">
        <v>36586</v>
      </c>
      <c r="J5" s="72"/>
      <c r="K5" s="71">
        <v>36617</v>
      </c>
      <c r="L5" s="72"/>
      <c r="M5" s="71">
        <v>36647</v>
      </c>
      <c r="N5" s="72"/>
      <c r="O5" s="71">
        <v>36678</v>
      </c>
      <c r="P5" s="72"/>
      <c r="Q5" s="71">
        <v>36708</v>
      </c>
      <c r="R5" s="72"/>
      <c r="S5" s="71">
        <v>36739</v>
      </c>
      <c r="T5" s="72"/>
      <c r="U5" s="71">
        <v>36770</v>
      </c>
      <c r="V5" s="72"/>
      <c r="W5" s="71">
        <v>36800</v>
      </c>
      <c r="X5" s="72"/>
      <c r="Y5" s="71">
        <v>36831</v>
      </c>
      <c r="Z5" s="72"/>
      <c r="AA5" s="71">
        <v>36861</v>
      </c>
      <c r="AB5" s="72"/>
      <c r="AC5" s="71">
        <v>36892</v>
      </c>
      <c r="AD5" s="72"/>
      <c r="AE5" s="71">
        <v>36923</v>
      </c>
      <c r="AF5" s="72"/>
      <c r="AG5" s="71">
        <v>36951</v>
      </c>
      <c r="AH5" s="72"/>
      <c r="AI5" s="71">
        <v>36982</v>
      </c>
      <c r="AJ5" s="72"/>
      <c r="AK5" s="71">
        <v>37012</v>
      </c>
      <c r="AL5" s="72"/>
      <c r="AM5" s="71">
        <v>37043</v>
      </c>
      <c r="AO5" s="73" t="s">
        <v>26</v>
      </c>
    </row>
    <row r="7" spans="1:43" x14ac:dyDescent="0.25">
      <c r="A7" s="74" t="s">
        <v>90</v>
      </c>
      <c r="B7" s="69"/>
      <c r="C7" s="69">
        <f>36512-36330</f>
        <v>182</v>
      </c>
      <c r="D7" s="69"/>
      <c r="E7" s="69">
        <f>128564-127920</f>
        <v>644</v>
      </c>
      <c r="F7" s="69"/>
      <c r="G7" s="69">
        <f>234642-232658+379075-377988</f>
        <v>3071</v>
      </c>
      <c r="H7" s="69"/>
      <c r="I7" s="69">
        <f>409858-408153</f>
        <v>1705</v>
      </c>
      <c r="J7" s="69"/>
      <c r="K7" s="69">
        <v>0</v>
      </c>
      <c r="L7" s="69"/>
      <c r="M7" s="69">
        <v>0</v>
      </c>
      <c r="N7" s="69"/>
      <c r="O7" s="69">
        <v>0</v>
      </c>
      <c r="P7" s="69"/>
      <c r="Q7" s="69">
        <v>0</v>
      </c>
      <c r="R7" s="69"/>
      <c r="S7" s="69">
        <v>0</v>
      </c>
      <c r="T7" s="69"/>
      <c r="U7" s="69">
        <v>0</v>
      </c>
      <c r="V7" s="69"/>
      <c r="W7" s="69">
        <v>0</v>
      </c>
      <c r="X7" s="69"/>
      <c r="Y7" s="69">
        <v>0</v>
      </c>
      <c r="Z7" s="69"/>
      <c r="AA7" s="69">
        <v>0</v>
      </c>
      <c r="AB7" s="69"/>
      <c r="AC7" s="69">
        <v>0</v>
      </c>
      <c r="AD7" s="69"/>
      <c r="AE7" s="69">
        <v>0</v>
      </c>
      <c r="AF7" s="69"/>
      <c r="AG7" s="69">
        <v>0</v>
      </c>
      <c r="AH7" s="69"/>
      <c r="AI7" s="69">
        <v>0</v>
      </c>
      <c r="AJ7" s="69"/>
      <c r="AK7" s="69">
        <v>0</v>
      </c>
      <c r="AL7" s="69"/>
      <c r="AM7" s="69">
        <v>0</v>
      </c>
      <c r="AN7" s="69"/>
      <c r="AO7" s="69">
        <f>SUM(B7:AN7)</f>
        <v>5602</v>
      </c>
      <c r="AP7" s="69"/>
    </row>
    <row r="8" spans="1:43" x14ac:dyDescent="0.25">
      <c r="A8" s="74" t="s">
        <v>93</v>
      </c>
      <c r="B8" s="69"/>
      <c r="C8" s="69"/>
      <c r="D8" s="69"/>
      <c r="E8" s="69"/>
      <c r="F8" s="69"/>
      <c r="G8" s="69"/>
      <c r="H8" s="69"/>
      <c r="I8" s="69"/>
      <c r="J8" s="69"/>
      <c r="K8" s="69"/>
      <c r="L8" s="69"/>
      <c r="M8" s="69"/>
      <c r="N8" s="69"/>
      <c r="O8" s="69"/>
      <c r="P8" s="69"/>
      <c r="Q8" s="69"/>
      <c r="R8" s="69"/>
      <c r="S8" s="69"/>
      <c r="T8" s="69"/>
      <c r="U8" s="69">
        <v>0</v>
      </c>
      <c r="V8" s="69"/>
      <c r="W8" s="69"/>
      <c r="X8" s="69"/>
      <c r="Y8" s="69"/>
      <c r="Z8" s="69"/>
      <c r="AA8" s="69"/>
      <c r="AB8" s="69"/>
      <c r="AC8" s="69"/>
      <c r="AD8" s="69"/>
      <c r="AE8" s="69"/>
      <c r="AF8" s="69"/>
      <c r="AG8" s="69"/>
      <c r="AH8" s="69"/>
      <c r="AI8" s="69"/>
      <c r="AJ8" s="69"/>
      <c r="AK8" s="69"/>
      <c r="AL8" s="69"/>
      <c r="AM8" s="69"/>
      <c r="AN8" s="69"/>
      <c r="AO8" s="69">
        <f>SUM(B8:AN8)</f>
        <v>0</v>
      </c>
      <c r="AP8" s="69"/>
    </row>
    <row r="9" spans="1:43" x14ac:dyDescent="0.25">
      <c r="A9" s="74" t="s">
        <v>94</v>
      </c>
      <c r="B9" s="69"/>
      <c r="C9" s="69"/>
      <c r="D9" s="69"/>
      <c r="E9" s="69"/>
      <c r="F9" s="69"/>
      <c r="G9" s="69"/>
      <c r="H9" s="69"/>
      <c r="I9" s="69"/>
      <c r="J9" s="69"/>
      <c r="K9" s="69"/>
      <c r="L9" s="69"/>
      <c r="M9" s="69"/>
      <c r="N9" s="69"/>
      <c r="O9" s="69"/>
      <c r="P9" s="69"/>
      <c r="Q9" s="69"/>
      <c r="R9" s="69"/>
      <c r="S9" s="69"/>
      <c r="T9" s="69"/>
      <c r="U9" s="69"/>
      <c r="V9" s="69"/>
      <c r="W9" s="69">
        <v>0</v>
      </c>
      <c r="X9" s="69"/>
      <c r="Y9" s="69"/>
      <c r="Z9" s="69"/>
      <c r="AA9" s="69"/>
      <c r="AB9" s="69"/>
      <c r="AC9" s="69"/>
      <c r="AD9" s="69"/>
      <c r="AE9" s="69"/>
      <c r="AF9" s="69"/>
      <c r="AG9" s="69"/>
      <c r="AH9" s="69"/>
      <c r="AI9" s="69"/>
      <c r="AJ9" s="69"/>
      <c r="AK9" s="69"/>
      <c r="AL9" s="69"/>
      <c r="AM9" s="69"/>
      <c r="AN9" s="69"/>
      <c r="AO9" s="69">
        <f>SUM(B9:AN9)</f>
        <v>0</v>
      </c>
      <c r="AP9" s="69"/>
    </row>
    <row r="10" spans="1:43" x14ac:dyDescent="0.25">
      <c r="A10" s="74" t="s">
        <v>92</v>
      </c>
      <c r="B10" s="69"/>
      <c r="C10" s="69"/>
      <c r="D10" s="69"/>
      <c r="E10" s="69"/>
      <c r="F10" s="69"/>
      <c r="G10" s="69"/>
      <c r="H10" s="69"/>
      <c r="I10" s="69"/>
      <c r="J10" s="69"/>
      <c r="K10" s="69"/>
      <c r="L10" s="69"/>
      <c r="M10" s="69"/>
      <c r="N10" s="69"/>
      <c r="O10" s="69"/>
      <c r="P10" s="69"/>
      <c r="Q10" s="69"/>
      <c r="R10" s="69"/>
      <c r="S10" s="69"/>
      <c r="T10" s="69"/>
      <c r="U10" s="69">
        <v>35092</v>
      </c>
      <c r="V10" s="69"/>
      <c r="W10" s="69"/>
      <c r="X10" s="69"/>
      <c r="Y10" s="69"/>
      <c r="Z10" s="69"/>
      <c r="AA10" s="69"/>
      <c r="AB10" s="69"/>
      <c r="AC10" s="69"/>
      <c r="AD10" s="69"/>
      <c r="AE10" s="69"/>
      <c r="AF10" s="69"/>
      <c r="AG10" s="69"/>
      <c r="AH10" s="69"/>
      <c r="AI10" s="69"/>
      <c r="AJ10" s="69"/>
      <c r="AK10" s="69"/>
      <c r="AL10" s="69"/>
      <c r="AM10" s="69"/>
      <c r="AN10" s="69"/>
      <c r="AO10" s="69">
        <f>SUM(B10:AN10)</f>
        <v>35092</v>
      </c>
      <c r="AP10" s="69"/>
    </row>
    <row r="11" spans="1:43" x14ac:dyDescent="0.25">
      <c r="A11" s="74" t="s">
        <v>86</v>
      </c>
      <c r="B11" s="69"/>
      <c r="C11" s="69"/>
      <c r="D11" s="69"/>
      <c r="E11" s="69"/>
      <c r="F11" s="69"/>
      <c r="G11" s="69">
        <f>1195432-1195792</f>
        <v>-360</v>
      </c>
      <c r="H11" s="69"/>
      <c r="I11" s="69">
        <f>968212-971410</f>
        <v>-3198</v>
      </c>
      <c r="J11" s="69"/>
      <c r="K11" s="69">
        <f>1035869-3328</f>
        <v>1032541</v>
      </c>
      <c r="L11" s="69"/>
      <c r="M11" s="69">
        <v>1226337</v>
      </c>
      <c r="N11" s="69"/>
      <c r="O11" s="69">
        <v>1156428</v>
      </c>
      <c r="P11" s="69"/>
      <c r="Q11" s="69">
        <v>1236666</v>
      </c>
      <c r="R11" s="69"/>
      <c r="S11" s="69">
        <v>1419201</v>
      </c>
      <c r="T11" s="69"/>
      <c r="U11" s="69">
        <v>1308549</v>
      </c>
      <c r="V11" s="69"/>
      <c r="W11" s="69"/>
      <c r="X11" s="69"/>
      <c r="Y11" s="69"/>
      <c r="Z11" s="69"/>
      <c r="AA11" s="69"/>
      <c r="AB11" s="69"/>
      <c r="AC11" s="69">
        <v>-1</v>
      </c>
      <c r="AD11" s="69"/>
      <c r="AE11" s="69"/>
      <c r="AF11" s="69"/>
      <c r="AG11" s="69"/>
      <c r="AH11" s="69"/>
      <c r="AI11" s="69"/>
      <c r="AJ11" s="69"/>
      <c r="AK11" s="69">
        <v>-1</v>
      </c>
      <c r="AL11" s="69"/>
      <c r="AM11" s="69"/>
      <c r="AN11" s="69"/>
      <c r="AO11" s="69">
        <f>SUM(B11:AN11)</f>
        <v>7376162</v>
      </c>
      <c r="AP11" s="69"/>
    </row>
    <row r="12" spans="1:43" x14ac:dyDescent="0.25">
      <c r="B12" s="69"/>
      <c r="C12" s="69"/>
      <c r="D12" s="69"/>
      <c r="E12" s="69"/>
      <c r="F12" s="69"/>
      <c r="G12" s="69"/>
      <c r="H12" s="69"/>
      <c r="I12" s="69"/>
      <c r="J12" s="69"/>
      <c r="K12" s="69"/>
      <c r="L12" s="69"/>
      <c r="M12" s="69"/>
      <c r="N12" s="69"/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69"/>
      <c r="Z12" s="69"/>
      <c r="AA12" s="69"/>
      <c r="AB12" s="69"/>
      <c r="AC12" s="69"/>
      <c r="AD12" s="69"/>
      <c r="AE12" s="69"/>
      <c r="AF12" s="69"/>
      <c r="AG12" s="69"/>
      <c r="AH12" s="69"/>
      <c r="AI12" s="69"/>
      <c r="AJ12" s="69"/>
      <c r="AK12" s="69"/>
      <c r="AL12" s="69"/>
      <c r="AM12" s="69"/>
      <c r="AN12" s="69"/>
      <c r="AO12" s="69"/>
      <c r="AP12" s="69"/>
    </row>
    <row r="13" spans="1:43" ht="13.8" thickBot="1" x14ac:dyDescent="0.3">
      <c r="A13" s="2" t="s">
        <v>26</v>
      </c>
      <c r="B13" s="69"/>
      <c r="C13" s="75">
        <f>SUM(C7:C12)</f>
        <v>182</v>
      </c>
      <c r="D13" s="69"/>
      <c r="E13" s="75">
        <f>SUM(E7:E12)</f>
        <v>644</v>
      </c>
      <c r="F13" s="69"/>
      <c r="G13" s="75">
        <f>SUM(G7:G12)</f>
        <v>2711</v>
      </c>
      <c r="H13" s="69"/>
      <c r="I13" s="75">
        <f>SUM(I7:I12)</f>
        <v>-1493</v>
      </c>
      <c r="J13" s="76"/>
      <c r="K13" s="75">
        <f>SUM(K7:K12)</f>
        <v>1032541</v>
      </c>
      <c r="L13" s="76"/>
      <c r="M13" s="75">
        <f>SUM(M7:M12)</f>
        <v>1226337</v>
      </c>
      <c r="N13" s="76"/>
      <c r="O13" s="75">
        <f>SUM(O7:O12)</f>
        <v>1156428</v>
      </c>
      <c r="P13" s="76"/>
      <c r="Q13" s="75">
        <f>SUM(Q7:Q12)</f>
        <v>1236666</v>
      </c>
      <c r="R13" s="76"/>
      <c r="S13" s="75">
        <f>SUM(S7:S12)</f>
        <v>1419201</v>
      </c>
      <c r="T13" s="76"/>
      <c r="U13" s="75">
        <f>SUM(U7:U12)</f>
        <v>1343641</v>
      </c>
      <c r="V13" s="76"/>
      <c r="W13" s="75">
        <f>SUM(W7:W12)</f>
        <v>0</v>
      </c>
      <c r="X13" s="76"/>
      <c r="Y13" s="75">
        <f>SUM(Y7:Y12)</f>
        <v>0</v>
      </c>
      <c r="Z13" s="76"/>
      <c r="AA13" s="75">
        <f>SUM(AA7:AA12)</f>
        <v>0</v>
      </c>
      <c r="AB13" s="76"/>
      <c r="AC13" s="75">
        <f>SUM(AC7:AC12)</f>
        <v>-1</v>
      </c>
      <c r="AD13" s="76"/>
      <c r="AE13" s="75">
        <f>SUM(AE7:AE12)</f>
        <v>0</v>
      </c>
      <c r="AF13" s="76"/>
      <c r="AG13" s="75">
        <f>SUM(AG7:AG12)</f>
        <v>0</v>
      </c>
      <c r="AH13" s="76"/>
      <c r="AI13" s="75">
        <f>SUM(AI7:AI12)</f>
        <v>0</v>
      </c>
      <c r="AJ13" s="76"/>
      <c r="AK13" s="75">
        <f>SUM(AK7:AK12)</f>
        <v>-1</v>
      </c>
      <c r="AL13" s="76"/>
      <c r="AM13" s="75">
        <f>SUM(AM7:AM12)</f>
        <v>0</v>
      </c>
      <c r="AN13" s="69"/>
      <c r="AO13" s="75">
        <f>SUM(AO7:AO12)</f>
        <v>7416856</v>
      </c>
      <c r="AP13" s="69"/>
      <c r="AQ13" s="69">
        <f>SUM(B13:AN13)</f>
        <v>7416856</v>
      </c>
    </row>
    <row r="14" spans="1:43" ht="13.8" thickTop="1" x14ac:dyDescent="0.25">
      <c r="A14" s="2"/>
      <c r="B14" s="69"/>
      <c r="C14" s="76"/>
      <c r="D14" s="69"/>
      <c r="E14" s="76"/>
      <c r="F14" s="69"/>
      <c r="G14" s="76"/>
      <c r="H14" s="69"/>
      <c r="I14" s="76"/>
      <c r="J14" s="76"/>
      <c r="K14" s="76"/>
      <c r="L14" s="76"/>
      <c r="M14" s="76"/>
      <c r="N14" s="76"/>
      <c r="O14" s="76"/>
      <c r="P14" s="76"/>
      <c r="Q14" s="76"/>
      <c r="R14" s="76"/>
      <c r="S14" s="76"/>
      <c r="T14" s="76"/>
      <c r="U14" s="76"/>
      <c r="V14" s="76"/>
      <c r="W14" s="76"/>
      <c r="X14" s="76"/>
      <c r="Y14" s="76"/>
      <c r="Z14" s="76"/>
      <c r="AA14" s="76"/>
      <c r="AB14" s="76"/>
      <c r="AC14" s="76"/>
      <c r="AD14" s="76"/>
      <c r="AE14" s="76"/>
      <c r="AF14" s="76"/>
      <c r="AG14" s="76"/>
      <c r="AH14" s="76"/>
      <c r="AI14" s="76"/>
      <c r="AJ14" s="76"/>
      <c r="AK14" s="76"/>
      <c r="AL14" s="76"/>
      <c r="AM14" s="76"/>
      <c r="AN14" s="69"/>
      <c r="AO14" s="76"/>
      <c r="AP14" s="69"/>
      <c r="AQ14" s="69"/>
    </row>
    <row r="15" spans="1:43" x14ac:dyDescent="0.25">
      <c r="A15" s="2"/>
      <c r="B15" s="69"/>
      <c r="C15" s="76"/>
      <c r="D15" s="69"/>
      <c r="E15" s="76"/>
      <c r="F15" s="69"/>
      <c r="G15" s="76"/>
      <c r="H15" s="69"/>
      <c r="I15" s="148" t="s">
        <v>87</v>
      </c>
      <c r="J15" s="76"/>
      <c r="K15" s="76"/>
      <c r="L15" s="76"/>
      <c r="M15" s="76"/>
      <c r="N15" s="76"/>
      <c r="O15" s="148" t="s">
        <v>87</v>
      </c>
      <c r="P15" s="76"/>
      <c r="Q15" s="76"/>
      <c r="R15" s="76"/>
      <c r="S15" s="76"/>
      <c r="T15" s="76"/>
      <c r="U15" s="76"/>
      <c r="V15" s="76"/>
      <c r="W15" s="148"/>
      <c r="X15" s="76"/>
      <c r="Y15" s="76"/>
      <c r="Z15" s="76"/>
      <c r="AA15" s="76"/>
      <c r="AB15" s="76"/>
      <c r="AC15" s="76"/>
      <c r="AD15" s="76"/>
      <c r="AE15" s="76"/>
      <c r="AF15" s="76"/>
      <c r="AG15" s="76"/>
      <c r="AH15" s="76"/>
      <c r="AI15" s="76"/>
      <c r="AJ15" s="76"/>
      <c r="AK15" s="76"/>
      <c r="AL15" s="76"/>
      <c r="AM15" s="76"/>
      <c r="AN15" s="69"/>
      <c r="AO15" s="76"/>
      <c r="AP15" s="69"/>
      <c r="AQ15" s="69"/>
    </row>
    <row r="16" spans="1:43" x14ac:dyDescent="0.25">
      <c r="B16" s="69"/>
      <c r="C16" s="69"/>
      <c r="D16" s="69"/>
      <c r="E16" s="69"/>
      <c r="F16" s="69"/>
      <c r="G16" s="69"/>
      <c r="H16" s="69"/>
      <c r="I16" s="69"/>
      <c r="J16" s="69"/>
      <c r="K16" s="69"/>
      <c r="L16" s="69"/>
      <c r="M16" s="69"/>
      <c r="N16" s="69"/>
      <c r="O16" s="69"/>
      <c r="P16" s="69"/>
      <c r="Q16" s="69"/>
      <c r="R16" s="69"/>
      <c r="S16" s="69"/>
      <c r="T16" s="69"/>
      <c r="U16" s="69"/>
      <c r="V16" s="69"/>
      <c r="W16" s="69"/>
      <c r="X16" s="69"/>
      <c r="Y16" s="69"/>
      <c r="Z16" s="69"/>
      <c r="AA16" s="69"/>
      <c r="AB16" s="69"/>
      <c r="AC16" s="69"/>
      <c r="AD16" s="69"/>
      <c r="AE16" s="69"/>
      <c r="AF16" s="69"/>
      <c r="AG16" s="69"/>
      <c r="AH16" s="69"/>
      <c r="AI16" s="69"/>
      <c r="AJ16" s="69"/>
      <c r="AK16" s="69"/>
      <c r="AL16" s="69"/>
      <c r="AM16" s="69"/>
      <c r="AN16" s="69"/>
      <c r="AO16" s="69"/>
      <c r="AP16" s="69"/>
    </row>
    <row r="17" spans="1:42" x14ac:dyDescent="0.25">
      <c r="B17" s="69"/>
      <c r="C17" s="69"/>
      <c r="D17" s="69"/>
      <c r="E17" s="69"/>
      <c r="F17" s="69"/>
      <c r="G17" s="69"/>
      <c r="H17" s="69"/>
      <c r="I17" s="69"/>
      <c r="J17" s="69"/>
      <c r="K17" s="69"/>
      <c r="L17" s="69"/>
      <c r="M17" s="69"/>
      <c r="N17" s="69"/>
      <c r="O17" s="69"/>
      <c r="P17" s="69"/>
      <c r="Q17" s="69"/>
      <c r="R17" s="69"/>
      <c r="T17" s="69"/>
      <c r="U17" s="69"/>
      <c r="V17" s="69"/>
      <c r="W17" s="69"/>
      <c r="X17" s="69"/>
      <c r="AN17" s="69"/>
      <c r="AO17" s="69"/>
      <c r="AP17" s="69"/>
    </row>
    <row r="18" spans="1:42" x14ac:dyDescent="0.25">
      <c r="A18" t="s">
        <v>88</v>
      </c>
      <c r="B18" s="69"/>
      <c r="C18" s="69"/>
      <c r="D18" s="69"/>
      <c r="E18" s="69"/>
      <c r="F18" s="69"/>
      <c r="G18" s="69"/>
      <c r="H18" s="69"/>
      <c r="I18" s="69">
        <v>0</v>
      </c>
      <c r="J18" s="69"/>
      <c r="K18" s="69">
        <v>1068453</v>
      </c>
      <c r="L18" s="69"/>
      <c r="M18" s="69">
        <v>1327701</v>
      </c>
      <c r="N18" s="69"/>
      <c r="O18" s="69">
        <v>1263157</v>
      </c>
      <c r="P18" s="69"/>
      <c r="Q18" s="69">
        <v>1376080</v>
      </c>
      <c r="R18" s="69"/>
      <c r="S18" s="69">
        <v>1557394</v>
      </c>
      <c r="T18" s="69"/>
      <c r="U18" s="69">
        <v>1463749</v>
      </c>
      <c r="V18" s="69"/>
      <c r="W18" s="69"/>
      <c r="X18" s="69"/>
      <c r="Y18" s="69"/>
      <c r="Z18" s="69"/>
      <c r="AA18" s="69"/>
      <c r="AB18" s="69"/>
      <c r="AC18" s="69"/>
      <c r="AD18" s="69"/>
      <c r="AE18" s="69"/>
      <c r="AF18" s="69"/>
      <c r="AG18" s="69"/>
      <c r="AH18" s="69"/>
      <c r="AI18" s="69"/>
      <c r="AJ18" s="69"/>
      <c r="AK18" s="69"/>
      <c r="AL18" s="69"/>
      <c r="AM18" s="69"/>
      <c r="AN18" s="69"/>
      <c r="AO18" s="69"/>
      <c r="AP18" s="69"/>
    </row>
    <row r="19" spans="1:42" x14ac:dyDescent="0.25">
      <c r="B19" s="69"/>
      <c r="C19" s="69"/>
      <c r="D19" s="69"/>
      <c r="E19" s="69"/>
      <c r="F19" s="69"/>
      <c r="G19" s="69"/>
      <c r="H19" s="69"/>
      <c r="I19" s="69"/>
      <c r="J19" s="69"/>
      <c r="K19" s="69"/>
      <c r="L19" s="69"/>
      <c r="M19" s="69"/>
      <c r="N19" s="69"/>
      <c r="O19" s="69"/>
      <c r="P19" s="69"/>
      <c r="Q19" s="69"/>
      <c r="R19" s="69"/>
      <c r="S19" s="69"/>
      <c r="T19" s="69"/>
      <c r="U19" s="69"/>
      <c r="V19" s="69"/>
      <c r="W19" s="69"/>
      <c r="X19" s="69"/>
      <c r="Y19" s="69"/>
      <c r="Z19" s="69"/>
      <c r="AA19" s="69"/>
      <c r="AB19" s="69"/>
      <c r="AC19" s="69"/>
      <c r="AD19" s="69"/>
      <c r="AE19" s="69"/>
      <c r="AF19" s="69"/>
      <c r="AG19" s="69"/>
      <c r="AH19" s="69"/>
      <c r="AI19" s="69"/>
      <c r="AJ19" s="69"/>
      <c r="AK19" s="69"/>
      <c r="AL19" s="69"/>
      <c r="AM19" s="69"/>
      <c r="AN19" s="69"/>
      <c r="AO19" s="69"/>
      <c r="AP19" s="69"/>
    </row>
    <row r="20" spans="1:42" x14ac:dyDescent="0.25">
      <c r="A20" t="s">
        <v>89</v>
      </c>
      <c r="B20" s="69"/>
      <c r="C20" s="69">
        <v>15541</v>
      </c>
      <c r="D20" s="69"/>
      <c r="E20" s="69">
        <v>-18669</v>
      </c>
      <c r="F20" s="69"/>
      <c r="G20" s="69">
        <v>3241</v>
      </c>
      <c r="H20" s="69"/>
      <c r="I20" s="69">
        <v>-29378</v>
      </c>
      <c r="J20" s="69"/>
      <c r="K20" s="69">
        <v>-40044</v>
      </c>
      <c r="L20" s="69"/>
      <c r="M20" s="69">
        <v>-120887</v>
      </c>
      <c r="N20" s="69"/>
      <c r="O20" s="69">
        <v>23138</v>
      </c>
      <c r="P20" s="69"/>
      <c r="Q20" s="69">
        <v>34180</v>
      </c>
      <c r="R20" s="69"/>
      <c r="S20" s="69">
        <v>-37316</v>
      </c>
      <c r="T20" s="69"/>
      <c r="U20" s="69">
        <v>83953</v>
      </c>
      <c r="V20" s="69"/>
      <c r="W20" s="69"/>
      <c r="X20" s="69"/>
      <c r="Y20" s="69"/>
      <c r="Z20" s="69"/>
      <c r="AA20" s="69"/>
      <c r="AB20" s="69"/>
      <c r="AC20" s="69"/>
      <c r="AD20" s="69"/>
      <c r="AE20" s="69"/>
      <c r="AF20" s="69"/>
      <c r="AG20" s="69"/>
      <c r="AH20" s="69"/>
      <c r="AI20" s="69"/>
      <c r="AJ20" s="69"/>
      <c r="AK20" s="69"/>
      <c r="AL20" s="69"/>
      <c r="AM20" s="69"/>
      <c r="AN20" s="69"/>
      <c r="AO20" s="69"/>
      <c r="AP20" s="69"/>
    </row>
    <row r="21" spans="1:42" x14ac:dyDescent="0.25">
      <c r="B21" s="69"/>
      <c r="C21" s="69"/>
      <c r="D21" s="69"/>
      <c r="E21" s="69"/>
      <c r="F21" s="69"/>
      <c r="G21" s="69"/>
      <c r="H21" s="69"/>
      <c r="I21" s="69"/>
      <c r="J21" s="69"/>
      <c r="K21" s="69"/>
      <c r="L21" s="69"/>
      <c r="M21" s="69"/>
      <c r="N21" s="69"/>
      <c r="O21" s="69"/>
      <c r="P21" s="69"/>
      <c r="Q21" s="69"/>
      <c r="R21" s="69"/>
      <c r="S21" s="69"/>
      <c r="T21" s="69"/>
      <c r="U21" s="69"/>
      <c r="V21" s="69"/>
      <c r="W21" s="69"/>
      <c r="X21" s="69"/>
      <c r="Y21" s="69"/>
      <c r="Z21" s="69"/>
      <c r="AA21" s="69"/>
      <c r="AB21" s="69"/>
      <c r="AC21" s="69"/>
      <c r="AD21" s="69"/>
      <c r="AE21" s="69"/>
      <c r="AF21" s="69"/>
      <c r="AG21" s="69"/>
      <c r="AH21" s="69"/>
      <c r="AI21" s="69"/>
      <c r="AJ21" s="69"/>
      <c r="AK21" s="69"/>
      <c r="AL21" s="69"/>
      <c r="AM21" s="69"/>
      <c r="AN21" s="69"/>
      <c r="AO21" s="69"/>
      <c r="AP21" s="69"/>
    </row>
    <row r="22" spans="1:42" x14ac:dyDescent="0.25">
      <c r="B22" s="69"/>
      <c r="C22" s="69">
        <f>+C11-C18-C20</f>
        <v>-15541</v>
      </c>
      <c r="D22" s="69"/>
      <c r="E22" s="69">
        <f>+E11-E18-E20</f>
        <v>18669</v>
      </c>
      <c r="F22" s="69"/>
      <c r="G22" s="69">
        <f>+G11-G18-G20</f>
        <v>-3601</v>
      </c>
      <c r="H22" s="69"/>
      <c r="I22" s="69">
        <f>+I11-I18-I20</f>
        <v>26180</v>
      </c>
      <c r="J22" s="69"/>
      <c r="K22" s="69">
        <f>+K11-K18-K20</f>
        <v>4132</v>
      </c>
      <c r="L22" s="69"/>
      <c r="M22" s="69">
        <f>+M11-M18-M20</f>
        <v>19523</v>
      </c>
      <c r="N22" s="69"/>
      <c r="O22" s="69">
        <f>+O11-O18-O20</f>
        <v>-129867</v>
      </c>
      <c r="P22" s="69"/>
      <c r="Q22" s="69">
        <f>+Q11-Q18-Q20</f>
        <v>-173594</v>
      </c>
      <c r="R22" s="69"/>
      <c r="S22" s="69">
        <f>+S11-S18-S20</f>
        <v>-100877</v>
      </c>
      <c r="T22" s="69"/>
      <c r="U22" s="69">
        <f>+U11-U18-U20</f>
        <v>-239153</v>
      </c>
      <c r="V22" s="69"/>
      <c r="W22" s="69"/>
      <c r="X22" s="69"/>
      <c r="Y22" s="69"/>
      <c r="Z22" s="69"/>
      <c r="AA22" s="69"/>
      <c r="AB22" s="69"/>
      <c r="AC22" s="69"/>
      <c r="AD22" s="69"/>
      <c r="AE22" s="69"/>
      <c r="AF22" s="69"/>
      <c r="AG22" s="69"/>
      <c r="AH22" s="69"/>
      <c r="AI22" s="69"/>
      <c r="AJ22" s="69"/>
      <c r="AK22" s="69"/>
      <c r="AL22" s="69"/>
      <c r="AM22" s="69"/>
      <c r="AN22" s="69"/>
      <c r="AO22" s="69"/>
      <c r="AP22" s="69"/>
    </row>
    <row r="23" spans="1:42" x14ac:dyDescent="0.25">
      <c r="B23" s="69"/>
      <c r="C23" s="69"/>
      <c r="D23" s="69"/>
      <c r="E23" s="69"/>
      <c r="F23" s="69"/>
      <c r="G23" s="69"/>
      <c r="H23" s="69"/>
      <c r="I23" s="69"/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  <c r="AA23" s="69"/>
      <c r="AB23" s="69"/>
      <c r="AC23" s="69"/>
      <c r="AD23" s="69"/>
      <c r="AE23" s="69"/>
      <c r="AF23" s="69"/>
      <c r="AG23" s="69"/>
      <c r="AH23" s="69"/>
      <c r="AI23" s="69"/>
      <c r="AJ23" s="69"/>
      <c r="AK23" s="69"/>
      <c r="AL23" s="69"/>
      <c r="AM23" s="69"/>
      <c r="AN23" s="69"/>
      <c r="AO23" s="69"/>
      <c r="AP23" s="69"/>
    </row>
    <row r="24" spans="1:42" x14ac:dyDescent="0.25">
      <c r="B24" s="69"/>
      <c r="C24" s="69"/>
      <c r="D24" s="69"/>
      <c r="E24" s="69"/>
      <c r="F24" s="69"/>
      <c r="G24" s="69"/>
      <c r="H24" s="69"/>
      <c r="I24" s="69"/>
      <c r="J24" s="69"/>
      <c r="K24" s="69"/>
      <c r="L24" s="69"/>
      <c r="M24" s="69"/>
      <c r="N24" s="69"/>
      <c r="O24" s="69"/>
      <c r="P24" s="69"/>
      <c r="Q24" s="69"/>
      <c r="R24" s="69"/>
      <c r="S24" s="69"/>
      <c r="T24" s="69"/>
      <c r="U24" s="69"/>
      <c r="V24" s="69"/>
      <c r="W24" s="69"/>
      <c r="X24" s="69"/>
      <c r="Y24" s="69"/>
      <c r="Z24" s="69"/>
      <c r="AA24" s="69"/>
      <c r="AB24" s="69"/>
      <c r="AC24" s="69"/>
      <c r="AD24" s="69"/>
      <c r="AE24" s="69"/>
      <c r="AF24" s="69"/>
      <c r="AG24" s="69"/>
      <c r="AH24" s="69"/>
      <c r="AI24" s="69"/>
      <c r="AJ24" s="69"/>
      <c r="AK24" s="69"/>
      <c r="AL24" s="69"/>
      <c r="AM24" s="69"/>
      <c r="AN24" s="69"/>
      <c r="AO24" s="69"/>
      <c r="AP24" s="69"/>
    </row>
    <row r="25" spans="1:42" x14ac:dyDescent="0.25">
      <c r="B25" s="69"/>
      <c r="C25" s="69"/>
      <c r="D25" s="69"/>
      <c r="E25" s="69"/>
      <c r="F25" s="69"/>
      <c r="G25" s="69"/>
      <c r="H25" s="69"/>
      <c r="I25" s="69"/>
      <c r="J25" s="69"/>
      <c r="K25" s="69"/>
      <c r="L25" s="69"/>
      <c r="M25" s="69"/>
      <c r="N25" s="69"/>
      <c r="O25" s="69"/>
      <c r="P25" s="69"/>
      <c r="Q25" s="69"/>
      <c r="R25" s="69"/>
      <c r="S25" s="69"/>
      <c r="T25" s="69"/>
      <c r="U25" s="69"/>
      <c r="V25" s="69"/>
      <c r="W25" s="69"/>
      <c r="X25" s="69"/>
      <c r="Y25" s="69"/>
      <c r="Z25" s="69"/>
      <c r="AA25" s="69"/>
      <c r="AB25" s="69"/>
      <c r="AC25" s="69"/>
      <c r="AD25" s="69"/>
      <c r="AE25" s="69"/>
      <c r="AF25" s="69"/>
      <c r="AG25" s="69"/>
      <c r="AH25" s="69"/>
      <c r="AI25" s="69"/>
      <c r="AJ25" s="69"/>
      <c r="AK25" s="69"/>
      <c r="AL25" s="69"/>
      <c r="AM25" s="69"/>
      <c r="AN25" s="69"/>
      <c r="AO25" s="69"/>
      <c r="AP25" s="69"/>
    </row>
    <row r="26" spans="1:42" x14ac:dyDescent="0.25">
      <c r="B26" s="69"/>
      <c r="C26" s="69"/>
      <c r="D26" s="69"/>
      <c r="E26" s="69"/>
      <c r="F26" s="69"/>
      <c r="G26" s="69"/>
      <c r="H26" s="69"/>
      <c r="I26" s="69"/>
      <c r="J26" s="69"/>
      <c r="K26" s="69"/>
      <c r="L26" s="69"/>
      <c r="M26" s="69"/>
      <c r="N26" s="69"/>
      <c r="O26" s="69"/>
      <c r="P26" s="69"/>
      <c r="Q26" s="69"/>
      <c r="R26" s="69"/>
      <c r="S26" s="69"/>
      <c r="T26" s="69"/>
      <c r="U26" s="69"/>
      <c r="V26" s="69"/>
      <c r="W26" s="69"/>
      <c r="X26" s="69"/>
      <c r="Y26" s="69"/>
      <c r="Z26" s="69"/>
      <c r="AA26" s="69"/>
      <c r="AB26" s="69"/>
      <c r="AC26" s="69"/>
      <c r="AD26" s="69"/>
      <c r="AE26" s="69"/>
      <c r="AF26" s="69"/>
      <c r="AG26" s="69"/>
      <c r="AH26" s="69"/>
      <c r="AI26" s="69"/>
      <c r="AJ26" s="69"/>
      <c r="AK26" s="69"/>
      <c r="AL26" s="69"/>
      <c r="AM26" s="69"/>
      <c r="AN26" s="69"/>
      <c r="AO26" s="69"/>
      <c r="AP26" s="69"/>
    </row>
    <row r="27" spans="1:42" x14ac:dyDescent="0.25">
      <c r="B27" s="69"/>
      <c r="C27" s="69"/>
      <c r="D27" s="69"/>
      <c r="E27" s="69"/>
      <c r="F27" s="69"/>
      <c r="G27" s="69"/>
      <c r="H27" s="69"/>
      <c r="I27" s="69"/>
      <c r="J27" s="69"/>
      <c r="K27" s="69"/>
      <c r="L27" s="69"/>
      <c r="M27" s="69"/>
      <c r="N27" s="69"/>
      <c r="O27" s="69"/>
      <c r="P27" s="69"/>
      <c r="Q27" s="69"/>
      <c r="R27" s="69"/>
      <c r="S27" s="69"/>
      <c r="T27" s="69"/>
      <c r="U27" s="69"/>
      <c r="V27" s="69"/>
      <c r="W27" s="69"/>
      <c r="X27" s="69"/>
      <c r="Y27" s="69"/>
      <c r="Z27" s="69"/>
      <c r="AA27" s="69"/>
      <c r="AB27" s="69"/>
      <c r="AC27" s="69"/>
      <c r="AD27" s="69"/>
      <c r="AE27" s="69"/>
      <c r="AF27" s="69"/>
      <c r="AG27" s="69"/>
      <c r="AH27" s="69"/>
      <c r="AI27" s="69"/>
      <c r="AJ27" s="69"/>
      <c r="AK27" s="69"/>
      <c r="AL27" s="69"/>
      <c r="AM27" s="69"/>
      <c r="AN27" s="69"/>
      <c r="AO27" s="69"/>
      <c r="AP27" s="69"/>
    </row>
    <row r="28" spans="1:42" x14ac:dyDescent="0.25">
      <c r="B28" s="69"/>
      <c r="C28" s="69"/>
      <c r="D28" s="69"/>
      <c r="E28" s="69"/>
      <c r="F28" s="69"/>
      <c r="G28" s="69"/>
      <c r="H28" s="69"/>
      <c r="I28" s="69"/>
      <c r="J28" s="69"/>
      <c r="K28" s="69"/>
      <c r="L28" s="69"/>
      <c r="M28" s="69"/>
      <c r="N28" s="69"/>
      <c r="O28" s="69"/>
      <c r="P28" s="69"/>
      <c r="Q28" s="69"/>
      <c r="R28" s="69"/>
      <c r="S28" s="69"/>
      <c r="T28" s="69"/>
      <c r="U28" s="69"/>
      <c r="V28" s="69"/>
      <c r="W28" s="69"/>
      <c r="X28" s="69"/>
      <c r="Y28" s="69"/>
      <c r="Z28" s="69"/>
      <c r="AA28" s="69"/>
      <c r="AB28" s="69"/>
      <c r="AC28" s="69"/>
      <c r="AD28" s="69"/>
      <c r="AE28" s="69"/>
      <c r="AF28" s="69"/>
      <c r="AG28" s="69"/>
      <c r="AH28" s="69"/>
      <c r="AI28" s="69"/>
      <c r="AJ28" s="69"/>
      <c r="AK28" s="69"/>
      <c r="AL28" s="69"/>
      <c r="AM28" s="69"/>
      <c r="AN28" s="69"/>
      <c r="AO28" s="69"/>
      <c r="AP28" s="69"/>
    </row>
    <row r="29" spans="1:42" x14ac:dyDescent="0.25">
      <c r="B29" s="69"/>
      <c r="C29" s="69"/>
      <c r="D29" s="69"/>
      <c r="E29" s="69"/>
      <c r="F29" s="69"/>
      <c r="G29" s="69"/>
      <c r="H29" s="69"/>
      <c r="I29" s="69"/>
      <c r="J29" s="69"/>
      <c r="K29" s="69"/>
      <c r="L29" s="69"/>
      <c r="M29" s="69"/>
      <c r="N29" s="69"/>
      <c r="O29" s="69"/>
      <c r="P29" s="69"/>
      <c r="Q29" s="69"/>
      <c r="R29" s="69"/>
      <c r="S29" s="69"/>
      <c r="T29" s="69"/>
      <c r="U29" s="69"/>
      <c r="V29" s="69"/>
      <c r="W29" s="69"/>
      <c r="X29" s="69"/>
      <c r="Y29" s="69"/>
      <c r="Z29" s="69"/>
      <c r="AA29" s="69"/>
      <c r="AB29" s="69"/>
      <c r="AC29" s="69"/>
      <c r="AD29" s="69"/>
      <c r="AE29" s="69"/>
      <c r="AF29" s="69"/>
      <c r="AG29" s="69"/>
      <c r="AH29" s="69"/>
      <c r="AI29" s="69"/>
      <c r="AJ29" s="69"/>
      <c r="AK29" s="69"/>
      <c r="AL29" s="69"/>
      <c r="AM29" s="69"/>
      <c r="AN29" s="69"/>
      <c r="AO29" s="69"/>
      <c r="AP29" s="69"/>
    </row>
    <row r="30" spans="1:42" x14ac:dyDescent="0.25">
      <c r="B30" s="69"/>
      <c r="C30" s="69"/>
      <c r="D30" s="69"/>
      <c r="E30" s="69"/>
      <c r="F30" s="69"/>
      <c r="G30" s="69"/>
      <c r="H30" s="69"/>
      <c r="I30" s="69"/>
      <c r="J30" s="69"/>
      <c r="K30" s="69"/>
      <c r="L30" s="69"/>
      <c r="M30" s="69"/>
      <c r="N30" s="69"/>
      <c r="O30" s="69"/>
      <c r="P30" s="69"/>
      <c r="Q30" s="69"/>
      <c r="R30" s="69"/>
      <c r="S30" s="69"/>
      <c r="T30" s="69"/>
      <c r="U30" s="69"/>
      <c r="V30" s="69"/>
      <c r="W30" s="69"/>
      <c r="X30" s="69"/>
      <c r="Y30" s="69"/>
      <c r="Z30" s="69"/>
      <c r="AA30" s="69"/>
      <c r="AB30" s="69"/>
      <c r="AC30" s="69"/>
      <c r="AD30" s="69"/>
      <c r="AE30" s="69"/>
      <c r="AF30" s="69"/>
      <c r="AG30" s="69"/>
      <c r="AH30" s="69"/>
      <c r="AI30" s="69"/>
      <c r="AJ30" s="69"/>
      <c r="AK30" s="69"/>
      <c r="AL30" s="69"/>
      <c r="AM30" s="69"/>
      <c r="AN30" s="69"/>
      <c r="AO30" s="69"/>
      <c r="AP30" s="69"/>
    </row>
    <row r="31" spans="1:42" x14ac:dyDescent="0.25">
      <c r="B31" s="69"/>
      <c r="C31" s="69"/>
      <c r="D31" s="69"/>
      <c r="E31" s="69"/>
      <c r="F31" s="69"/>
      <c r="G31" s="69"/>
      <c r="H31" s="69"/>
      <c r="I31" s="69"/>
      <c r="J31" s="69"/>
      <c r="K31" s="69"/>
      <c r="L31" s="69"/>
      <c r="M31" s="69"/>
      <c r="N31" s="69"/>
      <c r="O31" s="69"/>
      <c r="P31" s="69"/>
      <c r="Q31" s="69"/>
      <c r="R31" s="69"/>
      <c r="S31" s="69"/>
      <c r="T31" s="69"/>
      <c r="U31" s="69"/>
      <c r="V31" s="69"/>
      <c r="W31" s="69"/>
      <c r="X31" s="69"/>
      <c r="Y31" s="69"/>
      <c r="Z31" s="69"/>
      <c r="AA31" s="69"/>
      <c r="AB31" s="69"/>
      <c r="AC31" s="69"/>
      <c r="AD31" s="69"/>
      <c r="AE31" s="69"/>
      <c r="AF31" s="69"/>
      <c r="AG31" s="69"/>
      <c r="AH31" s="69"/>
      <c r="AI31" s="69"/>
      <c r="AJ31" s="69"/>
      <c r="AK31" s="69"/>
      <c r="AL31" s="69"/>
      <c r="AM31" s="69"/>
      <c r="AN31" s="69"/>
      <c r="AO31" s="69"/>
      <c r="AP31" s="69"/>
    </row>
    <row r="32" spans="1:42" x14ac:dyDescent="0.25">
      <c r="B32" s="69"/>
      <c r="C32" s="69"/>
      <c r="D32" s="69"/>
      <c r="E32" s="69"/>
      <c r="F32" s="69"/>
      <c r="G32" s="69"/>
      <c r="H32" s="69"/>
      <c r="I32" s="69"/>
      <c r="J32" s="69"/>
      <c r="K32" s="69"/>
      <c r="L32" s="69"/>
      <c r="M32" s="69"/>
      <c r="N32" s="69"/>
      <c r="O32" s="69"/>
      <c r="P32" s="69"/>
      <c r="Q32" s="69"/>
      <c r="R32" s="69"/>
      <c r="S32" s="69"/>
      <c r="T32" s="69"/>
      <c r="U32" s="69"/>
      <c r="V32" s="69"/>
      <c r="W32" s="69"/>
      <c r="X32" s="69"/>
      <c r="Y32" s="69"/>
      <c r="Z32" s="69"/>
      <c r="AA32" s="69"/>
      <c r="AB32" s="69"/>
      <c r="AC32" s="69"/>
      <c r="AD32" s="69"/>
      <c r="AE32" s="69"/>
      <c r="AF32" s="69"/>
      <c r="AG32" s="69"/>
      <c r="AH32" s="69"/>
      <c r="AI32" s="69"/>
      <c r="AJ32" s="69"/>
      <c r="AK32" s="69"/>
      <c r="AL32" s="69"/>
      <c r="AM32" s="69"/>
      <c r="AN32" s="69"/>
      <c r="AO32" s="69"/>
      <c r="AP32" s="69"/>
    </row>
    <row r="33" spans="2:42" x14ac:dyDescent="0.25">
      <c r="B33" s="69"/>
      <c r="C33" s="69"/>
      <c r="D33" s="69"/>
      <c r="E33" s="69"/>
      <c r="F33" s="69"/>
      <c r="G33" s="69"/>
      <c r="H33" s="69"/>
      <c r="I33" s="69"/>
      <c r="J33" s="69"/>
      <c r="K33" s="69"/>
      <c r="L33" s="69"/>
      <c r="M33" s="69"/>
      <c r="N33" s="69"/>
      <c r="O33" s="69"/>
      <c r="P33" s="69"/>
      <c r="Q33" s="69"/>
      <c r="R33" s="69"/>
      <c r="S33" s="69"/>
      <c r="T33" s="69"/>
      <c r="U33" s="69"/>
      <c r="V33" s="69"/>
      <c r="W33" s="69"/>
      <c r="X33" s="69"/>
      <c r="Y33" s="69"/>
      <c r="Z33" s="69"/>
      <c r="AA33" s="69"/>
      <c r="AB33" s="69"/>
      <c r="AC33" s="69"/>
      <c r="AD33" s="69"/>
      <c r="AE33" s="69"/>
      <c r="AF33" s="69"/>
      <c r="AG33" s="69"/>
      <c r="AH33" s="69"/>
      <c r="AI33" s="69"/>
      <c r="AJ33" s="69"/>
      <c r="AK33" s="69"/>
      <c r="AL33" s="69"/>
      <c r="AM33" s="69"/>
      <c r="AN33" s="69"/>
      <c r="AO33" s="69"/>
      <c r="AP33" s="69"/>
    </row>
    <row r="34" spans="2:42" x14ac:dyDescent="0.25">
      <c r="B34" s="69"/>
      <c r="C34" s="69"/>
      <c r="D34" s="69"/>
      <c r="E34" s="69"/>
      <c r="F34" s="69"/>
      <c r="G34" s="69"/>
      <c r="H34" s="69"/>
      <c r="I34" s="69"/>
      <c r="J34" s="69"/>
      <c r="K34" s="69"/>
      <c r="L34" s="69"/>
      <c r="M34" s="69"/>
      <c r="N34" s="69"/>
      <c r="O34" s="69"/>
      <c r="P34" s="69"/>
      <c r="Q34" s="69"/>
      <c r="R34" s="69"/>
      <c r="S34" s="69"/>
      <c r="T34" s="69"/>
      <c r="U34" s="69"/>
      <c r="V34" s="69"/>
      <c r="W34" s="69"/>
      <c r="X34" s="69"/>
      <c r="Y34" s="69"/>
      <c r="Z34" s="69"/>
      <c r="AA34" s="69"/>
      <c r="AB34" s="69"/>
      <c r="AC34" s="69"/>
      <c r="AD34" s="69"/>
      <c r="AE34" s="69"/>
      <c r="AF34" s="69"/>
      <c r="AG34" s="69"/>
      <c r="AH34" s="69"/>
      <c r="AI34" s="69"/>
      <c r="AJ34" s="69"/>
      <c r="AK34" s="69"/>
      <c r="AL34" s="69"/>
      <c r="AM34" s="69"/>
      <c r="AN34" s="69"/>
      <c r="AO34" s="69"/>
      <c r="AP34" s="69"/>
    </row>
    <row r="35" spans="2:42" x14ac:dyDescent="0.25">
      <c r="B35" s="69"/>
      <c r="C35" s="69"/>
      <c r="D35" s="69"/>
      <c r="E35" s="69"/>
      <c r="F35" s="69"/>
      <c r="G35" s="69"/>
      <c r="H35" s="69"/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9"/>
      <c r="V35" s="69"/>
      <c r="W35" s="69"/>
      <c r="X35" s="69"/>
      <c r="Y35" s="69"/>
      <c r="Z35" s="69"/>
      <c r="AA35" s="69"/>
      <c r="AB35" s="69"/>
      <c r="AC35" s="69"/>
      <c r="AD35" s="69"/>
      <c r="AE35" s="69"/>
      <c r="AF35" s="69"/>
      <c r="AG35" s="69"/>
      <c r="AH35" s="69"/>
      <c r="AI35" s="69"/>
      <c r="AJ35" s="69"/>
      <c r="AK35" s="69"/>
      <c r="AL35" s="69"/>
      <c r="AM35" s="69"/>
      <c r="AN35" s="69"/>
      <c r="AO35" s="69"/>
      <c r="AP35" s="69"/>
    </row>
    <row r="36" spans="2:42" x14ac:dyDescent="0.25">
      <c r="B36" s="69"/>
      <c r="C36" s="69"/>
      <c r="D36" s="69"/>
      <c r="E36" s="69"/>
      <c r="F36" s="69"/>
      <c r="G36" s="69"/>
      <c r="H36" s="69"/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9"/>
      <c r="V36" s="69"/>
      <c r="W36" s="69"/>
      <c r="X36" s="69"/>
      <c r="Y36" s="69"/>
      <c r="Z36" s="69"/>
      <c r="AA36" s="69"/>
      <c r="AB36" s="69"/>
      <c r="AC36" s="69"/>
      <c r="AD36" s="69"/>
      <c r="AE36" s="69"/>
      <c r="AF36" s="69"/>
      <c r="AG36" s="69"/>
      <c r="AH36" s="69"/>
      <c r="AI36" s="69"/>
      <c r="AJ36" s="69"/>
      <c r="AK36" s="69"/>
      <c r="AL36" s="69"/>
      <c r="AM36" s="69"/>
      <c r="AN36" s="69"/>
      <c r="AO36" s="69"/>
      <c r="AP36" s="69"/>
    </row>
    <row r="37" spans="2:42" x14ac:dyDescent="0.25">
      <c r="B37" s="69"/>
      <c r="C37" s="69"/>
      <c r="D37" s="69"/>
      <c r="E37" s="69"/>
      <c r="F37" s="69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X37" s="69"/>
      <c r="Y37" s="69"/>
      <c r="Z37" s="69"/>
      <c r="AA37" s="69"/>
      <c r="AB37" s="69"/>
      <c r="AC37" s="69"/>
      <c r="AD37" s="69"/>
      <c r="AE37" s="69"/>
      <c r="AF37" s="69"/>
      <c r="AG37" s="69"/>
      <c r="AH37" s="69"/>
      <c r="AI37" s="69"/>
      <c r="AJ37" s="69"/>
      <c r="AK37" s="69"/>
      <c r="AL37" s="69"/>
      <c r="AM37" s="69"/>
      <c r="AN37" s="69"/>
      <c r="AO37" s="69"/>
      <c r="AP37" s="69"/>
    </row>
    <row r="38" spans="2:42" x14ac:dyDescent="0.25">
      <c r="B38" s="69"/>
      <c r="C38" s="69"/>
      <c r="D38" s="69"/>
      <c r="E38" s="69"/>
      <c r="F38" s="69"/>
      <c r="G38" s="69"/>
      <c r="H38" s="69"/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9"/>
      <c r="V38" s="69"/>
      <c r="W38" s="69"/>
      <c r="X38" s="69"/>
      <c r="Y38" s="69"/>
      <c r="Z38" s="69"/>
      <c r="AA38" s="69"/>
      <c r="AB38" s="69"/>
      <c r="AC38" s="69"/>
      <c r="AD38" s="69"/>
      <c r="AE38" s="69"/>
      <c r="AF38" s="69"/>
      <c r="AG38" s="69"/>
      <c r="AH38" s="69"/>
      <c r="AI38" s="69"/>
      <c r="AJ38" s="69"/>
      <c r="AK38" s="69"/>
      <c r="AL38" s="69"/>
      <c r="AM38" s="69"/>
      <c r="AN38" s="69"/>
      <c r="AO38" s="69"/>
      <c r="AP38" s="69"/>
    </row>
    <row r="39" spans="2:42" x14ac:dyDescent="0.25">
      <c r="B39" s="69"/>
      <c r="C39" s="69"/>
      <c r="D39" s="69"/>
      <c r="E39" s="69"/>
      <c r="F39" s="69"/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9"/>
      <c r="V39" s="69"/>
      <c r="W39" s="69"/>
      <c r="X39" s="69"/>
      <c r="Y39" s="69"/>
      <c r="Z39" s="69"/>
      <c r="AA39" s="69"/>
      <c r="AB39" s="69"/>
      <c r="AC39" s="69"/>
      <c r="AD39" s="69"/>
      <c r="AE39" s="69"/>
      <c r="AF39" s="69"/>
      <c r="AG39" s="69"/>
      <c r="AH39" s="69"/>
      <c r="AI39" s="69"/>
      <c r="AJ39" s="69"/>
      <c r="AK39" s="69"/>
      <c r="AL39" s="69"/>
      <c r="AM39" s="69"/>
      <c r="AN39" s="69"/>
      <c r="AO39" s="69"/>
      <c r="AP39" s="69"/>
    </row>
    <row r="40" spans="2:42" x14ac:dyDescent="0.25">
      <c r="B40" s="69"/>
      <c r="C40" s="69"/>
      <c r="D40" s="69"/>
      <c r="E40" s="69"/>
      <c r="F40" s="69"/>
      <c r="G40" s="69"/>
      <c r="H40" s="69"/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9"/>
      <c r="V40" s="69"/>
      <c r="W40" s="69"/>
      <c r="X40" s="69"/>
      <c r="Y40" s="69"/>
      <c r="Z40" s="69"/>
      <c r="AA40" s="69"/>
      <c r="AB40" s="69"/>
      <c r="AC40" s="69"/>
      <c r="AD40" s="69"/>
      <c r="AE40" s="69"/>
      <c r="AF40" s="69"/>
      <c r="AG40" s="69"/>
      <c r="AH40" s="69"/>
      <c r="AI40" s="69"/>
      <c r="AJ40" s="69"/>
      <c r="AK40" s="69"/>
      <c r="AL40" s="69"/>
      <c r="AM40" s="69"/>
      <c r="AN40" s="69"/>
      <c r="AO40" s="69"/>
      <c r="AP40" s="69"/>
    </row>
    <row r="41" spans="2:42" x14ac:dyDescent="0.25">
      <c r="B41" s="69"/>
      <c r="C41" s="69"/>
      <c r="D41" s="69"/>
      <c r="E41" s="69"/>
      <c r="F41" s="69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69"/>
      <c r="V41" s="69"/>
      <c r="W41" s="69"/>
      <c r="X41" s="69"/>
      <c r="Y41" s="69"/>
      <c r="Z41" s="69"/>
      <c r="AA41" s="69"/>
      <c r="AB41" s="69"/>
      <c r="AC41" s="69"/>
      <c r="AD41" s="69"/>
      <c r="AE41" s="69"/>
      <c r="AF41" s="69"/>
      <c r="AG41" s="69"/>
      <c r="AH41" s="69"/>
      <c r="AI41" s="69"/>
      <c r="AJ41" s="69"/>
      <c r="AK41" s="69"/>
      <c r="AL41" s="69"/>
      <c r="AM41" s="69"/>
      <c r="AN41" s="69"/>
      <c r="AO41" s="69"/>
      <c r="AP41" s="69"/>
    </row>
    <row r="42" spans="2:42" x14ac:dyDescent="0.25">
      <c r="B42" s="69"/>
      <c r="C42" s="69"/>
      <c r="D42" s="69"/>
      <c r="E42" s="69"/>
      <c r="F42" s="69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9"/>
      <c r="V42" s="69"/>
      <c r="W42" s="69"/>
      <c r="X42" s="69"/>
      <c r="Y42" s="69"/>
      <c r="Z42" s="69"/>
      <c r="AA42" s="69"/>
      <c r="AB42" s="69"/>
      <c r="AC42" s="69"/>
      <c r="AD42" s="69"/>
      <c r="AE42" s="69"/>
      <c r="AF42" s="69"/>
      <c r="AG42" s="69"/>
      <c r="AH42" s="69"/>
      <c r="AI42" s="69"/>
      <c r="AJ42" s="69"/>
      <c r="AK42" s="69"/>
      <c r="AL42" s="69"/>
      <c r="AM42" s="69"/>
      <c r="AN42" s="69"/>
      <c r="AO42" s="69"/>
      <c r="AP42" s="69"/>
    </row>
    <row r="43" spans="2:42" x14ac:dyDescent="0.25">
      <c r="B43" s="69"/>
      <c r="C43" s="69"/>
      <c r="D43" s="69"/>
      <c r="E43" s="69"/>
      <c r="F43" s="69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9"/>
      <c r="V43" s="69"/>
      <c r="W43" s="69"/>
      <c r="X43" s="69"/>
      <c r="Y43" s="69"/>
      <c r="Z43" s="69"/>
      <c r="AA43" s="69"/>
      <c r="AB43" s="69"/>
      <c r="AC43" s="69"/>
      <c r="AD43" s="69"/>
      <c r="AE43" s="69"/>
      <c r="AF43" s="69"/>
      <c r="AG43" s="69"/>
      <c r="AH43" s="69"/>
      <c r="AI43" s="69"/>
      <c r="AJ43" s="69"/>
      <c r="AK43" s="69"/>
      <c r="AL43" s="69"/>
      <c r="AM43" s="69"/>
      <c r="AN43" s="69"/>
      <c r="AO43" s="69"/>
      <c r="AP43" s="69"/>
    </row>
    <row r="44" spans="2:42" x14ac:dyDescent="0.25">
      <c r="B44" s="69"/>
      <c r="C44" s="69"/>
      <c r="D44" s="69"/>
      <c r="E44" s="69"/>
      <c r="F44" s="69"/>
      <c r="G44" s="69"/>
      <c r="H44" s="69"/>
      <c r="I44" s="69"/>
      <c r="J44" s="69"/>
      <c r="K44" s="69"/>
      <c r="L44" s="69"/>
      <c r="M44" s="69"/>
      <c r="N44" s="69"/>
      <c r="O44" s="69"/>
      <c r="P44" s="69"/>
      <c r="Q44" s="69"/>
      <c r="R44" s="69"/>
      <c r="S44" s="69"/>
      <c r="T44" s="69"/>
      <c r="U44" s="69"/>
      <c r="V44" s="69"/>
      <c r="W44" s="69"/>
      <c r="X44" s="69"/>
      <c r="Y44" s="69"/>
      <c r="Z44" s="69"/>
      <c r="AA44" s="69"/>
      <c r="AB44" s="69"/>
      <c r="AC44" s="69"/>
      <c r="AD44" s="69"/>
      <c r="AE44" s="69"/>
      <c r="AF44" s="69"/>
      <c r="AG44" s="69"/>
      <c r="AH44" s="69"/>
      <c r="AI44" s="69"/>
      <c r="AJ44" s="69"/>
      <c r="AK44" s="69"/>
      <c r="AL44" s="69"/>
      <c r="AM44" s="69"/>
      <c r="AN44" s="69"/>
      <c r="AO44" s="69"/>
      <c r="AP44" s="69"/>
    </row>
    <row r="45" spans="2:42" x14ac:dyDescent="0.25">
      <c r="B45" s="69"/>
      <c r="C45" s="69"/>
      <c r="D45" s="69"/>
      <c r="E45" s="69"/>
      <c r="F45" s="69"/>
      <c r="G45" s="69"/>
      <c r="H45" s="69"/>
      <c r="I45" s="69"/>
      <c r="J45" s="69"/>
      <c r="K45" s="69"/>
      <c r="L45" s="69"/>
      <c r="M45" s="69"/>
      <c r="N45" s="69"/>
      <c r="O45" s="69"/>
      <c r="P45" s="69"/>
      <c r="Q45" s="69"/>
      <c r="R45" s="69"/>
      <c r="S45" s="69"/>
      <c r="T45" s="69"/>
      <c r="U45" s="69"/>
      <c r="V45" s="69"/>
      <c r="W45" s="69"/>
      <c r="X45" s="69"/>
      <c r="Y45" s="69"/>
      <c r="Z45" s="69"/>
      <c r="AA45" s="69"/>
      <c r="AB45" s="69"/>
      <c r="AC45" s="69"/>
      <c r="AD45" s="69"/>
      <c r="AE45" s="69"/>
      <c r="AF45" s="69"/>
      <c r="AG45" s="69"/>
      <c r="AH45" s="69"/>
      <c r="AI45" s="69"/>
      <c r="AJ45" s="69"/>
      <c r="AK45" s="69"/>
      <c r="AL45" s="69"/>
      <c r="AM45" s="69"/>
      <c r="AN45" s="69"/>
      <c r="AO45" s="69"/>
      <c r="AP45" s="69"/>
    </row>
    <row r="46" spans="2:42" x14ac:dyDescent="0.25">
      <c r="B46" s="69"/>
      <c r="C46" s="69"/>
      <c r="D46" s="69"/>
      <c r="E46" s="69"/>
      <c r="F46" s="69"/>
      <c r="G46" s="69"/>
      <c r="H46" s="69"/>
      <c r="I46" s="69"/>
      <c r="J46" s="69"/>
      <c r="K46" s="69"/>
      <c r="L46" s="69"/>
      <c r="M46" s="69"/>
      <c r="N46" s="69"/>
      <c r="O46" s="69"/>
      <c r="P46" s="69"/>
      <c r="Q46" s="69"/>
      <c r="R46" s="69"/>
      <c r="S46" s="69"/>
      <c r="T46" s="69"/>
      <c r="U46" s="69"/>
      <c r="V46" s="69"/>
      <c r="W46" s="69"/>
      <c r="X46" s="69"/>
      <c r="Y46" s="69"/>
      <c r="Z46" s="69"/>
      <c r="AA46" s="69"/>
      <c r="AB46" s="69"/>
      <c r="AC46" s="69"/>
      <c r="AD46" s="69"/>
      <c r="AE46" s="69"/>
      <c r="AF46" s="69"/>
      <c r="AG46" s="69"/>
      <c r="AH46" s="69"/>
      <c r="AI46" s="69"/>
      <c r="AJ46" s="69"/>
      <c r="AK46" s="69"/>
      <c r="AL46" s="69"/>
      <c r="AM46" s="69"/>
      <c r="AN46" s="69"/>
      <c r="AO46" s="69"/>
      <c r="AP46" s="69"/>
    </row>
    <row r="47" spans="2:42" x14ac:dyDescent="0.25">
      <c r="B47" s="69"/>
      <c r="C47" s="69"/>
      <c r="D47" s="69"/>
      <c r="E47" s="69"/>
      <c r="F47" s="69"/>
      <c r="G47" s="69"/>
      <c r="H47" s="69"/>
      <c r="I47" s="69"/>
      <c r="J47" s="69"/>
      <c r="K47" s="69"/>
      <c r="L47" s="69"/>
      <c r="M47" s="69"/>
      <c r="N47" s="69"/>
      <c r="O47" s="69"/>
      <c r="P47" s="69"/>
      <c r="Q47" s="69"/>
      <c r="R47" s="69"/>
      <c r="S47" s="69"/>
      <c r="T47" s="69"/>
      <c r="U47" s="69"/>
      <c r="V47" s="69"/>
      <c r="W47" s="69"/>
      <c r="X47" s="69"/>
      <c r="Y47" s="69"/>
      <c r="Z47" s="69"/>
      <c r="AA47" s="69"/>
      <c r="AB47" s="69"/>
      <c r="AC47" s="69"/>
      <c r="AD47" s="69"/>
      <c r="AE47" s="69"/>
      <c r="AF47" s="69"/>
      <c r="AG47" s="69"/>
      <c r="AH47" s="69"/>
      <c r="AI47" s="69"/>
      <c r="AJ47" s="69"/>
      <c r="AK47" s="69"/>
      <c r="AL47" s="69"/>
      <c r="AM47" s="69"/>
      <c r="AN47" s="69"/>
      <c r="AO47" s="69"/>
      <c r="AP47" s="69"/>
    </row>
    <row r="48" spans="2:42" x14ac:dyDescent="0.25">
      <c r="B48" s="69"/>
      <c r="C48" s="69"/>
      <c r="D48" s="69"/>
      <c r="E48" s="69"/>
      <c r="F48" s="69"/>
      <c r="G48" s="69"/>
      <c r="H48" s="69"/>
      <c r="I48" s="69"/>
      <c r="J48" s="69"/>
      <c r="K48" s="69"/>
      <c r="L48" s="69"/>
      <c r="M48" s="69"/>
      <c r="N48" s="69"/>
      <c r="O48" s="69"/>
      <c r="P48" s="69"/>
      <c r="Q48" s="69"/>
      <c r="R48" s="69"/>
      <c r="S48" s="69"/>
      <c r="T48" s="69"/>
      <c r="U48" s="69"/>
      <c r="V48" s="69"/>
      <c r="W48" s="69"/>
      <c r="X48" s="69"/>
      <c r="Y48" s="69"/>
      <c r="Z48" s="69"/>
      <c r="AA48" s="69"/>
      <c r="AB48" s="69"/>
      <c r="AC48" s="69"/>
      <c r="AD48" s="69"/>
      <c r="AE48" s="69"/>
      <c r="AF48" s="69"/>
      <c r="AG48" s="69"/>
      <c r="AH48" s="69"/>
      <c r="AI48" s="69"/>
      <c r="AJ48" s="69"/>
      <c r="AK48" s="69"/>
      <c r="AL48" s="69"/>
      <c r="AM48" s="69"/>
      <c r="AN48" s="69"/>
      <c r="AO48" s="69"/>
      <c r="AP48" s="69"/>
    </row>
    <row r="49" spans="2:42" x14ac:dyDescent="0.25">
      <c r="B49" s="69"/>
      <c r="C49" s="69"/>
      <c r="D49" s="69"/>
      <c r="E49" s="69"/>
      <c r="F49" s="69"/>
      <c r="G49" s="69"/>
      <c r="H49" s="69"/>
      <c r="I49" s="69"/>
      <c r="J49" s="69"/>
      <c r="K49" s="69"/>
      <c r="L49" s="69"/>
      <c r="M49" s="69"/>
      <c r="N49" s="69"/>
      <c r="O49" s="69"/>
      <c r="P49" s="69"/>
      <c r="Q49" s="69"/>
      <c r="R49" s="69"/>
      <c r="S49" s="69"/>
      <c r="T49" s="69"/>
      <c r="U49" s="69"/>
      <c r="V49" s="69"/>
      <c r="W49" s="69"/>
      <c r="X49" s="69"/>
      <c r="Y49" s="69"/>
      <c r="Z49" s="69"/>
      <c r="AA49" s="69"/>
      <c r="AB49" s="69"/>
      <c r="AC49" s="69"/>
      <c r="AD49" s="69"/>
      <c r="AE49" s="69"/>
      <c r="AF49" s="69"/>
      <c r="AG49" s="69"/>
      <c r="AH49" s="69"/>
      <c r="AI49" s="69"/>
      <c r="AJ49" s="69"/>
      <c r="AK49" s="69"/>
      <c r="AL49" s="69"/>
      <c r="AM49" s="69"/>
      <c r="AN49" s="69"/>
      <c r="AO49" s="69"/>
      <c r="AP49" s="69"/>
    </row>
  </sheetData>
  <phoneticPr fontId="0" type="noConversion"/>
  <pageMargins left="0.75" right="0.75" top="1" bottom="1" header="0.5" footer="0.5"/>
  <pageSetup paperSize="5" scale="53" orientation="landscape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169"/>
  <sheetViews>
    <sheetView topLeftCell="C1" workbookViewId="0">
      <selection activeCell="I1" sqref="I1"/>
    </sheetView>
  </sheetViews>
  <sheetFormatPr defaultRowHeight="13.2" x14ac:dyDescent="0.25"/>
  <cols>
    <col min="1" max="1" width="18.88671875" customWidth="1"/>
    <col min="2" max="2" width="2.109375" customWidth="1"/>
    <col min="3" max="3" width="11" customWidth="1"/>
    <col min="4" max="4" width="2.44140625" customWidth="1"/>
    <col min="5" max="5" width="14.5546875" customWidth="1"/>
    <col min="6" max="6" width="1.88671875" customWidth="1"/>
    <col min="7" max="7" width="16.109375" customWidth="1"/>
    <col min="8" max="8" width="3" customWidth="1"/>
    <col min="9" max="9" width="12.109375" customWidth="1"/>
    <col min="12" max="12" width="2.6640625" customWidth="1"/>
    <col min="13" max="13" width="10.33203125" bestFit="1" customWidth="1"/>
    <col min="14" max="14" width="2.44140625" customWidth="1"/>
    <col min="15" max="15" width="10.33203125" bestFit="1" customWidth="1"/>
    <col min="16" max="16" width="2.33203125" customWidth="1"/>
    <col min="20" max="20" width="2.88671875" customWidth="1"/>
    <col min="22" max="22" width="3.44140625" customWidth="1"/>
    <col min="24" max="24" width="3.44140625" customWidth="1"/>
    <col min="26" max="26" width="3" customWidth="1"/>
  </cols>
  <sheetData>
    <row r="1" spans="1:27" x14ac:dyDescent="0.25">
      <c r="I1" s="152">
        <f>+I15+I67</f>
        <v>-118896</v>
      </c>
      <c r="Q1" s="154">
        <v>-72851</v>
      </c>
      <c r="Y1" s="152">
        <f t="shared" ref="Y1:Y13" si="0">+I1-Q1</f>
        <v>-46045</v>
      </c>
    </row>
    <row r="2" spans="1:27" x14ac:dyDescent="0.25">
      <c r="A2" s="2" t="s">
        <v>26</v>
      </c>
      <c r="B2" s="2"/>
      <c r="C2" s="151">
        <v>36800</v>
      </c>
      <c r="D2" s="2"/>
      <c r="E2" s="152">
        <f>+E16+E29+E42+E55+E68+E81+E94+E107+E120+E133+E146+E159</f>
        <v>1636789</v>
      </c>
      <c r="F2" s="152"/>
      <c r="G2" s="152">
        <f>+G29+G42+G55+G68+G81+G94+G107+G120+G133+G146+G159</f>
        <v>1543005</v>
      </c>
      <c r="H2" s="152"/>
      <c r="I2" s="152">
        <f>+E2-G2</f>
        <v>93784</v>
      </c>
      <c r="K2" s="158">
        <v>36800</v>
      </c>
      <c r="L2" s="159"/>
      <c r="M2" s="160">
        <v>1636779</v>
      </c>
      <c r="N2" s="160"/>
      <c r="O2" s="160">
        <v>1543005</v>
      </c>
      <c r="P2" s="160"/>
      <c r="Q2" s="160">
        <f>+M2-O2</f>
        <v>93774</v>
      </c>
      <c r="S2" s="155">
        <v>36800</v>
      </c>
      <c r="T2" s="156"/>
      <c r="U2" s="157">
        <f>+E2-M2</f>
        <v>10</v>
      </c>
      <c r="V2" s="157"/>
      <c r="W2" s="157">
        <f t="shared" ref="W2:W12" si="1">+G2-O2</f>
        <v>0</v>
      </c>
      <c r="X2" s="157"/>
      <c r="Y2" s="157">
        <f t="shared" si="0"/>
        <v>10</v>
      </c>
    </row>
    <row r="3" spans="1:27" x14ac:dyDescent="0.25">
      <c r="A3" s="2"/>
      <c r="B3" s="2"/>
      <c r="C3" s="151">
        <v>36831</v>
      </c>
      <c r="D3" s="2"/>
      <c r="E3" s="152">
        <f>+E17+E30+E43+E56+E69+E82+E95+E108+E121+E134+E147+E160</f>
        <v>1709292</v>
      </c>
      <c r="F3" s="152"/>
      <c r="G3" s="152">
        <f>+G30+G43+G56+G69+G82+G95+G108+G121+G134+G147+G160</f>
        <v>1695457</v>
      </c>
      <c r="H3" s="152"/>
      <c r="I3" s="152">
        <f t="shared" ref="I3:I12" si="2">+E3-G3</f>
        <v>13835</v>
      </c>
      <c r="K3" s="155">
        <v>36831</v>
      </c>
      <c r="L3" s="156"/>
      <c r="M3" s="157">
        <v>1709260</v>
      </c>
      <c r="N3" s="157"/>
      <c r="O3" s="157">
        <v>1695492</v>
      </c>
      <c r="P3" s="157"/>
      <c r="Q3" s="157">
        <f t="shared" ref="Q3:Q12" si="3">+M3-O3</f>
        <v>13768</v>
      </c>
      <c r="S3" s="151">
        <v>36831</v>
      </c>
      <c r="T3" s="2"/>
      <c r="U3" s="152">
        <f t="shared" ref="U3:U12" si="4">+E3-M3</f>
        <v>32</v>
      </c>
      <c r="V3" s="152"/>
      <c r="W3" s="152">
        <f t="shared" si="1"/>
        <v>-35</v>
      </c>
      <c r="X3" s="152"/>
      <c r="Y3" s="152">
        <f t="shared" si="0"/>
        <v>67</v>
      </c>
    </row>
    <row r="4" spans="1:27" x14ac:dyDescent="0.25">
      <c r="A4" s="2" t="s">
        <v>101</v>
      </c>
      <c r="B4" s="2"/>
      <c r="C4" s="151"/>
      <c r="D4" s="2"/>
      <c r="E4" s="152"/>
      <c r="F4" s="152"/>
      <c r="G4" s="152"/>
      <c r="H4" s="152"/>
      <c r="I4" s="152">
        <v>-3091</v>
      </c>
      <c r="K4" s="155">
        <v>36831</v>
      </c>
      <c r="L4" s="156"/>
      <c r="M4" s="157">
        <v>0</v>
      </c>
      <c r="N4" s="157"/>
      <c r="O4" s="157">
        <v>0</v>
      </c>
      <c r="P4" s="157"/>
      <c r="Q4" s="157">
        <v>-3091</v>
      </c>
      <c r="S4" s="151"/>
      <c r="T4" s="2"/>
      <c r="U4" s="152">
        <f>+E4-M4</f>
        <v>0</v>
      </c>
      <c r="V4" s="152"/>
      <c r="W4" s="152">
        <f>+G4-O4</f>
        <v>0</v>
      </c>
      <c r="X4" s="152"/>
      <c r="Y4" s="152">
        <f>+I4-Q4</f>
        <v>0</v>
      </c>
    </row>
    <row r="5" spans="1:27" x14ac:dyDescent="0.25">
      <c r="A5" s="2"/>
      <c r="B5" s="2"/>
      <c r="C5" s="151">
        <v>36861</v>
      </c>
      <c r="D5" s="2"/>
      <c r="E5" s="152">
        <f t="shared" ref="E5:E12" si="5">+E18+E31+E44+E57+E70+E83+E96+E109+E122+E135+E148+E161</f>
        <v>1788089</v>
      </c>
      <c r="F5" s="152"/>
      <c r="G5" s="152">
        <f t="shared" ref="G5:G12" si="6">+G18+G31+G44+G57+G70+G83+G96+G109+G122+G135+G148+G161</f>
        <v>1816279</v>
      </c>
      <c r="H5" s="152"/>
      <c r="I5" s="152">
        <f t="shared" si="2"/>
        <v>-28190</v>
      </c>
      <c r="K5" s="151">
        <v>36861</v>
      </c>
      <c r="L5" s="2"/>
      <c r="M5" s="152">
        <v>1788075</v>
      </c>
      <c r="N5" s="152"/>
      <c r="O5" s="152">
        <v>1816280</v>
      </c>
      <c r="P5" s="152"/>
      <c r="Q5" s="152">
        <f t="shared" si="3"/>
        <v>-28205</v>
      </c>
      <c r="S5" s="151">
        <v>36861</v>
      </c>
      <c r="T5" s="2"/>
      <c r="U5" s="152">
        <f t="shared" si="4"/>
        <v>14</v>
      </c>
      <c r="V5" s="152"/>
      <c r="W5" s="152">
        <f t="shared" si="1"/>
        <v>-1</v>
      </c>
      <c r="X5" s="152"/>
      <c r="Y5" s="152">
        <f t="shared" si="0"/>
        <v>15</v>
      </c>
    </row>
    <row r="6" spans="1:27" x14ac:dyDescent="0.25">
      <c r="A6" s="2"/>
      <c r="B6" s="2"/>
      <c r="C6" s="151">
        <v>36892</v>
      </c>
      <c r="D6" s="2"/>
      <c r="E6" s="152">
        <f t="shared" si="5"/>
        <v>1863469</v>
      </c>
      <c r="F6" s="152"/>
      <c r="G6" s="152">
        <f t="shared" si="6"/>
        <v>1866325</v>
      </c>
      <c r="H6" s="152"/>
      <c r="I6" s="152">
        <f t="shared" si="2"/>
        <v>-2856</v>
      </c>
      <c r="K6" s="151">
        <v>36892</v>
      </c>
      <c r="L6" s="2"/>
      <c r="M6" s="152">
        <v>1863469</v>
      </c>
      <c r="N6" s="152"/>
      <c r="O6" s="152">
        <v>1865719</v>
      </c>
      <c r="P6" s="152"/>
      <c r="Q6" s="152">
        <f t="shared" si="3"/>
        <v>-2250</v>
      </c>
      <c r="S6" s="151">
        <v>36892</v>
      </c>
      <c r="T6" s="2"/>
      <c r="U6" s="152">
        <f t="shared" si="4"/>
        <v>0</v>
      </c>
      <c r="V6" s="152"/>
      <c r="W6" s="152">
        <f t="shared" si="1"/>
        <v>606</v>
      </c>
      <c r="X6" s="152"/>
      <c r="Y6" s="152">
        <f t="shared" si="0"/>
        <v>-606</v>
      </c>
    </row>
    <row r="7" spans="1:27" x14ac:dyDescent="0.25">
      <c r="A7" s="2"/>
      <c r="B7" s="2"/>
      <c r="C7" s="151">
        <v>36923</v>
      </c>
      <c r="D7" s="2"/>
      <c r="E7" s="152">
        <f t="shared" si="5"/>
        <v>1805652</v>
      </c>
      <c r="F7" s="152"/>
      <c r="G7" s="152">
        <f t="shared" si="6"/>
        <v>1813910</v>
      </c>
      <c r="H7" s="152"/>
      <c r="I7" s="152">
        <f t="shared" si="2"/>
        <v>-8258</v>
      </c>
      <c r="K7" s="151">
        <v>36923</v>
      </c>
      <c r="L7" s="2"/>
      <c r="M7" s="152">
        <v>1805653</v>
      </c>
      <c r="N7" s="152"/>
      <c r="O7" s="152">
        <v>1813702</v>
      </c>
      <c r="P7" s="152"/>
      <c r="Q7" s="152">
        <f t="shared" si="3"/>
        <v>-8049</v>
      </c>
      <c r="S7" s="151">
        <v>36923</v>
      </c>
      <c r="T7" s="2"/>
      <c r="U7" s="152">
        <f t="shared" si="4"/>
        <v>-1</v>
      </c>
      <c r="V7" s="152"/>
      <c r="W7" s="152">
        <f t="shared" si="1"/>
        <v>208</v>
      </c>
      <c r="X7" s="152"/>
      <c r="Y7" s="152">
        <f t="shared" si="0"/>
        <v>-209</v>
      </c>
    </row>
    <row r="8" spans="1:27" x14ac:dyDescent="0.25">
      <c r="A8" s="2"/>
      <c r="B8" s="2"/>
      <c r="C8" s="151">
        <v>36951</v>
      </c>
      <c r="D8" s="2"/>
      <c r="E8" s="152">
        <f t="shared" si="5"/>
        <v>2165433</v>
      </c>
      <c r="F8" s="152"/>
      <c r="G8" s="152">
        <f t="shared" si="6"/>
        <v>2145759</v>
      </c>
      <c r="H8" s="152"/>
      <c r="I8" s="152">
        <f t="shared" si="2"/>
        <v>19674</v>
      </c>
      <c r="K8" s="151">
        <v>36951</v>
      </c>
      <c r="L8" s="2"/>
      <c r="M8" s="152">
        <v>2165432</v>
      </c>
      <c r="N8" s="152"/>
      <c r="O8" s="152">
        <v>2145759</v>
      </c>
      <c r="P8" s="152"/>
      <c r="Q8" s="152">
        <f t="shared" si="3"/>
        <v>19673</v>
      </c>
      <c r="S8" s="151">
        <v>36951</v>
      </c>
      <c r="T8" s="2"/>
      <c r="U8" s="152">
        <f t="shared" si="4"/>
        <v>1</v>
      </c>
      <c r="V8" s="152"/>
      <c r="W8" s="152">
        <f t="shared" si="1"/>
        <v>0</v>
      </c>
      <c r="X8" s="152"/>
      <c r="Y8" s="152">
        <f t="shared" si="0"/>
        <v>1</v>
      </c>
    </row>
    <row r="9" spans="1:27" x14ac:dyDescent="0.25">
      <c r="A9" s="2"/>
      <c r="B9" s="2"/>
      <c r="C9" s="151">
        <v>36982</v>
      </c>
      <c r="D9" s="2"/>
      <c r="E9" s="152">
        <f t="shared" si="5"/>
        <v>1799289</v>
      </c>
      <c r="F9" s="152"/>
      <c r="G9" s="152">
        <f t="shared" si="6"/>
        <v>1814577</v>
      </c>
      <c r="H9" s="152"/>
      <c r="I9" s="152">
        <f t="shared" si="2"/>
        <v>-15288</v>
      </c>
      <c r="K9" s="151">
        <v>36982</v>
      </c>
      <c r="L9" s="2"/>
      <c r="M9" s="152">
        <v>1799306</v>
      </c>
      <c r="N9" s="152"/>
      <c r="O9" s="152">
        <v>1814577</v>
      </c>
      <c r="P9" s="152"/>
      <c r="Q9" s="152">
        <f t="shared" si="3"/>
        <v>-15271</v>
      </c>
      <c r="S9" s="151">
        <v>36982</v>
      </c>
      <c r="T9" s="2"/>
      <c r="U9" s="152">
        <f t="shared" si="4"/>
        <v>-17</v>
      </c>
      <c r="V9" s="152"/>
      <c r="W9" s="152">
        <f t="shared" si="1"/>
        <v>0</v>
      </c>
      <c r="X9" s="152"/>
      <c r="Y9" s="152">
        <f t="shared" si="0"/>
        <v>-17</v>
      </c>
    </row>
    <row r="10" spans="1:27" x14ac:dyDescent="0.25">
      <c r="A10" s="2"/>
      <c r="B10" s="2"/>
      <c r="C10" s="151">
        <v>37012</v>
      </c>
      <c r="D10" s="2"/>
      <c r="E10" s="152">
        <f t="shared" si="5"/>
        <v>1905356</v>
      </c>
      <c r="F10" s="152"/>
      <c r="G10" s="152">
        <f t="shared" si="6"/>
        <v>1936053</v>
      </c>
      <c r="H10" s="152"/>
      <c r="I10" s="152">
        <f t="shared" si="2"/>
        <v>-30697</v>
      </c>
      <c r="K10" s="151">
        <v>37012</v>
      </c>
      <c r="L10" s="2"/>
      <c r="M10" s="152">
        <v>1865355</v>
      </c>
      <c r="N10" s="152"/>
      <c r="O10" s="152">
        <v>1902183</v>
      </c>
      <c r="P10" s="152"/>
      <c r="Q10" s="152">
        <f t="shared" si="3"/>
        <v>-36828</v>
      </c>
      <c r="S10" s="151">
        <v>37012</v>
      </c>
      <c r="T10" s="2"/>
      <c r="U10" s="152">
        <f t="shared" si="4"/>
        <v>40001</v>
      </c>
      <c r="V10" s="152"/>
      <c r="W10" s="152">
        <f t="shared" si="1"/>
        <v>33870</v>
      </c>
      <c r="X10" s="152"/>
      <c r="Y10" s="152">
        <f t="shared" si="0"/>
        <v>6131</v>
      </c>
    </row>
    <row r="11" spans="1:27" x14ac:dyDescent="0.25">
      <c r="A11" s="2"/>
      <c r="B11" s="2"/>
      <c r="C11" s="151">
        <v>37043</v>
      </c>
      <c r="D11" s="2"/>
      <c r="E11" s="152">
        <f t="shared" si="5"/>
        <v>1927934</v>
      </c>
      <c r="F11" s="152"/>
      <c r="G11" s="152">
        <f t="shared" si="6"/>
        <v>1923869</v>
      </c>
      <c r="H11" s="152"/>
      <c r="I11" s="152">
        <f t="shared" si="2"/>
        <v>4065</v>
      </c>
      <c r="K11" s="151">
        <v>37043</v>
      </c>
      <c r="L11" s="2"/>
      <c r="M11" s="152">
        <v>1928972</v>
      </c>
      <c r="N11" s="152"/>
      <c r="O11" s="152">
        <v>1922877</v>
      </c>
      <c r="P11" s="152"/>
      <c r="Q11" s="152">
        <f t="shared" si="3"/>
        <v>6095</v>
      </c>
      <c r="S11" s="151">
        <v>37043</v>
      </c>
      <c r="T11" s="2"/>
      <c r="U11" s="152">
        <f t="shared" si="4"/>
        <v>-1038</v>
      </c>
      <c r="V11" s="152"/>
      <c r="W11" s="152">
        <f t="shared" si="1"/>
        <v>992</v>
      </c>
      <c r="X11" s="152"/>
      <c r="Y11" s="152">
        <f t="shared" si="0"/>
        <v>-2030</v>
      </c>
    </row>
    <row r="12" spans="1:27" x14ac:dyDescent="0.25">
      <c r="A12" s="2"/>
      <c r="B12" s="2"/>
      <c r="C12" s="151">
        <v>37073</v>
      </c>
      <c r="D12" s="2"/>
      <c r="E12" s="152">
        <f t="shared" si="5"/>
        <v>2082977</v>
      </c>
      <c r="F12" s="152"/>
      <c r="G12" s="152">
        <f t="shared" si="6"/>
        <v>2090735</v>
      </c>
      <c r="H12" s="152"/>
      <c r="I12" s="152">
        <f t="shared" si="2"/>
        <v>-7758</v>
      </c>
      <c r="K12" s="151">
        <v>37073</v>
      </c>
      <c r="L12" s="2"/>
      <c r="M12" s="152">
        <v>2048450</v>
      </c>
      <c r="N12" s="152"/>
      <c r="O12" s="152">
        <v>2050050</v>
      </c>
      <c r="P12" s="152"/>
      <c r="Q12" s="152">
        <f t="shared" si="3"/>
        <v>-1600</v>
      </c>
      <c r="S12" s="151">
        <v>37073</v>
      </c>
      <c r="T12" s="2"/>
      <c r="U12" s="152">
        <f t="shared" si="4"/>
        <v>34527</v>
      </c>
      <c r="V12" s="152"/>
      <c r="W12" s="152">
        <f t="shared" si="1"/>
        <v>40685</v>
      </c>
      <c r="X12" s="152"/>
      <c r="Y12" s="152">
        <f t="shared" si="0"/>
        <v>-6158</v>
      </c>
    </row>
    <row r="13" spans="1:27" x14ac:dyDescent="0.25">
      <c r="A13" s="2"/>
      <c r="B13" s="2"/>
      <c r="C13" s="151"/>
      <c r="D13" s="2"/>
      <c r="E13" s="152"/>
      <c r="F13" s="152"/>
      <c r="G13" s="152"/>
      <c r="H13" s="152"/>
      <c r="I13" s="152">
        <f>SUM(I1:I12)</f>
        <v>-83676</v>
      </c>
      <c r="K13" s="151"/>
      <c r="L13" s="2"/>
      <c r="M13" s="152"/>
      <c r="N13" s="152"/>
      <c r="O13" s="152"/>
      <c r="P13" s="152"/>
      <c r="Q13" s="152">
        <f>SUM(Q1:Q12)</f>
        <v>-34835</v>
      </c>
      <c r="S13" s="151"/>
      <c r="T13" s="2"/>
      <c r="U13" s="152"/>
      <c r="V13" s="152"/>
      <c r="W13" s="152"/>
      <c r="X13" s="152"/>
      <c r="Y13" s="152">
        <f t="shared" si="0"/>
        <v>-48841</v>
      </c>
      <c r="AA13" s="77">
        <f>SUM(Y1:Y12)</f>
        <v>-48841</v>
      </c>
    </row>
    <row r="15" spans="1:27" x14ac:dyDescent="0.25">
      <c r="I15" s="146">
        <v>-49435</v>
      </c>
    </row>
    <row r="16" spans="1:27" x14ac:dyDescent="0.25">
      <c r="A16">
        <v>34003000</v>
      </c>
      <c r="C16" s="145">
        <v>36800</v>
      </c>
      <c r="E16" s="146">
        <v>0</v>
      </c>
      <c r="F16" s="146"/>
      <c r="G16" s="146">
        <v>3091</v>
      </c>
      <c r="H16" s="146"/>
      <c r="I16" s="146">
        <f>+E16-G16</f>
        <v>-3091</v>
      </c>
    </row>
    <row r="17" spans="1:19" x14ac:dyDescent="0.25">
      <c r="C17" s="145">
        <v>36831</v>
      </c>
      <c r="E17" s="146">
        <v>0</v>
      </c>
      <c r="F17" s="146"/>
      <c r="G17" s="146">
        <v>0</v>
      </c>
      <c r="H17" s="146"/>
      <c r="I17" s="146">
        <f t="shared" ref="I17:I25" si="7">+E17-G17</f>
        <v>0</v>
      </c>
    </row>
    <row r="18" spans="1:19" x14ac:dyDescent="0.25">
      <c r="C18" s="145">
        <v>36861</v>
      </c>
      <c r="E18" s="146">
        <v>0</v>
      </c>
      <c r="F18" s="146"/>
      <c r="G18" s="146">
        <v>0</v>
      </c>
      <c r="H18" s="146"/>
      <c r="I18" s="146">
        <f t="shared" si="7"/>
        <v>0</v>
      </c>
    </row>
    <row r="19" spans="1:19" x14ac:dyDescent="0.25">
      <c r="C19" s="145">
        <v>36892</v>
      </c>
      <c r="E19" s="146">
        <v>0</v>
      </c>
      <c r="F19" s="146"/>
      <c r="G19" s="146">
        <v>0</v>
      </c>
      <c r="H19" s="146"/>
      <c r="I19" s="146">
        <f t="shared" si="7"/>
        <v>0</v>
      </c>
    </row>
    <row r="20" spans="1:19" x14ac:dyDescent="0.25">
      <c r="C20" s="145">
        <v>36923</v>
      </c>
      <c r="E20" s="146">
        <v>0</v>
      </c>
      <c r="F20" s="146"/>
      <c r="G20" s="146">
        <v>0</v>
      </c>
      <c r="H20" s="146"/>
      <c r="I20" s="146">
        <f t="shared" si="7"/>
        <v>0</v>
      </c>
    </row>
    <row r="21" spans="1:19" x14ac:dyDescent="0.25">
      <c r="C21" s="145">
        <v>36951</v>
      </c>
      <c r="E21" s="146">
        <v>0</v>
      </c>
      <c r="F21" s="146"/>
      <c r="G21" s="146">
        <v>0</v>
      </c>
      <c r="H21" s="146"/>
      <c r="I21" s="146">
        <f t="shared" si="7"/>
        <v>0</v>
      </c>
    </row>
    <row r="22" spans="1:19" x14ac:dyDescent="0.25">
      <c r="C22" s="145">
        <v>36982</v>
      </c>
      <c r="E22" s="146">
        <v>0</v>
      </c>
      <c r="F22" s="146"/>
      <c r="G22" s="146">
        <v>0</v>
      </c>
      <c r="H22" s="146"/>
      <c r="I22" s="146">
        <f t="shared" si="7"/>
        <v>0</v>
      </c>
    </row>
    <row r="23" spans="1:19" x14ac:dyDescent="0.25">
      <c r="C23" s="145">
        <v>37012</v>
      </c>
      <c r="E23" s="146">
        <v>0</v>
      </c>
      <c r="F23" s="146"/>
      <c r="G23" s="146">
        <v>0</v>
      </c>
      <c r="H23" s="146"/>
      <c r="I23" s="146">
        <f t="shared" si="7"/>
        <v>0</v>
      </c>
    </row>
    <row r="24" spans="1:19" x14ac:dyDescent="0.25">
      <c r="C24" s="145">
        <v>37043</v>
      </c>
      <c r="E24" s="146">
        <v>0</v>
      </c>
      <c r="F24" s="146"/>
      <c r="G24" s="146">
        <v>0</v>
      </c>
      <c r="H24" s="146"/>
      <c r="I24" s="146">
        <f t="shared" si="7"/>
        <v>0</v>
      </c>
    </row>
    <row r="25" spans="1:19" x14ac:dyDescent="0.25">
      <c r="C25" s="145">
        <v>37073</v>
      </c>
      <c r="E25" s="146">
        <v>0</v>
      </c>
      <c r="F25" s="146"/>
      <c r="G25" s="146">
        <v>0</v>
      </c>
      <c r="H25" s="146"/>
      <c r="I25" s="146">
        <f t="shared" si="7"/>
        <v>0</v>
      </c>
    </row>
    <row r="26" spans="1:19" x14ac:dyDescent="0.25">
      <c r="C26" s="145"/>
      <c r="E26" s="146"/>
      <c r="F26" s="146"/>
      <c r="G26" s="146"/>
      <c r="H26" s="146"/>
      <c r="I26" s="146">
        <f>SUM(I15:I25)</f>
        <v>-52526</v>
      </c>
    </row>
    <row r="27" spans="1:19" x14ac:dyDescent="0.25">
      <c r="C27" s="145"/>
      <c r="E27" s="146"/>
      <c r="F27" s="146"/>
      <c r="G27" s="146"/>
      <c r="H27" s="146"/>
      <c r="I27" s="146"/>
    </row>
    <row r="28" spans="1:19" x14ac:dyDescent="0.25">
      <c r="C28" s="145"/>
      <c r="E28" s="146"/>
      <c r="F28" s="146"/>
      <c r="G28" s="146"/>
      <c r="H28" s="146"/>
      <c r="I28" s="153">
        <v>0</v>
      </c>
    </row>
    <row r="29" spans="1:19" x14ac:dyDescent="0.25">
      <c r="A29">
        <v>96026750</v>
      </c>
      <c r="C29" s="145">
        <v>36800</v>
      </c>
      <c r="E29" s="146">
        <v>391107</v>
      </c>
      <c r="F29" s="146"/>
      <c r="G29" s="146">
        <v>336725</v>
      </c>
      <c r="H29" s="146"/>
      <c r="I29" s="146">
        <f>+E29-G29</f>
        <v>54382</v>
      </c>
      <c r="J29" s="146"/>
      <c r="K29" s="146"/>
      <c r="L29" s="146"/>
      <c r="M29" s="146"/>
      <c r="N29" s="146"/>
      <c r="O29" s="146"/>
      <c r="P29" s="146"/>
      <c r="Q29" s="146"/>
      <c r="R29" s="146"/>
      <c r="S29" s="146"/>
    </row>
    <row r="30" spans="1:19" x14ac:dyDescent="0.25">
      <c r="C30" s="145">
        <v>36831</v>
      </c>
      <c r="E30" s="146">
        <v>446910</v>
      </c>
      <c r="F30" s="146"/>
      <c r="G30" s="146">
        <v>481402</v>
      </c>
      <c r="H30" s="146"/>
      <c r="I30" s="146">
        <f t="shared" ref="I30:I38" si="8">+E30-G30</f>
        <v>-34492</v>
      </c>
      <c r="J30" s="146"/>
      <c r="K30" s="146"/>
      <c r="L30" s="146"/>
      <c r="M30" s="146"/>
      <c r="N30" s="146"/>
      <c r="O30" s="146"/>
      <c r="P30" s="146"/>
      <c r="Q30" s="146"/>
      <c r="R30" s="146"/>
      <c r="S30" s="146"/>
    </row>
    <row r="31" spans="1:19" x14ac:dyDescent="0.25">
      <c r="C31" s="145">
        <v>36861</v>
      </c>
      <c r="E31" s="146">
        <v>548549</v>
      </c>
      <c r="F31" s="146"/>
      <c r="G31" s="146">
        <v>508381</v>
      </c>
      <c r="H31" s="146"/>
      <c r="I31" s="146">
        <f t="shared" si="8"/>
        <v>40168</v>
      </c>
      <c r="J31" s="146"/>
      <c r="K31" s="146"/>
      <c r="L31" s="146"/>
      <c r="M31" s="146"/>
      <c r="N31" s="146"/>
      <c r="O31" s="146"/>
      <c r="P31" s="146"/>
      <c r="Q31" s="146"/>
      <c r="R31" s="146"/>
      <c r="S31" s="146"/>
    </row>
    <row r="32" spans="1:19" x14ac:dyDescent="0.25">
      <c r="C32" s="145">
        <v>36892</v>
      </c>
      <c r="E32" s="146">
        <v>669014</v>
      </c>
      <c r="F32" s="146"/>
      <c r="G32" s="146">
        <v>606079</v>
      </c>
      <c r="H32" s="146"/>
      <c r="I32" s="146">
        <f t="shared" si="8"/>
        <v>62935</v>
      </c>
      <c r="J32" s="146"/>
      <c r="K32" s="146"/>
      <c r="L32" s="146"/>
      <c r="M32" s="146"/>
      <c r="N32" s="146"/>
      <c r="O32" s="146"/>
      <c r="P32" s="146"/>
      <c r="Q32" s="146"/>
      <c r="R32" s="146"/>
      <c r="S32" s="146"/>
    </row>
    <row r="33" spans="1:19" x14ac:dyDescent="0.25">
      <c r="C33" s="145">
        <v>36923</v>
      </c>
      <c r="E33" s="146">
        <v>737334</v>
      </c>
      <c r="F33" s="146"/>
      <c r="G33" s="146">
        <v>732229</v>
      </c>
      <c r="H33" s="146"/>
      <c r="I33" s="146">
        <f t="shared" si="8"/>
        <v>5105</v>
      </c>
      <c r="J33" s="146"/>
      <c r="K33" s="146"/>
      <c r="L33" s="146"/>
      <c r="M33" s="146"/>
      <c r="N33" s="146"/>
      <c r="O33" s="146"/>
      <c r="P33" s="146"/>
      <c r="Q33" s="146"/>
      <c r="R33" s="146"/>
      <c r="S33" s="146"/>
    </row>
    <row r="34" spans="1:19" x14ac:dyDescent="0.25">
      <c r="C34" s="145">
        <v>36951</v>
      </c>
      <c r="E34" s="146">
        <v>924022</v>
      </c>
      <c r="F34" s="146"/>
      <c r="G34" s="146">
        <v>980827</v>
      </c>
      <c r="H34" s="146"/>
      <c r="I34" s="146">
        <f t="shared" si="8"/>
        <v>-56805</v>
      </c>
      <c r="J34" s="146"/>
      <c r="K34" s="146"/>
      <c r="L34" s="146"/>
      <c r="M34" s="146"/>
      <c r="N34" s="146"/>
      <c r="O34" s="146"/>
      <c r="P34" s="146"/>
      <c r="Q34" s="146"/>
      <c r="R34" s="146"/>
      <c r="S34" s="146"/>
    </row>
    <row r="35" spans="1:19" x14ac:dyDescent="0.25">
      <c r="C35" s="145">
        <v>36982</v>
      </c>
      <c r="E35" s="146">
        <v>955330</v>
      </c>
      <c r="F35" s="146"/>
      <c r="G35" s="146">
        <v>990060</v>
      </c>
      <c r="H35" s="146"/>
      <c r="I35" s="146">
        <f t="shared" si="8"/>
        <v>-34730</v>
      </c>
      <c r="J35" s="146"/>
      <c r="K35" s="146"/>
      <c r="L35" s="146"/>
      <c r="M35" s="146"/>
      <c r="N35" s="146"/>
      <c r="O35" s="146"/>
      <c r="P35" s="146"/>
      <c r="Q35" s="146"/>
      <c r="R35" s="146"/>
      <c r="S35" s="146"/>
    </row>
    <row r="36" spans="1:19" x14ac:dyDescent="0.25">
      <c r="C36" s="145">
        <v>37012</v>
      </c>
      <c r="E36" s="146">
        <v>930508</v>
      </c>
      <c r="F36" s="146"/>
      <c r="G36" s="146">
        <v>1000822</v>
      </c>
      <c r="H36" s="146"/>
      <c r="I36" s="146">
        <f t="shared" si="8"/>
        <v>-70314</v>
      </c>
      <c r="J36" s="146"/>
      <c r="K36" s="146"/>
      <c r="L36" s="146"/>
      <c r="M36" s="146"/>
      <c r="N36" s="146"/>
      <c r="O36" s="146"/>
      <c r="P36" s="146"/>
      <c r="Q36" s="146"/>
      <c r="R36" s="146"/>
      <c r="S36" s="146"/>
    </row>
    <row r="37" spans="1:19" x14ac:dyDescent="0.25">
      <c r="C37" s="145">
        <v>37043</v>
      </c>
      <c r="E37" s="146">
        <v>1009692</v>
      </c>
      <c r="F37" s="146"/>
      <c r="G37" s="146">
        <v>925553</v>
      </c>
      <c r="H37" s="146"/>
      <c r="I37" s="146">
        <f t="shared" si="8"/>
        <v>84139</v>
      </c>
      <c r="J37" s="146"/>
      <c r="K37" s="146"/>
      <c r="L37" s="146"/>
      <c r="M37" s="146"/>
      <c r="N37" s="146"/>
      <c r="O37" s="146"/>
      <c r="P37" s="146"/>
      <c r="Q37" s="146"/>
      <c r="R37" s="146"/>
      <c r="S37" s="146"/>
    </row>
    <row r="38" spans="1:19" x14ac:dyDescent="0.25">
      <c r="C38" s="145">
        <v>37073</v>
      </c>
      <c r="E38" s="146">
        <v>1160584</v>
      </c>
      <c r="F38" s="146"/>
      <c r="G38" s="146">
        <v>1032629</v>
      </c>
      <c r="H38" s="146"/>
      <c r="I38" s="146">
        <f t="shared" si="8"/>
        <v>127955</v>
      </c>
      <c r="J38" s="146"/>
      <c r="K38" s="146"/>
      <c r="L38" s="146"/>
      <c r="M38" s="146"/>
      <c r="N38" s="146"/>
      <c r="O38" s="146"/>
      <c r="P38" s="146"/>
      <c r="Q38" s="146"/>
      <c r="R38" s="146"/>
      <c r="S38" s="146"/>
    </row>
    <row r="39" spans="1:19" x14ac:dyDescent="0.25">
      <c r="C39" s="145"/>
      <c r="E39" s="146"/>
      <c r="F39" s="146"/>
      <c r="G39" s="146"/>
      <c r="H39" s="146"/>
      <c r="I39" s="146">
        <f>SUM(I28:I38)</f>
        <v>178343</v>
      </c>
      <c r="J39" s="146"/>
      <c r="K39" s="146"/>
      <c r="L39" s="146"/>
      <c r="M39" s="146"/>
      <c r="N39" s="146"/>
      <c r="O39" s="146"/>
      <c r="P39" s="146"/>
      <c r="Q39" s="146"/>
      <c r="R39" s="146"/>
      <c r="S39" s="146"/>
    </row>
    <row r="40" spans="1:19" x14ac:dyDescent="0.25">
      <c r="C40" s="145"/>
      <c r="E40" s="146"/>
      <c r="F40" s="146"/>
      <c r="G40" s="146"/>
      <c r="H40" s="146"/>
      <c r="I40" s="146"/>
      <c r="J40" s="146"/>
      <c r="K40" s="146"/>
      <c r="L40" s="146"/>
      <c r="M40" s="146"/>
      <c r="N40" s="146"/>
      <c r="O40" s="146"/>
      <c r="P40" s="146"/>
      <c r="Q40" s="146"/>
      <c r="R40" s="146"/>
      <c r="S40" s="146"/>
    </row>
    <row r="41" spans="1:19" x14ac:dyDescent="0.25">
      <c r="C41" s="145"/>
      <c r="E41" s="146"/>
      <c r="F41" s="146"/>
      <c r="G41" s="146"/>
      <c r="H41" s="146"/>
      <c r="I41" s="146">
        <v>0</v>
      </c>
      <c r="J41" s="146"/>
      <c r="K41" s="146"/>
      <c r="L41" s="146"/>
      <c r="M41" s="146"/>
      <c r="N41" s="146"/>
      <c r="O41" s="146"/>
      <c r="P41" s="146"/>
      <c r="Q41" s="146"/>
      <c r="R41" s="146"/>
      <c r="S41" s="146"/>
    </row>
    <row r="42" spans="1:19" x14ac:dyDescent="0.25">
      <c r="A42">
        <v>96027206</v>
      </c>
      <c r="C42" s="145">
        <v>36800</v>
      </c>
      <c r="E42" s="146">
        <v>0</v>
      </c>
      <c r="F42" s="146"/>
      <c r="G42" s="146">
        <v>52221</v>
      </c>
      <c r="H42" s="146"/>
      <c r="I42" s="146">
        <f>+E42-G42</f>
        <v>-52221</v>
      </c>
      <c r="J42" s="146"/>
      <c r="K42" s="146"/>
      <c r="L42" s="146"/>
      <c r="M42" s="146"/>
      <c r="N42" s="146"/>
      <c r="O42" s="146"/>
      <c r="P42" s="146"/>
      <c r="Q42" s="146"/>
      <c r="R42" s="146"/>
      <c r="S42" s="146"/>
    </row>
    <row r="43" spans="1:19" x14ac:dyDescent="0.25">
      <c r="C43" s="145">
        <v>36831</v>
      </c>
      <c r="E43" s="146">
        <v>0</v>
      </c>
      <c r="F43" s="146"/>
      <c r="G43" s="146">
        <v>31744</v>
      </c>
      <c r="H43" s="146"/>
      <c r="I43" s="146">
        <f t="shared" ref="I43:I51" si="9">+E43-G43</f>
        <v>-31744</v>
      </c>
      <c r="J43" s="146"/>
      <c r="K43" s="146"/>
      <c r="L43" s="146"/>
      <c r="M43" s="146"/>
      <c r="N43" s="146"/>
      <c r="O43" s="146"/>
      <c r="P43" s="146"/>
      <c r="Q43" s="146"/>
      <c r="R43" s="146"/>
      <c r="S43" s="146"/>
    </row>
    <row r="44" spans="1:19" x14ac:dyDescent="0.25">
      <c r="C44" s="145">
        <v>36861</v>
      </c>
      <c r="E44" s="146">
        <v>0</v>
      </c>
      <c r="F44" s="146"/>
      <c r="G44" s="146">
        <v>27096</v>
      </c>
      <c r="H44" s="146"/>
      <c r="I44" s="146">
        <f t="shared" si="9"/>
        <v>-27096</v>
      </c>
      <c r="J44" s="146"/>
      <c r="K44" s="146"/>
      <c r="L44" s="146"/>
      <c r="M44" s="146"/>
      <c r="N44" s="146"/>
      <c r="O44" s="146"/>
      <c r="P44" s="146"/>
      <c r="Q44" s="146"/>
      <c r="R44" s="146"/>
      <c r="S44" s="146"/>
    </row>
    <row r="45" spans="1:19" x14ac:dyDescent="0.25">
      <c r="C45" s="145">
        <v>36892</v>
      </c>
      <c r="E45" s="146">
        <v>0</v>
      </c>
      <c r="F45" s="146"/>
      <c r="G45" s="146">
        <v>20789</v>
      </c>
      <c r="H45" s="146"/>
      <c r="I45" s="146">
        <f t="shared" si="9"/>
        <v>-20789</v>
      </c>
      <c r="J45" s="146"/>
      <c r="K45" s="146"/>
      <c r="L45" s="146"/>
      <c r="M45" s="146"/>
      <c r="N45" s="146"/>
      <c r="O45" s="146"/>
      <c r="P45" s="146"/>
      <c r="Q45" s="146"/>
      <c r="R45" s="146"/>
      <c r="S45" s="146"/>
    </row>
    <row r="46" spans="1:19" x14ac:dyDescent="0.25">
      <c r="C46" s="145">
        <v>36923</v>
      </c>
      <c r="E46" s="146">
        <v>0</v>
      </c>
      <c r="F46" s="146"/>
      <c r="G46" s="146">
        <v>20400</v>
      </c>
      <c r="H46" s="146"/>
      <c r="I46" s="146">
        <f t="shared" si="9"/>
        <v>-20400</v>
      </c>
      <c r="J46" s="146"/>
      <c r="K46" s="146"/>
      <c r="L46" s="146"/>
      <c r="M46" s="146"/>
      <c r="N46" s="146"/>
      <c r="O46" s="146"/>
      <c r="P46" s="146"/>
      <c r="Q46" s="146"/>
      <c r="R46" s="146"/>
      <c r="S46" s="146"/>
    </row>
    <row r="47" spans="1:19" x14ac:dyDescent="0.25">
      <c r="C47" s="145">
        <v>36951</v>
      </c>
      <c r="E47" s="146">
        <v>0</v>
      </c>
      <c r="F47" s="146"/>
      <c r="G47" s="146">
        <v>10282</v>
      </c>
      <c r="H47" s="146"/>
      <c r="I47" s="146">
        <f t="shared" si="9"/>
        <v>-10282</v>
      </c>
      <c r="J47" s="146"/>
      <c r="K47" s="146"/>
      <c r="L47" s="146"/>
      <c r="M47" s="146"/>
      <c r="N47" s="146"/>
      <c r="O47" s="146"/>
      <c r="P47" s="146"/>
      <c r="Q47" s="146"/>
      <c r="R47" s="146"/>
      <c r="S47" s="146"/>
    </row>
    <row r="48" spans="1:19" x14ac:dyDescent="0.25">
      <c r="C48" s="145">
        <v>36982</v>
      </c>
      <c r="E48" s="146">
        <v>4500</v>
      </c>
      <c r="F48" s="146"/>
      <c r="G48" s="146">
        <v>8487</v>
      </c>
      <c r="H48" s="146"/>
      <c r="I48" s="146">
        <f t="shared" si="9"/>
        <v>-3987</v>
      </c>
      <c r="J48" s="146"/>
      <c r="K48" s="146"/>
      <c r="L48" s="146"/>
      <c r="M48" s="146"/>
      <c r="N48" s="146"/>
      <c r="O48" s="146"/>
      <c r="P48" s="146"/>
      <c r="Q48" s="146"/>
      <c r="R48" s="146"/>
      <c r="S48" s="146"/>
    </row>
    <row r="49" spans="1:19" x14ac:dyDescent="0.25">
      <c r="C49" s="145">
        <v>37012</v>
      </c>
      <c r="E49" s="146">
        <v>40500</v>
      </c>
      <c r="F49" s="146"/>
      <c r="G49" s="146">
        <v>53336</v>
      </c>
      <c r="H49" s="146"/>
      <c r="I49" s="146">
        <f t="shared" si="9"/>
        <v>-12836</v>
      </c>
      <c r="J49" s="146"/>
      <c r="K49" s="146"/>
      <c r="L49" s="146"/>
      <c r="M49" s="146"/>
      <c r="N49" s="146"/>
      <c r="O49" s="146"/>
      <c r="P49" s="146"/>
      <c r="Q49" s="146"/>
      <c r="R49" s="146"/>
      <c r="S49" s="146"/>
    </row>
    <row r="50" spans="1:19" x14ac:dyDescent="0.25">
      <c r="C50" s="145">
        <v>37043</v>
      </c>
      <c r="E50" s="146">
        <v>0</v>
      </c>
      <c r="F50" s="146"/>
      <c r="G50" s="146">
        <v>8615</v>
      </c>
      <c r="H50" s="146"/>
      <c r="I50" s="146">
        <f t="shared" si="9"/>
        <v>-8615</v>
      </c>
      <c r="J50" s="146"/>
      <c r="K50" s="146"/>
      <c r="L50" s="146"/>
      <c r="M50" s="146"/>
      <c r="N50" s="146"/>
      <c r="O50" s="146"/>
      <c r="P50" s="146"/>
      <c r="Q50" s="146"/>
      <c r="R50" s="146"/>
      <c r="S50" s="146"/>
    </row>
    <row r="51" spans="1:19" x14ac:dyDescent="0.25">
      <c r="C51" s="145">
        <v>37073</v>
      </c>
      <c r="E51" s="146">
        <v>0</v>
      </c>
      <c r="F51" s="146"/>
      <c r="G51" s="146">
        <v>29407</v>
      </c>
      <c r="H51" s="146"/>
      <c r="I51" s="146">
        <f t="shared" si="9"/>
        <v>-29407</v>
      </c>
      <c r="J51" s="146"/>
      <c r="K51" s="146"/>
      <c r="L51" s="146"/>
      <c r="M51" s="146"/>
      <c r="N51" s="146"/>
      <c r="O51" s="146"/>
      <c r="P51" s="146"/>
      <c r="Q51" s="146"/>
      <c r="R51" s="146"/>
      <c r="S51" s="146"/>
    </row>
    <row r="52" spans="1:19" x14ac:dyDescent="0.25">
      <c r="C52" s="145"/>
      <c r="E52" s="146"/>
      <c r="F52" s="146"/>
      <c r="G52" s="146"/>
      <c r="H52" s="146"/>
      <c r="I52" s="146">
        <f>SUM(I41:I51)</f>
        <v>-217377</v>
      </c>
      <c r="J52" s="146"/>
      <c r="K52" s="146"/>
      <c r="L52" s="146"/>
      <c r="M52" s="146"/>
      <c r="N52" s="146"/>
      <c r="O52" s="146"/>
      <c r="P52" s="146"/>
      <c r="Q52" s="146"/>
      <c r="R52" s="146"/>
      <c r="S52" s="146"/>
    </row>
    <row r="53" spans="1:19" x14ac:dyDescent="0.25">
      <c r="E53" s="146"/>
      <c r="F53" s="146"/>
      <c r="G53" s="146"/>
      <c r="H53" s="146"/>
      <c r="I53" s="146"/>
      <c r="J53" s="146"/>
      <c r="K53" s="146"/>
      <c r="L53" s="146"/>
      <c r="M53" s="146"/>
      <c r="N53" s="146"/>
      <c r="O53" s="146"/>
      <c r="P53" s="146"/>
      <c r="Q53" s="146"/>
      <c r="R53" s="146"/>
      <c r="S53" s="146"/>
    </row>
    <row r="54" spans="1:19" x14ac:dyDescent="0.25">
      <c r="E54" s="146"/>
      <c r="F54" s="146"/>
      <c r="G54" s="146"/>
      <c r="H54" s="146"/>
      <c r="I54" s="146">
        <v>0</v>
      </c>
      <c r="J54" s="146"/>
      <c r="K54" s="146"/>
      <c r="L54" s="146"/>
      <c r="M54" s="146"/>
      <c r="N54" s="146"/>
      <c r="O54" s="146"/>
      <c r="P54" s="146"/>
      <c r="Q54" s="146"/>
      <c r="R54" s="146"/>
      <c r="S54" s="146"/>
    </row>
    <row r="55" spans="1:19" x14ac:dyDescent="0.25">
      <c r="A55">
        <v>96027588</v>
      </c>
      <c r="C55" s="145">
        <v>36800</v>
      </c>
      <c r="E55" s="146">
        <v>218921</v>
      </c>
      <c r="F55" s="146"/>
      <c r="G55" s="146">
        <v>194169</v>
      </c>
      <c r="H55" s="146"/>
      <c r="I55" s="146">
        <f>+E55-G55</f>
        <v>24752</v>
      </c>
      <c r="J55" s="146"/>
      <c r="K55" s="146"/>
      <c r="L55" s="146"/>
      <c r="M55" s="146"/>
      <c r="N55" s="146"/>
      <c r="O55" s="146"/>
      <c r="P55" s="146"/>
      <c r="Q55" s="146"/>
      <c r="R55" s="146"/>
      <c r="S55" s="146"/>
    </row>
    <row r="56" spans="1:19" x14ac:dyDescent="0.25">
      <c r="C56" s="145">
        <v>36831</v>
      </c>
      <c r="E56" s="146">
        <v>193649</v>
      </c>
      <c r="F56" s="146"/>
      <c r="G56" s="146">
        <v>212262</v>
      </c>
      <c r="H56" s="146"/>
      <c r="I56" s="146">
        <f t="shared" ref="I56:I64" si="10">+E56-G56</f>
        <v>-18613</v>
      </c>
      <c r="J56" s="146"/>
      <c r="K56" s="146"/>
      <c r="L56" s="146"/>
      <c r="M56" s="146"/>
      <c r="N56" s="146"/>
      <c r="O56" s="146"/>
      <c r="P56" s="146"/>
      <c r="Q56" s="146"/>
      <c r="R56" s="146"/>
      <c r="S56" s="146"/>
    </row>
    <row r="57" spans="1:19" x14ac:dyDescent="0.25">
      <c r="C57" s="145">
        <v>36861</v>
      </c>
      <c r="E57" s="146">
        <v>175981</v>
      </c>
      <c r="F57" s="146"/>
      <c r="G57" s="146">
        <v>191474</v>
      </c>
      <c r="H57" s="146"/>
      <c r="I57" s="146">
        <f t="shared" si="10"/>
        <v>-15493</v>
      </c>
      <c r="J57" s="146"/>
      <c r="K57" s="146"/>
      <c r="L57" s="146"/>
      <c r="M57" s="146"/>
      <c r="N57" s="146"/>
      <c r="O57" s="146"/>
      <c r="P57" s="146"/>
      <c r="Q57" s="146"/>
      <c r="R57" s="146"/>
      <c r="S57" s="146"/>
    </row>
    <row r="58" spans="1:19" x14ac:dyDescent="0.25">
      <c r="C58" s="145">
        <v>36892</v>
      </c>
      <c r="E58" s="146">
        <v>138214</v>
      </c>
      <c r="F58" s="146"/>
      <c r="G58" s="146">
        <v>182985</v>
      </c>
      <c r="H58" s="146"/>
      <c r="I58" s="146">
        <f t="shared" si="10"/>
        <v>-44771</v>
      </c>
      <c r="J58" s="146"/>
      <c r="K58" s="146"/>
      <c r="L58" s="146"/>
      <c r="M58" s="146"/>
      <c r="N58" s="146"/>
      <c r="O58" s="146"/>
      <c r="P58" s="146"/>
      <c r="Q58" s="146"/>
      <c r="R58" s="146"/>
      <c r="S58" s="146"/>
    </row>
    <row r="59" spans="1:19" x14ac:dyDescent="0.25">
      <c r="C59" s="145">
        <v>36923</v>
      </c>
      <c r="E59" s="146">
        <v>101584</v>
      </c>
      <c r="F59" s="146"/>
      <c r="G59" s="146">
        <v>106099</v>
      </c>
      <c r="H59" s="146"/>
      <c r="I59" s="146">
        <f t="shared" si="10"/>
        <v>-4515</v>
      </c>
      <c r="J59" s="146"/>
      <c r="K59" s="146"/>
      <c r="L59" s="146"/>
      <c r="M59" s="146"/>
      <c r="N59" s="146"/>
      <c r="O59" s="146"/>
      <c r="P59" s="146"/>
      <c r="Q59" s="146"/>
      <c r="R59" s="146"/>
      <c r="S59" s="146"/>
    </row>
    <row r="60" spans="1:19" x14ac:dyDescent="0.25">
      <c r="C60" s="145">
        <v>36951</v>
      </c>
      <c r="E60" s="146">
        <v>98385</v>
      </c>
      <c r="F60" s="146"/>
      <c r="G60" s="146">
        <v>74387</v>
      </c>
      <c r="H60" s="146"/>
      <c r="I60" s="146">
        <f t="shared" si="10"/>
        <v>23998</v>
      </c>
      <c r="J60" s="146"/>
      <c r="K60" s="146"/>
      <c r="L60" s="146"/>
      <c r="M60" s="146"/>
      <c r="N60" s="146"/>
      <c r="O60" s="146"/>
      <c r="P60" s="146"/>
      <c r="Q60" s="146"/>
      <c r="R60" s="146"/>
      <c r="S60" s="146"/>
    </row>
    <row r="61" spans="1:19" x14ac:dyDescent="0.25">
      <c r="C61" s="145">
        <v>36982</v>
      </c>
      <c r="E61" s="146">
        <v>50483</v>
      </c>
      <c r="F61" s="146"/>
      <c r="G61" s="146">
        <v>3870</v>
      </c>
      <c r="H61" s="146"/>
      <c r="I61" s="146">
        <f t="shared" si="10"/>
        <v>46613</v>
      </c>
      <c r="J61" s="146"/>
      <c r="K61" s="146"/>
      <c r="L61" s="146"/>
      <c r="M61" s="146"/>
      <c r="N61" s="146"/>
      <c r="O61" s="146"/>
      <c r="P61" s="146"/>
      <c r="Q61" s="146"/>
      <c r="R61" s="146"/>
      <c r="S61" s="146"/>
    </row>
    <row r="62" spans="1:19" x14ac:dyDescent="0.25">
      <c r="C62" s="145">
        <v>37012</v>
      </c>
      <c r="E62" s="146">
        <v>77434</v>
      </c>
      <c r="F62" s="146"/>
      <c r="G62" s="146">
        <v>84723</v>
      </c>
      <c r="H62" s="146"/>
      <c r="I62" s="146">
        <f t="shared" si="10"/>
        <v>-7289</v>
      </c>
      <c r="J62" s="146"/>
      <c r="K62" s="146"/>
      <c r="L62" s="146"/>
      <c r="M62" s="146"/>
      <c r="N62" s="146"/>
      <c r="O62" s="146"/>
      <c r="P62" s="146"/>
      <c r="Q62" s="146"/>
      <c r="R62" s="146"/>
      <c r="S62" s="146"/>
    </row>
    <row r="63" spans="1:19" x14ac:dyDescent="0.25">
      <c r="C63" s="145">
        <v>37043</v>
      </c>
      <c r="E63" s="146">
        <v>66830</v>
      </c>
      <c r="F63" s="146"/>
      <c r="G63" s="146">
        <v>71160</v>
      </c>
      <c r="H63" s="146"/>
      <c r="I63" s="146">
        <f t="shared" si="10"/>
        <v>-4330</v>
      </c>
      <c r="J63" s="146"/>
      <c r="K63" s="146"/>
      <c r="L63" s="146"/>
      <c r="M63" s="146"/>
      <c r="N63" s="146"/>
      <c r="O63" s="146"/>
      <c r="P63" s="146"/>
      <c r="Q63" s="146"/>
      <c r="R63" s="146"/>
      <c r="S63" s="146"/>
    </row>
    <row r="64" spans="1:19" x14ac:dyDescent="0.25">
      <c r="C64" s="145">
        <v>37073</v>
      </c>
      <c r="E64" s="146">
        <v>72752</v>
      </c>
      <c r="F64" s="146"/>
      <c r="G64" s="146">
        <v>74834</v>
      </c>
      <c r="H64" s="146"/>
      <c r="I64" s="146">
        <f t="shared" si="10"/>
        <v>-2082</v>
      </c>
      <c r="J64" s="146"/>
      <c r="K64" s="146"/>
      <c r="L64" s="146"/>
      <c r="M64" s="146"/>
      <c r="N64" s="146"/>
      <c r="O64" s="146"/>
      <c r="P64" s="146"/>
      <c r="Q64" s="146"/>
      <c r="R64" s="146"/>
      <c r="S64" s="146"/>
    </row>
    <row r="65" spans="1:19" x14ac:dyDescent="0.25">
      <c r="C65" s="145"/>
      <c r="E65" s="146"/>
      <c r="F65" s="146"/>
      <c r="G65" s="146"/>
      <c r="H65" s="146"/>
      <c r="I65" s="146">
        <f>SUM(I54:I64)</f>
        <v>-1730</v>
      </c>
      <c r="J65" s="146"/>
      <c r="K65" s="146"/>
      <c r="L65" s="146"/>
      <c r="M65" s="146"/>
      <c r="N65" s="146"/>
      <c r="O65" s="146"/>
      <c r="P65" s="146"/>
      <c r="Q65" s="146"/>
      <c r="R65" s="146"/>
      <c r="S65" s="146"/>
    </row>
    <row r="66" spans="1:19" x14ac:dyDescent="0.25">
      <c r="E66" s="146"/>
      <c r="F66" s="146"/>
      <c r="G66" s="146"/>
      <c r="H66" s="146"/>
      <c r="I66" s="146"/>
      <c r="J66" s="146"/>
      <c r="K66" s="146"/>
      <c r="L66" s="146"/>
      <c r="M66" s="146"/>
      <c r="N66" s="146"/>
      <c r="O66" s="146"/>
      <c r="P66" s="146"/>
      <c r="Q66" s="146"/>
      <c r="R66" s="146"/>
      <c r="S66" s="146"/>
    </row>
    <row r="67" spans="1:19" x14ac:dyDescent="0.25">
      <c r="E67" s="146"/>
      <c r="F67" s="146"/>
      <c r="G67" s="146"/>
      <c r="H67" s="146"/>
      <c r="I67" s="153">
        <v>-69461</v>
      </c>
      <c r="J67" s="146"/>
      <c r="K67" s="146"/>
      <c r="L67" s="146"/>
      <c r="M67" s="146"/>
      <c r="N67" s="146"/>
      <c r="O67" s="146"/>
      <c r="P67" s="146"/>
      <c r="Q67" s="146"/>
      <c r="R67" s="146"/>
      <c r="S67" s="146"/>
    </row>
    <row r="68" spans="1:19" x14ac:dyDescent="0.25">
      <c r="A68">
        <v>96027893</v>
      </c>
      <c r="C68" s="145">
        <v>36800</v>
      </c>
      <c r="E68" s="146">
        <v>296703</v>
      </c>
      <c r="F68" s="146"/>
      <c r="G68" s="146">
        <v>242389</v>
      </c>
      <c r="H68" s="146"/>
      <c r="I68" s="146">
        <f>+E68-G68</f>
        <v>54314</v>
      </c>
      <c r="J68" s="146"/>
      <c r="K68" s="146"/>
      <c r="L68" s="146"/>
      <c r="M68" s="146"/>
      <c r="N68" s="146"/>
      <c r="O68" s="146"/>
      <c r="P68" s="146"/>
      <c r="Q68" s="146"/>
      <c r="R68" s="146"/>
      <c r="S68" s="146"/>
    </row>
    <row r="69" spans="1:19" x14ac:dyDescent="0.25">
      <c r="C69" s="145">
        <v>36831</v>
      </c>
      <c r="E69" s="146">
        <v>361612</v>
      </c>
      <c r="F69" s="146"/>
      <c r="G69" s="146">
        <v>286093</v>
      </c>
      <c r="H69" s="146"/>
      <c r="I69" s="146">
        <f t="shared" ref="I69:I77" si="11">+E69-G69</f>
        <v>75519</v>
      </c>
      <c r="J69" s="146"/>
      <c r="K69" s="146"/>
      <c r="L69" s="146"/>
      <c r="M69" s="146"/>
      <c r="N69" s="146"/>
      <c r="O69" s="146"/>
      <c r="P69" s="146"/>
      <c r="Q69" s="146"/>
      <c r="R69" s="146"/>
      <c r="S69" s="146"/>
    </row>
    <row r="70" spans="1:19" x14ac:dyDescent="0.25">
      <c r="C70" s="145">
        <v>36861</v>
      </c>
      <c r="E70" s="146">
        <v>435103</v>
      </c>
      <c r="F70" s="146"/>
      <c r="G70" s="146">
        <v>426176</v>
      </c>
      <c r="H70" s="146"/>
      <c r="I70" s="146">
        <f t="shared" si="11"/>
        <v>8927</v>
      </c>
      <c r="J70" s="146"/>
      <c r="K70" s="146"/>
      <c r="L70" s="146"/>
      <c r="M70" s="146"/>
      <c r="N70" s="146"/>
      <c r="O70" s="146"/>
      <c r="P70" s="146"/>
      <c r="Q70" s="146"/>
      <c r="R70" s="146"/>
      <c r="S70" s="146"/>
    </row>
    <row r="71" spans="1:19" x14ac:dyDescent="0.25">
      <c r="C71" s="145">
        <v>36892</v>
      </c>
      <c r="E71" s="146">
        <v>443994</v>
      </c>
      <c r="F71" s="146"/>
      <c r="G71" s="146">
        <v>451176</v>
      </c>
      <c r="H71" s="146"/>
      <c r="I71" s="146">
        <f t="shared" si="11"/>
        <v>-7182</v>
      </c>
      <c r="J71" s="146"/>
      <c r="K71" s="146"/>
      <c r="L71" s="146"/>
      <c r="M71" s="146"/>
      <c r="N71" s="146"/>
      <c r="O71" s="146"/>
      <c r="P71" s="146"/>
      <c r="Q71" s="146"/>
      <c r="R71" s="146"/>
      <c r="S71" s="146"/>
    </row>
    <row r="72" spans="1:19" x14ac:dyDescent="0.25">
      <c r="C72" s="145">
        <v>36923</v>
      </c>
      <c r="E72" s="146">
        <v>402329</v>
      </c>
      <c r="F72" s="146"/>
      <c r="G72" s="146">
        <v>424690</v>
      </c>
      <c r="H72" s="146"/>
      <c r="I72" s="146">
        <f t="shared" si="11"/>
        <v>-22361</v>
      </c>
      <c r="J72" s="146"/>
      <c r="K72" s="146"/>
      <c r="L72" s="146"/>
      <c r="M72" s="146"/>
      <c r="N72" s="146"/>
      <c r="O72" s="146"/>
      <c r="P72" s="146"/>
      <c r="Q72" s="146"/>
      <c r="R72" s="146"/>
      <c r="S72" s="146"/>
    </row>
    <row r="73" spans="1:19" x14ac:dyDescent="0.25">
      <c r="C73" s="145">
        <v>36951</v>
      </c>
      <c r="E73" s="146">
        <v>545930</v>
      </c>
      <c r="F73" s="146"/>
      <c r="G73" s="146">
        <v>457920</v>
      </c>
      <c r="H73" s="146"/>
      <c r="I73" s="146">
        <f t="shared" si="11"/>
        <v>88010</v>
      </c>
      <c r="J73" s="146"/>
      <c r="K73" s="146"/>
      <c r="L73" s="146"/>
      <c r="M73" s="146"/>
      <c r="N73" s="146"/>
      <c r="O73" s="146"/>
      <c r="P73" s="146"/>
      <c r="Q73" s="146"/>
      <c r="R73" s="146"/>
      <c r="S73" s="146"/>
    </row>
    <row r="74" spans="1:19" x14ac:dyDescent="0.25">
      <c r="C74" s="145">
        <v>36982</v>
      </c>
      <c r="E74" s="146">
        <v>330156</v>
      </c>
      <c r="F74" s="146"/>
      <c r="G74" s="146">
        <v>328620</v>
      </c>
      <c r="H74" s="146"/>
      <c r="I74" s="146">
        <f t="shared" si="11"/>
        <v>1536</v>
      </c>
      <c r="J74" s="146"/>
      <c r="K74" s="146"/>
      <c r="L74" s="146"/>
      <c r="M74" s="146"/>
      <c r="N74" s="146"/>
      <c r="O74" s="146"/>
      <c r="P74" s="146"/>
      <c r="Q74" s="146"/>
      <c r="R74" s="146"/>
      <c r="S74" s="146"/>
    </row>
    <row r="75" spans="1:19" x14ac:dyDescent="0.25">
      <c r="C75" s="145">
        <v>37012</v>
      </c>
      <c r="E75" s="146">
        <v>337339</v>
      </c>
      <c r="F75" s="146"/>
      <c r="G75" s="146">
        <v>337745</v>
      </c>
      <c r="H75" s="146"/>
      <c r="I75" s="146">
        <f t="shared" si="11"/>
        <v>-406</v>
      </c>
      <c r="J75" s="146"/>
      <c r="K75" s="146"/>
      <c r="L75" s="146"/>
      <c r="M75" s="146"/>
      <c r="N75" s="146"/>
      <c r="O75" s="146"/>
      <c r="P75" s="146"/>
      <c r="Q75" s="146"/>
      <c r="R75" s="146"/>
      <c r="S75" s="146"/>
    </row>
    <row r="76" spans="1:19" x14ac:dyDescent="0.25">
      <c r="C76" s="145">
        <v>37043</v>
      </c>
      <c r="E76" s="146">
        <v>329915</v>
      </c>
      <c r="F76" s="146"/>
      <c r="G76" s="146">
        <v>435743</v>
      </c>
      <c r="H76" s="146"/>
      <c r="I76" s="146">
        <f t="shared" si="11"/>
        <v>-105828</v>
      </c>
      <c r="J76" s="146"/>
      <c r="K76" s="146"/>
      <c r="L76" s="146"/>
      <c r="M76" s="146"/>
      <c r="N76" s="146"/>
      <c r="O76" s="146"/>
      <c r="P76" s="146"/>
      <c r="Q76" s="146"/>
      <c r="R76" s="146"/>
      <c r="S76" s="146"/>
    </row>
    <row r="77" spans="1:19" x14ac:dyDescent="0.25">
      <c r="C77" s="145">
        <v>37073</v>
      </c>
      <c r="E77" s="146">
        <v>341030</v>
      </c>
      <c r="F77" s="146"/>
      <c r="G77" s="146">
        <v>341341</v>
      </c>
      <c r="H77" s="146"/>
      <c r="I77" s="146">
        <f t="shared" si="11"/>
        <v>-311</v>
      </c>
      <c r="J77" s="146"/>
      <c r="K77" s="146"/>
      <c r="L77" s="146"/>
      <c r="M77" s="146"/>
      <c r="N77" s="146"/>
      <c r="O77" s="146"/>
      <c r="P77" s="146"/>
      <c r="Q77" s="146"/>
      <c r="R77" s="146"/>
      <c r="S77" s="146"/>
    </row>
    <row r="78" spans="1:19" x14ac:dyDescent="0.25">
      <c r="C78" s="145"/>
      <c r="E78" s="146"/>
      <c r="F78" s="146"/>
      <c r="G78" s="146"/>
      <c r="H78" s="146"/>
      <c r="I78" s="146">
        <f>SUM(I67:I77)</f>
        <v>22757</v>
      </c>
      <c r="J78" s="146"/>
      <c r="K78" s="146"/>
      <c r="L78" s="146"/>
      <c r="M78" s="146"/>
      <c r="N78" s="146"/>
      <c r="O78" s="146"/>
      <c r="P78" s="146"/>
      <c r="Q78" s="146"/>
      <c r="R78" s="146"/>
      <c r="S78" s="146"/>
    </row>
    <row r="79" spans="1:19" x14ac:dyDescent="0.25">
      <c r="E79" s="146"/>
      <c r="F79" s="146"/>
      <c r="G79" s="146"/>
      <c r="H79" s="146"/>
      <c r="I79" s="146"/>
      <c r="J79" s="146"/>
      <c r="K79" s="146"/>
      <c r="L79" s="146"/>
      <c r="M79" s="146"/>
      <c r="N79" s="146"/>
      <c r="O79" s="146"/>
      <c r="P79" s="146"/>
      <c r="Q79" s="146"/>
      <c r="R79" s="146"/>
      <c r="S79" s="146"/>
    </row>
    <row r="80" spans="1:19" x14ac:dyDescent="0.25">
      <c r="E80" s="146"/>
      <c r="F80" s="146"/>
      <c r="G80" s="146"/>
      <c r="H80" s="146"/>
      <c r="I80" s="146">
        <v>0</v>
      </c>
      <c r="J80" s="146"/>
      <c r="K80" s="146"/>
      <c r="L80" s="146"/>
      <c r="M80" s="146"/>
      <c r="N80" s="146"/>
      <c r="O80" s="146"/>
      <c r="P80" s="146"/>
      <c r="Q80" s="146"/>
      <c r="R80" s="146"/>
      <c r="S80" s="146"/>
    </row>
    <row r="81" spans="1:19" x14ac:dyDescent="0.25">
      <c r="A81">
        <v>96027895</v>
      </c>
      <c r="C81" s="145">
        <v>36800</v>
      </c>
      <c r="E81" s="146">
        <v>350275</v>
      </c>
      <c r="F81" s="146"/>
      <c r="G81" s="146">
        <v>322276</v>
      </c>
      <c r="H81" s="146"/>
      <c r="I81" s="146">
        <f>+E81-G81</f>
        <v>27999</v>
      </c>
      <c r="J81" s="146"/>
      <c r="K81" s="146"/>
      <c r="L81" s="146"/>
      <c r="M81" s="146"/>
      <c r="N81" s="146"/>
      <c r="O81" s="146"/>
      <c r="P81" s="146"/>
      <c r="Q81" s="146"/>
      <c r="R81" s="146"/>
      <c r="S81" s="146"/>
    </row>
    <row r="82" spans="1:19" x14ac:dyDescent="0.25">
      <c r="C82" s="145">
        <v>36831</v>
      </c>
      <c r="E82" s="146">
        <v>382934</v>
      </c>
      <c r="F82" s="146"/>
      <c r="G82" s="146">
        <v>334571</v>
      </c>
      <c r="H82" s="146"/>
      <c r="I82" s="146">
        <f t="shared" ref="I82:I90" si="12">+E82-G82</f>
        <v>48363</v>
      </c>
      <c r="J82" s="146"/>
      <c r="K82" s="146"/>
      <c r="L82" s="146"/>
      <c r="M82" s="146"/>
      <c r="N82" s="146"/>
      <c r="O82" s="146"/>
      <c r="P82" s="146"/>
      <c r="Q82" s="146"/>
      <c r="R82" s="146"/>
      <c r="S82" s="146"/>
    </row>
    <row r="83" spans="1:19" x14ac:dyDescent="0.25">
      <c r="C83" s="145">
        <v>36861</v>
      </c>
      <c r="E83" s="146">
        <v>403499</v>
      </c>
      <c r="F83" s="146"/>
      <c r="G83" s="146">
        <v>444037</v>
      </c>
      <c r="H83" s="146"/>
      <c r="I83" s="146">
        <f t="shared" si="12"/>
        <v>-40538</v>
      </c>
    </row>
    <row r="84" spans="1:19" x14ac:dyDescent="0.25">
      <c r="C84" s="145">
        <v>36892</v>
      </c>
      <c r="E84" s="146">
        <v>388533</v>
      </c>
      <c r="F84" s="146"/>
      <c r="G84" s="146">
        <v>394429</v>
      </c>
      <c r="H84" s="146"/>
      <c r="I84" s="146">
        <f t="shared" si="12"/>
        <v>-5896</v>
      </c>
    </row>
    <row r="85" spans="1:19" x14ac:dyDescent="0.25">
      <c r="C85" s="145">
        <v>36923</v>
      </c>
      <c r="E85" s="146">
        <v>383306</v>
      </c>
      <c r="F85" s="146"/>
      <c r="G85" s="146">
        <v>346214</v>
      </c>
      <c r="H85" s="146"/>
      <c r="I85" s="146">
        <f t="shared" si="12"/>
        <v>37092</v>
      </c>
    </row>
    <row r="86" spans="1:19" x14ac:dyDescent="0.25">
      <c r="C86" s="145">
        <v>36951</v>
      </c>
      <c r="E86" s="146">
        <v>422095</v>
      </c>
      <c r="F86" s="146"/>
      <c r="G86" s="146">
        <v>437848</v>
      </c>
      <c r="H86" s="146"/>
      <c r="I86" s="146">
        <f t="shared" si="12"/>
        <v>-15753</v>
      </c>
    </row>
    <row r="87" spans="1:19" x14ac:dyDescent="0.25">
      <c r="C87" s="145">
        <v>36982</v>
      </c>
      <c r="E87" s="146">
        <v>396162</v>
      </c>
      <c r="F87" s="146"/>
      <c r="G87" s="146">
        <v>424110</v>
      </c>
      <c r="H87" s="146"/>
      <c r="I87" s="146">
        <f t="shared" si="12"/>
        <v>-27948</v>
      </c>
    </row>
    <row r="88" spans="1:19" x14ac:dyDescent="0.25">
      <c r="C88" s="145">
        <v>37012</v>
      </c>
      <c r="E88" s="146">
        <v>432114</v>
      </c>
      <c r="F88" s="146"/>
      <c r="G88" s="146">
        <v>398140</v>
      </c>
      <c r="H88" s="146"/>
      <c r="I88" s="146">
        <f t="shared" si="12"/>
        <v>33974</v>
      </c>
    </row>
    <row r="89" spans="1:19" x14ac:dyDescent="0.25">
      <c r="C89" s="145">
        <v>37043</v>
      </c>
      <c r="E89" s="146">
        <v>424791</v>
      </c>
      <c r="F89" s="146"/>
      <c r="G89" s="146">
        <v>404700</v>
      </c>
      <c r="H89" s="146"/>
      <c r="I89" s="146">
        <f t="shared" si="12"/>
        <v>20091</v>
      </c>
    </row>
    <row r="90" spans="1:19" x14ac:dyDescent="0.25">
      <c r="C90" s="145">
        <v>37073</v>
      </c>
      <c r="E90" s="146">
        <v>413275</v>
      </c>
      <c r="F90" s="146"/>
      <c r="G90" s="146">
        <v>514421</v>
      </c>
      <c r="H90" s="146"/>
      <c r="I90" s="146">
        <f t="shared" si="12"/>
        <v>-101146</v>
      </c>
    </row>
    <row r="91" spans="1:19" x14ac:dyDescent="0.25">
      <c r="C91" s="145"/>
      <c r="E91" s="146"/>
      <c r="F91" s="146"/>
      <c r="G91" s="146"/>
      <c r="H91" s="146"/>
      <c r="I91" s="146">
        <f>SUM(I80:I90)</f>
        <v>-23762</v>
      </c>
    </row>
    <row r="93" spans="1:19" x14ac:dyDescent="0.25">
      <c r="I93" s="146">
        <v>0</v>
      </c>
    </row>
    <row r="94" spans="1:19" x14ac:dyDescent="0.25">
      <c r="A94">
        <v>96027898</v>
      </c>
      <c r="C94" s="145">
        <v>36800</v>
      </c>
      <c r="E94" s="146">
        <v>40994</v>
      </c>
      <c r="F94" s="146"/>
      <c r="G94" s="146">
        <v>45756</v>
      </c>
      <c r="H94" s="146"/>
      <c r="I94" s="146">
        <f>+E94-G94</f>
        <v>-4762</v>
      </c>
    </row>
    <row r="95" spans="1:19" x14ac:dyDescent="0.25">
      <c r="C95" s="145">
        <v>36831</v>
      </c>
      <c r="E95" s="146">
        <v>39584</v>
      </c>
      <c r="F95" s="146"/>
      <c r="G95" s="146">
        <v>34770</v>
      </c>
      <c r="H95" s="146"/>
      <c r="I95" s="146">
        <f t="shared" ref="I95:I103" si="13">+E95-G95</f>
        <v>4814</v>
      </c>
    </row>
    <row r="96" spans="1:19" x14ac:dyDescent="0.25">
      <c r="C96" s="145">
        <v>36861</v>
      </c>
      <c r="E96" s="146">
        <v>27992</v>
      </c>
      <c r="F96" s="146"/>
      <c r="G96" s="146">
        <v>35836</v>
      </c>
      <c r="H96" s="146"/>
      <c r="I96" s="146">
        <f t="shared" si="13"/>
        <v>-7844</v>
      </c>
    </row>
    <row r="97" spans="1:9" x14ac:dyDescent="0.25">
      <c r="C97" s="145">
        <v>36892</v>
      </c>
      <c r="E97" s="146">
        <v>23106</v>
      </c>
      <c r="F97" s="146"/>
      <c r="G97" s="146">
        <v>24959</v>
      </c>
      <c r="H97" s="146"/>
      <c r="I97" s="146">
        <f t="shared" si="13"/>
        <v>-1853</v>
      </c>
    </row>
    <row r="98" spans="1:9" x14ac:dyDescent="0.25">
      <c r="C98" s="145">
        <v>36923</v>
      </c>
      <c r="E98" s="146">
        <v>16255</v>
      </c>
      <c r="F98" s="146"/>
      <c r="G98" s="146">
        <v>19432</v>
      </c>
      <c r="H98" s="146"/>
      <c r="I98" s="146">
        <f t="shared" si="13"/>
        <v>-3177</v>
      </c>
    </row>
    <row r="99" spans="1:9" x14ac:dyDescent="0.25">
      <c r="C99" s="145">
        <v>36951</v>
      </c>
      <c r="E99" s="146">
        <v>12419</v>
      </c>
      <c r="F99" s="146"/>
      <c r="G99" s="146">
        <v>14648</v>
      </c>
      <c r="H99" s="146"/>
      <c r="I99" s="146">
        <f t="shared" si="13"/>
        <v>-2229</v>
      </c>
    </row>
    <row r="100" spans="1:9" x14ac:dyDescent="0.25">
      <c r="C100" s="145">
        <v>36982</v>
      </c>
      <c r="E100" s="146">
        <v>10678</v>
      </c>
      <c r="F100" s="146"/>
      <c r="G100" s="146">
        <v>14340</v>
      </c>
      <c r="H100" s="146"/>
      <c r="I100" s="146">
        <f t="shared" si="13"/>
        <v>-3662</v>
      </c>
    </row>
    <row r="101" spans="1:9" x14ac:dyDescent="0.25">
      <c r="C101" s="145">
        <v>37012</v>
      </c>
      <c r="E101" s="146">
        <v>2868</v>
      </c>
      <c r="F101" s="146"/>
      <c r="G101" s="146">
        <v>10075</v>
      </c>
      <c r="H101" s="146"/>
      <c r="I101" s="146">
        <f t="shared" si="13"/>
        <v>-7207</v>
      </c>
    </row>
    <row r="102" spans="1:9" x14ac:dyDescent="0.25">
      <c r="C102" s="145">
        <v>37043</v>
      </c>
      <c r="E102" s="146">
        <v>15679</v>
      </c>
      <c r="F102" s="146"/>
      <c r="G102" s="146">
        <v>4020</v>
      </c>
      <c r="H102" s="146"/>
      <c r="I102" s="146">
        <f t="shared" si="13"/>
        <v>11659</v>
      </c>
    </row>
    <row r="103" spans="1:9" x14ac:dyDescent="0.25">
      <c r="C103" s="145">
        <v>37073</v>
      </c>
      <c r="E103" s="146">
        <v>21467</v>
      </c>
      <c r="F103" s="146"/>
      <c r="G103" s="146">
        <v>14601</v>
      </c>
      <c r="H103" s="146"/>
      <c r="I103" s="146">
        <f t="shared" si="13"/>
        <v>6866</v>
      </c>
    </row>
    <row r="104" spans="1:9" x14ac:dyDescent="0.25">
      <c r="C104" s="145"/>
      <c r="E104" s="146"/>
      <c r="F104" s="146"/>
      <c r="G104" s="146"/>
      <c r="H104" s="146"/>
      <c r="I104" s="146">
        <f>SUM(I93:I103)</f>
        <v>-7395</v>
      </c>
    </row>
    <row r="106" spans="1:9" x14ac:dyDescent="0.25">
      <c r="I106" s="146">
        <v>0</v>
      </c>
    </row>
    <row r="107" spans="1:9" x14ac:dyDescent="0.25">
      <c r="A107">
        <v>96030312</v>
      </c>
      <c r="C107" s="145">
        <v>36800</v>
      </c>
      <c r="E107" s="146">
        <v>128798</v>
      </c>
      <c r="F107" s="146"/>
      <c r="G107" s="146">
        <v>138481</v>
      </c>
      <c r="H107" s="146"/>
      <c r="I107" s="146">
        <f>+E107-G107</f>
        <v>-9683</v>
      </c>
    </row>
    <row r="108" spans="1:9" x14ac:dyDescent="0.25">
      <c r="C108" s="145">
        <v>36831</v>
      </c>
      <c r="E108" s="146">
        <v>99832</v>
      </c>
      <c r="F108" s="146"/>
      <c r="G108" s="146">
        <v>108270</v>
      </c>
      <c r="H108" s="146"/>
      <c r="I108" s="146">
        <f t="shared" ref="I108:I116" si="14">+E108-G108</f>
        <v>-8438</v>
      </c>
    </row>
    <row r="109" spans="1:9" x14ac:dyDescent="0.25">
      <c r="C109" s="145">
        <v>36861</v>
      </c>
      <c r="E109" s="146">
        <v>0</v>
      </c>
      <c r="F109" s="146"/>
      <c r="G109" s="146">
        <v>0</v>
      </c>
      <c r="H109" s="146"/>
      <c r="I109" s="146">
        <f t="shared" si="14"/>
        <v>0</v>
      </c>
    </row>
    <row r="110" spans="1:9" x14ac:dyDescent="0.25">
      <c r="C110" s="145">
        <v>36892</v>
      </c>
      <c r="E110" s="146">
        <v>0</v>
      </c>
      <c r="F110" s="146"/>
      <c r="G110" s="146">
        <v>0</v>
      </c>
      <c r="H110" s="146"/>
      <c r="I110" s="146">
        <f t="shared" si="14"/>
        <v>0</v>
      </c>
    </row>
    <row r="111" spans="1:9" x14ac:dyDescent="0.25">
      <c r="C111" s="145">
        <v>36923</v>
      </c>
      <c r="E111" s="146">
        <v>0</v>
      </c>
      <c r="F111" s="146"/>
      <c r="G111" s="146">
        <v>0</v>
      </c>
      <c r="H111" s="146"/>
      <c r="I111" s="146">
        <f t="shared" si="14"/>
        <v>0</v>
      </c>
    </row>
    <row r="112" spans="1:9" x14ac:dyDescent="0.25">
      <c r="C112" s="145">
        <v>36951</v>
      </c>
      <c r="E112" s="146">
        <v>0</v>
      </c>
      <c r="F112" s="146"/>
      <c r="G112" s="146">
        <v>0</v>
      </c>
      <c r="H112" s="146"/>
      <c r="I112" s="146">
        <f t="shared" si="14"/>
        <v>0</v>
      </c>
    </row>
    <row r="113" spans="1:9" x14ac:dyDescent="0.25">
      <c r="C113" s="145">
        <v>36982</v>
      </c>
      <c r="E113" s="146">
        <v>0</v>
      </c>
      <c r="F113" s="146"/>
      <c r="G113" s="146">
        <v>0</v>
      </c>
      <c r="H113" s="146"/>
      <c r="I113" s="146">
        <f t="shared" si="14"/>
        <v>0</v>
      </c>
    </row>
    <row r="114" spans="1:9" x14ac:dyDescent="0.25">
      <c r="C114" s="145">
        <v>37012</v>
      </c>
      <c r="E114" s="146">
        <v>0</v>
      </c>
      <c r="F114" s="146"/>
      <c r="G114" s="146">
        <v>0</v>
      </c>
      <c r="H114" s="146"/>
      <c r="I114" s="146">
        <f t="shared" si="14"/>
        <v>0</v>
      </c>
    </row>
    <row r="115" spans="1:9" x14ac:dyDescent="0.25">
      <c r="C115" s="145">
        <v>37043</v>
      </c>
      <c r="E115" s="146">
        <v>0</v>
      </c>
      <c r="F115" s="146"/>
      <c r="G115" s="146">
        <v>0</v>
      </c>
      <c r="H115" s="146"/>
      <c r="I115" s="146">
        <f t="shared" si="14"/>
        <v>0</v>
      </c>
    </row>
    <row r="116" spans="1:9" x14ac:dyDescent="0.25">
      <c r="C116" s="145">
        <v>37073</v>
      </c>
      <c r="E116" s="146">
        <v>0</v>
      </c>
      <c r="F116" s="146"/>
      <c r="G116" s="146">
        <v>0</v>
      </c>
      <c r="H116" s="146"/>
      <c r="I116" s="146">
        <f t="shared" si="14"/>
        <v>0</v>
      </c>
    </row>
    <row r="117" spans="1:9" x14ac:dyDescent="0.25">
      <c r="C117" s="145"/>
      <c r="E117" s="146"/>
      <c r="F117" s="146"/>
      <c r="G117" s="146"/>
      <c r="H117" s="146"/>
      <c r="I117" s="146">
        <f>SUM(I106:I116)</f>
        <v>-18121</v>
      </c>
    </row>
    <row r="119" spans="1:9" x14ac:dyDescent="0.25">
      <c r="I119" s="146">
        <v>0</v>
      </c>
    </row>
    <row r="120" spans="1:9" x14ac:dyDescent="0.25">
      <c r="A120">
        <v>96041727</v>
      </c>
      <c r="C120" s="145">
        <v>36800</v>
      </c>
      <c r="E120" s="146">
        <v>131401</v>
      </c>
      <c r="F120" s="146"/>
      <c r="G120" s="146">
        <v>172710</v>
      </c>
      <c r="H120" s="146"/>
      <c r="I120" s="146">
        <f>+E120-G120</f>
        <v>-41309</v>
      </c>
    </row>
    <row r="121" spans="1:9" x14ac:dyDescent="0.25">
      <c r="C121" s="145">
        <v>36831</v>
      </c>
      <c r="E121" s="146">
        <v>122451</v>
      </c>
      <c r="F121" s="146"/>
      <c r="G121" s="146">
        <v>114905</v>
      </c>
      <c r="H121" s="146"/>
      <c r="I121" s="146">
        <f t="shared" ref="I121:I129" si="15">+E121-G121</f>
        <v>7546</v>
      </c>
    </row>
    <row r="122" spans="1:9" x14ac:dyDescent="0.25">
      <c r="C122" s="145">
        <v>36861</v>
      </c>
      <c r="E122" s="146">
        <v>130600</v>
      </c>
      <c r="F122" s="146"/>
      <c r="G122" s="146">
        <v>111908</v>
      </c>
      <c r="H122" s="146"/>
      <c r="I122" s="146">
        <f t="shared" si="15"/>
        <v>18692</v>
      </c>
    </row>
    <row r="123" spans="1:9" x14ac:dyDescent="0.25">
      <c r="C123" s="145">
        <v>36892</v>
      </c>
      <c r="E123" s="146">
        <v>142022</v>
      </c>
      <c r="F123" s="146"/>
      <c r="G123" s="146">
        <v>123752</v>
      </c>
      <c r="H123" s="146"/>
      <c r="I123" s="146">
        <f t="shared" si="15"/>
        <v>18270</v>
      </c>
    </row>
    <row r="124" spans="1:9" x14ac:dyDescent="0.25">
      <c r="C124" s="145">
        <v>36923</v>
      </c>
      <c r="E124" s="146">
        <v>117366</v>
      </c>
      <c r="F124" s="146"/>
      <c r="G124" s="146">
        <v>111310</v>
      </c>
      <c r="H124" s="146"/>
      <c r="I124" s="146">
        <f t="shared" si="15"/>
        <v>6056</v>
      </c>
    </row>
    <row r="125" spans="1:9" x14ac:dyDescent="0.25">
      <c r="C125" s="145">
        <v>36951</v>
      </c>
      <c r="E125" s="146">
        <v>110900</v>
      </c>
      <c r="F125" s="146"/>
      <c r="G125" s="146">
        <v>97413</v>
      </c>
      <c r="H125" s="146"/>
      <c r="I125" s="146">
        <f t="shared" si="15"/>
        <v>13487</v>
      </c>
    </row>
    <row r="126" spans="1:9" x14ac:dyDescent="0.25">
      <c r="C126" s="145">
        <v>36982</v>
      </c>
      <c r="E126" s="146">
        <v>0</v>
      </c>
      <c r="F126" s="146"/>
      <c r="G126" s="146">
        <v>0</v>
      </c>
      <c r="H126" s="146"/>
      <c r="I126" s="146">
        <f t="shared" si="15"/>
        <v>0</v>
      </c>
    </row>
    <row r="127" spans="1:9" x14ac:dyDescent="0.25">
      <c r="C127" s="145">
        <v>37012</v>
      </c>
      <c r="E127" s="146">
        <v>0</v>
      </c>
      <c r="F127" s="146"/>
      <c r="G127" s="146">
        <v>0</v>
      </c>
      <c r="H127" s="146"/>
      <c r="I127" s="146">
        <f t="shared" si="15"/>
        <v>0</v>
      </c>
    </row>
    <row r="128" spans="1:9" x14ac:dyDescent="0.25">
      <c r="C128" s="145">
        <v>37043</v>
      </c>
      <c r="E128" s="146">
        <v>0</v>
      </c>
      <c r="F128" s="146"/>
      <c r="G128" s="146">
        <v>0</v>
      </c>
      <c r="H128" s="146"/>
      <c r="I128" s="146">
        <f t="shared" si="15"/>
        <v>0</v>
      </c>
    </row>
    <row r="129" spans="1:9" x14ac:dyDescent="0.25">
      <c r="C129" s="145">
        <v>37073</v>
      </c>
      <c r="E129" s="146">
        <v>0</v>
      </c>
      <c r="F129" s="146"/>
      <c r="G129" s="146">
        <v>0</v>
      </c>
      <c r="H129" s="146"/>
      <c r="I129" s="146">
        <f t="shared" si="15"/>
        <v>0</v>
      </c>
    </row>
    <row r="130" spans="1:9" x14ac:dyDescent="0.25">
      <c r="C130" s="145"/>
      <c r="E130" s="146"/>
      <c r="F130" s="146"/>
      <c r="G130" s="146"/>
      <c r="H130" s="146"/>
      <c r="I130" s="146">
        <f>SUM(I119:I129)</f>
        <v>22742</v>
      </c>
    </row>
    <row r="132" spans="1:9" x14ac:dyDescent="0.25">
      <c r="I132" s="146">
        <v>0</v>
      </c>
    </row>
    <row r="133" spans="1:9" x14ac:dyDescent="0.25">
      <c r="A133">
        <v>960401735</v>
      </c>
      <c r="C133" s="145">
        <v>36800</v>
      </c>
      <c r="E133" s="146">
        <v>78590</v>
      </c>
      <c r="F133" s="146"/>
      <c r="G133" s="146">
        <v>38278</v>
      </c>
      <c r="H133" s="146"/>
      <c r="I133" s="146">
        <f>+E133-G133</f>
        <v>40312</v>
      </c>
    </row>
    <row r="134" spans="1:9" x14ac:dyDescent="0.25">
      <c r="C134" s="145">
        <v>36831</v>
      </c>
      <c r="E134" s="146">
        <v>62320</v>
      </c>
      <c r="F134" s="146"/>
      <c r="G134" s="146">
        <v>91440</v>
      </c>
      <c r="H134" s="146"/>
      <c r="I134" s="146">
        <f t="shared" ref="I134:I142" si="16">+E134-G134</f>
        <v>-29120</v>
      </c>
    </row>
    <row r="135" spans="1:9" x14ac:dyDescent="0.25">
      <c r="C135" s="145">
        <v>36861</v>
      </c>
      <c r="E135" s="146">
        <v>66365</v>
      </c>
      <c r="F135" s="146"/>
      <c r="G135" s="146">
        <v>71371</v>
      </c>
      <c r="H135" s="146"/>
      <c r="I135" s="146">
        <f t="shared" si="16"/>
        <v>-5006</v>
      </c>
    </row>
    <row r="136" spans="1:9" x14ac:dyDescent="0.25">
      <c r="C136" s="145">
        <v>36892</v>
      </c>
      <c r="E136" s="146">
        <v>58586</v>
      </c>
      <c r="F136" s="146"/>
      <c r="G136" s="146">
        <v>62156</v>
      </c>
      <c r="H136" s="146"/>
      <c r="I136" s="146">
        <f t="shared" si="16"/>
        <v>-3570</v>
      </c>
    </row>
    <row r="137" spans="1:9" x14ac:dyDescent="0.25">
      <c r="C137" s="145">
        <v>36923</v>
      </c>
      <c r="E137" s="146">
        <v>47478</v>
      </c>
      <c r="F137" s="146"/>
      <c r="G137" s="146">
        <v>53536</v>
      </c>
      <c r="H137" s="146"/>
      <c r="I137" s="146">
        <f t="shared" si="16"/>
        <v>-6058</v>
      </c>
    </row>
    <row r="138" spans="1:9" x14ac:dyDescent="0.25">
      <c r="C138" s="145">
        <v>36951</v>
      </c>
      <c r="E138" s="146">
        <v>46876</v>
      </c>
      <c r="F138" s="146"/>
      <c r="G138" s="146">
        <v>52826</v>
      </c>
      <c r="H138" s="146"/>
      <c r="I138" s="146">
        <f t="shared" si="16"/>
        <v>-5950</v>
      </c>
    </row>
    <row r="139" spans="1:9" x14ac:dyDescent="0.25">
      <c r="C139" s="145">
        <v>36982</v>
      </c>
      <c r="E139" s="146">
        <v>40640</v>
      </c>
      <c r="F139" s="146"/>
      <c r="G139" s="146">
        <v>45090</v>
      </c>
      <c r="H139" s="146"/>
      <c r="I139" s="146">
        <f t="shared" si="16"/>
        <v>-4450</v>
      </c>
    </row>
    <row r="140" spans="1:9" x14ac:dyDescent="0.25">
      <c r="C140" s="145">
        <v>37012</v>
      </c>
      <c r="E140" s="146">
        <v>41747</v>
      </c>
      <c r="F140" s="146"/>
      <c r="G140" s="146">
        <v>39835</v>
      </c>
      <c r="H140" s="146"/>
      <c r="I140" s="146">
        <f t="shared" si="16"/>
        <v>1912</v>
      </c>
    </row>
    <row r="141" spans="1:9" x14ac:dyDescent="0.25">
      <c r="C141" s="145">
        <v>37043</v>
      </c>
      <c r="E141" s="146">
        <v>32797</v>
      </c>
      <c r="F141" s="146"/>
      <c r="G141" s="146">
        <v>37808</v>
      </c>
      <c r="H141" s="146"/>
      <c r="I141" s="146">
        <f t="shared" si="16"/>
        <v>-5011</v>
      </c>
    </row>
    <row r="142" spans="1:9" x14ac:dyDescent="0.25">
      <c r="C142" s="145">
        <v>37073</v>
      </c>
      <c r="E142" s="146">
        <v>26757</v>
      </c>
      <c r="F142" s="146"/>
      <c r="G142" s="146">
        <v>29977</v>
      </c>
      <c r="H142" s="146"/>
      <c r="I142" s="146">
        <f t="shared" si="16"/>
        <v>-3220</v>
      </c>
    </row>
    <row r="143" spans="1:9" x14ac:dyDescent="0.25">
      <c r="C143" s="145"/>
      <c r="E143" s="146"/>
      <c r="F143" s="146"/>
      <c r="G143" s="146"/>
      <c r="H143" s="146"/>
      <c r="I143" s="146">
        <f>SUM(I132:I142)</f>
        <v>-20161</v>
      </c>
    </row>
    <row r="145" spans="1:9" x14ac:dyDescent="0.25">
      <c r="I145" s="146">
        <v>0</v>
      </c>
    </row>
    <row r="146" spans="1:9" x14ac:dyDescent="0.25">
      <c r="A146" t="s">
        <v>83</v>
      </c>
      <c r="C146" s="145">
        <v>36800</v>
      </c>
      <c r="E146" s="146">
        <v>0</v>
      </c>
      <c r="F146" s="146"/>
      <c r="G146" s="146">
        <v>0</v>
      </c>
      <c r="H146" s="146"/>
      <c r="I146" s="146">
        <f>+E146-G146</f>
        <v>0</v>
      </c>
    </row>
    <row r="147" spans="1:9" x14ac:dyDescent="0.25">
      <c r="C147" s="145">
        <v>36831</v>
      </c>
      <c r="E147" s="146">
        <v>0</v>
      </c>
      <c r="F147" s="146"/>
      <c r="G147" s="146">
        <v>0</v>
      </c>
      <c r="H147" s="146"/>
      <c r="I147" s="146">
        <f t="shared" ref="I147:I155" si="17">+E147-G147</f>
        <v>0</v>
      </c>
    </row>
    <row r="148" spans="1:9" x14ac:dyDescent="0.25">
      <c r="C148" s="145">
        <v>36861</v>
      </c>
      <c r="E148" s="146">
        <v>0</v>
      </c>
      <c r="F148" s="146"/>
      <c r="G148" s="146">
        <v>0</v>
      </c>
      <c r="H148" s="146"/>
      <c r="I148" s="146">
        <f t="shared" si="17"/>
        <v>0</v>
      </c>
    </row>
    <row r="149" spans="1:9" x14ac:dyDescent="0.25">
      <c r="C149" s="145">
        <v>36892</v>
      </c>
      <c r="E149" s="146">
        <v>0</v>
      </c>
      <c r="F149" s="146"/>
      <c r="G149" s="146">
        <v>0</v>
      </c>
      <c r="H149" s="146"/>
      <c r="I149" s="146">
        <f t="shared" si="17"/>
        <v>0</v>
      </c>
    </row>
    <row r="150" spans="1:9" x14ac:dyDescent="0.25">
      <c r="C150" s="145">
        <v>36923</v>
      </c>
      <c r="E150" s="146">
        <v>0</v>
      </c>
      <c r="F150" s="146"/>
      <c r="G150" s="146">
        <v>0</v>
      </c>
      <c r="H150" s="146"/>
      <c r="I150" s="146">
        <f t="shared" si="17"/>
        <v>0</v>
      </c>
    </row>
    <row r="151" spans="1:9" x14ac:dyDescent="0.25">
      <c r="C151" s="145">
        <v>36951</v>
      </c>
      <c r="E151" s="146">
        <v>0</v>
      </c>
      <c r="F151" s="146"/>
      <c r="G151" s="146">
        <v>0</v>
      </c>
      <c r="H151" s="146"/>
      <c r="I151" s="146">
        <f t="shared" si="17"/>
        <v>0</v>
      </c>
    </row>
    <row r="152" spans="1:9" x14ac:dyDescent="0.25">
      <c r="C152" s="145">
        <v>36982</v>
      </c>
      <c r="E152" s="146">
        <v>0</v>
      </c>
      <c r="F152" s="146"/>
      <c r="G152" s="146">
        <v>0</v>
      </c>
      <c r="H152" s="146"/>
      <c r="I152" s="146">
        <f t="shared" si="17"/>
        <v>0</v>
      </c>
    </row>
    <row r="153" spans="1:9" x14ac:dyDescent="0.25">
      <c r="C153" s="145">
        <v>37012</v>
      </c>
      <c r="E153" s="146">
        <v>22226</v>
      </c>
      <c r="F153" s="146"/>
      <c r="G153" s="146">
        <v>0</v>
      </c>
      <c r="H153" s="146"/>
      <c r="I153" s="146">
        <f t="shared" si="17"/>
        <v>22226</v>
      </c>
    </row>
    <row r="154" spans="1:9" x14ac:dyDescent="0.25">
      <c r="C154" s="145">
        <v>37043</v>
      </c>
      <c r="E154" s="146">
        <v>20114</v>
      </c>
      <c r="F154" s="146"/>
      <c r="G154" s="146">
        <v>19560</v>
      </c>
      <c r="H154" s="146"/>
      <c r="I154" s="146">
        <f t="shared" si="17"/>
        <v>554</v>
      </c>
    </row>
    <row r="155" spans="1:9" x14ac:dyDescent="0.25">
      <c r="C155" s="145">
        <v>37073</v>
      </c>
      <c r="E155" s="146">
        <v>18940</v>
      </c>
      <c r="F155" s="146"/>
      <c r="G155" s="146">
        <v>21130</v>
      </c>
      <c r="H155" s="146"/>
      <c r="I155" s="146">
        <f t="shared" si="17"/>
        <v>-2190</v>
      </c>
    </row>
    <row r="156" spans="1:9" x14ac:dyDescent="0.25">
      <c r="C156" s="145"/>
      <c r="E156" s="146"/>
      <c r="F156" s="146"/>
      <c r="G156" s="146"/>
      <c r="H156" s="146"/>
      <c r="I156" s="146">
        <f>SUM(I145:I155)</f>
        <v>20590</v>
      </c>
    </row>
    <row r="158" spans="1:9" x14ac:dyDescent="0.25">
      <c r="I158" s="146">
        <v>0</v>
      </c>
    </row>
    <row r="159" spans="1:9" x14ac:dyDescent="0.25">
      <c r="A159" t="s">
        <v>84</v>
      </c>
      <c r="C159" s="145">
        <v>36800</v>
      </c>
      <c r="E159" s="146">
        <v>0</v>
      </c>
      <c r="F159" s="146"/>
      <c r="G159" s="146">
        <v>0</v>
      </c>
      <c r="H159" s="146"/>
      <c r="I159" s="146">
        <f>+E159-G159</f>
        <v>0</v>
      </c>
    </row>
    <row r="160" spans="1:9" x14ac:dyDescent="0.25">
      <c r="C160" s="145">
        <v>36831</v>
      </c>
      <c r="E160" s="146">
        <v>0</v>
      </c>
      <c r="F160" s="146"/>
      <c r="G160" s="146">
        <v>0</v>
      </c>
      <c r="H160" s="146"/>
      <c r="I160" s="146">
        <f t="shared" ref="I160:I168" si="18">+E160-G160</f>
        <v>0</v>
      </c>
    </row>
    <row r="161" spans="3:9" x14ac:dyDescent="0.25">
      <c r="C161" s="145">
        <v>36861</v>
      </c>
      <c r="E161" s="146">
        <v>0</v>
      </c>
      <c r="F161" s="146"/>
      <c r="G161" s="146">
        <v>0</v>
      </c>
      <c r="H161" s="146"/>
      <c r="I161" s="146">
        <f t="shared" si="18"/>
        <v>0</v>
      </c>
    </row>
    <row r="162" spans="3:9" x14ac:dyDescent="0.25">
      <c r="C162" s="145">
        <v>36892</v>
      </c>
      <c r="E162" s="146">
        <v>0</v>
      </c>
      <c r="F162" s="146"/>
      <c r="G162" s="146">
        <v>0</v>
      </c>
      <c r="H162" s="146"/>
      <c r="I162" s="146">
        <f t="shared" si="18"/>
        <v>0</v>
      </c>
    </row>
    <row r="163" spans="3:9" x14ac:dyDescent="0.25">
      <c r="C163" s="145">
        <v>36923</v>
      </c>
      <c r="E163" s="146">
        <v>0</v>
      </c>
      <c r="F163" s="146"/>
      <c r="G163" s="146">
        <v>0</v>
      </c>
      <c r="H163" s="146"/>
      <c r="I163" s="146">
        <f t="shared" si="18"/>
        <v>0</v>
      </c>
    </row>
    <row r="164" spans="3:9" x14ac:dyDescent="0.25">
      <c r="C164" s="145">
        <v>36951</v>
      </c>
      <c r="E164" s="146">
        <v>4806</v>
      </c>
      <c r="F164" s="146"/>
      <c r="G164" s="146">
        <v>19608</v>
      </c>
      <c r="H164" s="146"/>
      <c r="I164" s="146">
        <f t="shared" si="18"/>
        <v>-14802</v>
      </c>
    </row>
    <row r="165" spans="3:9" x14ac:dyDescent="0.25">
      <c r="C165" s="145">
        <v>36982</v>
      </c>
      <c r="E165" s="146">
        <v>11340</v>
      </c>
      <c r="F165" s="146"/>
      <c r="G165" s="146">
        <v>0</v>
      </c>
      <c r="H165" s="146"/>
      <c r="I165" s="146">
        <f t="shared" si="18"/>
        <v>11340</v>
      </c>
    </row>
    <row r="166" spans="3:9" x14ac:dyDescent="0.25">
      <c r="C166" s="145">
        <v>37012</v>
      </c>
      <c r="E166" s="146">
        <v>20620</v>
      </c>
      <c r="F166" s="146"/>
      <c r="G166" s="146">
        <v>11377</v>
      </c>
      <c r="H166" s="146"/>
      <c r="I166" s="146">
        <f t="shared" si="18"/>
        <v>9243</v>
      </c>
    </row>
    <row r="167" spans="3:9" x14ac:dyDescent="0.25">
      <c r="C167" s="145">
        <v>37043</v>
      </c>
      <c r="E167" s="146">
        <v>28116</v>
      </c>
      <c r="F167" s="146"/>
      <c r="G167" s="146">
        <v>16710</v>
      </c>
      <c r="H167" s="146"/>
      <c r="I167" s="146">
        <f t="shared" si="18"/>
        <v>11406</v>
      </c>
    </row>
    <row r="168" spans="3:9" x14ac:dyDescent="0.25">
      <c r="C168" s="145">
        <v>37073</v>
      </c>
      <c r="E168" s="146">
        <v>28172</v>
      </c>
      <c r="F168" s="146"/>
      <c r="G168" s="146">
        <v>32395</v>
      </c>
      <c r="H168" s="146"/>
      <c r="I168" s="146">
        <f t="shared" si="18"/>
        <v>-4223</v>
      </c>
    </row>
    <row r="169" spans="3:9" x14ac:dyDescent="0.25">
      <c r="I169" s="146">
        <f>SUM(I158:I168)</f>
        <v>12964</v>
      </c>
    </row>
  </sheetData>
  <phoneticPr fontId="0" type="noConversion"/>
  <pageMargins left="0.75" right="0.75" top="1" bottom="1" header="0.5" footer="0.5"/>
  <pageSetup paperSize="5" scale="22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Crestone</vt:lpstr>
      <vt:lpstr>CREST COMM</vt:lpstr>
      <vt:lpstr>IMBALANCE</vt:lpstr>
      <vt:lpstr>Interconnects 072301</vt:lpstr>
      <vt:lpstr>Sheet1</vt:lpstr>
      <vt:lpstr>IMBALANCE!Print_Area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rgaskey</dc:creator>
  <cp:lastModifiedBy>Havlíček Jan</cp:lastModifiedBy>
  <cp:lastPrinted>2001-09-17T18:55:23Z</cp:lastPrinted>
  <dcterms:created xsi:type="dcterms:W3CDTF">2001-04-05T15:14:47Z</dcterms:created>
  <dcterms:modified xsi:type="dcterms:W3CDTF">2023-09-10T15:30:02Z</dcterms:modified>
</cp:coreProperties>
</file>