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5796" windowHeight="8580" tabRatio="885" firstSheet="3" activeTab="10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E47" i="3"/>
  <c r="G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<sst xmlns="http://schemas.openxmlformats.org/spreadsheetml/2006/main" count="997" uniqueCount="424">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</sst>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22860</xdr:rowOff>
        </xdr:from>
        <xdr:to>
          <xdr:col>6</xdr:col>
          <xdr:colOff>1013460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15240</xdr:rowOff>
        </xdr:from>
        <xdr:to>
          <xdr:col>6</xdr:col>
          <xdr:colOff>1013460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0</xdr:row>
          <xdr:rowOff>22860</xdr:rowOff>
        </xdr:from>
        <xdr:to>
          <xdr:col>4</xdr:col>
          <xdr:colOff>1257300</xdr:colOff>
          <xdr:row>3</xdr:row>
          <xdr:rowOff>68580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3.2" x14ac:dyDescent="0.25"/>
  <cols>
    <col min="1" max="1" width="15.88671875" bestFit="1" customWidth="1"/>
    <col min="2" max="2" width="12.33203125" style="3" bestFit="1" customWidth="1"/>
    <col min="5" max="5" width="22.109375" bestFit="1" customWidth="1"/>
    <col min="8" max="8" width="18" bestFit="1" customWidth="1"/>
  </cols>
  <sheetData>
    <row r="1" spans="1:16" ht="17.399999999999999" x14ac:dyDescent="0.3">
      <c r="A1" s="120">
        <v>37196</v>
      </c>
      <c r="B1" s="149">
        <f ca="1">NOW()</f>
        <v>37239.403139120368</v>
      </c>
    </row>
    <row r="3" spans="1:16" x14ac:dyDescent="0.25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5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5">
      <c r="A6" t="s">
        <v>2</v>
      </c>
    </row>
    <row r="7" spans="1:16" x14ac:dyDescent="0.25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5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5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5">
      <c r="A10" s="5">
        <f t="shared" si="0"/>
        <v>37199</v>
      </c>
      <c r="B10" s="152">
        <v>2.0150000000000001</v>
      </c>
    </row>
    <row r="11" spans="1:16" x14ac:dyDescent="0.25">
      <c r="A11" s="5">
        <f t="shared" si="0"/>
        <v>37200</v>
      </c>
      <c r="B11" s="152">
        <v>2.0150000000000001</v>
      </c>
    </row>
    <row r="12" spans="1:16" x14ac:dyDescent="0.25">
      <c r="A12" s="5">
        <f t="shared" si="0"/>
        <v>37201</v>
      </c>
      <c r="B12" s="152">
        <v>2.16</v>
      </c>
    </row>
    <row r="13" spans="1:16" x14ac:dyDescent="0.25">
      <c r="A13" s="5">
        <f t="shared" si="0"/>
        <v>37202</v>
      </c>
      <c r="B13" s="152">
        <v>2.1349999999999998</v>
      </c>
    </row>
    <row r="14" spans="1:16" x14ac:dyDescent="0.25">
      <c r="A14" s="5">
        <f t="shared" si="0"/>
        <v>37203</v>
      </c>
      <c r="B14" s="152">
        <v>2.13</v>
      </c>
    </row>
    <row r="15" spans="1:16" x14ac:dyDescent="0.25">
      <c r="A15" s="5">
        <f t="shared" si="0"/>
        <v>37204</v>
      </c>
      <c r="B15" s="152">
        <v>1.9350000000000001</v>
      </c>
    </row>
    <row r="16" spans="1:16" x14ac:dyDescent="0.25">
      <c r="A16" s="5">
        <f t="shared" si="0"/>
        <v>37205</v>
      </c>
      <c r="B16" s="152">
        <v>1.7</v>
      </c>
    </row>
    <row r="17" spans="1:2" x14ac:dyDescent="0.25">
      <c r="A17" s="5">
        <f t="shared" si="0"/>
        <v>37206</v>
      </c>
      <c r="B17" s="152">
        <v>1.7</v>
      </c>
    </row>
    <row r="18" spans="1:2" x14ac:dyDescent="0.25">
      <c r="A18" s="5">
        <f t="shared" si="0"/>
        <v>37207</v>
      </c>
      <c r="B18" s="152">
        <v>1.7</v>
      </c>
    </row>
    <row r="19" spans="1:2" x14ac:dyDescent="0.25">
      <c r="A19" s="5">
        <f t="shared" si="0"/>
        <v>37208</v>
      </c>
      <c r="B19" s="152">
        <v>1.52</v>
      </c>
    </row>
    <row r="20" spans="1:2" x14ac:dyDescent="0.25">
      <c r="A20" s="5">
        <f t="shared" si="0"/>
        <v>37209</v>
      </c>
      <c r="B20" s="152">
        <v>1.595</v>
      </c>
    </row>
    <row r="21" spans="1:2" x14ac:dyDescent="0.25">
      <c r="A21" s="5">
        <f t="shared" si="0"/>
        <v>37210</v>
      </c>
      <c r="B21" s="152">
        <v>1.84</v>
      </c>
    </row>
    <row r="22" spans="1:2" x14ac:dyDescent="0.25">
      <c r="A22" s="5">
        <f t="shared" si="0"/>
        <v>37211</v>
      </c>
      <c r="B22" s="152">
        <v>1.4350000000000001</v>
      </c>
    </row>
    <row r="23" spans="1:2" x14ac:dyDescent="0.25">
      <c r="A23" s="5">
        <f t="shared" si="0"/>
        <v>37212</v>
      </c>
      <c r="B23" s="152">
        <v>1.135</v>
      </c>
    </row>
    <row r="24" spans="1:2" x14ac:dyDescent="0.25">
      <c r="A24" s="5">
        <f t="shared" si="0"/>
        <v>37213</v>
      </c>
      <c r="B24" s="152">
        <v>1.135</v>
      </c>
    </row>
    <row r="25" spans="1:2" x14ac:dyDescent="0.25">
      <c r="A25" s="5">
        <f t="shared" si="0"/>
        <v>37214</v>
      </c>
      <c r="B25" s="152">
        <v>1.135</v>
      </c>
    </row>
    <row r="26" spans="1:2" x14ac:dyDescent="0.25">
      <c r="A26" s="5">
        <f t="shared" si="0"/>
        <v>37215</v>
      </c>
      <c r="B26" s="152">
        <v>1.5349999999999999</v>
      </c>
    </row>
    <row r="27" spans="1:2" x14ac:dyDescent="0.25">
      <c r="A27" s="5">
        <f t="shared" si="0"/>
        <v>37216</v>
      </c>
      <c r="B27" s="152">
        <v>2.2050000000000001</v>
      </c>
    </row>
    <row r="28" spans="1:2" x14ac:dyDescent="0.25">
      <c r="A28" s="5">
        <f t="shared" si="0"/>
        <v>37217</v>
      </c>
      <c r="B28" s="152">
        <v>1.43</v>
      </c>
    </row>
    <row r="29" spans="1:2" x14ac:dyDescent="0.25">
      <c r="A29" s="5">
        <f t="shared" si="0"/>
        <v>37218</v>
      </c>
      <c r="B29" s="152">
        <v>1.43</v>
      </c>
    </row>
    <row r="30" spans="1:2" x14ac:dyDescent="0.25">
      <c r="A30" s="5">
        <f t="shared" si="0"/>
        <v>37219</v>
      </c>
      <c r="B30" s="152">
        <v>1.43</v>
      </c>
    </row>
    <row r="31" spans="1:2" x14ac:dyDescent="0.25">
      <c r="A31" s="5">
        <f t="shared" si="0"/>
        <v>37220</v>
      </c>
      <c r="B31" s="152">
        <v>1.43</v>
      </c>
    </row>
    <row r="32" spans="1:2" x14ac:dyDescent="0.25">
      <c r="A32" s="5">
        <f t="shared" si="0"/>
        <v>37221</v>
      </c>
      <c r="B32" s="152">
        <v>1.43</v>
      </c>
    </row>
    <row r="33" spans="1:2" x14ac:dyDescent="0.25">
      <c r="A33" s="5">
        <f t="shared" si="0"/>
        <v>37222</v>
      </c>
      <c r="B33" s="152">
        <v>1.88</v>
      </c>
    </row>
    <row r="34" spans="1:2" x14ac:dyDescent="0.25">
      <c r="A34" s="5">
        <f t="shared" si="0"/>
        <v>37223</v>
      </c>
      <c r="B34" s="152">
        <v>2.16</v>
      </c>
    </row>
    <row r="35" spans="1:2" x14ac:dyDescent="0.25">
      <c r="A35" s="5">
        <f>+A34+1</f>
        <v>37224</v>
      </c>
      <c r="B35" s="548">
        <v>2.38</v>
      </c>
    </row>
    <row r="36" spans="1:2" x14ac:dyDescent="0.25">
      <c r="A36" s="5">
        <f>+A35+1</f>
        <v>37225</v>
      </c>
      <c r="B36" s="548">
        <v>2.0249999999999999</v>
      </c>
    </row>
    <row r="37" spans="1:2" x14ac:dyDescent="0.25">
      <c r="A37" s="5"/>
      <c r="B37" s="548"/>
    </row>
    <row r="38" spans="1:2" x14ac:dyDescent="0.25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3.2" x14ac:dyDescent="0.25"/>
  <cols>
    <col min="1" max="1" width="24.88671875" bestFit="1" customWidth="1"/>
    <col min="2" max="2" width="15.5546875" bestFit="1" customWidth="1"/>
    <col min="3" max="3" width="19.6640625" bestFit="1" customWidth="1"/>
    <col min="4" max="4" width="17.5546875" customWidth="1"/>
    <col min="5" max="5" width="20.44140625" customWidth="1"/>
    <col min="6" max="6" width="9.88671875" customWidth="1"/>
    <col min="7" max="7" width="15.5546875" bestFit="1" customWidth="1"/>
    <col min="8" max="8" width="21.88671875" bestFit="1" customWidth="1"/>
    <col min="9" max="9" width="12.10937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5">
      <c r="A1" s="7" t="s">
        <v>68</v>
      </c>
      <c r="B1" s="7" t="s">
        <v>392</v>
      </c>
      <c r="C1" s="7"/>
      <c r="F1" t="s">
        <v>195</v>
      </c>
      <c r="L1" s="149">
        <f ca="1">NOW()</f>
        <v>37239.403139120368</v>
      </c>
    </row>
    <row r="2" spans="1:18" x14ac:dyDescent="0.25">
      <c r="A2" s="8">
        <f>+'Index Pricing'!A1</f>
        <v>37196</v>
      </c>
      <c r="B2" s="7" t="s">
        <v>36</v>
      </c>
      <c r="C2" s="7" t="s">
        <v>173</v>
      </c>
    </row>
    <row r="3" spans="1:18" x14ac:dyDescent="0.25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5">
      <c r="A4" s="1"/>
      <c r="F4" s="7"/>
      <c r="G4" s="7"/>
      <c r="H4" s="7"/>
    </row>
    <row r="5" spans="1:18" x14ac:dyDescent="0.25">
      <c r="A5" s="1" t="s">
        <v>63</v>
      </c>
      <c r="B5" s="169">
        <v>662</v>
      </c>
      <c r="F5" s="7"/>
      <c r="G5" s="7"/>
      <c r="H5" s="7"/>
    </row>
    <row r="6" spans="1:18" x14ac:dyDescent="0.25">
      <c r="A6" s="1" t="s">
        <v>5</v>
      </c>
      <c r="B6">
        <f>'[1]Enron Detail'!$I$9</f>
        <v>0.92798690671031092</v>
      </c>
    </row>
    <row r="7" spans="1:18" x14ac:dyDescent="0.25">
      <c r="A7" s="1" t="s">
        <v>237</v>
      </c>
      <c r="B7" s="4">
        <v>0.44500000000000001</v>
      </c>
      <c r="C7" t="s">
        <v>8</v>
      </c>
    </row>
    <row r="8" spans="1:18" x14ac:dyDescent="0.25">
      <c r="A8" s="1" t="str">
        <f>+'Index Pricing'!A3</f>
        <v>IF CIG Rockies</v>
      </c>
      <c r="B8" s="2">
        <f>+'Index Pricing'!B3</f>
        <v>2.54</v>
      </c>
    </row>
    <row r="9" spans="1:18" ht="13.8" thickBot="1" x14ac:dyDescent="0.3">
      <c r="A9" s="1"/>
    </row>
    <row r="10" spans="1:18" s="67" customFormat="1" ht="26.4" x14ac:dyDescent="0.25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5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8" thickBot="1" x14ac:dyDescent="0.3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8" thickBot="1" x14ac:dyDescent="0.3"/>
    <row r="14" spans="1:18" ht="39.6" x14ac:dyDescent="0.25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5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5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5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5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5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5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5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5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5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5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5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5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5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5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5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5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5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5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5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5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5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5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5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5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5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5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5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5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5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5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5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5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5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8" thickBot="1" x14ac:dyDescent="0.3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5">
      <c r="G49" t="s">
        <v>67</v>
      </c>
      <c r="H49" s="44">
        <f>+H48/I48</f>
        <v>-2.0156210632401111E-3</v>
      </c>
    </row>
    <row r="50" spans="1:12" x14ac:dyDescent="0.25">
      <c r="I50" s="48" t="s">
        <v>138</v>
      </c>
      <c r="J50" s="48"/>
      <c r="K50" s="48"/>
      <c r="L50" s="4">
        <f>+L48/(I48+H48)</f>
        <v>1.6985078263064879</v>
      </c>
    </row>
    <row r="52" spans="1:12" x14ac:dyDescent="0.25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647700</xdr:colOff>
                <xdr:row>0</xdr:row>
                <xdr:rowOff>22860</xdr:rowOff>
              </from>
              <to>
                <xdr:col>4</xdr:col>
                <xdr:colOff>1257300</xdr:colOff>
                <xdr:row>3</xdr:row>
                <xdr:rowOff>68580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tabSelected="1" zoomScale="75" workbookViewId="0">
      <selection activeCell="F48" sqref="F48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19.5546875" bestFit="1" customWidth="1"/>
    <col min="5" max="5" width="19.5546875" customWidth="1"/>
    <col min="6" max="6" width="33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204</v>
      </c>
      <c r="G3" s="231">
        <f ca="1">TODAY()</f>
        <v>37239</v>
      </c>
    </row>
    <row r="4" spans="1:8" x14ac:dyDescent="0.25">
      <c r="C4" s="50"/>
      <c r="D4" s="51"/>
      <c r="E4" s="51"/>
      <c r="F4" s="57" t="s">
        <v>205</v>
      </c>
      <c r="G4" s="57"/>
    </row>
    <row r="5" spans="1:8" x14ac:dyDescent="0.25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5">
      <c r="C6" s="50"/>
      <c r="D6" s="51"/>
      <c r="E6" s="51"/>
      <c r="F6" s="57" t="s">
        <v>207</v>
      </c>
      <c r="G6" s="539">
        <v>37195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8" thickBot="1" x14ac:dyDescent="0.3">
      <c r="A12" s="150">
        <f ca="1">NOW()</f>
        <v>37239.403139351853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5">
      <c r="A15" s="119"/>
      <c r="B15" s="63"/>
      <c r="C15" t="s">
        <v>221</v>
      </c>
      <c r="D15" s="62"/>
      <c r="E15" s="62"/>
    </row>
    <row r="16" spans="1:8" x14ac:dyDescent="0.25">
      <c r="A16" s="119"/>
      <c r="B16" s="63"/>
      <c r="C16" t="s">
        <v>222</v>
      </c>
      <c r="D16" s="62"/>
      <c r="E16" s="62"/>
    </row>
    <row r="17" spans="1:8" x14ac:dyDescent="0.25">
      <c r="A17" s="119"/>
      <c r="B17" s="63"/>
      <c r="C17" t="s">
        <v>218</v>
      </c>
      <c r="D17" s="62"/>
      <c r="E17" s="62"/>
    </row>
    <row r="18" spans="1:8" x14ac:dyDescent="0.25">
      <c r="C18" t="s">
        <v>219</v>
      </c>
    </row>
    <row r="19" spans="1:8" x14ac:dyDescent="0.25">
      <c r="C19" t="s">
        <v>223</v>
      </c>
    </row>
    <row r="21" spans="1:8" x14ac:dyDescent="0.25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5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5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2.2649999999999988</v>
      </c>
      <c r="E23" s="29"/>
      <c r="F23" s="29">
        <f>+'Phillips Detail'!F51</f>
        <v>253932</v>
      </c>
      <c r="G23" s="83">
        <f>+'Phillips Detail'!M51</f>
        <v>575155.97999999975</v>
      </c>
    </row>
    <row r="24" spans="1:8" x14ac:dyDescent="0.25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5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20919</v>
      </c>
      <c r="G25" s="105" t="s">
        <v>144</v>
      </c>
    </row>
    <row r="26" spans="1:8" x14ac:dyDescent="0.25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317408</v>
      </c>
      <c r="G26" s="139">
        <f>SUM(G22:G25)</f>
        <v>627220.19649999973</v>
      </c>
    </row>
    <row r="28" spans="1:8" x14ac:dyDescent="0.25">
      <c r="G28" s="10"/>
    </row>
    <row r="29" spans="1:8" x14ac:dyDescent="0.25">
      <c r="A29" s="7" t="s">
        <v>202</v>
      </c>
      <c r="D29" s="104"/>
      <c r="E29" s="104"/>
      <c r="F29" s="29"/>
      <c r="G29" s="139"/>
      <c r="H29" s="139"/>
    </row>
    <row r="30" spans="1:8" ht="15" x14ac:dyDescent="0.4">
      <c r="A30" s="7"/>
      <c r="C30" s="177"/>
      <c r="D30" s="178"/>
      <c r="E30" s="178"/>
      <c r="F30" s="179"/>
      <c r="G30" s="139"/>
      <c r="H30" s="139"/>
    </row>
    <row r="31" spans="1:8" x14ac:dyDescent="0.25">
      <c r="A31" s="175"/>
      <c r="C31" s="3"/>
      <c r="D31" s="176"/>
      <c r="E31" s="180"/>
      <c r="F31" s="29"/>
      <c r="H31" s="139"/>
    </row>
    <row r="32" spans="1:8" x14ac:dyDescent="0.25">
      <c r="A32" s="175"/>
      <c r="C32" s="3"/>
      <c r="D32" s="176"/>
      <c r="E32" s="180"/>
      <c r="G32" s="139"/>
      <c r="H32" s="139"/>
    </row>
    <row r="33" spans="1:8" x14ac:dyDescent="0.25">
      <c r="A33" s="175"/>
      <c r="C33" s="3"/>
      <c r="D33" s="176"/>
      <c r="E33" s="180"/>
      <c r="G33" s="139"/>
      <c r="H33" s="139"/>
    </row>
    <row r="34" spans="1:8" x14ac:dyDescent="0.25">
      <c r="A34" s="175"/>
      <c r="C34" s="3"/>
      <c r="D34" s="176"/>
      <c r="E34" s="180"/>
      <c r="F34" s="29"/>
      <c r="G34" s="139"/>
      <c r="H34" s="139"/>
    </row>
    <row r="35" spans="1:8" x14ac:dyDescent="0.25">
      <c r="A35" s="175"/>
      <c r="C35" s="3"/>
      <c r="D35" s="176"/>
      <c r="E35" s="180"/>
      <c r="F35" s="29"/>
      <c r="G35" s="139"/>
      <c r="H35" s="139"/>
    </row>
    <row r="36" spans="1:8" x14ac:dyDescent="0.25">
      <c r="A36" s="175"/>
      <c r="D36" s="104"/>
      <c r="E36" s="104"/>
      <c r="F36" s="29"/>
      <c r="G36" s="139"/>
    </row>
    <row r="37" spans="1:8" x14ac:dyDescent="0.25">
      <c r="A37" s="175"/>
      <c r="D37" s="104"/>
      <c r="E37" s="104"/>
      <c r="F37" s="29"/>
      <c r="G37" s="139"/>
    </row>
    <row r="38" spans="1:8" x14ac:dyDescent="0.25">
      <c r="D38" s="7" t="s">
        <v>137</v>
      </c>
      <c r="E38" s="7"/>
      <c r="F38" s="97"/>
      <c r="G38" s="92">
        <f>SUM(G26:G36)</f>
        <v>627220.19649999973</v>
      </c>
    </row>
    <row r="39" spans="1:8" x14ac:dyDescent="0.25">
      <c r="B39" s="64"/>
    </row>
    <row r="40" spans="1:8" x14ac:dyDescent="0.25">
      <c r="B40" s="7"/>
      <c r="C40" s="7"/>
    </row>
    <row r="41" spans="1:8" x14ac:dyDescent="0.25">
      <c r="B41" s="63"/>
    </row>
    <row r="42" spans="1:8" x14ac:dyDescent="0.25">
      <c r="B42" s="64"/>
    </row>
    <row r="43" spans="1:8" x14ac:dyDescent="0.25">
      <c r="B43" s="64"/>
    </row>
    <row r="44" spans="1:8" x14ac:dyDescent="0.25">
      <c r="A44" s="7"/>
      <c r="B44" s="7"/>
      <c r="C44" s="7"/>
    </row>
    <row r="45" spans="1:8" x14ac:dyDescent="0.25">
      <c r="A45" s="61"/>
      <c r="B45" s="63"/>
    </row>
    <row r="46" spans="1:8" x14ac:dyDescent="0.25">
      <c r="B46" s="64"/>
    </row>
    <row r="47" spans="1:8" x14ac:dyDescent="0.25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topLeftCell="C1" zoomScale="75" workbookViewId="0">
      <selection activeCell="G47" sqref="G47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18.109375" bestFit="1" customWidth="1"/>
    <col min="4" max="4" width="15.6640625" bestFit="1" customWidth="1"/>
    <col min="5" max="5" width="17" customWidth="1"/>
    <col min="6" max="6" width="17.33203125" bestFit="1" customWidth="1"/>
    <col min="7" max="7" width="16.6640625" bestFit="1" customWidth="1"/>
    <col min="8" max="8" width="9.88671875" customWidth="1"/>
    <col min="9" max="9" width="14.109375" customWidth="1"/>
    <col min="10" max="10" width="15.33203125" customWidth="1"/>
    <col min="11" max="11" width="10.5546875" customWidth="1"/>
    <col min="12" max="12" width="13.88671875" bestFit="1" customWidth="1"/>
    <col min="13" max="13" width="16.33203125" bestFit="1" customWidth="1"/>
    <col min="14" max="14" width="13.44140625" bestFit="1" customWidth="1"/>
    <col min="15" max="15" width="15.5546875" bestFit="1" customWidth="1"/>
    <col min="16" max="16" width="18.44140625" style="2" bestFit="1" customWidth="1"/>
    <col min="17" max="17" width="19" bestFit="1" customWidth="1"/>
    <col min="18" max="18" width="12.33203125" bestFit="1" customWidth="1"/>
    <col min="19" max="19" width="12.33203125" customWidth="1"/>
    <col min="20" max="21" width="18.6640625" bestFit="1" customWidth="1"/>
  </cols>
  <sheetData>
    <row r="1" spans="1:16" x14ac:dyDescent="0.25">
      <c r="A1" s="7"/>
      <c r="B1" t="s">
        <v>28</v>
      </c>
      <c r="C1" t="s">
        <v>211</v>
      </c>
      <c r="H1" t="s">
        <v>195</v>
      </c>
      <c r="P1" s="149">
        <f ca="1">NOW()</f>
        <v>37239.403139236114</v>
      </c>
    </row>
    <row r="2" spans="1:16" x14ac:dyDescent="0.25">
      <c r="A2" s="8">
        <f>+'Index Pricing'!A1</f>
        <v>37196</v>
      </c>
      <c r="B2" t="s">
        <v>29</v>
      </c>
      <c r="C2" t="s">
        <v>212</v>
      </c>
    </row>
    <row r="3" spans="1:16" x14ac:dyDescent="0.25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5">
      <c r="A4" s="8"/>
    </row>
    <row r="5" spans="1:16" x14ac:dyDescent="0.25">
      <c r="A5" s="8" t="s">
        <v>65</v>
      </c>
      <c r="B5" s="168">
        <v>11336</v>
      </c>
      <c r="C5" s="62" t="s">
        <v>267</v>
      </c>
    </row>
    <row r="6" spans="1:16" x14ac:dyDescent="0.25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5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+'Index Pricing'!B3</f>
        <v>2.54</v>
      </c>
    </row>
    <row r="9" spans="1:16" x14ac:dyDescent="0.25">
      <c r="A9" s="1" t="str">
        <f>+'Index Pricing'!A4</f>
        <v>IF NGPL Midcont.</v>
      </c>
      <c r="B9" s="2">
        <f>+'Index Pricing'!B4</f>
        <v>3.04</v>
      </c>
    </row>
    <row r="10" spans="1:16" ht="13.8" thickBot="1" x14ac:dyDescent="0.3">
      <c r="A10" s="1"/>
    </row>
    <row r="11" spans="1:16" s="67" customFormat="1" ht="52.8" x14ac:dyDescent="0.25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5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-3.3641590350867015E-2</v>
      </c>
      <c r="J12" s="193">
        <f>ROUND(SUM(C12:I12),4)</f>
        <v>-0.53549999999999998</v>
      </c>
    </row>
    <row r="13" spans="1:16" x14ac:dyDescent="0.25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-3.3641590350867015E-2</v>
      </c>
      <c r="J13" s="193">
        <f>ROUND(SUM(C13:I13),4)</f>
        <v>-0.77500000000000002</v>
      </c>
    </row>
    <row r="14" spans="1:16" ht="13.8" thickBot="1" x14ac:dyDescent="0.3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-3.3641590350867015E-2</v>
      </c>
      <c r="J14" s="197">
        <f>ROUND(SUM(C14:I14),4)</f>
        <v>-0.66239999999999999</v>
      </c>
    </row>
    <row r="15" spans="1:16" ht="13.8" thickBot="1" x14ac:dyDescent="0.3"/>
    <row r="16" spans="1:16" ht="39.6" x14ac:dyDescent="0.25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5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8" thickBot="1" x14ac:dyDescent="0.3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5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5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5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5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5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5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5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5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5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5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5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5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5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5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5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5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5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5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5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5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5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5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5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5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5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5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5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5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5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v>0</v>
      </c>
      <c r="E47" s="542">
        <f>+'Index Pricing'!$B$4+$J$13</f>
        <v>2.2650000000000001</v>
      </c>
      <c r="F47" s="121">
        <v>0</v>
      </c>
      <c r="G47" s="542">
        <f>+'Index Pricing'!$B$3+$J$14</f>
        <v>1.8776000000000002</v>
      </c>
      <c r="H47" s="216">
        <v>0</v>
      </c>
      <c r="I47" s="30"/>
      <c r="J47" s="19">
        <v>0</v>
      </c>
      <c r="K47" s="32">
        <v>0</v>
      </c>
      <c r="L47" s="76">
        <f>+C47*D47</f>
        <v>0</v>
      </c>
      <c r="M47" s="74">
        <f t="shared" si="6"/>
        <v>0</v>
      </c>
      <c r="N47" s="77">
        <f>+G47*H47</f>
        <v>0</v>
      </c>
      <c r="O47" s="2">
        <f t="shared" si="7"/>
        <v>0</v>
      </c>
      <c r="P47"/>
    </row>
    <row r="48" spans="1:16" x14ac:dyDescent="0.25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5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5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8" thickBot="1" x14ac:dyDescent="0.3">
      <c r="A51" t="s">
        <v>27</v>
      </c>
      <c r="C51" s="495"/>
      <c r="D51" s="147">
        <f>SUM(D19:D50)</f>
        <v>42557</v>
      </c>
      <c r="E51" s="495"/>
      <c r="F51" s="147">
        <f>SUM(F19:F50)</f>
        <v>253932</v>
      </c>
      <c r="G51" s="495"/>
      <c r="H51" s="37">
        <v>0</v>
      </c>
      <c r="I51" s="30"/>
      <c r="J51" s="19">
        <f t="shared" ref="J51:O51" si="8">SUM(J19:J50)</f>
        <v>-20919</v>
      </c>
      <c r="K51" s="32">
        <f t="shared" si="8"/>
        <v>317408</v>
      </c>
      <c r="L51" s="78">
        <f t="shared" si="8"/>
        <v>52064.21650000001</v>
      </c>
      <c r="M51" s="79">
        <f t="shared" si="8"/>
        <v>575155.97999999975</v>
      </c>
      <c r="N51" s="80">
        <f t="shared" si="8"/>
        <v>0</v>
      </c>
      <c r="O51" s="10">
        <f t="shared" si="8"/>
        <v>627220.19649999985</v>
      </c>
      <c r="P51"/>
    </row>
    <row r="52" spans="1:16" x14ac:dyDescent="0.25">
      <c r="I52" t="s">
        <v>66</v>
      </c>
      <c r="J52" s="44">
        <f>+J51/K51</f>
        <v>-6.5905711261215846E-2</v>
      </c>
      <c r="O52" s="2"/>
      <c r="P52"/>
    </row>
    <row r="53" spans="1:16" x14ac:dyDescent="0.25">
      <c r="I53" s="45"/>
      <c r="L53" s="132">
        <f>+L51/D51</f>
        <v>1.2233995934863833</v>
      </c>
      <c r="M53" s="4">
        <f>+M51/(F51)</f>
        <v>2.2649999999999988</v>
      </c>
      <c r="N53" s="4">
        <v>0</v>
      </c>
      <c r="O53" s="4"/>
    </row>
    <row r="54" spans="1:16" x14ac:dyDescent="0.25">
      <c r="I54" s="28"/>
    </row>
    <row r="55" spans="1:16" x14ac:dyDescent="0.25">
      <c r="A55" t="s">
        <v>217</v>
      </c>
      <c r="M55" s="28"/>
    </row>
    <row r="56" spans="1:16" x14ac:dyDescent="0.25">
      <c r="M56" s="45"/>
    </row>
    <row r="58" spans="1:16" x14ac:dyDescent="0.25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22860</xdr:rowOff>
              </from>
              <to>
                <xdr:col>6</xdr:col>
                <xdr:colOff>1013460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20.6640625" customWidth="1"/>
    <col min="4" max="4" width="17.44140625" bestFit="1" customWidth="1"/>
    <col min="5" max="5" width="17" customWidth="1"/>
    <col min="6" max="6" width="18.109375" bestFit="1" customWidth="1"/>
    <col min="7" max="7" width="15.109375" customWidth="1"/>
    <col min="8" max="8" width="9.88671875" customWidth="1"/>
    <col min="9" max="9" width="14.109375" customWidth="1"/>
    <col min="10" max="10" width="15.33203125" customWidth="1"/>
    <col min="11" max="11" width="1.5546875" customWidth="1"/>
    <col min="12" max="12" width="10.6640625" customWidth="1"/>
    <col min="13" max="13" width="11.88671875" customWidth="1"/>
    <col min="14" max="14" width="9.88671875" customWidth="1"/>
    <col min="15" max="15" width="10.109375" customWidth="1"/>
    <col min="16" max="16" width="18.44140625" style="2" bestFit="1" customWidth="1"/>
    <col min="17" max="17" width="19" bestFit="1" customWidth="1"/>
    <col min="18" max="18" width="10.44140625" customWidth="1"/>
    <col min="19" max="20" width="18.6640625" bestFit="1" customWidth="1"/>
  </cols>
  <sheetData>
    <row r="1" spans="1:16" ht="17.399999999999999" x14ac:dyDescent="0.3">
      <c r="A1" s="206" t="s">
        <v>230</v>
      </c>
      <c r="P1" s="149">
        <f ca="1">NOW()</f>
        <v>37239.403139120368</v>
      </c>
    </row>
    <row r="2" spans="1:16" x14ac:dyDescent="0.25">
      <c r="A2" s="8"/>
    </row>
    <row r="3" spans="1:16" x14ac:dyDescent="0.25">
      <c r="A3" s="8"/>
    </row>
    <row r="4" spans="1:16" x14ac:dyDescent="0.25">
      <c r="A4" s="8"/>
    </row>
    <row r="5" spans="1:16" x14ac:dyDescent="0.25">
      <c r="A5" s="8" t="s">
        <v>65</v>
      </c>
      <c r="B5" s="168">
        <f>'Phillips Detail'!B5</f>
        <v>11336</v>
      </c>
    </row>
    <row r="6" spans="1:16" x14ac:dyDescent="0.25">
      <c r="A6" s="1" t="s">
        <v>5</v>
      </c>
      <c r="B6" s="173">
        <f>'Phillips Detail'!B6</f>
        <v>0.94377469850313445</v>
      </c>
    </row>
    <row r="7" spans="1:16" x14ac:dyDescent="0.25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'Phillips Detail'!B8</f>
        <v>2.54</v>
      </c>
    </row>
    <row r="9" spans="1:16" x14ac:dyDescent="0.25">
      <c r="A9" s="1" t="str">
        <f>+'Index Pricing'!A4</f>
        <v>IF NGPL Midcont.</v>
      </c>
      <c r="B9" s="2">
        <f>'Phillips Detail'!B9</f>
        <v>3.04</v>
      </c>
    </row>
    <row r="10" spans="1:16" x14ac:dyDescent="0.25">
      <c r="A10" s="1"/>
    </row>
    <row r="11" spans="1:16" ht="13.8" thickBot="1" x14ac:dyDescent="0.3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2.8" x14ac:dyDescent="0.25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5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8" thickBot="1" x14ac:dyDescent="0.3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5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5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5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5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5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5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5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5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5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5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5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5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5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5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5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5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5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5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5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5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5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5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5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5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5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5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5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5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5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0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5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5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5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2.2649999999999988</v>
      </c>
      <c r="F46" s="204">
        <f>SUM(F15:F45)</f>
        <v>253932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5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-0.77500000000000124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5">
      <c r="P48"/>
    </row>
    <row r="49" spans="1:16" x14ac:dyDescent="0.25">
      <c r="P49"/>
    </row>
    <row r="50" spans="1:16" x14ac:dyDescent="0.25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15240</xdr:rowOff>
              </from>
              <to>
                <xdr:col>6</xdr:col>
                <xdr:colOff>1013460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34.109375" bestFit="1" customWidth="1"/>
    <col min="5" max="5" width="17.109375" customWidth="1"/>
    <col min="6" max="6" width="29.33203125" customWidth="1"/>
    <col min="7" max="7" width="24.44140625" customWidth="1"/>
    <col min="8" max="8" width="46.5546875" bestFit="1" customWidth="1"/>
    <col min="9" max="9" width="14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37239</v>
      </c>
    </row>
    <row r="4" spans="1:9" x14ac:dyDescent="0.25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5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5">
      <c r="C6" s="50"/>
      <c r="D6" s="51"/>
      <c r="E6" s="51"/>
      <c r="F6" s="57" t="s">
        <v>189</v>
      </c>
      <c r="G6" s="57"/>
      <c r="H6" s="539">
        <v>37256</v>
      </c>
    </row>
    <row r="7" spans="1:9" x14ac:dyDescent="0.25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5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5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5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8" thickBot="1" x14ac:dyDescent="0.3">
      <c r="A12" s="150">
        <f ca="1">NOW()</f>
        <v>37239.403139351853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5">
      <c r="A15" s="119"/>
      <c r="B15" s="63"/>
      <c r="C15" t="s">
        <v>175</v>
      </c>
      <c r="D15" s="62"/>
      <c r="E15" s="62"/>
      <c r="F15" s="30"/>
    </row>
    <row r="16" spans="1:9" x14ac:dyDescent="0.25">
      <c r="A16" s="119"/>
      <c r="B16" s="63"/>
      <c r="C16" t="s">
        <v>176</v>
      </c>
      <c r="D16" s="62"/>
      <c r="E16" s="62"/>
      <c r="F16" s="30"/>
    </row>
    <row r="18" spans="1:9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5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5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5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5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5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5">
      <c r="D24" s="104"/>
      <c r="E24" s="29"/>
      <c r="F24" s="29"/>
      <c r="G24" s="29"/>
      <c r="H24" s="105"/>
    </row>
    <row r="25" spans="1:9" x14ac:dyDescent="0.25">
      <c r="B25" s="64"/>
    </row>
    <row r="26" spans="1:9" x14ac:dyDescent="0.25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5">
      <c r="A27" s="61"/>
      <c r="B27" s="63"/>
      <c r="C27" s="175"/>
      <c r="E27" s="2"/>
      <c r="F27" s="176"/>
      <c r="G27" s="180"/>
      <c r="H27" s="29"/>
      <c r="I27" s="139"/>
    </row>
    <row r="28" spans="1:9" x14ac:dyDescent="0.25">
      <c r="A28" s="7"/>
      <c r="C28" s="175"/>
      <c r="E28" s="2"/>
      <c r="F28" s="176"/>
      <c r="G28" s="180"/>
      <c r="H28" s="215"/>
    </row>
    <row r="29" spans="1:9" x14ac:dyDescent="0.25">
      <c r="C29" s="175"/>
      <c r="E29" s="2"/>
      <c r="F29" s="176"/>
      <c r="G29" s="180"/>
      <c r="H29" s="215"/>
    </row>
    <row r="30" spans="1:9" x14ac:dyDescent="0.25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5">
      <c r="C31" s="175"/>
      <c r="E31" s="3"/>
      <c r="F31" s="181"/>
      <c r="G31" s="180"/>
      <c r="H31" s="29"/>
      <c r="I31" s="139"/>
    </row>
    <row r="32" spans="1:9" x14ac:dyDescent="0.25">
      <c r="C32" s="175"/>
      <c r="E32" s="3"/>
      <c r="F32" s="181"/>
      <c r="G32" s="180"/>
      <c r="H32" s="29"/>
      <c r="I32" s="139"/>
    </row>
    <row r="33" spans="2:9" x14ac:dyDescent="0.25">
      <c r="C33" s="175"/>
      <c r="E33" s="3"/>
      <c r="F33" s="181"/>
      <c r="G33" s="180"/>
      <c r="H33" s="29"/>
      <c r="I33" s="139"/>
    </row>
    <row r="34" spans="2:9" x14ac:dyDescent="0.25">
      <c r="C34" s="175"/>
      <c r="E34" s="3"/>
      <c r="F34" s="181"/>
      <c r="G34" s="180"/>
      <c r="H34" s="29"/>
      <c r="I34" s="139"/>
    </row>
    <row r="35" spans="2:9" x14ac:dyDescent="0.25">
      <c r="C35" s="175"/>
      <c r="E35" s="3"/>
      <c r="F35" s="181"/>
      <c r="G35" s="180"/>
      <c r="H35" s="29"/>
      <c r="I35" s="139"/>
    </row>
    <row r="36" spans="2:9" x14ac:dyDescent="0.25">
      <c r="B36" s="64"/>
      <c r="H36" s="7" t="s">
        <v>194</v>
      </c>
      <c r="I36" s="92">
        <f>SUM(I23:I33)</f>
        <v>38147.436200000011</v>
      </c>
    </row>
    <row r="37" spans="2:9" x14ac:dyDescent="0.25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3.2" x14ac:dyDescent="0.25"/>
  <cols>
    <col min="1" max="1" width="32.109375" bestFit="1" customWidth="1"/>
    <col min="2" max="2" width="16.109375" bestFit="1" customWidth="1"/>
    <col min="3" max="3" width="17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6.109375" customWidth="1"/>
    <col min="8" max="8" width="16.5546875" customWidth="1"/>
    <col min="9" max="9" width="12.44140625" customWidth="1"/>
    <col min="10" max="10" width="12.33203125" customWidth="1"/>
    <col min="11" max="11" width="17.88671875" bestFit="1" customWidth="1"/>
    <col min="12" max="13" width="13.5546875" customWidth="1"/>
    <col min="14" max="14" width="14.5546875" customWidth="1"/>
    <col min="15" max="15" width="11.5546875" customWidth="1"/>
  </cols>
  <sheetData>
    <row r="1" spans="1:13" x14ac:dyDescent="0.25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37239.403139351853</v>
      </c>
    </row>
    <row r="2" spans="1:13" x14ac:dyDescent="0.25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5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5">
      <c r="A4" s="8"/>
      <c r="B4" s="7"/>
      <c r="C4" s="7"/>
      <c r="H4" s="7"/>
      <c r="I4" s="7"/>
      <c r="J4" s="7"/>
      <c r="K4" s="7"/>
    </row>
    <row r="5" spans="1:13" x14ac:dyDescent="0.25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5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5">
      <c r="A7" s="1" t="s">
        <v>56</v>
      </c>
      <c r="B7" s="173">
        <f>'[1]Enron Detail'!$R$9</f>
        <v>0.96699804432855285</v>
      </c>
    </row>
    <row r="8" spans="1:13" x14ac:dyDescent="0.25">
      <c r="A8" s="1" t="s">
        <v>177</v>
      </c>
      <c r="B8" s="3">
        <v>0.56499999999999995</v>
      </c>
      <c r="C8" t="s">
        <v>8</v>
      </c>
    </row>
    <row r="9" spans="1:13" x14ac:dyDescent="0.25">
      <c r="A9" s="1" t="str">
        <f>+'Index Pricing'!A3</f>
        <v>IF CIG Rockies</v>
      </c>
      <c r="B9" s="3">
        <f>+'Index Pricing'!B3</f>
        <v>2.54</v>
      </c>
    </row>
    <row r="10" spans="1:13" x14ac:dyDescent="0.25">
      <c r="A10" s="1" t="str">
        <f>+'Index Pricing'!A4</f>
        <v>IF NGPL Midcont.</v>
      </c>
      <c r="B10" s="3">
        <f>+'Index Pricing'!B4</f>
        <v>3.04</v>
      </c>
    </row>
    <row r="11" spans="1:13" x14ac:dyDescent="0.25">
      <c r="A11" s="1"/>
      <c r="B11" s="136"/>
    </row>
    <row r="12" spans="1:13" x14ac:dyDescent="0.25">
      <c r="A12" s="1"/>
      <c r="B12" s="2"/>
    </row>
    <row r="13" spans="1:13" ht="13.8" thickBot="1" x14ac:dyDescent="0.3">
      <c r="A13" s="1"/>
    </row>
    <row r="14" spans="1:13" s="67" customFormat="1" ht="26.4" x14ac:dyDescent="0.25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5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5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8" thickBot="1" x14ac:dyDescent="0.3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8" thickBot="1" x14ac:dyDescent="0.3"/>
    <row r="19" spans="1:14" ht="39.6" x14ac:dyDescent="0.25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7" thickBot="1" x14ac:dyDescent="0.3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5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5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5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5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5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5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5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5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5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5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5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5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5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5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5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5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5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5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5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5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5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5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5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5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5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5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5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5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5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5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5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5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8" thickBot="1" x14ac:dyDescent="0.3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5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5">
      <c r="A57" t="s">
        <v>217</v>
      </c>
    </row>
    <row r="59" spans="1:18" x14ac:dyDescent="0.25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97</v>
      </c>
      <c r="G3" s="232">
        <f ca="1">TODAY()</f>
        <v>37239</v>
      </c>
    </row>
    <row r="4" spans="1:8" x14ac:dyDescent="0.25">
      <c r="C4" s="50"/>
      <c r="D4" s="51"/>
      <c r="E4" s="51"/>
      <c r="F4" s="57" t="s">
        <v>98</v>
      </c>
      <c r="G4" s="57"/>
    </row>
    <row r="5" spans="1:8" x14ac:dyDescent="0.25">
      <c r="C5" s="50"/>
      <c r="D5" s="51"/>
      <c r="E5" s="51"/>
      <c r="F5" s="57" t="s">
        <v>99</v>
      </c>
      <c r="G5" s="58" t="s">
        <v>83</v>
      </c>
    </row>
    <row r="6" spans="1:8" x14ac:dyDescent="0.25">
      <c r="C6" s="50"/>
      <c r="D6" s="51"/>
      <c r="E6" s="51"/>
      <c r="F6" s="57" t="s">
        <v>100</v>
      </c>
      <c r="G6" s="544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8" thickBot="1" x14ac:dyDescent="0.3">
      <c r="A12" s="150">
        <f ca="1">NOW()</f>
        <v>37239.403139351853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5">
      <c r="C15" t="s">
        <v>103</v>
      </c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5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5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5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5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5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5">
      <c r="A26" s="7"/>
      <c r="D26" s="104"/>
      <c r="E26" s="104"/>
      <c r="F26" s="29"/>
      <c r="G26" s="139"/>
    </row>
    <row r="27" spans="1:7" ht="15" x14ac:dyDescent="0.4">
      <c r="A27" s="7"/>
      <c r="C27" s="177"/>
      <c r="D27" s="178"/>
      <c r="E27" s="178"/>
      <c r="F27" s="17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A33" s="175"/>
      <c r="C33" s="136"/>
      <c r="D33" s="176"/>
      <c r="E33" s="180"/>
      <c r="F33" s="29"/>
      <c r="G33" s="139"/>
    </row>
    <row r="34" spans="1:7" x14ac:dyDescent="0.25">
      <c r="A34" s="175"/>
      <c r="C34" s="136"/>
      <c r="D34" s="176"/>
      <c r="E34" s="180"/>
      <c r="F34" s="29"/>
      <c r="G34" s="139"/>
    </row>
    <row r="35" spans="1:7" x14ac:dyDescent="0.25">
      <c r="A35" s="175"/>
      <c r="C35" s="136"/>
      <c r="D35" s="176"/>
      <c r="E35" s="180"/>
      <c r="F35" s="29"/>
      <c r="G35" s="139"/>
    </row>
    <row r="36" spans="1:7" x14ac:dyDescent="0.25">
      <c r="B36" s="64"/>
      <c r="C36" s="7"/>
    </row>
    <row r="37" spans="1:7" x14ac:dyDescent="0.25">
      <c r="A37" s="61"/>
      <c r="B37" s="63"/>
    </row>
    <row r="38" spans="1:7" x14ac:dyDescent="0.25">
      <c r="D38" s="7" t="s">
        <v>137</v>
      </c>
      <c r="E38" s="7"/>
      <c r="F38" s="97"/>
      <c r="G38" s="92">
        <f>SUM(G24:G35)</f>
        <v>110755.88340000005</v>
      </c>
    </row>
    <row r="39" spans="1:7" x14ac:dyDescent="0.25">
      <c r="B39" s="64"/>
    </row>
    <row r="40" spans="1:7" x14ac:dyDescent="0.25">
      <c r="B40" s="7"/>
      <c r="C40" s="7"/>
    </row>
    <row r="41" spans="1:7" x14ac:dyDescent="0.25">
      <c r="B41" s="63"/>
    </row>
    <row r="42" spans="1:7" x14ac:dyDescent="0.25">
      <c r="B42" s="64"/>
    </row>
    <row r="43" spans="1:7" x14ac:dyDescent="0.25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3.2" x14ac:dyDescent="0.25"/>
  <cols>
    <col min="1" max="1" width="24.33203125" customWidth="1"/>
    <col min="2" max="2" width="20.88671875" customWidth="1"/>
    <col min="3" max="3" width="17.88671875" bestFit="1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0.6640625" bestFit="1" customWidth="1"/>
    <col min="9" max="9" width="12.88671875" customWidth="1"/>
    <col min="10" max="10" width="17.5546875" bestFit="1" customWidth="1"/>
    <col min="11" max="11" width="12.44140625" bestFit="1" customWidth="1"/>
    <col min="12" max="13" width="19.33203125" bestFit="1" customWidth="1"/>
    <col min="14" max="14" width="18.6640625" bestFit="1" customWidth="1"/>
    <col min="15" max="15" width="19.33203125" bestFit="1" customWidth="1"/>
    <col min="16" max="16" width="11.33203125" customWidth="1"/>
    <col min="17" max="17" width="13.88671875" bestFit="1" customWidth="1"/>
    <col min="18" max="18" width="15" bestFit="1" customWidth="1"/>
  </cols>
  <sheetData>
    <row r="1" spans="1:15" x14ac:dyDescent="0.25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37239.403139351853</v>
      </c>
    </row>
    <row r="2" spans="1:15" x14ac:dyDescent="0.25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5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8" t="s">
        <v>65</v>
      </c>
      <c r="B5" s="168">
        <v>1949</v>
      </c>
      <c r="C5" s="7"/>
      <c r="H5" s="7"/>
      <c r="I5" s="7"/>
      <c r="J5" s="7"/>
    </row>
    <row r="6" spans="1:15" x14ac:dyDescent="0.25">
      <c r="A6" s="8" t="s">
        <v>290</v>
      </c>
      <c r="B6" s="168">
        <v>0</v>
      </c>
      <c r="C6" s="7"/>
      <c r="H6" s="7"/>
      <c r="I6" s="7"/>
      <c r="J6" s="7"/>
    </row>
    <row r="7" spans="1:15" x14ac:dyDescent="0.25">
      <c r="A7" s="1" t="s">
        <v>56</v>
      </c>
      <c r="B7" s="133">
        <f>'[1]Enron Detail'!$U$9</f>
        <v>0.92816515694122603</v>
      </c>
      <c r="D7" s="170"/>
    </row>
    <row r="8" spans="1:15" x14ac:dyDescent="0.25">
      <c r="A8" s="1" t="s">
        <v>43</v>
      </c>
      <c r="B8" s="2">
        <v>0.39</v>
      </c>
      <c r="C8" t="s">
        <v>8</v>
      </c>
    </row>
    <row r="9" spans="1:15" x14ac:dyDescent="0.25">
      <c r="A9" s="1" t="str">
        <f>+'Index Pricing'!A3</f>
        <v>IF CIG Rockies</v>
      </c>
      <c r="B9" s="2">
        <f>+'Index Pricing'!B3</f>
        <v>2.54</v>
      </c>
    </row>
    <row r="10" spans="1:15" x14ac:dyDescent="0.25">
      <c r="A10" s="1" t="str">
        <f>+'Index Pricing'!A4</f>
        <v>IF NGPL Midcont.</v>
      </c>
      <c r="B10" s="2">
        <f>+'Index Pricing'!B4</f>
        <v>3.04</v>
      </c>
    </row>
    <row r="11" spans="1:15" x14ac:dyDescent="0.25">
      <c r="A11" s="1"/>
      <c r="B11" s="2"/>
    </row>
    <row r="12" spans="1:15" x14ac:dyDescent="0.25">
      <c r="A12" s="1"/>
      <c r="B12" s="2"/>
    </row>
    <row r="13" spans="1:15" ht="13.8" thickBot="1" x14ac:dyDescent="0.3">
      <c r="A13" s="1"/>
    </row>
    <row r="14" spans="1:15" s="67" customFormat="1" ht="52.8" x14ac:dyDescent="0.25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5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5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5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8" thickBot="1" x14ac:dyDescent="0.3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8" thickBot="1" x14ac:dyDescent="0.3"/>
    <row r="20" spans="1:18" ht="39.6" x14ac:dyDescent="0.25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7" thickBot="1" x14ac:dyDescent="0.3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5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5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5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5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5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5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5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5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5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5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5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5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5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5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5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5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5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5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5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5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5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5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5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5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5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5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5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5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5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5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5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5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8" thickBot="1" x14ac:dyDescent="0.3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5">
      <c r="B55" s="170"/>
      <c r="L55" s="44">
        <f>+L54/M54</f>
        <v>-6.7086548645786045E-2</v>
      </c>
    </row>
    <row r="56" spans="1:19" x14ac:dyDescent="0.25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5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 t="s">
        <v>277</v>
      </c>
      <c r="G2" s="58" t="s">
        <v>82</v>
      </c>
    </row>
    <row r="3" spans="1:8" x14ac:dyDescent="0.25">
      <c r="C3" s="50" t="s">
        <v>71</v>
      </c>
      <c r="D3" s="51"/>
      <c r="E3" s="51"/>
      <c r="F3" s="57" t="s">
        <v>278</v>
      </c>
      <c r="G3" s="232">
        <f ca="1">TODAY()</f>
        <v>37239</v>
      </c>
    </row>
    <row r="4" spans="1:8" x14ac:dyDescent="0.25">
      <c r="C4" s="50"/>
      <c r="D4" s="51"/>
      <c r="E4" s="51"/>
      <c r="F4" s="57" t="s">
        <v>279</v>
      </c>
      <c r="G4" s="57"/>
    </row>
    <row r="5" spans="1:8" x14ac:dyDescent="0.25">
      <c r="C5" s="50"/>
      <c r="D5" s="51"/>
      <c r="E5" s="51"/>
      <c r="F5" s="57" t="s">
        <v>280</v>
      </c>
      <c r="G5" s="58" t="s">
        <v>83</v>
      </c>
    </row>
    <row r="6" spans="1:8" x14ac:dyDescent="0.25">
      <c r="C6" s="50"/>
      <c r="D6" s="51"/>
      <c r="E6" s="51"/>
      <c r="F6" s="57" t="s">
        <v>281</v>
      </c>
      <c r="G6" s="127">
        <v>37251</v>
      </c>
    </row>
    <row r="7" spans="1:8" x14ac:dyDescent="0.25">
      <c r="C7" s="50"/>
      <c r="D7" s="51"/>
      <c r="E7" s="51"/>
      <c r="F7" s="57" t="s">
        <v>282</v>
      </c>
      <c r="G7" s="57"/>
    </row>
    <row r="8" spans="1:8" x14ac:dyDescent="0.25">
      <c r="C8" s="50"/>
      <c r="D8" s="51"/>
      <c r="E8" s="51"/>
      <c r="G8" s="58" t="s">
        <v>84</v>
      </c>
    </row>
    <row r="9" spans="1:8" x14ac:dyDescent="0.25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8" thickBot="1" x14ac:dyDescent="0.3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5">
      <c r="A23" s="7"/>
      <c r="D23" s="104"/>
      <c r="E23" s="104"/>
      <c r="F23" s="29"/>
      <c r="G23" s="139"/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>
        <f>SUM(G21:G32)</f>
        <v>23436.874900000003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109375" customWidth="1"/>
    <col min="9" max="9" width="13.10937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37239.403139120368</v>
      </c>
    </row>
    <row r="2" spans="1:13" x14ac:dyDescent="0.25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704</v>
      </c>
      <c r="C6" s="7" t="s">
        <v>155</v>
      </c>
      <c r="H6" s="7"/>
    </row>
    <row r="7" spans="1:13" x14ac:dyDescent="0.25">
      <c r="A7" s="1" t="s">
        <v>56</v>
      </c>
      <c r="B7" s="133">
        <f>'[1]Enron Detail'!$X$9</f>
        <v>0.93805420779655346</v>
      </c>
    </row>
    <row r="8" spans="1:13" x14ac:dyDescent="0.25">
      <c r="A8" s="1" t="s">
        <v>43</v>
      </c>
      <c r="B8" s="3">
        <v>0.48499999999999999</v>
      </c>
      <c r="C8" t="s">
        <v>8</v>
      </c>
    </row>
    <row r="9" spans="1:13" x14ac:dyDescent="0.25">
      <c r="A9" s="1" t="s">
        <v>0</v>
      </c>
      <c r="B9" s="2">
        <f>'Index Pricing'!B3</f>
        <v>2.54</v>
      </c>
    </row>
    <row r="10" spans="1:13" x14ac:dyDescent="0.25">
      <c r="A10" s="1"/>
      <c r="B10" s="2"/>
    </row>
    <row r="11" spans="1:13" ht="13.8" thickBot="1" x14ac:dyDescent="0.3">
      <c r="A11" s="1"/>
    </row>
    <row r="12" spans="1:13" s="67" customFormat="1" ht="26.4" x14ac:dyDescent="0.25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5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5">
      <c r="A14" s="182"/>
      <c r="B14" s="183"/>
      <c r="C14" s="184"/>
      <c r="D14" s="183"/>
      <c r="E14" s="183"/>
      <c r="F14" s="185"/>
    </row>
    <row r="15" spans="1:13" ht="13.8" thickBot="1" x14ac:dyDescent="0.3">
      <c r="A15" s="186"/>
      <c r="B15" s="187"/>
      <c r="C15" s="188"/>
      <c r="D15" s="187"/>
      <c r="E15" s="187"/>
      <c r="F15" s="189"/>
    </row>
    <row r="16" spans="1:13" ht="13.8" thickBot="1" x14ac:dyDescent="0.3"/>
    <row r="17" spans="1:9" ht="26.4" x14ac:dyDescent="0.25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7" thickBot="1" x14ac:dyDescent="0.3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8" thickBot="1" x14ac:dyDescent="0.3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5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5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5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5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5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5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5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5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5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5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5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5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5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5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5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5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5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5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5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5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5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5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5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5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5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5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5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5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5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5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8" thickBot="1" x14ac:dyDescent="0.3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8" thickBot="1" x14ac:dyDescent="0.3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5">
      <c r="B52" s="170"/>
    </row>
    <row r="53" spans="1:9" x14ac:dyDescent="0.25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5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zoomScale="75" workbookViewId="0">
      <selection activeCell="G36" sqref="G36"/>
    </sheetView>
  </sheetViews>
  <sheetFormatPr defaultRowHeight="13.2" x14ac:dyDescent="0.25"/>
  <cols>
    <col min="1" max="1" width="22.109375" customWidth="1"/>
    <col min="2" max="2" width="34" bestFit="1" customWidth="1"/>
    <col min="3" max="3" width="31.109375" bestFit="1" customWidth="1"/>
    <col min="4" max="5" width="13.88671875" customWidth="1"/>
    <col min="6" max="6" width="46.44140625" bestFit="1" customWidth="1"/>
    <col min="7" max="7" width="29.44140625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66"/>
    </row>
    <row r="2" spans="1:9" x14ac:dyDescent="0.25">
      <c r="C2" s="50"/>
      <c r="D2" s="51"/>
      <c r="E2" s="51"/>
      <c r="F2" s="57"/>
      <c r="G2" s="58" t="s">
        <v>82</v>
      </c>
    </row>
    <row r="3" spans="1:9" x14ac:dyDescent="0.25">
      <c r="C3" s="50" t="s">
        <v>71</v>
      </c>
      <c r="D3" s="51"/>
      <c r="E3" s="51"/>
      <c r="F3" s="57" t="s">
        <v>77</v>
      </c>
      <c r="G3" s="230">
        <f ca="1">TODAY()</f>
        <v>37239</v>
      </c>
    </row>
    <row r="4" spans="1:9" x14ac:dyDescent="0.25">
      <c r="C4" s="50"/>
      <c r="D4" s="51"/>
      <c r="E4" s="51"/>
      <c r="F4" s="57" t="s">
        <v>78</v>
      </c>
      <c r="G4" s="57"/>
    </row>
    <row r="5" spans="1:9" x14ac:dyDescent="0.25">
      <c r="C5" s="50"/>
      <c r="D5" s="51"/>
      <c r="E5" s="51"/>
      <c r="F5" s="57" t="s">
        <v>79</v>
      </c>
      <c r="G5" s="58" t="s">
        <v>83</v>
      </c>
    </row>
    <row r="6" spans="1:9" x14ac:dyDescent="0.25">
      <c r="C6" s="50"/>
      <c r="D6" s="51"/>
      <c r="E6" s="51"/>
      <c r="F6" s="57" t="s">
        <v>80</v>
      </c>
      <c r="G6" s="126">
        <v>37251</v>
      </c>
    </row>
    <row r="7" spans="1:9" x14ac:dyDescent="0.25">
      <c r="C7" s="50"/>
      <c r="D7" s="51"/>
      <c r="E7" s="51"/>
      <c r="F7" s="57" t="s">
        <v>337</v>
      </c>
      <c r="G7" s="57"/>
    </row>
    <row r="8" spans="1:9" x14ac:dyDescent="0.25">
      <c r="C8" s="50"/>
      <c r="D8" s="51"/>
      <c r="E8" s="51"/>
      <c r="F8" s="57" t="s">
        <v>268</v>
      </c>
      <c r="G8" s="58" t="s">
        <v>84</v>
      </c>
    </row>
    <row r="9" spans="1:9" x14ac:dyDescent="0.25">
      <c r="C9" s="50" t="s">
        <v>163</v>
      </c>
      <c r="D9" s="51"/>
      <c r="E9" s="51"/>
      <c r="F9" s="57"/>
      <c r="G9" s="102" t="s">
        <v>85</v>
      </c>
    </row>
    <row r="10" spans="1:9" x14ac:dyDescent="0.25">
      <c r="C10" s="50" t="s">
        <v>164</v>
      </c>
      <c r="D10" s="51"/>
      <c r="E10" s="51"/>
      <c r="F10" s="57"/>
      <c r="G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8" thickBot="1" x14ac:dyDescent="0.3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5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5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5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5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5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5">
      <c r="D22" s="104"/>
      <c r="E22" s="104"/>
      <c r="F22" s="29"/>
      <c r="G22" s="105"/>
    </row>
    <row r="23" spans="1:7" x14ac:dyDescent="0.25">
      <c r="A23" s="7"/>
      <c r="D23" s="104"/>
      <c r="E23" s="104"/>
      <c r="F23" s="29"/>
      <c r="G23" s="83"/>
    </row>
    <row r="24" spans="1:7" ht="15" x14ac:dyDescent="0.4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5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5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5">
      <c r="A27" s="175" t="s">
        <v>247</v>
      </c>
      <c r="C27" s="2"/>
      <c r="D27" s="176"/>
      <c r="E27" s="180"/>
      <c r="F27" s="29"/>
      <c r="G27" s="139"/>
    </row>
    <row r="28" spans="1:7" x14ac:dyDescent="0.25">
      <c r="A28" s="175"/>
      <c r="C28" s="2"/>
      <c r="D28" s="176"/>
      <c r="E28" s="180"/>
      <c r="F28" s="215"/>
    </row>
    <row r="29" spans="1:7" x14ac:dyDescent="0.25">
      <c r="A29" s="175"/>
      <c r="C29" s="2"/>
      <c r="D29" s="176"/>
      <c r="E29" s="180"/>
      <c r="F29" s="215"/>
    </row>
    <row r="30" spans="1:7" x14ac:dyDescent="0.25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5">
      <c r="A31" s="175"/>
      <c r="C31" s="2"/>
      <c r="D31" s="176"/>
      <c r="E31" s="180"/>
      <c r="F31" s="29"/>
      <c r="G31" s="139"/>
    </row>
    <row r="32" spans="1:7" x14ac:dyDescent="0.25">
      <c r="A32" s="175"/>
      <c r="C32" s="2"/>
      <c r="D32" s="176"/>
      <c r="E32" s="180"/>
      <c r="F32" s="29"/>
      <c r="G32" s="139"/>
    </row>
    <row r="33" spans="1:7" x14ac:dyDescent="0.25">
      <c r="A33" s="175"/>
      <c r="C33" s="2"/>
      <c r="D33" s="176"/>
      <c r="E33" s="180"/>
      <c r="F33" s="29"/>
      <c r="G33" s="139"/>
    </row>
    <row r="34" spans="1:7" x14ac:dyDescent="0.25">
      <c r="A34" s="175"/>
      <c r="C34" s="2"/>
      <c r="D34" s="176"/>
      <c r="E34" s="180"/>
      <c r="F34" s="29"/>
      <c r="G34" s="139"/>
    </row>
    <row r="35" spans="1:7" x14ac:dyDescent="0.25">
      <c r="D35" s="137"/>
      <c r="E35" s="137"/>
      <c r="F35" s="29"/>
      <c r="G35" s="105"/>
    </row>
    <row r="36" spans="1:7" x14ac:dyDescent="0.25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10" t="s">
        <v>363</v>
      </c>
      <c r="G2" s="58" t="s">
        <v>82</v>
      </c>
    </row>
    <row r="3" spans="1:8" x14ac:dyDescent="0.25">
      <c r="C3" s="50" t="s">
        <v>71</v>
      </c>
      <c r="D3" s="51"/>
      <c r="E3" s="51"/>
      <c r="F3" s="510" t="s">
        <v>364</v>
      </c>
      <c r="G3" s="232">
        <f ca="1">TODAY()</f>
        <v>37239</v>
      </c>
    </row>
    <row r="4" spans="1:8" x14ac:dyDescent="0.25">
      <c r="C4" s="50"/>
      <c r="D4" s="51"/>
      <c r="E4" s="51"/>
      <c r="F4" s="510" t="s">
        <v>365</v>
      </c>
      <c r="G4" s="57"/>
    </row>
    <row r="5" spans="1:8" x14ac:dyDescent="0.25">
      <c r="C5" s="50"/>
      <c r="D5" s="51"/>
      <c r="E5" s="51"/>
      <c r="F5" s="510" t="s">
        <v>366</v>
      </c>
      <c r="G5" s="58" t="s">
        <v>83</v>
      </c>
    </row>
    <row r="6" spans="1:8" x14ac:dyDescent="0.25">
      <c r="C6" s="50"/>
      <c r="D6" s="51"/>
      <c r="E6" s="51"/>
      <c r="F6" s="510" t="s">
        <v>367</v>
      </c>
      <c r="G6" s="127">
        <v>37256</v>
      </c>
    </row>
    <row r="7" spans="1:8" x14ac:dyDescent="0.25">
      <c r="C7" s="50"/>
      <c r="D7" s="51"/>
      <c r="E7" s="51"/>
      <c r="G7" s="57"/>
    </row>
    <row r="8" spans="1:8" x14ac:dyDescent="0.25">
      <c r="C8" s="50"/>
      <c r="D8" s="51"/>
      <c r="E8" s="51"/>
      <c r="F8" s="275"/>
      <c r="G8" s="58" t="s">
        <v>84</v>
      </c>
    </row>
    <row r="9" spans="1:8" x14ac:dyDescent="0.25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5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8" thickBot="1" x14ac:dyDescent="0.3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5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5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 t="e">
        <f>SUM(G21:G34)</f>
        <v>#DIV/0!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88671875" customWidth="1"/>
    <col min="9" max="9" width="15.4414062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37239.403139120368</v>
      </c>
    </row>
    <row r="2" spans="1:13" x14ac:dyDescent="0.25">
      <c r="A2" s="8">
        <f>+'Index Pricing'!A1</f>
        <v>37196</v>
      </c>
      <c r="B2" s="7" t="s">
        <v>36</v>
      </c>
      <c r="C2" s="304"/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580</v>
      </c>
      <c r="C6" s="7" t="s">
        <v>155</v>
      </c>
      <c r="H6" s="7"/>
    </row>
    <row r="7" spans="1:13" x14ac:dyDescent="0.25">
      <c r="A7" s="1" t="s">
        <v>418</v>
      </c>
      <c r="B7" s="503">
        <v>0.97599999999999998</v>
      </c>
    </row>
    <row r="8" spans="1:13" x14ac:dyDescent="0.25">
      <c r="A8" s="1" t="s">
        <v>417</v>
      </c>
      <c r="B8" s="503">
        <v>0.98619999999999997</v>
      </c>
    </row>
    <row r="9" spans="1:13" x14ac:dyDescent="0.25">
      <c r="A9" s="1" t="s">
        <v>419</v>
      </c>
      <c r="B9" s="548">
        <v>0.45500000000000002</v>
      </c>
      <c r="C9" t="s">
        <v>8</v>
      </c>
    </row>
    <row r="10" spans="1:13" x14ac:dyDescent="0.25">
      <c r="A10" s="1" t="s">
        <v>420</v>
      </c>
      <c r="B10" s="548">
        <v>0.14000000000000001</v>
      </c>
      <c r="C10" t="s">
        <v>8</v>
      </c>
    </row>
    <row r="11" spans="1:13" x14ac:dyDescent="0.25">
      <c r="A11" s="1" t="s">
        <v>0</v>
      </c>
      <c r="B11" s="2">
        <f>'Index Pricing'!B3</f>
        <v>2.54</v>
      </c>
    </row>
    <row r="12" spans="1:13" ht="13.8" thickBot="1" x14ac:dyDescent="0.3">
      <c r="A12" s="1"/>
    </row>
    <row r="13" spans="1:13" s="67" customFormat="1" ht="26.4" x14ac:dyDescent="0.25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5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5">
      <c r="A15" s="182"/>
      <c r="B15" s="476"/>
      <c r="C15" s="184"/>
      <c r="D15" s="476"/>
      <c r="E15" s="476"/>
      <c r="F15" s="185"/>
      <c r="G15" s="185"/>
    </row>
    <row r="16" spans="1:13" ht="13.8" thickBot="1" x14ac:dyDescent="0.3">
      <c r="A16" s="186"/>
      <c r="B16" s="477"/>
      <c r="C16" s="188"/>
      <c r="D16" s="477"/>
      <c r="E16" s="477"/>
      <c r="F16" s="189"/>
      <c r="G16" s="189"/>
    </row>
    <row r="17" spans="1:9" ht="13.8" thickBot="1" x14ac:dyDescent="0.3"/>
    <row r="18" spans="1:9" ht="26.4" x14ac:dyDescent="0.25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7" thickBot="1" x14ac:dyDescent="0.3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5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5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5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5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5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5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5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5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5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5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5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5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5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5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5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5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5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5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5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5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5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5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5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5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5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5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5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5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5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5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5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8" thickBot="1" x14ac:dyDescent="0.3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8" thickBot="1" x14ac:dyDescent="0.3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5">
      <c r="B53" s="170"/>
    </row>
    <row r="54" spans="1:9" x14ac:dyDescent="0.25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5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3.2" x14ac:dyDescent="0.25"/>
  <cols>
    <col min="1" max="1" width="28" customWidth="1"/>
    <col min="2" max="2" width="14.88671875" customWidth="1"/>
    <col min="3" max="3" width="24.88671875" customWidth="1"/>
    <col min="4" max="4" width="14.88671875" bestFit="1" customWidth="1"/>
    <col min="5" max="5" width="16.6640625" customWidth="1"/>
    <col min="6" max="6" width="24" bestFit="1" customWidth="1"/>
    <col min="7" max="7" width="16.5546875" customWidth="1"/>
    <col min="8" max="8" width="20" bestFit="1" customWidth="1"/>
    <col min="9" max="9" width="17" bestFit="1" customWidth="1"/>
    <col min="10" max="10" width="17.109375" bestFit="1" customWidth="1"/>
    <col min="11" max="11" width="14.33203125" customWidth="1"/>
    <col min="12" max="12" width="31" bestFit="1" customWidth="1"/>
    <col min="13" max="13" width="14.6640625" bestFit="1" customWidth="1"/>
    <col min="14" max="14" width="19.88671875" bestFit="1" customWidth="1"/>
    <col min="15" max="15" width="11.44140625" customWidth="1"/>
    <col min="16" max="16" width="15.109375" style="2" bestFit="1" customWidth="1"/>
    <col min="17" max="17" width="11.6640625" customWidth="1"/>
    <col min="18" max="18" width="13.109375" bestFit="1" customWidth="1"/>
    <col min="19" max="19" width="12.33203125" bestFit="1" customWidth="1"/>
    <col min="20" max="20" width="12.33203125" style="29" bestFit="1" customWidth="1"/>
    <col min="21" max="22" width="15.109375" bestFit="1" customWidth="1"/>
    <col min="23" max="23" width="14.109375" bestFit="1" customWidth="1"/>
    <col min="24" max="24" width="15.109375" bestFit="1" customWidth="1"/>
    <col min="25" max="25" width="15" bestFit="1" customWidth="1"/>
    <col min="26" max="26" width="10.44140625" bestFit="1" customWidth="1"/>
    <col min="27" max="27" width="10.88671875" customWidth="1"/>
    <col min="28" max="28" width="10.33203125" bestFit="1" customWidth="1"/>
    <col min="29" max="29" width="12" bestFit="1" customWidth="1"/>
    <col min="30" max="30" width="10.33203125" bestFit="1" customWidth="1"/>
  </cols>
  <sheetData>
    <row r="1" spans="1:27" x14ac:dyDescent="0.25">
      <c r="A1" s="149"/>
    </row>
    <row r="5" spans="1:27" x14ac:dyDescent="0.25">
      <c r="A5" s="7" t="s">
        <v>105</v>
      </c>
    </row>
    <row r="6" spans="1:27" x14ac:dyDescent="0.25">
      <c r="A6" s="7" t="s">
        <v>154</v>
      </c>
      <c r="B6" s="115">
        <f>+'Index Pricing'!A7</f>
        <v>37196</v>
      </c>
      <c r="C6" s="115"/>
    </row>
    <row r="7" spans="1:27" x14ac:dyDescent="0.25">
      <c r="A7" t="s">
        <v>0</v>
      </c>
      <c r="B7" s="2">
        <f>+'Index Pricing'!B3</f>
        <v>2.54</v>
      </c>
      <c r="C7" s="2"/>
    </row>
    <row r="8" spans="1:27" x14ac:dyDescent="0.25">
      <c r="A8" t="s">
        <v>115</v>
      </c>
      <c r="B8">
        <f>+'Index Pricing'!B4</f>
        <v>3.04</v>
      </c>
    </row>
    <row r="10" spans="1:27" ht="13.8" thickBot="1" x14ac:dyDescent="0.3"/>
    <row r="11" spans="1:27" ht="26.4" x14ac:dyDescent="0.25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6.4" x14ac:dyDescent="0.25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5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5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5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5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5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5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5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5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5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5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5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5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5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5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5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5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5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5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296489</v>
      </c>
      <c r="T30" s="276">
        <f>'[1]Enron Summary'!$C$25</f>
        <v>321181</v>
      </c>
      <c r="U30" s="286">
        <f>SUM(N30:N32)</f>
        <v>778559.54789600009</v>
      </c>
      <c r="V30" s="286">
        <f>SUM(H30:H32)</f>
        <v>627220.19649999996</v>
      </c>
      <c r="W30" s="286">
        <f>+U30+AA30*L30-V30</f>
        <v>151339.35139600013</v>
      </c>
      <c r="X30" s="286">
        <f>'[1]Enron Summary'!$G$25</f>
        <v>153137.70000000001</v>
      </c>
      <c r="Y30" s="528">
        <f t="shared" si="3"/>
        <v>-1798.3486039998825</v>
      </c>
      <c r="Z30" s="287">
        <f>+W30/T30</f>
        <v>0.4711964636637912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5">
      <c r="A31" s="275"/>
      <c r="B31" s="7"/>
      <c r="C31" s="7"/>
      <c r="D31" s="29">
        <f>+'Phillips Detail'!F51</f>
        <v>253932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575155.98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253932</v>
      </c>
      <c r="N31" s="282">
        <f t="shared" si="2"/>
        <v>704769.98289600003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5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5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5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5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5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5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5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5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5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5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5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5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5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5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8" thickBot="1" x14ac:dyDescent="0.3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1881294</v>
      </c>
      <c r="T46" s="350">
        <f>SUM(T13:T45)</f>
        <v>2040494</v>
      </c>
      <c r="Y46" s="304"/>
    </row>
    <row r="47" spans="1:84" x14ac:dyDescent="0.25">
      <c r="A47" s="275"/>
      <c r="D47" s="97">
        <f>SUM(D13:D46)</f>
        <v>1881294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1881294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6" x14ac:dyDescent="0.3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5">
      <c r="A49" s="275"/>
      <c r="L49" s="103" t="s">
        <v>141</v>
      </c>
      <c r="M49" s="303"/>
    </row>
    <row r="50" spans="1:20" ht="13.8" thickBot="1" x14ac:dyDescent="0.3">
      <c r="A50" s="275"/>
      <c r="K50" s="171"/>
      <c r="L50" s="172"/>
    </row>
    <row r="51" spans="1:20" x14ac:dyDescent="0.25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5">
      <c r="A52" s="277" t="s">
        <v>132</v>
      </c>
      <c r="B52" s="30"/>
      <c r="C52" s="30"/>
      <c r="D52" s="93">
        <f>+D47</f>
        <v>1881294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5">
      <c r="A53" s="277" t="s">
        <v>134</v>
      </c>
      <c r="B53" s="30"/>
      <c r="C53" s="30"/>
      <c r="D53" s="43">
        <f>-M47</f>
        <v>-1881294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6.4" x14ac:dyDescent="0.25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5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5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5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5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5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5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5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5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8" thickBot="1" x14ac:dyDescent="0.3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3.2" x14ac:dyDescent="0.25"/>
  <cols>
    <col min="1" max="1" width="16" customWidth="1"/>
    <col min="2" max="2" width="17" bestFit="1" customWidth="1"/>
    <col min="3" max="3" width="17.88671875" bestFit="1" customWidth="1"/>
    <col min="4" max="4" width="10.88671875" customWidth="1"/>
    <col min="5" max="5" width="17.44140625" bestFit="1" customWidth="1"/>
    <col min="6" max="6" width="22.6640625" bestFit="1" customWidth="1"/>
    <col min="7" max="7" width="15.44140625" customWidth="1"/>
    <col min="8" max="8" width="16.109375" customWidth="1"/>
    <col min="9" max="9" width="12.44140625" customWidth="1"/>
    <col min="10" max="10" width="18" bestFit="1" customWidth="1"/>
    <col min="11" max="11" width="16.109375" bestFit="1" customWidth="1"/>
    <col min="12" max="12" width="17.33203125" bestFit="1" customWidth="1"/>
    <col min="13" max="13" width="18" bestFit="1" customWidth="1"/>
    <col min="14" max="14" width="14.5546875" bestFit="1" customWidth="1"/>
    <col min="15" max="15" width="19.44140625" bestFit="1" customWidth="1"/>
    <col min="17" max="17" width="10.33203125" bestFit="1" customWidth="1"/>
  </cols>
  <sheetData>
    <row r="1" spans="1:15" x14ac:dyDescent="0.25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37239.403139120368</v>
      </c>
    </row>
    <row r="2" spans="1:15" x14ac:dyDescent="0.25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5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1" t="s">
        <v>48</v>
      </c>
      <c r="B5" s="131">
        <f>'[1]Enron Detail'!$L$9</f>
        <v>0.9369968710343024</v>
      </c>
    </row>
    <row r="6" spans="1:15" x14ac:dyDescent="0.25">
      <c r="A6" s="1" t="s">
        <v>43</v>
      </c>
      <c r="B6" s="129">
        <f>0.35</f>
        <v>0.35</v>
      </c>
      <c r="C6" t="s">
        <v>8</v>
      </c>
    </row>
    <row r="7" spans="1:15" x14ac:dyDescent="0.25">
      <c r="A7" s="1" t="str">
        <f>+'Index Pricing'!A3</f>
        <v>IF CIG Rockies</v>
      </c>
      <c r="B7" s="2">
        <f>+'Index Pricing'!B3</f>
        <v>2.54</v>
      </c>
    </row>
    <row r="8" spans="1:15" x14ac:dyDescent="0.25">
      <c r="A8" s="1" t="str">
        <f>+'Index Pricing'!A4</f>
        <v>IF NGPL Midcont.</v>
      </c>
      <c r="B8" s="2">
        <f>+'Index Pricing'!B4</f>
        <v>3.04</v>
      </c>
    </row>
    <row r="9" spans="1:15" x14ac:dyDescent="0.25">
      <c r="A9" s="1"/>
      <c r="B9" s="2"/>
    </row>
    <row r="10" spans="1:15" x14ac:dyDescent="0.25">
      <c r="A10" s="46"/>
      <c r="B10" s="2"/>
    </row>
    <row r="11" spans="1:15" ht="13.8" thickBot="1" x14ac:dyDescent="0.3">
      <c r="A11" s="1"/>
    </row>
    <row r="12" spans="1:15" s="67" customFormat="1" ht="39.6" x14ac:dyDescent="0.25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5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5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8" thickBot="1" x14ac:dyDescent="0.3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8" thickBot="1" x14ac:dyDescent="0.3"/>
    <row r="17" spans="1:15" ht="40.200000000000003" thickBot="1" x14ac:dyDescent="0.3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8" thickBot="1" x14ac:dyDescent="0.3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5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5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5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5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5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5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5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5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5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5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5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5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5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5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5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5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5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5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5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5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5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5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5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5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5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5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5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5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5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5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5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8" thickBot="1" x14ac:dyDescent="0.3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8" thickBot="1" x14ac:dyDescent="0.3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5">
      <c r="I52" t="s">
        <v>64</v>
      </c>
      <c r="J52" s="44">
        <f>+J51/K51</f>
        <v>-4.5810168492715193E-2</v>
      </c>
    </row>
    <row r="53" spans="1:17" x14ac:dyDescent="0.25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5">
      <c r="A55" t="s">
        <v>217</v>
      </c>
    </row>
    <row r="58" spans="1:17" x14ac:dyDescent="0.25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90</v>
      </c>
      <c r="G3" s="231">
        <f ca="1">TODAY()</f>
        <v>37239</v>
      </c>
    </row>
    <row r="4" spans="1:8" x14ac:dyDescent="0.25">
      <c r="C4" s="50"/>
      <c r="D4" s="51"/>
      <c r="E4" s="51"/>
      <c r="F4" s="57" t="s">
        <v>91</v>
      </c>
      <c r="G4" s="57"/>
    </row>
    <row r="5" spans="1:8" x14ac:dyDescent="0.25">
      <c r="C5" s="50"/>
      <c r="D5" s="51"/>
      <c r="E5" s="51"/>
      <c r="F5" s="57" t="s">
        <v>92</v>
      </c>
      <c r="G5" s="58" t="s">
        <v>83</v>
      </c>
    </row>
    <row r="6" spans="1:8" x14ac:dyDescent="0.25">
      <c r="C6" s="50"/>
      <c r="D6" s="51"/>
      <c r="E6" s="51"/>
      <c r="F6" s="57" t="s">
        <v>93</v>
      </c>
      <c r="G6" s="539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8" thickBot="1" x14ac:dyDescent="0.3">
      <c r="A12" s="150">
        <f ca="1">NOW()</f>
        <v>37239.403139120368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5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5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5">
      <c r="E17" s="200"/>
      <c r="F17" s="199"/>
    </row>
    <row r="18" spans="1:7" x14ac:dyDescent="0.25">
      <c r="C18" s="48" t="s">
        <v>27</v>
      </c>
      <c r="E18" s="28">
        <f>SUM(E15:E17)</f>
        <v>1113110</v>
      </c>
    </row>
    <row r="19" spans="1:7" x14ac:dyDescent="0.25">
      <c r="E19" s="28"/>
    </row>
    <row r="21" spans="1:7" x14ac:dyDescent="0.25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5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5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5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5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5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5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5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5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5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5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5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5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5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5">
      <c r="C35" s="4"/>
      <c r="D35" s="104"/>
      <c r="E35" s="104"/>
      <c r="F35" s="29"/>
      <c r="G35" s="105"/>
    </row>
    <row r="36" spans="1:11" x14ac:dyDescent="0.25">
      <c r="D36" s="104"/>
      <c r="E36" s="104"/>
      <c r="F36" s="29"/>
      <c r="G36" s="105"/>
      <c r="K36" s="45"/>
    </row>
    <row r="37" spans="1:11" x14ac:dyDescent="0.25">
      <c r="D37" s="91" t="s">
        <v>137</v>
      </c>
      <c r="E37" s="91"/>
      <c r="F37" s="97"/>
      <c r="G37" s="92">
        <f>SUM(G34:G35)</f>
        <v>1724333.2765105392</v>
      </c>
    </row>
    <row r="40" spans="1:11" x14ac:dyDescent="0.25">
      <c r="F40" s="45"/>
      <c r="G40" s="44"/>
    </row>
    <row r="41" spans="1:11" x14ac:dyDescent="0.25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19.8867187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3.33203125" style="357" bestFit="1" customWidth="1"/>
    <col min="20" max="20" width="15.33203125" style="357" customWidth="1"/>
    <col min="21" max="21" width="13.33203125" style="357" bestFit="1" customWidth="1"/>
    <col min="22" max="22" width="12.10937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5.44140625" style="357" customWidth="1"/>
    <col min="27" max="27" width="16.44140625" style="357" customWidth="1"/>
    <col min="28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37239.403139120368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5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5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5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5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8" thickBot="1" x14ac:dyDescent="0.3"/>
    <row r="22" spans="1:21" ht="21.6" thickBot="1" x14ac:dyDescent="0.55000000000000004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5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5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5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5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5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5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5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5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5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5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5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5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5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5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5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5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5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5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5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5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5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5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5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5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5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5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5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5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5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5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5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5">
      <c r="D58" s="431"/>
      <c r="F58" s="431"/>
      <c r="M58" s="431"/>
      <c r="P58" s="440"/>
      <c r="R58" s="425"/>
    </row>
    <row r="59" spans="1:21" x14ac:dyDescent="0.25">
      <c r="N59" s="6"/>
      <c r="O59" s="6"/>
      <c r="Q59" s="91" t="s">
        <v>201</v>
      </c>
      <c r="R59" s="433">
        <f>U57/N57</f>
        <v>1.5055263424374532</v>
      </c>
    </row>
    <row r="60" spans="1:21" x14ac:dyDescent="0.25">
      <c r="A60" s="357" t="s">
        <v>217</v>
      </c>
      <c r="S60" s="29"/>
    </row>
    <row r="61" spans="1:21" x14ac:dyDescent="0.25">
      <c r="U61" s="434"/>
    </row>
    <row r="62" spans="1:21" x14ac:dyDescent="0.25">
      <c r="R62" s="435"/>
      <c r="S62" s="435"/>
      <c r="U62" s="436"/>
    </row>
    <row r="63" spans="1:21" x14ac:dyDescent="0.25">
      <c r="S63" s="436"/>
    </row>
    <row r="64" spans="1:21" x14ac:dyDescent="0.25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20.4414062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5.5546875" style="357" customWidth="1"/>
    <col min="20" max="20" width="15" style="357" customWidth="1"/>
    <col min="21" max="21" width="15" style="357" bestFit="1" customWidth="1"/>
    <col min="22" max="22" width="13.3320312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3.33203125" style="357" bestFit="1" customWidth="1"/>
    <col min="27" max="27" width="15" style="357" bestFit="1" customWidth="1"/>
    <col min="28" max="28" width="9.109375" style="357"/>
    <col min="29" max="29" width="11.109375" style="357" bestFit="1" customWidth="1"/>
    <col min="30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37239.403139351853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5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5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5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5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8" thickBot="1" x14ac:dyDescent="0.3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1.6" thickBot="1" x14ac:dyDescent="0.55000000000000004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5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5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5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5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5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5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5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5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5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5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5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5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5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5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5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5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5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5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5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5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5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5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5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5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5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5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5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5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5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5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5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5">
      <c r="D58" s="431"/>
      <c r="F58" s="431"/>
      <c r="M58" s="431"/>
      <c r="P58" s="432"/>
      <c r="R58" s="425"/>
    </row>
    <row r="59" spans="1:26" x14ac:dyDescent="0.25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5">
      <c r="A60" s="357" t="s">
        <v>217</v>
      </c>
      <c r="O60" s="378"/>
      <c r="S60" s="29"/>
      <c r="Z60" s="538"/>
    </row>
    <row r="61" spans="1:26" x14ac:dyDescent="0.25">
      <c r="U61" s="434"/>
    </row>
    <row r="62" spans="1:26" x14ac:dyDescent="0.25">
      <c r="R62" s="435"/>
      <c r="S62" s="435"/>
      <c r="U62" s="436"/>
    </row>
    <row r="63" spans="1:26" x14ac:dyDescent="0.25">
      <c r="U63" s="436"/>
    </row>
    <row r="64" spans="1:26" x14ac:dyDescent="0.25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3.2" x14ac:dyDescent="0.25"/>
  <cols>
    <col min="1" max="1" width="32.88671875" customWidth="1"/>
    <col min="2" max="2" width="18.44140625" bestFit="1" customWidth="1"/>
    <col min="3" max="3" width="21.33203125" bestFit="1" customWidth="1"/>
    <col min="4" max="4" width="17.44140625" bestFit="1" customWidth="1"/>
    <col min="5" max="5" width="21" customWidth="1"/>
    <col min="6" max="6" width="14.88671875" customWidth="1"/>
    <col min="7" max="7" width="15.5546875" customWidth="1"/>
    <col min="8" max="8" width="15.5546875" bestFit="1" customWidth="1"/>
    <col min="9" max="17" width="15.5546875" customWidth="1"/>
    <col min="18" max="18" width="13.6640625" bestFit="1" customWidth="1"/>
    <col min="19" max="19" width="12" bestFit="1" customWidth="1"/>
    <col min="20" max="20" width="11.88671875" customWidth="1"/>
    <col min="21" max="21" width="10.88671875" customWidth="1"/>
    <col min="22" max="22" width="11.88671875" customWidth="1"/>
    <col min="23" max="23" width="10.44140625" customWidth="1"/>
    <col min="24" max="24" width="13.109375" customWidth="1"/>
    <col min="25" max="25" width="12.33203125" bestFit="1" customWidth="1"/>
    <col min="30" max="30" width="11.44140625" customWidth="1"/>
    <col min="37" max="37" width="10.6640625" bestFit="1" customWidth="1"/>
  </cols>
  <sheetData>
    <row r="1" spans="1:25" ht="17.399999999999999" x14ac:dyDescent="0.3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37239.403139120368</v>
      </c>
    </row>
    <row r="2" spans="1:25" x14ac:dyDescent="0.25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5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5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5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5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5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5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5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5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5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5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8" thickBot="1" x14ac:dyDescent="0.3">
      <c r="C14" s="49"/>
      <c r="D14" s="49"/>
      <c r="E14" s="306"/>
      <c r="F14" s="49"/>
      <c r="G14" s="49"/>
      <c r="H14" s="49"/>
    </row>
    <row r="15" spans="1:25" s="6" customFormat="1" ht="57" customHeight="1" x14ac:dyDescent="0.25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5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7" thickBot="1" x14ac:dyDescent="0.3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5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5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5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5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5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5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5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5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5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5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5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5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5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5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5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5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5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5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5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5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5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5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5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5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5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5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5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5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5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5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8" thickBot="1" x14ac:dyDescent="0.3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5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5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5">
      <c r="I51" s="128"/>
    </row>
    <row r="52" spans="1:30" x14ac:dyDescent="0.25">
      <c r="A52" t="s">
        <v>217</v>
      </c>
      <c r="L52" s="533"/>
    </row>
    <row r="53" spans="1:30" x14ac:dyDescent="0.25">
      <c r="P53" s="47"/>
      <c r="S53" s="532"/>
    </row>
    <row r="54" spans="1:30" x14ac:dyDescent="0.25">
      <c r="F54" s="2"/>
      <c r="S54" s="28"/>
    </row>
    <row r="55" spans="1:30" x14ac:dyDescent="0.25">
      <c r="F55" s="205"/>
    </row>
    <row r="56" spans="1:30" x14ac:dyDescent="0.25">
      <c r="F56" s="83"/>
    </row>
    <row r="59" spans="1:30" x14ac:dyDescent="0.25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3.2" x14ac:dyDescent="0.25"/>
  <cols>
    <col min="1" max="1" width="10.109375" bestFit="1" customWidth="1"/>
    <col min="2" max="2" width="16.88671875" customWidth="1"/>
    <col min="4" max="4" width="17.88671875" customWidth="1"/>
    <col min="5" max="5" width="22.109375" customWidth="1"/>
  </cols>
  <sheetData>
    <row r="2" spans="1:5" x14ac:dyDescent="0.25">
      <c r="A2" s="7" t="s">
        <v>90</v>
      </c>
    </row>
    <row r="3" spans="1:5" x14ac:dyDescent="0.25">
      <c r="A3" s="7" t="s">
        <v>396</v>
      </c>
    </row>
    <row r="4" spans="1:5" x14ac:dyDescent="0.25">
      <c r="D4" s="48" t="s">
        <v>407</v>
      </c>
      <c r="E4" s="557">
        <v>6.7999999999999996E-3</v>
      </c>
    </row>
    <row r="5" spans="1:5" x14ac:dyDescent="0.25">
      <c r="B5" s="67"/>
      <c r="D5" s="587" t="s">
        <v>409</v>
      </c>
      <c r="E5" s="587"/>
    </row>
    <row r="6" spans="1:5" ht="25.5" customHeight="1" thickBot="1" x14ac:dyDescent="0.3">
      <c r="B6" s="255" t="s">
        <v>404</v>
      </c>
      <c r="D6" s="556" t="s">
        <v>410</v>
      </c>
      <c r="E6" s="556" t="s">
        <v>411</v>
      </c>
    </row>
    <row r="7" spans="1:5" x14ac:dyDescent="0.25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5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5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5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5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5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5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5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5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5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5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5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5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5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5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5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5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5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5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5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5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5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5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5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5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5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5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5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5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5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5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5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3.2" x14ac:dyDescent="0.25"/>
  <cols>
    <col min="1" max="1" width="22.109375" customWidth="1"/>
    <col min="2" max="2" width="19" customWidth="1"/>
    <col min="3" max="3" width="40" bestFit="1" customWidth="1"/>
    <col min="4" max="4" width="20" bestFit="1" customWidth="1"/>
    <col min="5" max="5" width="15.33203125" customWidth="1"/>
    <col min="6" max="6" width="33" customWidth="1"/>
    <col min="7" max="7" width="46.44140625" bestFit="1" customWidth="1"/>
    <col min="8" max="8" width="29.44140625" customWidth="1"/>
    <col min="10" max="10" width="11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68</v>
      </c>
      <c r="G3" s="57"/>
      <c r="H3" s="231">
        <f ca="1">TODAY()</f>
        <v>37239</v>
      </c>
    </row>
    <row r="4" spans="1:9" x14ac:dyDescent="0.25">
      <c r="C4" s="50"/>
      <c r="D4" s="51"/>
      <c r="E4" s="51"/>
      <c r="F4" s="57" t="s">
        <v>104</v>
      </c>
      <c r="G4" s="57"/>
      <c r="H4" s="57"/>
    </row>
    <row r="5" spans="1:9" x14ac:dyDescent="0.25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5">
      <c r="C6" s="50"/>
      <c r="D6" s="51"/>
      <c r="E6" s="51"/>
      <c r="F6" s="57" t="s">
        <v>179</v>
      </c>
      <c r="G6" s="57"/>
      <c r="H6" s="539">
        <v>37195</v>
      </c>
    </row>
    <row r="7" spans="1:9" x14ac:dyDescent="0.25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5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5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8" thickBot="1" x14ac:dyDescent="0.3">
      <c r="A10" s="150">
        <f ca="1">NOW()</f>
        <v>37239.403139120368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5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5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8" thickBot="1" x14ac:dyDescent="0.3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5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5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8" thickBot="1" x14ac:dyDescent="0.3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5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5">
      <c r="D20" s="104"/>
      <c r="E20" s="104"/>
      <c r="F20" s="29"/>
      <c r="G20" s="29"/>
      <c r="H20" s="139"/>
    </row>
    <row r="21" spans="1:10" x14ac:dyDescent="0.25">
      <c r="D21" s="104"/>
      <c r="E21" s="104"/>
      <c r="F21" s="29"/>
      <c r="G21" s="29"/>
      <c r="H21" s="139">
        <v>0</v>
      </c>
      <c r="J21" s="83"/>
    </row>
    <row r="22" spans="1:10" x14ac:dyDescent="0.25">
      <c r="D22" s="104"/>
      <c r="E22" s="104"/>
      <c r="F22" s="29"/>
      <c r="G22" s="29"/>
      <c r="H22" s="139">
        <v>0</v>
      </c>
    </row>
    <row r="23" spans="1:10" x14ac:dyDescent="0.25">
      <c r="A23" s="130"/>
      <c r="D23" s="104"/>
      <c r="E23" s="104"/>
      <c r="F23" s="29"/>
      <c r="G23" s="29"/>
      <c r="H23" s="139"/>
    </row>
    <row r="24" spans="1:10" x14ac:dyDescent="0.25">
      <c r="D24" s="104"/>
      <c r="E24" s="104"/>
      <c r="F24" s="29"/>
      <c r="G24" s="29"/>
      <c r="H24" s="139"/>
    </row>
    <row r="25" spans="1:10" x14ac:dyDescent="0.25">
      <c r="D25" s="104"/>
      <c r="E25" s="104"/>
      <c r="F25" s="29"/>
      <c r="G25" s="29"/>
      <c r="H25" s="139"/>
    </row>
    <row r="26" spans="1:10" x14ac:dyDescent="0.25">
      <c r="A26" s="14"/>
      <c r="B26" t="s">
        <v>393</v>
      </c>
      <c r="D26" s="104"/>
      <c r="E26" s="104"/>
      <c r="F26" s="29"/>
      <c r="G26" s="29"/>
      <c r="H26" s="153"/>
    </row>
    <row r="27" spans="1:10" x14ac:dyDescent="0.25">
      <c r="D27" s="104"/>
      <c r="E27" s="104"/>
      <c r="F27" s="29"/>
      <c r="G27" s="29"/>
      <c r="H27" s="153"/>
    </row>
    <row r="28" spans="1:10" x14ac:dyDescent="0.25">
      <c r="B28" s="7"/>
      <c r="E28" s="104"/>
      <c r="F28" s="104"/>
      <c r="G28" s="29"/>
      <c r="H28" s="139"/>
    </row>
    <row r="29" spans="1:10" x14ac:dyDescent="0.25">
      <c r="B29" s="175" t="s">
        <v>247</v>
      </c>
      <c r="D29" s="2"/>
      <c r="E29" s="176"/>
      <c r="F29" s="180"/>
      <c r="G29" s="29"/>
      <c r="H29" s="139"/>
    </row>
    <row r="30" spans="1:10" x14ac:dyDescent="0.25">
      <c r="B30" s="175"/>
      <c r="D30" s="2"/>
      <c r="E30" s="176"/>
      <c r="F30" s="180"/>
      <c r="G30" s="215"/>
    </row>
    <row r="31" spans="1:10" x14ac:dyDescent="0.25">
      <c r="B31" s="175"/>
      <c r="D31" s="2"/>
      <c r="E31" s="176"/>
      <c r="F31" s="180"/>
      <c r="G31" s="215"/>
    </row>
    <row r="32" spans="1:10" x14ac:dyDescent="0.25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5">
      <c r="B33" s="175"/>
      <c r="D33" s="3"/>
      <c r="E33" s="176"/>
      <c r="F33" s="180"/>
      <c r="G33" s="29"/>
      <c r="H33" s="139"/>
    </row>
    <row r="34" spans="1:8" x14ac:dyDescent="0.25">
      <c r="B34" s="175"/>
      <c r="D34" s="3"/>
      <c r="E34" s="176"/>
      <c r="F34" s="180"/>
      <c r="G34" s="29"/>
      <c r="H34" s="139"/>
    </row>
    <row r="35" spans="1:8" x14ac:dyDescent="0.25">
      <c r="B35" s="175"/>
      <c r="D35" s="3"/>
      <c r="E35" s="176"/>
      <c r="F35" s="180"/>
      <c r="G35" s="29"/>
      <c r="H35" s="139"/>
    </row>
    <row r="36" spans="1:8" x14ac:dyDescent="0.25">
      <c r="B36" s="175"/>
      <c r="D36" s="3"/>
      <c r="E36" s="176"/>
      <c r="F36" s="180"/>
      <c r="G36" s="29"/>
      <c r="H36" s="139"/>
    </row>
    <row r="37" spans="1:8" x14ac:dyDescent="0.25">
      <c r="B37" s="175"/>
      <c r="D37" s="2"/>
      <c r="E37" s="176"/>
      <c r="F37" s="180"/>
      <c r="G37" s="29"/>
      <c r="H37" s="139"/>
    </row>
    <row r="38" spans="1:8" x14ac:dyDescent="0.25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5">
      <c r="B39" s="64"/>
      <c r="C39" s="7"/>
      <c r="F39" s="7"/>
      <c r="G39" s="7"/>
    </row>
    <row r="40" spans="1:8" x14ac:dyDescent="0.25">
      <c r="B40" s="63"/>
    </row>
    <row r="41" spans="1:8" x14ac:dyDescent="0.25">
      <c r="B41" s="64"/>
    </row>
    <row r="42" spans="1:8" x14ac:dyDescent="0.25">
      <c r="B42" s="64"/>
    </row>
    <row r="43" spans="1:8" x14ac:dyDescent="0.25">
      <c r="A43" s="7"/>
      <c r="B43" s="7"/>
      <c r="C43" s="7"/>
    </row>
    <row r="44" spans="1:8" x14ac:dyDescent="0.25">
      <c r="A44" s="61"/>
      <c r="B44" s="63"/>
    </row>
    <row r="45" spans="1:8" x14ac:dyDescent="0.25">
      <c r="B45" s="64"/>
    </row>
    <row r="46" spans="1:8" x14ac:dyDescent="0.25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2001-11-16T15:14:02Z</cp:lastPrinted>
  <dcterms:created xsi:type="dcterms:W3CDTF">2000-01-20T16:16:06Z</dcterms:created>
  <dcterms:modified xsi:type="dcterms:W3CDTF">2023-09-10T15:30:09Z</dcterms:modified>
</cp:coreProperties>
</file>