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5.00" sheetId="2" r:id="rId1"/>
    <sheet name="6.00" sheetId="13" r:id="rId2"/>
    <sheet name="7.00" sheetId="12" r:id="rId3"/>
    <sheet name="8.00" sheetId="11" r:id="rId4"/>
    <sheet name="9.00" sheetId="10" r:id="rId5"/>
    <sheet name="10.00" sheetId="9" r:id="rId6"/>
    <sheet name="11.00" sheetId="8" r:id="rId7"/>
    <sheet name="12.00" sheetId="7" r:id="rId8"/>
    <sheet name="1.01" sheetId="6" r:id="rId9"/>
    <sheet name="2.01" sheetId="5" r:id="rId10"/>
    <sheet name="3.01" sheetId="4" r:id="rId11"/>
    <sheet name="4.01" sheetId="22" r:id="rId12"/>
    <sheet name="5.01" sheetId="21" r:id="rId13"/>
    <sheet name="6.01" sheetId="20" r:id="rId14"/>
    <sheet name="7.01" sheetId="19" r:id="rId15"/>
    <sheet name="8.01" sheetId="18" r:id="rId16"/>
    <sheet name="9.0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calcPr calcId="92512"/>
</workbook>
</file>

<file path=xl/calcChain.xml><?xml version="1.0" encoding="utf-8"?>
<calcChain xmlns="http://schemas.openxmlformats.org/spreadsheetml/2006/main">
  <c r="I19" i="6" l="1"/>
  <c r="R19" i="6"/>
  <c r="H20" i="6"/>
  <c r="I20" i="6"/>
  <c r="H22" i="6"/>
  <c r="I22" i="6"/>
  <c r="R22" i="6"/>
  <c r="N24" i="6"/>
  <c r="R24" i="6"/>
  <c r="R29" i="6"/>
  <c r="R34" i="6"/>
  <c r="R39" i="6"/>
  <c r="R41" i="6"/>
  <c r="H19" i="9"/>
  <c r="I19" i="9"/>
  <c r="R19" i="9"/>
  <c r="H20" i="9"/>
  <c r="I20" i="9"/>
  <c r="R20" i="9"/>
  <c r="H22" i="9"/>
  <c r="I22" i="9"/>
  <c r="R22" i="9"/>
  <c r="N24" i="9"/>
  <c r="R24" i="9"/>
  <c r="R29" i="9"/>
  <c r="R31" i="9"/>
  <c r="R32" i="9"/>
  <c r="R35" i="9"/>
  <c r="R40" i="9"/>
  <c r="R42" i="9"/>
  <c r="R19" i="8"/>
  <c r="R22" i="8"/>
  <c r="N24" i="8"/>
  <c r="R24" i="8"/>
  <c r="R29" i="8"/>
  <c r="R31" i="8"/>
  <c r="R32" i="8"/>
  <c r="R36" i="8"/>
  <c r="R41" i="8"/>
  <c r="R43" i="8"/>
  <c r="H19" i="7"/>
  <c r="I19" i="7"/>
  <c r="R19" i="7"/>
  <c r="H20" i="7"/>
  <c r="I20" i="7"/>
  <c r="H22" i="7"/>
  <c r="I22" i="7"/>
  <c r="R22" i="7"/>
  <c r="N24" i="7"/>
  <c r="R24" i="7"/>
  <c r="R29" i="7"/>
  <c r="R34" i="7"/>
  <c r="R39" i="7"/>
  <c r="R41" i="7"/>
  <c r="I19" i="5"/>
  <c r="R19" i="5"/>
  <c r="H20" i="5"/>
  <c r="I20" i="5"/>
  <c r="H22" i="5"/>
  <c r="I22" i="5"/>
  <c r="R22" i="5"/>
  <c r="N24" i="5"/>
  <c r="R24" i="5"/>
  <c r="R29" i="5"/>
  <c r="R34" i="5"/>
  <c r="R39" i="5"/>
  <c r="R41" i="5"/>
  <c r="I19" i="4"/>
  <c r="R19" i="4"/>
  <c r="H20" i="4"/>
  <c r="I20" i="4"/>
  <c r="H22" i="4"/>
  <c r="I22" i="4"/>
  <c r="R22" i="4"/>
  <c r="N24" i="4"/>
  <c r="R24" i="4"/>
  <c r="R29" i="4"/>
  <c r="R35" i="4"/>
  <c r="R40" i="4"/>
  <c r="R42" i="4"/>
  <c r="I19" i="22"/>
  <c r="R19" i="22"/>
  <c r="R22" i="22"/>
  <c r="N24" i="22"/>
  <c r="R24" i="22"/>
  <c r="R29" i="22"/>
  <c r="R35" i="22"/>
  <c r="R40" i="22"/>
  <c r="R42" i="22"/>
  <c r="D6" i="2"/>
  <c r="D7" i="2"/>
  <c r="D8" i="2"/>
  <c r="H19" i="2"/>
  <c r="I19" i="2"/>
  <c r="R19" i="2"/>
  <c r="H20" i="2"/>
  <c r="I20" i="2"/>
  <c r="R20" i="2"/>
  <c r="H21" i="2"/>
  <c r="I21" i="2"/>
  <c r="R21" i="2"/>
  <c r="H22" i="2"/>
  <c r="I22" i="2"/>
  <c r="R22" i="2"/>
  <c r="H23" i="2"/>
  <c r="I23" i="2"/>
  <c r="R23" i="2"/>
  <c r="H24" i="2"/>
  <c r="I24" i="2"/>
  <c r="R24" i="2"/>
  <c r="N25" i="2"/>
  <c r="R25" i="2"/>
  <c r="R27" i="2"/>
  <c r="R28" i="2"/>
  <c r="R29" i="2"/>
  <c r="R30" i="2"/>
  <c r="R31" i="2"/>
  <c r="R32" i="2"/>
  <c r="R33" i="2"/>
  <c r="N34" i="2"/>
  <c r="R34" i="2"/>
  <c r="N36" i="2"/>
  <c r="R36" i="2"/>
  <c r="R41" i="2"/>
  <c r="R45" i="2"/>
  <c r="R47" i="2"/>
  <c r="R49" i="2"/>
  <c r="I19" i="21"/>
  <c r="R19" i="21"/>
  <c r="R20" i="21"/>
  <c r="R22" i="21"/>
  <c r="N24" i="21"/>
  <c r="R24" i="21"/>
  <c r="R29" i="21"/>
  <c r="R35" i="21"/>
  <c r="R40" i="21"/>
  <c r="R42" i="21"/>
  <c r="D6" i="13"/>
  <c r="D7" i="13"/>
  <c r="D8" i="13"/>
  <c r="H19" i="13"/>
  <c r="I19" i="13"/>
  <c r="R19" i="13"/>
  <c r="H20" i="13"/>
  <c r="I20" i="13"/>
  <c r="R20" i="13"/>
  <c r="R22" i="13"/>
  <c r="N24" i="13"/>
  <c r="R24" i="13"/>
  <c r="R29" i="13"/>
  <c r="R36" i="13"/>
  <c r="R43" i="13"/>
  <c r="R45" i="13"/>
  <c r="R22" i="20"/>
  <c r="N28" i="20"/>
  <c r="R28" i="20"/>
  <c r="R33" i="20"/>
  <c r="R39" i="20"/>
  <c r="R44" i="20"/>
  <c r="R46" i="20"/>
  <c r="D6" i="12"/>
  <c r="D7" i="12"/>
  <c r="D8" i="12"/>
  <c r="H19" i="12"/>
  <c r="I19" i="12"/>
  <c r="R19" i="12"/>
  <c r="H20" i="12"/>
  <c r="I20" i="12"/>
  <c r="R20" i="12"/>
  <c r="R22" i="12"/>
  <c r="N24" i="12"/>
  <c r="R24" i="12"/>
  <c r="R29" i="12"/>
  <c r="R36" i="12"/>
  <c r="R43" i="12"/>
  <c r="R45" i="12"/>
  <c r="R20" i="19"/>
  <c r="R22" i="19"/>
  <c r="N28" i="19"/>
  <c r="R28" i="19"/>
  <c r="R33" i="19"/>
  <c r="R40" i="19"/>
  <c r="R45" i="19"/>
  <c r="R47" i="19"/>
  <c r="D6" i="11"/>
  <c r="H19" i="11"/>
  <c r="I19" i="11"/>
  <c r="R19" i="11"/>
  <c r="H20" i="11"/>
  <c r="I20" i="11"/>
  <c r="R20" i="11"/>
  <c r="H22" i="11"/>
  <c r="I22" i="11"/>
  <c r="R22" i="11"/>
  <c r="N24" i="11"/>
  <c r="R24" i="11"/>
  <c r="R29" i="11"/>
  <c r="R34" i="11"/>
  <c r="R39" i="11"/>
  <c r="R41" i="11"/>
  <c r="R20" i="18"/>
  <c r="R21" i="18"/>
  <c r="R23" i="18"/>
  <c r="R24" i="18"/>
  <c r="N29" i="18"/>
  <c r="R29" i="18"/>
  <c r="R34" i="18"/>
  <c r="R41" i="18"/>
  <c r="R46" i="18"/>
  <c r="R48" i="18"/>
  <c r="D6" i="10"/>
  <c r="H19" i="10"/>
  <c r="I19" i="10"/>
  <c r="R19" i="10"/>
  <c r="H20" i="10"/>
  <c r="I20" i="10"/>
  <c r="R20" i="10"/>
  <c r="H22" i="10"/>
  <c r="I22" i="10"/>
  <c r="R22" i="10"/>
  <c r="N24" i="10"/>
  <c r="R24" i="10"/>
  <c r="R29" i="10"/>
  <c r="R34" i="10"/>
  <c r="R39" i="10"/>
  <c r="R41" i="10"/>
  <c r="R20" i="17"/>
  <c r="R21" i="17"/>
  <c r="R23" i="17"/>
  <c r="R24" i="17"/>
  <c r="N29" i="17"/>
  <c r="R29" i="17"/>
  <c r="R34" i="17"/>
  <c r="R41" i="17"/>
  <c r="R46" i="17"/>
  <c r="R48" i="17"/>
</calcChain>
</file>

<file path=xl/sharedStrings.xml><?xml version="1.0" encoding="utf-8"?>
<sst xmlns="http://schemas.openxmlformats.org/spreadsheetml/2006/main" count="1058" uniqueCount="100">
  <si>
    <t>ENRON NORTH AMERICA</t>
  </si>
  <si>
    <t>PAGE 1 OF 1</t>
  </si>
  <si>
    <t>INVOICE INFORMATION</t>
  </si>
  <si>
    <t>CONTRACT INFORMATION</t>
  </si>
  <si>
    <t>CUSTOMER INFORMATION</t>
  </si>
  <si>
    <t>PAYMENT INFORMATION</t>
  </si>
  <si>
    <t>INVOICE NUMBER:</t>
  </si>
  <si>
    <t>CONTRACT NUMBER:</t>
  </si>
  <si>
    <t>CITIZENS UTILITIES COMPANY</t>
  </si>
  <si>
    <t>WIRE TRANSFER BY 10:00 AM-CST</t>
  </si>
  <si>
    <t>INVOICE DATE:</t>
  </si>
  <si>
    <t>016-16943-301</t>
  </si>
  <si>
    <t>ATTN: MARK BERGERON</t>
  </si>
  <si>
    <t>NATIONS BANK - DALLAS, TEXAS</t>
  </si>
  <si>
    <t>DUE DATE:</t>
  </si>
  <si>
    <t>VOLUME BASIS:</t>
  </si>
  <si>
    <t>% LOUSIANA GAS SERVICE CO</t>
  </si>
  <si>
    <t>ENRON CAPITAL AND TRADE RESOURCES</t>
  </si>
  <si>
    <t>MMBTU 14.73 DRY</t>
  </si>
  <si>
    <t>PO BOX 433</t>
  </si>
  <si>
    <t>ACCT. #3750494099 ABA ROUTING #111000012</t>
  </si>
  <si>
    <t>HARVEY, LA 70059-0433</t>
  </si>
  <si>
    <t>AFTER INITIATING TRANSFER, CALL CREDIT DEPT.</t>
  </si>
  <si>
    <t>(713) 853-5667</t>
  </si>
  <si>
    <t>FAX# (504) 374-7685</t>
  </si>
  <si>
    <t>FOR FURTHER INFORMATION CALL:  ALICIA JONES (713) 853-4561  FAX (713) 646-8420</t>
  </si>
  <si>
    <t>FACILITY</t>
  </si>
  <si>
    <t>DATES</t>
  </si>
  <si>
    <t>VOLUMES</t>
  </si>
  <si>
    <t>PRICE</t>
  </si>
  <si>
    <t>TOTAL</t>
  </si>
  <si>
    <t xml:space="preserve"> FACILITY</t>
  </si>
  <si>
    <t xml:space="preserve">     PIPE/METER</t>
  </si>
  <si>
    <t>DESCRIPTION</t>
  </si>
  <si>
    <t>START</t>
  </si>
  <si>
    <t>END</t>
  </si>
  <si>
    <t>TIER</t>
  </si>
  <si>
    <t>TIER VOL</t>
  </si>
  <si>
    <t>PER</t>
  </si>
  <si>
    <t>MMBTU</t>
  </si>
  <si>
    <t>INDEX</t>
  </si>
  <si>
    <t>ADJUST.</t>
  </si>
  <si>
    <t>FINAL</t>
  </si>
  <si>
    <t>DOLLARS</t>
  </si>
  <si>
    <t>TO INVOICE YOU FOR NATURAL GAS SALES:</t>
  </si>
  <si>
    <t>CIG</t>
  </si>
  <si>
    <t>WHITE ROCK</t>
  </si>
  <si>
    <t>PSCO</t>
  </si>
  <si>
    <t>PAGOSA SPRINGS</t>
  </si>
  <si>
    <t>BAYFIELD</t>
  </si>
  <si>
    <t>LA PLATA CNTY/DURANGO</t>
  </si>
  <si>
    <t>PINES STATION</t>
  </si>
  <si>
    <t>TIFFANY PLANT</t>
  </si>
  <si>
    <t>SUBTOTALS</t>
  </si>
  <si>
    <t>Demand reimbursement</t>
  </si>
  <si>
    <t xml:space="preserve"> </t>
  </si>
  <si>
    <t>TOTAL DUE ENRON CAPITAL AND TRADE RESOURCES</t>
  </si>
  <si>
    <t>FAX# (504) 544-5825</t>
  </si>
  <si>
    <t>FUEL USAGE</t>
  </si>
  <si>
    <t>78,331 @ .06</t>
  </si>
  <si>
    <t>78,331 @ .0238</t>
  </si>
  <si>
    <t>PSCO FUEL - MAY</t>
  </si>
  <si>
    <t>538 @ 2.53</t>
  </si>
  <si>
    <t>PSCO FUEL - JUNE</t>
  </si>
  <si>
    <t>334 @ 3.62</t>
  </si>
  <si>
    <t>97030 @ .0833</t>
  </si>
  <si>
    <t>FOR FURTHER INFORMATION CALL:  DARLA SAUCIER (713) 853-4561  FAX (713) 646-8420</t>
  </si>
  <si>
    <t>164,018 @ .026</t>
  </si>
  <si>
    <t>D2010SA</t>
  </si>
  <si>
    <t>139361 @ .06</t>
  </si>
  <si>
    <t>139361 @ .0215</t>
  </si>
  <si>
    <t>*****REVISED*****</t>
  </si>
  <si>
    <t>151388 @.06</t>
  </si>
  <si>
    <t>151388 @.032177</t>
  </si>
  <si>
    <t>10/00 FUEL SHORT PAY</t>
  </si>
  <si>
    <t>21017SA</t>
  </si>
  <si>
    <t>28282 @ .073783</t>
  </si>
  <si>
    <t>96336 @ .079236</t>
  </si>
  <si>
    <t>23235SA</t>
  </si>
  <si>
    <t>ATTN: CRAIG LIPKE</t>
  </si>
  <si>
    <t>1300 SOUTH YALE STREET</t>
  </si>
  <si>
    <t>FLAGSTAFF, AZ 86001</t>
  </si>
  <si>
    <t>FAX# (520) 226-2168</t>
  </si>
  <si>
    <t>78361 @ .09</t>
  </si>
  <si>
    <t>200103SA</t>
  </si>
  <si>
    <t>197645 @ .06</t>
  </si>
  <si>
    <t>3rd Party Credit</t>
  </si>
  <si>
    <t>167775 @ .06</t>
  </si>
  <si>
    <t>TOTAL DUE ENRON NORTH AMERICA</t>
  </si>
  <si>
    <t>200105SA</t>
  </si>
  <si>
    <t>Revised</t>
  </si>
  <si>
    <t>167573 @ .06</t>
  </si>
  <si>
    <t>200106SA</t>
  </si>
  <si>
    <t>Prior month adj</t>
  </si>
  <si>
    <t>81543 @ .06</t>
  </si>
  <si>
    <t>200107SA</t>
  </si>
  <si>
    <t>97,030 @ .06</t>
  </si>
  <si>
    <t>Unauth Ovrn</t>
  </si>
  <si>
    <t>200108SA</t>
  </si>
  <si>
    <t>upon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</si>
</sst>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[Red]\(&quot;$&quot;#,##0.0000\)"/>
    <numFmt numFmtId="166" formatCode="&quot;$&quot;#,##0.000_);[Red]\(&quot;$&quot;#,##0.000\)"/>
    <numFmt numFmtId="167" formatCode="#,##0.000_);[Red]\(#,##0.000\)"/>
  </numFmts>
  <fonts count="15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2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Arial"/>
    </font>
    <font>
      <b/>
      <sz val="14"/>
      <color indexed="18"/>
      <name val="Times New Roman"/>
      <family val="1"/>
    </font>
    <font>
      <b/>
      <sz val="12"/>
      <name val="Times New Roman"/>
    </font>
    <font>
      <b/>
      <sz val="14"/>
      <name val="Times New Roman"/>
    </font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4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Fill="1"/>
    <xf numFmtId="0" fontId="0" fillId="0" borderId="0" xfId="0" applyFill="1"/>
    <xf numFmtId="0" fontId="2" fillId="0" borderId="0" xfId="0" applyFont="1" applyFill="1" applyBorder="1"/>
    <xf numFmtId="0" fontId="3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  <xf numFmtId="0" fontId="6" fillId="0" borderId="1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6" xfId="0" applyFont="1" applyFill="1" applyBorder="1" applyAlignment="1">
      <alignment horizontal="centerContinuous"/>
    </xf>
    <xf numFmtId="0" fontId="5" fillId="0" borderId="7" xfId="0" applyFont="1" applyFill="1" applyBorder="1"/>
    <xf numFmtId="0" fontId="5" fillId="0" borderId="0" xfId="0" applyFont="1" applyFill="1" applyBorder="1"/>
    <xf numFmtId="0" fontId="7" fillId="0" borderId="0" xfId="0" applyFont="1" applyFill="1"/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/>
    <xf numFmtId="15" fontId="8" fillId="0" borderId="0" xfId="0" quotePrefix="1" applyNumberFormat="1" applyFont="1" applyBorder="1"/>
    <xf numFmtId="0" fontId="0" fillId="0" borderId="7" xfId="0" applyFill="1" applyBorder="1"/>
    <xf numFmtId="15" fontId="8" fillId="0" borderId="0" xfId="0" quotePrefix="1" applyNumberFormat="1" applyFont="1" applyFill="1" applyBorder="1"/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/>
    <xf numFmtId="0" fontId="9" fillId="0" borderId="7" xfId="0" applyFont="1" applyFill="1" applyBorder="1"/>
    <xf numFmtId="0" fontId="6" fillId="0" borderId="0" xfId="0" applyFont="1" applyFill="1" applyAlignment="1"/>
    <xf numFmtId="0" fontId="6" fillId="0" borderId="0" xfId="0" applyFont="1" applyFill="1"/>
    <xf numFmtId="15" fontId="5" fillId="0" borderId="0" xfId="0" quotePrefix="1" applyNumberFormat="1" applyFont="1" applyFill="1" applyBorder="1"/>
    <xf numFmtId="0" fontId="7" fillId="0" borderId="7" xfId="0" applyFont="1" applyFill="1" applyBorder="1"/>
    <xf numFmtId="0" fontId="6" fillId="0" borderId="0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10" fillId="0" borderId="0" xfId="0" applyFont="1" applyFill="1" applyBorder="1"/>
    <xf numFmtId="0" fontId="4" fillId="0" borderId="0" xfId="0" applyFont="1" applyFill="1" applyBorder="1"/>
    <xf numFmtId="0" fontId="5" fillId="0" borderId="9" xfId="0" applyFont="1" applyFill="1" applyBorder="1" applyAlignment="1">
      <alignment horizontal="left"/>
    </xf>
    <xf numFmtId="0" fontId="6" fillId="0" borderId="1" xfId="0" applyFont="1" applyFill="1" applyBorder="1"/>
    <xf numFmtId="0" fontId="5" fillId="0" borderId="9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9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Continuous"/>
    </xf>
    <xf numFmtId="0" fontId="0" fillId="0" borderId="0" xfId="0" applyFill="1" applyAlignment="1">
      <alignment horizontal="centerContinuous"/>
    </xf>
    <xf numFmtId="0" fontId="4" fillId="0" borderId="7" xfId="0" applyFont="1" applyFill="1" applyBorder="1"/>
    <xf numFmtId="0" fontId="4" fillId="0" borderId="2" xfId="0" applyFont="1" applyFill="1" applyBorder="1"/>
    <xf numFmtId="0" fontId="4" fillId="0" borderId="7" xfId="0" applyFont="1" applyFill="1" applyBorder="1" applyAlignment="1">
      <alignment horizontal="centerContinuous"/>
    </xf>
    <xf numFmtId="0" fontId="4" fillId="0" borderId="10" xfId="0" applyFont="1" applyFill="1" applyBorder="1" applyAlignment="1">
      <alignment horizontal="centerContinuous"/>
    </xf>
    <xf numFmtId="0" fontId="4" fillId="0" borderId="11" xfId="0" applyFont="1" applyFill="1" applyBorder="1" applyAlignment="1">
      <alignment horizontal="centerContinuous"/>
    </xf>
    <xf numFmtId="0" fontId="4" fillId="0" borderId="12" xfId="0" applyFont="1" applyFill="1" applyBorder="1" applyAlignment="1">
      <alignment horizontal="centerContinuous"/>
    </xf>
    <xf numFmtId="0" fontId="4" fillId="0" borderId="13" xfId="0" applyFont="1" applyFill="1" applyBorder="1" applyAlignment="1">
      <alignment horizontal="center"/>
    </xf>
    <xf numFmtId="0" fontId="2" fillId="0" borderId="8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0" borderId="14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quotePrefix="1" applyNumberFormat="1" applyAlignment="1">
      <alignment horizontal="right"/>
    </xf>
    <xf numFmtId="14" fontId="0" fillId="0" borderId="0" xfId="0" quotePrefix="1" applyNumberFormat="1"/>
    <xf numFmtId="0" fontId="0" fillId="0" borderId="0" xfId="0" applyFill="1" applyBorder="1"/>
    <xf numFmtId="38" fontId="11" fillId="0" borderId="0" xfId="1" applyNumberFormat="1" applyFont="1" applyFill="1"/>
    <xf numFmtId="40" fontId="11" fillId="0" borderId="0" xfId="1" applyNumberFormat="1" applyFont="1" applyFill="1" applyBorder="1"/>
    <xf numFmtId="38" fontId="11" fillId="0" borderId="0" xfId="1" applyNumberFormat="1" applyFont="1" applyFill="1" applyBorder="1"/>
    <xf numFmtId="7" fontId="0" fillId="0" borderId="0" xfId="0" applyNumberFormat="1" applyFill="1" applyBorder="1"/>
    <xf numFmtId="38" fontId="11" fillId="0" borderId="1" xfId="1" applyNumberFormat="1" applyFont="1" applyFill="1" applyBorder="1"/>
    <xf numFmtId="7" fontId="0" fillId="0" borderId="1" xfId="0" applyNumberFormat="1" applyFill="1" applyBorder="1"/>
    <xf numFmtId="164" fontId="12" fillId="0" borderId="0" xfId="0" applyNumberFormat="1" applyFont="1" applyFill="1"/>
    <xf numFmtId="38" fontId="12" fillId="0" borderId="0" xfId="1" applyNumberFormat="1" applyFont="1" applyFill="1" applyBorder="1"/>
    <xf numFmtId="38" fontId="11" fillId="0" borderId="15" xfId="1" applyNumberFormat="1" applyFont="1" applyFill="1" applyBorder="1"/>
    <xf numFmtId="7" fontId="0" fillId="0" borderId="15" xfId="0" applyNumberFormat="1" applyFill="1" applyBorder="1"/>
    <xf numFmtId="164" fontId="12" fillId="0" borderId="0" xfId="0" applyNumberFormat="1" applyFont="1" applyFill="1" applyAlignment="1">
      <alignment horizontal="right"/>
    </xf>
    <xf numFmtId="0" fontId="13" fillId="0" borderId="0" xfId="0" applyFont="1" applyFill="1"/>
    <xf numFmtId="1" fontId="12" fillId="0" borderId="0" xfId="0" applyNumberFormat="1" applyFont="1" applyFill="1"/>
    <xf numFmtId="14" fontId="0" fillId="0" borderId="0" xfId="0" applyNumberFormat="1" applyFill="1"/>
    <xf numFmtId="164" fontId="0" fillId="0" borderId="0" xfId="0" applyNumberFormat="1" applyFill="1" applyBorder="1"/>
    <xf numFmtId="7" fontId="6" fillId="0" borderId="0" xfId="0" applyNumberFormat="1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14" fontId="8" fillId="0" borderId="1" xfId="0" quotePrefix="1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right"/>
    </xf>
    <xf numFmtId="3" fontId="8" fillId="0" borderId="1" xfId="0" applyNumberFormat="1" applyFont="1" applyFill="1" applyBorder="1" applyAlignment="1">
      <alignment horizontal="centerContinuous"/>
    </xf>
    <xf numFmtId="165" fontId="5" fillId="0" borderId="1" xfId="2" applyNumberFormat="1" applyFont="1" applyFill="1" applyBorder="1" applyAlignment="1">
      <alignment horizontal="right"/>
    </xf>
    <xf numFmtId="40" fontId="5" fillId="0" borderId="1" xfId="0" applyNumberFormat="1" applyFont="1" applyFill="1" applyBorder="1" applyAlignment="1">
      <alignment horizontal="right"/>
    </xf>
    <xf numFmtId="166" fontId="5" fillId="0" borderId="1" xfId="0" applyNumberFormat="1" applyFont="1" applyFill="1" applyBorder="1" applyAlignment="1">
      <alignment horizontal="right"/>
    </xf>
    <xf numFmtId="7" fontId="12" fillId="0" borderId="15" xfId="0" applyNumberFormat="1" applyFont="1" applyFill="1" applyBorder="1" applyAlignment="1">
      <alignment horizontal="right"/>
    </xf>
    <xf numFmtId="37" fontId="4" fillId="0" borderId="0" xfId="0" applyNumberFormat="1" applyFont="1" applyFill="1" applyBorder="1" applyAlignment="1">
      <alignment horizontal="right"/>
    </xf>
    <xf numFmtId="7" fontId="4" fillId="0" borderId="0" xfId="0" applyNumberFormat="1" applyFont="1" applyFill="1" applyBorder="1" applyAlignment="1">
      <alignment horizontal="right"/>
    </xf>
    <xf numFmtId="37" fontId="8" fillId="0" borderId="0" xfId="0" applyNumberFormat="1" applyFont="1" applyFill="1" applyBorder="1" applyAlignment="1">
      <alignment horizontal="right"/>
    </xf>
    <xf numFmtId="8" fontId="5" fillId="0" borderId="15" xfId="0" applyNumberFormat="1" applyFont="1" applyFill="1" applyBorder="1"/>
    <xf numFmtId="14" fontId="8" fillId="0" borderId="0" xfId="0" quotePrefix="1" applyNumberFormat="1" applyFont="1" applyFill="1" applyBorder="1" applyAlignment="1">
      <alignment horizontal="center"/>
    </xf>
    <xf numFmtId="7" fontId="5" fillId="0" borderId="0" xfId="0" applyNumberFormat="1" applyFont="1" applyFill="1" applyBorder="1" applyAlignment="1">
      <alignment horizontal="right"/>
    </xf>
    <xf numFmtId="44" fontId="2" fillId="0" borderId="0" xfId="2" applyFont="1" applyFill="1"/>
    <xf numFmtId="8" fontId="2" fillId="0" borderId="0" xfId="0" applyNumberFormat="1" applyFont="1" applyFill="1"/>
    <xf numFmtId="3" fontId="8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7" fontId="12" fillId="0" borderId="15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/>
    <xf numFmtId="3" fontId="8" fillId="0" borderId="0" xfId="0" applyNumberFormat="1" applyFont="1" applyFill="1" applyBorder="1" applyAlignment="1">
      <alignment horizontal="centerContinuous"/>
    </xf>
    <xf numFmtId="165" fontId="5" fillId="0" borderId="0" xfId="2" applyNumberFormat="1" applyFont="1" applyFill="1" applyBorder="1" applyAlignment="1">
      <alignment horizontal="right"/>
    </xf>
    <xf numFmtId="40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7" fontId="12" fillId="0" borderId="0" xfId="0" applyNumberFormat="1" applyFont="1" applyFill="1" applyBorder="1" applyAlignment="1">
      <alignment horizontal="right"/>
    </xf>
    <xf numFmtId="2" fontId="12" fillId="0" borderId="0" xfId="0" applyNumberFormat="1" applyFont="1" applyFill="1"/>
    <xf numFmtId="15" fontId="8" fillId="0" borderId="0" xfId="0" applyNumberFormat="1" applyFont="1" applyBorder="1"/>
    <xf numFmtId="0" fontId="5" fillId="0" borderId="0" xfId="0" applyFont="1" applyFill="1" applyBorder="1" applyAlignment="1">
      <alignment horizontal="right"/>
    </xf>
    <xf numFmtId="0" fontId="14" fillId="0" borderId="0" xfId="0" applyFont="1" applyFill="1"/>
    <xf numFmtId="167" fontId="11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5%20manual%20invoic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1_01%20manual%20invo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1_02%20manual%20invo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1_03%20manual%20invoic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1_04%20manual%20invo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1_05%20manual%20inv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9908%20manual%20invo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6%20manual%20invoi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7%20manual%20invoi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itizen's%209908%20manual%20invoic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8%20manual%20invoi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9%20manual%20invoic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10%20manual%20invoic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12%20manual%20invo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6">
          <cell r="D6" t="str">
            <v>M10960SA</v>
          </cell>
        </row>
        <row r="7">
          <cell r="D7">
            <v>36699</v>
          </cell>
        </row>
        <row r="8">
          <cell r="D8">
            <v>36707</v>
          </cell>
        </row>
        <row r="18">
          <cell r="H18">
            <v>36647</v>
          </cell>
          <cell r="I18">
            <v>36677</v>
          </cell>
        </row>
        <row r="19">
          <cell r="H19">
            <v>36647</v>
          </cell>
          <cell r="I19">
            <v>36677</v>
          </cell>
        </row>
        <row r="20">
          <cell r="H20">
            <v>36647</v>
          </cell>
          <cell r="I20">
            <v>36677</v>
          </cell>
        </row>
        <row r="21">
          <cell r="H21">
            <v>36647</v>
          </cell>
          <cell r="I21">
            <v>36677</v>
          </cell>
        </row>
      </sheetData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I18">
            <v>36922</v>
          </cell>
        </row>
        <row r="19">
          <cell r="H19">
            <v>36892</v>
          </cell>
          <cell r="I19">
            <v>36922</v>
          </cell>
        </row>
      </sheetData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I18">
            <v>36950</v>
          </cell>
        </row>
        <row r="19">
          <cell r="H19">
            <v>36923</v>
          </cell>
          <cell r="I19">
            <v>36950</v>
          </cell>
        </row>
      </sheetData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I18">
            <v>36981</v>
          </cell>
        </row>
        <row r="19">
          <cell r="H19">
            <v>36951</v>
          </cell>
          <cell r="I19">
            <v>36981</v>
          </cell>
        </row>
      </sheetData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I18">
            <v>37011</v>
          </cell>
        </row>
      </sheetData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I18">
            <v>37042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3"/>
      <sheetName val="PAGE 2"/>
      <sheetName val="M ANUAL INVOICE"/>
    </sheetNames>
    <sheetDataSet>
      <sheetData sheetId="0"/>
      <sheetData sheetId="1"/>
      <sheetData sheetId="2">
        <row r="48">
          <cell r="R48">
            <v>810307.01903109998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6">
          <cell r="D6" t="str">
            <v>D2007SA-2</v>
          </cell>
        </row>
        <row r="7">
          <cell r="D7">
            <v>36901</v>
          </cell>
        </row>
        <row r="8">
          <cell r="D8">
            <v>36916</v>
          </cell>
        </row>
        <row r="18">
          <cell r="H18">
            <v>36678</v>
          </cell>
          <cell r="I18">
            <v>36707</v>
          </cell>
        </row>
        <row r="20">
          <cell r="H20">
            <v>36678</v>
          </cell>
          <cell r="I20">
            <v>36707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6">
          <cell r="D6" t="str">
            <v>D2007SA</v>
          </cell>
        </row>
        <row r="7">
          <cell r="D7">
            <v>36763</v>
          </cell>
        </row>
        <row r="8">
          <cell r="D8">
            <v>36769</v>
          </cell>
        </row>
        <row r="18">
          <cell r="H18">
            <v>36708</v>
          </cell>
          <cell r="I18">
            <v>36738</v>
          </cell>
        </row>
        <row r="19">
          <cell r="H19">
            <v>36708</v>
          </cell>
          <cell r="I19">
            <v>36738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3"/>
      <sheetName val="PAGE 2"/>
      <sheetName val="M ANUAL INVOICE"/>
    </sheetNames>
    <sheetDataSet>
      <sheetData sheetId="0" refreshError="1"/>
      <sheetData sheetId="1" refreshError="1"/>
      <sheetData sheetId="2" refreshError="1">
        <row r="48">
          <cell r="R48">
            <v>810307.01903109998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6">
          <cell r="D6" t="str">
            <v>D2008SA</v>
          </cell>
        </row>
        <row r="18">
          <cell r="H18">
            <v>36739</v>
          </cell>
          <cell r="I18">
            <v>36769</v>
          </cell>
        </row>
        <row r="19">
          <cell r="H19">
            <v>36739</v>
          </cell>
          <cell r="I19">
            <v>36769</v>
          </cell>
        </row>
      </sheetData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6">
          <cell r="D6" t="str">
            <v>D2008SA</v>
          </cell>
        </row>
        <row r="18">
          <cell r="H18">
            <v>36770</v>
          </cell>
          <cell r="I18">
            <v>36799</v>
          </cell>
        </row>
        <row r="19">
          <cell r="H19">
            <v>36770</v>
          </cell>
          <cell r="I19">
            <v>36799</v>
          </cell>
        </row>
      </sheetData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H18">
            <v>36800</v>
          </cell>
          <cell r="I18">
            <v>36830</v>
          </cell>
        </row>
        <row r="19">
          <cell r="H19">
            <v>36800</v>
          </cell>
          <cell r="I19">
            <v>36830</v>
          </cell>
        </row>
      </sheetData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H18">
            <v>36861</v>
          </cell>
          <cell r="I18">
            <v>36891</v>
          </cell>
        </row>
        <row r="19">
          <cell r="H19">
            <v>36861</v>
          </cell>
          <cell r="I19">
            <v>36891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C21" sqref="C21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13" style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tr">
        <f>'[1]M ANUAL INVOICE'!D6</f>
        <v>M10960SA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f>'[1]M ANUAL INVOICE'!D7</f>
        <v>36699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f>'[1]M ANUAL INVOICE'!D8</f>
        <v>36707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24</v>
      </c>
      <c r="C12" s="40"/>
      <c r="D12" s="41"/>
      <c r="E12" s="42"/>
      <c r="F12" s="43" t="s">
        <v>25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8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8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8" s="29" customFormat="1" ht="17.100000000000001" customHeight="1" x14ac:dyDescent="0.35">
      <c r="B19" s="58"/>
      <c r="C19" s="2" t="s">
        <v>45</v>
      </c>
      <c r="D19" s="2" t="s">
        <v>46</v>
      </c>
      <c r="F19" s="2">
        <v>254689</v>
      </c>
      <c r="G19" s="15"/>
      <c r="H19" s="59">
        <f>'[1]M ANUAL INVOICE'!H18</f>
        <v>36647</v>
      </c>
      <c r="I19" s="60">
        <f>'[1]M ANUAL INVOICE'!I18</f>
        <v>36677</v>
      </c>
      <c r="J19" s="61"/>
      <c r="K19" s="62"/>
      <c r="L19" s="63"/>
      <c r="M19" s="64"/>
      <c r="N19" s="62">
        <v>8700</v>
      </c>
      <c r="P19" s="61"/>
      <c r="Q19" s="63">
        <v>2.62</v>
      </c>
      <c r="R19" s="65">
        <f t="shared" ref="R19:R24" si="0">N19*Q19</f>
        <v>22794</v>
      </c>
    </row>
    <row r="20" spans="2:18" s="29" customFormat="1" ht="17.100000000000001" customHeight="1" x14ac:dyDescent="0.35">
      <c r="B20" s="58"/>
      <c r="C20" s="2" t="s">
        <v>45</v>
      </c>
      <c r="D20" s="2" t="s">
        <v>46</v>
      </c>
      <c r="F20" s="2">
        <v>254689</v>
      </c>
      <c r="G20" s="15"/>
      <c r="H20" s="59">
        <f>'[1]M ANUAL INVOICE'!H19</f>
        <v>36647</v>
      </c>
      <c r="I20" s="60">
        <f>'[1]M ANUAL INVOICE'!I19</f>
        <v>36677</v>
      </c>
      <c r="J20" s="61"/>
      <c r="K20" s="62"/>
      <c r="L20" s="63"/>
      <c r="M20" s="64"/>
      <c r="N20" s="62">
        <v>2175</v>
      </c>
      <c r="P20" s="61"/>
      <c r="Q20" s="63">
        <v>2.62</v>
      </c>
      <c r="R20" s="65">
        <f t="shared" si="0"/>
        <v>5698.5</v>
      </c>
    </row>
    <row r="21" spans="2:18" s="29" customFormat="1" ht="17.100000000000001" customHeight="1" x14ac:dyDescent="0.35">
      <c r="B21" s="58"/>
      <c r="C21" s="2" t="s">
        <v>45</v>
      </c>
      <c r="D21" s="2" t="s">
        <v>46</v>
      </c>
      <c r="F21" s="2">
        <v>254689</v>
      </c>
      <c r="G21" s="15"/>
      <c r="H21" s="59">
        <f>'[1]M ANUAL INVOICE'!H20</f>
        <v>36647</v>
      </c>
      <c r="I21" s="60">
        <f>'[1]M ANUAL INVOICE'!I20</f>
        <v>36677</v>
      </c>
      <c r="J21" s="61"/>
      <c r="K21" s="62"/>
      <c r="L21" s="63"/>
      <c r="M21" s="64"/>
      <c r="N21" s="62">
        <v>13383</v>
      </c>
      <c r="P21" s="61"/>
      <c r="Q21" s="63">
        <v>2.62</v>
      </c>
      <c r="R21" s="65">
        <f t="shared" si="0"/>
        <v>35063.46</v>
      </c>
    </row>
    <row r="22" spans="2:18" s="29" customFormat="1" ht="17.100000000000001" customHeight="1" x14ac:dyDescent="0.35">
      <c r="B22" s="58"/>
      <c r="C22" s="2" t="s">
        <v>45</v>
      </c>
      <c r="D22" s="2" t="s">
        <v>46</v>
      </c>
      <c r="F22" s="2">
        <v>254689</v>
      </c>
      <c r="G22" s="15"/>
      <c r="H22" s="59">
        <f>'[1]M ANUAL INVOICE'!H21</f>
        <v>36647</v>
      </c>
      <c r="I22" s="60">
        <f>'[1]M ANUAL INVOICE'!I21</f>
        <v>36677</v>
      </c>
      <c r="J22" s="61"/>
      <c r="K22" s="62"/>
      <c r="L22" s="63"/>
      <c r="M22" s="64"/>
      <c r="N22" s="62">
        <v>33320</v>
      </c>
      <c r="P22" s="61"/>
      <c r="Q22" s="63">
        <v>2.62</v>
      </c>
      <c r="R22" s="65">
        <f t="shared" si="0"/>
        <v>87298.400000000009</v>
      </c>
    </row>
    <row r="23" spans="2:18" s="29" customFormat="1" ht="17.100000000000001" customHeight="1" x14ac:dyDescent="0.35">
      <c r="B23" s="58"/>
      <c r="C23" s="2" t="s">
        <v>45</v>
      </c>
      <c r="D23" s="2" t="s">
        <v>46</v>
      </c>
      <c r="F23" s="2">
        <v>254690</v>
      </c>
      <c r="G23" s="15"/>
      <c r="H23" s="59">
        <f>H22</f>
        <v>36647</v>
      </c>
      <c r="I23" s="60">
        <f>I22</f>
        <v>36677</v>
      </c>
      <c r="J23" s="61"/>
      <c r="K23" s="62"/>
      <c r="L23" s="63"/>
      <c r="M23" s="64"/>
      <c r="N23" s="62">
        <v>16226</v>
      </c>
      <c r="P23" s="61"/>
      <c r="Q23" s="63">
        <v>2.62</v>
      </c>
      <c r="R23" s="65">
        <f t="shared" si="0"/>
        <v>42512.12</v>
      </c>
    </row>
    <row r="24" spans="2:18" s="29" customFormat="1" ht="17.100000000000001" customHeight="1" x14ac:dyDescent="0.35">
      <c r="B24" s="58"/>
      <c r="C24" s="2" t="s">
        <v>45</v>
      </c>
      <c r="D24" s="2" t="s">
        <v>46</v>
      </c>
      <c r="F24" s="2">
        <v>265764</v>
      </c>
      <c r="G24" s="15"/>
      <c r="H24" s="59">
        <f>H23</f>
        <v>36647</v>
      </c>
      <c r="I24" s="60">
        <f>I23</f>
        <v>36677</v>
      </c>
      <c r="J24" s="61"/>
      <c r="K24" s="64"/>
      <c r="L24" s="63"/>
      <c r="M24" s="64"/>
      <c r="N24" s="66">
        <v>9675</v>
      </c>
      <c r="P24" s="61"/>
      <c r="Q24" s="63">
        <v>2.71</v>
      </c>
      <c r="R24" s="67">
        <f t="shared" si="0"/>
        <v>26219.25</v>
      </c>
    </row>
    <row r="25" spans="2:18" s="29" customFormat="1" ht="17.100000000000001" customHeight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2">
        <f>SUM(N19:N24)</f>
        <v>83479</v>
      </c>
      <c r="O25" s="61"/>
      <c r="P25" s="61"/>
      <c r="Q25" s="68"/>
      <c r="R25" s="65">
        <f>SUM(R19:R24)</f>
        <v>219585.73</v>
      </c>
    </row>
    <row r="26" spans="2:18" s="29" customFormat="1" ht="17.100000000000001" customHeight="1" x14ac:dyDescent="0.35">
      <c r="B26" s="58"/>
      <c r="C26" s="2"/>
      <c r="D26" s="2"/>
      <c r="F26" s="2"/>
      <c r="G26" s="15"/>
      <c r="H26" s="59"/>
      <c r="I26" s="60"/>
      <c r="J26" s="61"/>
      <c r="K26" s="64"/>
      <c r="L26" s="63"/>
      <c r="M26" s="64"/>
      <c r="N26" s="62"/>
      <c r="O26" s="61"/>
      <c r="P26" s="61"/>
      <c r="Q26" s="68"/>
      <c r="R26" s="65"/>
    </row>
    <row r="27" spans="2:18" s="29" customFormat="1" ht="17.100000000000001" customHeight="1" x14ac:dyDescent="0.35">
      <c r="B27" s="58"/>
      <c r="C27" s="2" t="s">
        <v>47</v>
      </c>
      <c r="D27" s="2" t="s">
        <v>48</v>
      </c>
      <c r="F27" s="2">
        <v>254691</v>
      </c>
      <c r="G27" s="15"/>
      <c r="H27" s="59">
        <v>36647</v>
      </c>
      <c r="I27" s="60">
        <v>36677</v>
      </c>
      <c r="J27" s="61"/>
      <c r="K27" s="62"/>
      <c r="L27" s="64"/>
      <c r="M27" s="64"/>
      <c r="N27" s="69">
        <v>2827</v>
      </c>
      <c r="O27" s="61"/>
      <c r="P27" s="61"/>
      <c r="Q27" s="68">
        <v>2.5299999999999998</v>
      </c>
      <c r="R27" s="65">
        <f>N27*Q27</f>
        <v>7152.3099999999995</v>
      </c>
    </row>
    <row r="28" spans="2:18" s="29" customFormat="1" ht="17.100000000000001" customHeight="1" x14ac:dyDescent="0.35">
      <c r="B28" s="58"/>
      <c r="C28" s="2" t="s">
        <v>47</v>
      </c>
      <c r="D28" s="2" t="s">
        <v>48</v>
      </c>
      <c r="F28" s="2">
        <v>254691</v>
      </c>
      <c r="G28" s="15"/>
      <c r="H28" s="59">
        <v>36647</v>
      </c>
      <c r="I28" s="60">
        <v>36677</v>
      </c>
      <c r="J28" s="61"/>
      <c r="K28" s="62"/>
      <c r="L28" s="64"/>
      <c r="M28" s="64"/>
      <c r="N28" s="69">
        <v>2113</v>
      </c>
      <c r="O28" s="61"/>
      <c r="P28" s="61"/>
      <c r="Q28" s="68">
        <v>2.5299999999999998</v>
      </c>
      <c r="R28" s="65">
        <f t="shared" ref="R28:R33" si="1">N28*Q28</f>
        <v>5345.8899999999994</v>
      </c>
    </row>
    <row r="29" spans="2:18" s="29" customFormat="1" ht="17.100000000000001" customHeight="1" x14ac:dyDescent="0.35">
      <c r="B29" s="58"/>
      <c r="C29" s="2" t="s">
        <v>47</v>
      </c>
      <c r="D29" s="2" t="s">
        <v>49</v>
      </c>
      <c r="F29" s="2">
        <v>254691</v>
      </c>
      <c r="G29" s="15"/>
      <c r="H29" s="59">
        <v>36647</v>
      </c>
      <c r="I29" s="60">
        <v>36677</v>
      </c>
      <c r="J29" s="61"/>
      <c r="K29" s="64"/>
      <c r="L29" s="63"/>
      <c r="M29" s="64"/>
      <c r="N29" s="62">
        <v>2368</v>
      </c>
      <c r="O29" s="61"/>
      <c r="P29" s="61"/>
      <c r="Q29" s="68">
        <v>2.5299999999999998</v>
      </c>
      <c r="R29" s="65">
        <f t="shared" si="1"/>
        <v>5991.04</v>
      </c>
    </row>
    <row r="30" spans="2:18" s="29" customFormat="1" ht="17.100000000000001" customHeight="1" x14ac:dyDescent="0.35">
      <c r="B30" s="58"/>
      <c r="C30" s="2" t="s">
        <v>47</v>
      </c>
      <c r="D30" s="2" t="s">
        <v>50</v>
      </c>
      <c r="F30" s="2">
        <v>254691</v>
      </c>
      <c r="G30" s="15"/>
      <c r="H30" s="59">
        <v>36647</v>
      </c>
      <c r="I30" s="60">
        <v>36677</v>
      </c>
      <c r="J30" s="61"/>
      <c r="K30" s="64"/>
      <c r="L30" s="63"/>
      <c r="M30" s="64"/>
      <c r="N30" s="62">
        <v>3</v>
      </c>
      <c r="O30" s="61"/>
      <c r="P30" s="61"/>
      <c r="Q30" s="68">
        <v>2.5299999999999998</v>
      </c>
      <c r="R30" s="65">
        <f t="shared" si="1"/>
        <v>7.59</v>
      </c>
    </row>
    <row r="31" spans="2:18" s="29" customFormat="1" ht="17.100000000000001" customHeight="1" x14ac:dyDescent="0.35">
      <c r="B31" s="58"/>
      <c r="C31" s="2" t="s">
        <v>47</v>
      </c>
      <c r="D31" s="2" t="s">
        <v>51</v>
      </c>
      <c r="F31" s="2">
        <v>254691</v>
      </c>
      <c r="G31" s="15"/>
      <c r="H31" s="59">
        <v>36647</v>
      </c>
      <c r="I31" s="60">
        <v>36677</v>
      </c>
      <c r="J31" s="61"/>
      <c r="K31" s="64"/>
      <c r="L31" s="63"/>
      <c r="M31" s="64"/>
      <c r="N31" s="62">
        <v>4264</v>
      </c>
      <c r="O31" s="61"/>
      <c r="P31" s="61"/>
      <c r="Q31" s="68">
        <v>2.5299999999999998</v>
      </c>
      <c r="R31" s="65">
        <f t="shared" si="1"/>
        <v>10787.92</v>
      </c>
    </row>
    <row r="32" spans="2:18" s="29" customFormat="1" ht="17.100000000000001" customHeight="1" x14ac:dyDescent="0.35">
      <c r="B32" s="58"/>
      <c r="C32" s="2" t="s">
        <v>47</v>
      </c>
      <c r="D32" s="2" t="s">
        <v>49</v>
      </c>
      <c r="F32" s="2">
        <v>254691</v>
      </c>
      <c r="G32" s="15"/>
      <c r="H32" s="59">
        <v>36647</v>
      </c>
      <c r="I32" s="60">
        <v>36677</v>
      </c>
      <c r="J32" s="61"/>
      <c r="K32" s="64"/>
      <c r="L32" s="63"/>
      <c r="M32" s="64"/>
      <c r="N32" s="62">
        <v>163</v>
      </c>
      <c r="O32" s="61"/>
      <c r="P32" s="61"/>
      <c r="Q32" s="68">
        <v>2.5299999999999998</v>
      </c>
      <c r="R32" s="65">
        <f t="shared" si="1"/>
        <v>412.39</v>
      </c>
    </row>
    <row r="33" spans="1:19" s="29" customFormat="1" ht="17.100000000000001" customHeight="1" x14ac:dyDescent="0.35">
      <c r="B33" s="58"/>
      <c r="C33" s="2" t="s">
        <v>47</v>
      </c>
      <c r="D33" s="2" t="s">
        <v>52</v>
      </c>
      <c r="F33" s="2">
        <v>254691</v>
      </c>
      <c r="G33" s="15"/>
      <c r="H33" s="59">
        <v>36647</v>
      </c>
      <c r="I33" s="60">
        <v>36677</v>
      </c>
      <c r="J33" s="61"/>
      <c r="K33" s="64"/>
      <c r="L33" s="63"/>
      <c r="M33" s="64"/>
      <c r="N33" s="66">
        <v>2400</v>
      </c>
      <c r="O33" s="61"/>
      <c r="P33" s="61"/>
      <c r="Q33" s="68">
        <v>2.5299999999999998</v>
      </c>
      <c r="R33" s="67">
        <f t="shared" si="1"/>
        <v>6071.9999999999991</v>
      </c>
    </row>
    <row r="34" spans="1:19" s="29" customFormat="1" ht="17.100000000000001" customHeight="1" x14ac:dyDescent="0.35">
      <c r="B34" s="58"/>
      <c r="C34" s="2"/>
      <c r="D34" s="2"/>
      <c r="F34" s="2"/>
      <c r="G34" s="15"/>
      <c r="H34" s="59"/>
      <c r="I34" s="60"/>
      <c r="J34" s="61"/>
      <c r="K34" s="64"/>
      <c r="L34" s="63"/>
      <c r="M34" s="64"/>
      <c r="N34" s="62">
        <f>SUM(N27:N33)</f>
        <v>14138</v>
      </c>
      <c r="O34" s="61"/>
      <c r="P34" s="61"/>
      <c r="Q34" s="68"/>
      <c r="R34" s="65">
        <f>SUM(R27:R33)</f>
        <v>35769.14</v>
      </c>
    </row>
    <row r="35" spans="1:19" s="29" customFormat="1" ht="17.100000000000001" customHeight="1" x14ac:dyDescent="0.35">
      <c r="B35" s="58"/>
      <c r="C35" s="2"/>
      <c r="D35" s="2"/>
      <c r="F35" s="2"/>
      <c r="G35" s="15"/>
      <c r="H35" s="59"/>
      <c r="I35" s="60"/>
      <c r="J35" s="61"/>
      <c r="K35" s="64"/>
      <c r="L35" s="63"/>
      <c r="M35" s="64"/>
      <c r="N35" s="62"/>
      <c r="O35" s="61"/>
      <c r="P35" s="61"/>
      <c r="Q35" s="68"/>
      <c r="R35" s="65"/>
    </row>
    <row r="36" spans="1:19" s="29" customFormat="1" ht="17.100000000000001" customHeight="1" thickBot="1" x14ac:dyDescent="0.4">
      <c r="B36" s="58"/>
      <c r="C36" s="2"/>
      <c r="D36" s="2"/>
      <c r="F36" s="2"/>
      <c r="G36" s="15"/>
      <c r="H36" s="59"/>
      <c r="I36" s="60"/>
      <c r="J36" s="61"/>
      <c r="K36" s="64" t="s">
        <v>53</v>
      </c>
      <c r="L36" s="63"/>
      <c r="M36" s="64"/>
      <c r="N36" s="70">
        <f>N25+N34</f>
        <v>97617</v>
      </c>
      <c r="O36" s="61"/>
      <c r="P36" s="61"/>
      <c r="Q36" s="68"/>
      <c r="R36" s="71">
        <f>R25+R34</f>
        <v>255354.87</v>
      </c>
    </row>
    <row r="37" spans="1:19" s="29" customFormat="1" ht="17.100000000000001" customHeight="1" thickTop="1" x14ac:dyDescent="0.35">
      <c r="B37" s="58"/>
      <c r="C37" s="2"/>
      <c r="D37" s="2"/>
      <c r="F37" s="2"/>
      <c r="G37" s="15"/>
      <c r="H37" s="59"/>
      <c r="I37" s="60"/>
      <c r="J37" s="61"/>
      <c r="K37" s="64"/>
      <c r="L37" s="63"/>
      <c r="M37" s="64"/>
      <c r="N37" s="64"/>
      <c r="O37" s="61"/>
      <c r="P37" s="61"/>
      <c r="Q37" s="72"/>
      <c r="R37" s="65"/>
    </row>
    <row r="38" spans="1:19" s="29" customFormat="1" ht="17.100000000000001" customHeight="1" x14ac:dyDescent="0.35">
      <c r="B38" s="73" t="s">
        <v>54</v>
      </c>
      <c r="C38" s="2"/>
      <c r="D38" s="2"/>
      <c r="O38" s="61"/>
      <c r="P38" s="61" t="s">
        <v>45</v>
      </c>
      <c r="Q38" s="74">
        <v>33175000</v>
      </c>
      <c r="R38" s="65">
        <v>2741.97</v>
      </c>
    </row>
    <row r="39" spans="1:19" s="29" customFormat="1" ht="17.100000000000001" customHeight="1" x14ac:dyDescent="0.35">
      <c r="B39" s="58"/>
      <c r="C39" s="2"/>
      <c r="D39" s="2"/>
      <c r="O39" s="61"/>
      <c r="P39" s="61"/>
      <c r="Q39" s="74">
        <v>33171000</v>
      </c>
      <c r="R39" s="65">
        <v>61482.64</v>
      </c>
    </row>
    <row r="40" spans="1:19" s="29" customFormat="1" ht="17.100000000000001" customHeight="1" x14ac:dyDescent="0.35">
      <c r="B40" s="58"/>
      <c r="C40" s="2"/>
      <c r="D40" s="2"/>
      <c r="F40" s="2"/>
      <c r="G40" s="15"/>
      <c r="H40" s="59"/>
      <c r="I40" s="60"/>
      <c r="J40" s="61"/>
      <c r="K40" s="62"/>
      <c r="L40" s="64"/>
      <c r="M40" s="64"/>
      <c r="N40" s="69"/>
      <c r="O40" s="61"/>
      <c r="P40" s="61"/>
      <c r="Q40" s="74">
        <v>31029000</v>
      </c>
      <c r="R40" s="65">
        <v>842.58</v>
      </c>
    </row>
    <row r="41" spans="1:19" s="29" customFormat="1" ht="17.100000000000001" customHeight="1" thickBot="1" x14ac:dyDescent="0.4">
      <c r="C41" s="2"/>
      <c r="D41" s="2"/>
      <c r="E41" s="2"/>
      <c r="F41" s="2"/>
      <c r="G41" s="15"/>
      <c r="H41" s="75"/>
      <c r="I41" s="75"/>
      <c r="J41" s="61"/>
      <c r="K41" s="64"/>
      <c r="L41" s="64"/>
      <c r="M41" s="64"/>
      <c r="N41" s="69"/>
      <c r="O41" s="61"/>
      <c r="P41" s="61"/>
      <c r="Q41" s="76"/>
      <c r="R41" s="71">
        <f>SUM(R38:R40)</f>
        <v>65067.19</v>
      </c>
      <c r="S41" s="77"/>
    </row>
    <row r="42" spans="1:19" s="29" customFormat="1" ht="17.100000000000001" customHeight="1" thickTop="1" x14ac:dyDescent="0.35">
      <c r="B42" s="2"/>
      <c r="C42" s="2"/>
      <c r="D42" s="2"/>
      <c r="E42" s="2"/>
      <c r="F42" s="2"/>
      <c r="G42" s="15"/>
      <c r="H42" s="75"/>
      <c r="I42" s="75"/>
      <c r="J42" s="61"/>
      <c r="K42" s="64"/>
      <c r="L42" s="64"/>
      <c r="M42" s="64"/>
      <c r="N42" s="64"/>
      <c r="O42" s="61"/>
      <c r="P42" s="61"/>
      <c r="Q42" s="61"/>
      <c r="R42" s="65"/>
      <c r="S42" s="77"/>
    </row>
    <row r="43" spans="1:19" s="29" customFormat="1" ht="17.100000000000001" customHeight="1" x14ac:dyDescent="0.35">
      <c r="B43" s="2"/>
      <c r="C43" s="2"/>
      <c r="D43" s="2"/>
      <c r="E43" s="2"/>
      <c r="F43" s="2"/>
      <c r="G43" s="15"/>
      <c r="H43" s="75"/>
      <c r="I43" s="75"/>
      <c r="J43" s="61"/>
      <c r="K43" s="64"/>
      <c r="L43" s="64"/>
      <c r="M43" s="64"/>
      <c r="N43" s="62"/>
      <c r="O43" s="61"/>
      <c r="P43" s="61" t="s">
        <v>47</v>
      </c>
      <c r="Q43" s="61">
        <v>116388</v>
      </c>
      <c r="R43" s="65">
        <v>18114.599999999999</v>
      </c>
    </row>
    <row r="44" spans="1:19" s="29" customFormat="1" ht="17.100000000000001" customHeight="1" x14ac:dyDescent="0.35">
      <c r="B44" s="2"/>
      <c r="C44" s="2"/>
      <c r="D44" s="2"/>
      <c r="E44" s="2"/>
      <c r="F44" s="2"/>
      <c r="G44" s="15"/>
      <c r="H44" s="75"/>
      <c r="I44" s="75"/>
      <c r="J44" s="61"/>
      <c r="K44" s="61"/>
      <c r="L44" s="61"/>
      <c r="M44" s="61"/>
      <c r="N44" s="2"/>
      <c r="O44" s="61"/>
      <c r="P44" s="61" t="s">
        <v>47</v>
      </c>
      <c r="Q44" s="61">
        <v>116388</v>
      </c>
      <c r="R44" s="65">
        <v>233.28</v>
      </c>
    </row>
    <row r="45" spans="1:19" s="6" customFormat="1" ht="17.100000000000001" customHeight="1" thickBot="1" x14ac:dyDescent="0.4">
      <c r="B45" s="78"/>
      <c r="C45" s="79"/>
      <c r="D45" s="80"/>
      <c r="E45" s="79"/>
      <c r="F45" s="35"/>
      <c r="H45" s="81"/>
      <c r="I45" s="81"/>
      <c r="J45" s="78"/>
      <c r="K45" s="82"/>
      <c r="L45" s="83"/>
      <c r="M45" s="83"/>
      <c r="N45" s="82"/>
      <c r="O45" s="84"/>
      <c r="P45" s="85"/>
      <c r="Q45" s="86"/>
      <c r="R45" s="87">
        <f>SUM(R43:R44)</f>
        <v>18347.879999999997</v>
      </c>
    </row>
    <row r="46" spans="1:19" s="3" customFormat="1" ht="17.100000000000001" customHeight="1" thickTop="1" x14ac:dyDescent="0.3">
      <c r="E46" s="33"/>
      <c r="N46" s="88"/>
      <c r="O46" s="33"/>
      <c r="R46" s="89"/>
    </row>
    <row r="47" spans="1:19" s="29" customFormat="1" ht="17.100000000000001" customHeight="1" thickBot="1" x14ac:dyDescent="0.4">
      <c r="A47" s="29" t="s">
        <v>55</v>
      </c>
      <c r="B47" s="32" t="s">
        <v>56</v>
      </c>
      <c r="E47" s="57"/>
      <c r="N47" s="90"/>
      <c r="R47" s="91">
        <f>R25+R34+R41+R45</f>
        <v>338769.94</v>
      </c>
      <c r="S47" s="77"/>
    </row>
    <row r="48" spans="1:19" s="3" customFormat="1" ht="17.100000000000001" customHeight="1" thickTop="1" x14ac:dyDescent="0.3">
      <c r="A48" s="3" t="s">
        <v>55</v>
      </c>
      <c r="B48" s="57"/>
    </row>
    <row r="49" spans="2:18" s="3" customFormat="1" ht="17.100000000000001" hidden="1" customHeight="1" x14ac:dyDescent="0.3">
      <c r="B49" s="57"/>
      <c r="H49" s="92"/>
      <c r="I49" s="92"/>
      <c r="P49" s="33"/>
      <c r="Q49" s="33"/>
      <c r="R49" s="93">
        <f>R47+'[2]M ANUAL INVOICE'!R48</f>
        <v>1149076.9590310999</v>
      </c>
    </row>
    <row r="50" spans="2:18" x14ac:dyDescent="0.3">
      <c r="Q50" s="94"/>
      <c r="R50" s="95"/>
    </row>
    <row r="51" spans="2:18" x14ac:dyDescent="0.3">
      <c r="Q51" s="94"/>
    </row>
    <row r="52" spans="2:18" ht="17.399999999999999" x14ac:dyDescent="0.3">
      <c r="B52" s="2"/>
      <c r="N52" s="96"/>
      <c r="Q52" s="94"/>
      <c r="R52" s="93"/>
    </row>
    <row r="53" spans="2:18" x14ac:dyDescent="0.3">
      <c r="Q53" s="94"/>
    </row>
    <row r="54" spans="2:18" ht="17.399999999999999" x14ac:dyDescent="0.3">
      <c r="B54" s="97"/>
      <c r="C54" s="97"/>
      <c r="Q54" s="94"/>
      <c r="R54" s="95"/>
    </row>
    <row r="55" spans="2:18" ht="17.399999999999999" x14ac:dyDescent="0.3">
      <c r="B55" s="97"/>
      <c r="C55" s="97"/>
      <c r="H55" s="97"/>
      <c r="Q55" s="94"/>
      <c r="R55" s="95"/>
    </row>
    <row r="56" spans="2:18" ht="17.399999999999999" x14ac:dyDescent="0.3">
      <c r="B56" s="97"/>
      <c r="C56" s="97"/>
      <c r="H56" s="97"/>
      <c r="Q56" s="95"/>
      <c r="R56" s="95"/>
    </row>
    <row r="57" spans="2:18" ht="17.399999999999999" x14ac:dyDescent="0.3">
      <c r="B57" s="97"/>
      <c r="C57" s="97"/>
      <c r="H57" s="97"/>
    </row>
    <row r="58" spans="2:18" ht="17.399999999999999" x14ac:dyDescent="0.3">
      <c r="B58" s="97"/>
      <c r="C58" s="97"/>
      <c r="H58" s="97"/>
    </row>
    <row r="59" spans="2:18" ht="17.399999999999999" x14ac:dyDescent="0.3">
      <c r="B59" s="97"/>
      <c r="C59" s="97"/>
      <c r="H59" s="97"/>
    </row>
    <row r="60" spans="2:18" x14ac:dyDescent="0.3">
      <c r="F60" s="2"/>
    </row>
    <row r="61" spans="2:18" x14ac:dyDescent="0.3">
      <c r="F61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D12" sqref="D12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11" t="s">
        <v>78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36984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36998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v>36923</v>
      </c>
      <c r="I19" s="60">
        <f>'[11]M ANUAL INVOICE'!I18</f>
        <v>36950</v>
      </c>
      <c r="J19" s="61"/>
      <c r="K19" s="62"/>
      <c r="L19" s="63"/>
      <c r="M19" s="64"/>
      <c r="N19" s="62">
        <v>224445</v>
      </c>
      <c r="P19" s="61"/>
      <c r="Q19" s="63">
        <v>6.32</v>
      </c>
      <c r="R19" s="65">
        <f>N19*Q19</f>
        <v>1418492.4000000001</v>
      </c>
    </row>
    <row r="20" spans="2:19" s="29" customFormat="1" ht="17.100000000000001" customHeight="1" x14ac:dyDescent="0.35">
      <c r="B20" s="58"/>
      <c r="C20" s="2" t="s">
        <v>45</v>
      </c>
      <c r="D20" s="2" t="s">
        <v>46</v>
      </c>
      <c r="F20" s="2">
        <v>336722</v>
      </c>
      <c r="G20" s="15"/>
      <c r="H20" s="59">
        <f>'[11]M ANUAL INVOICE'!H19</f>
        <v>36923</v>
      </c>
      <c r="I20" s="60">
        <f>'[11]M ANUAL INVOICE'!I19</f>
        <v>36950</v>
      </c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36923</v>
      </c>
      <c r="I22" s="60">
        <f>+I20</f>
        <v>36950</v>
      </c>
      <c r="J22" s="61"/>
      <c r="K22" s="62"/>
      <c r="L22" s="64"/>
      <c r="M22" s="64"/>
      <c r="N22" s="69">
        <v>51169</v>
      </c>
      <c r="O22" s="61"/>
      <c r="P22" s="61"/>
      <c r="Q22" s="68">
        <v>5.99</v>
      </c>
      <c r="R22" s="65">
        <f>N22*Q22</f>
        <v>306502.31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275614</v>
      </c>
      <c r="O24" s="61"/>
      <c r="P24" s="61"/>
      <c r="Q24" s="68"/>
      <c r="R24" s="98">
        <f>SUM(R19:R22)</f>
        <v>1724994.7100000002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3183.05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90172.36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74165.45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167520.85999999999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83</v>
      </c>
      <c r="R31" s="65">
        <v>-6739.67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61"/>
      <c r="R32" s="65"/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2"/>
      <c r="O33" s="61"/>
      <c r="P33" s="61" t="s">
        <v>47</v>
      </c>
      <c r="Q33" s="61">
        <v>116388</v>
      </c>
      <c r="R33" s="65">
        <v>28677.93</v>
      </c>
    </row>
    <row r="34" spans="1:19" s="29" customFormat="1" ht="17.100000000000001" customHeight="1" thickBot="1" x14ac:dyDescent="0.4">
      <c r="B34" s="2"/>
      <c r="C34" s="2"/>
      <c r="D34" s="2"/>
      <c r="E34" s="2"/>
      <c r="F34" s="2"/>
      <c r="G34" s="15"/>
      <c r="H34" s="75"/>
      <c r="I34" s="75"/>
      <c r="J34" s="61"/>
      <c r="K34" s="61"/>
      <c r="L34" s="61"/>
      <c r="M34" s="61"/>
      <c r="N34" s="2"/>
      <c r="O34" s="61"/>
      <c r="P34" s="61"/>
      <c r="Q34" s="61"/>
      <c r="R34" s="87">
        <f>SUM(R33:R33)</f>
        <v>28677.93</v>
      </c>
    </row>
    <row r="35" spans="1:19" s="29" customFormat="1" ht="17.100000000000001" customHeight="1" thickTop="1" x14ac:dyDescent="0.35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65"/>
    </row>
    <row r="36" spans="1:19" s="3" customFormat="1" ht="17.100000000000001" customHeight="1" x14ac:dyDescent="0.35">
      <c r="B36" s="102"/>
      <c r="C36" s="57"/>
      <c r="D36" s="103"/>
      <c r="E36" s="57"/>
      <c r="F36" s="29"/>
      <c r="H36" s="92"/>
      <c r="I36" s="92"/>
      <c r="J36" s="102"/>
      <c r="K36" s="96"/>
      <c r="L36" s="104"/>
      <c r="M36" s="104"/>
      <c r="N36" s="96"/>
      <c r="O36" s="105"/>
      <c r="P36" s="106"/>
      <c r="Q36" s="107"/>
      <c r="R36" s="108"/>
    </row>
    <row r="37" spans="1:19" s="3" customFormat="1" ht="17.100000000000001" customHeight="1" x14ac:dyDescent="0.35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">
      <c r="E38" s="33"/>
      <c r="N38" s="88"/>
      <c r="O38" s="33"/>
      <c r="R38" s="89"/>
    </row>
    <row r="39" spans="1:19" s="29" customFormat="1" ht="17.100000000000001" customHeight="1" thickBot="1" x14ac:dyDescent="0.4">
      <c r="A39" s="29" t="s">
        <v>55</v>
      </c>
      <c r="B39" s="32" t="s">
        <v>56</v>
      </c>
      <c r="E39" s="57"/>
      <c r="N39" s="90"/>
      <c r="R39" s="91">
        <f>+R34+R31+R29+R24</f>
        <v>1914453.83</v>
      </c>
      <c r="S39" s="77"/>
    </row>
    <row r="40" spans="1:19" s="3" customFormat="1" ht="17.100000000000001" customHeight="1" thickTop="1" x14ac:dyDescent="0.3">
      <c r="A40" s="3" t="s">
        <v>55</v>
      </c>
      <c r="B40" s="57"/>
    </row>
    <row r="41" spans="1:19" s="3" customFormat="1" ht="17.100000000000001" hidden="1" customHeight="1" x14ac:dyDescent="0.3">
      <c r="B41" s="57"/>
      <c r="H41" s="92"/>
      <c r="I41" s="92"/>
      <c r="P41" s="33"/>
      <c r="Q41" s="33"/>
      <c r="R41" s="93">
        <f>R39+'[5]M ANUAL INVOICE'!R48</f>
        <v>2724760.8490311</v>
      </c>
    </row>
    <row r="42" spans="1:19" x14ac:dyDescent="0.3">
      <c r="Q42" s="94"/>
      <c r="R42" s="95"/>
    </row>
    <row r="43" spans="1:19" x14ac:dyDescent="0.3">
      <c r="Q43" s="94"/>
    </row>
    <row r="44" spans="1:19" ht="17.399999999999999" x14ac:dyDescent="0.3">
      <c r="B44" s="2"/>
      <c r="N44" s="96"/>
      <c r="Q44" s="94"/>
      <c r="R44" s="93"/>
    </row>
    <row r="45" spans="1:19" x14ac:dyDescent="0.3">
      <c r="Q45" s="94"/>
    </row>
    <row r="46" spans="1:19" ht="17.399999999999999" x14ac:dyDescent="0.3">
      <c r="B46" s="97"/>
      <c r="C46" s="97"/>
      <c r="Q46" s="94"/>
      <c r="R46" s="95"/>
    </row>
    <row r="47" spans="1:19" ht="17.399999999999999" x14ac:dyDescent="0.3">
      <c r="B47" s="97"/>
      <c r="C47" s="97"/>
      <c r="H47" s="97"/>
      <c r="Q47" s="94"/>
      <c r="R47" s="95"/>
    </row>
    <row r="48" spans="1:19" ht="17.399999999999999" x14ac:dyDescent="0.3">
      <c r="B48" s="97"/>
      <c r="C48" s="97"/>
      <c r="H48" s="97"/>
      <c r="Q48" s="95"/>
      <c r="R48" s="95"/>
    </row>
    <row r="49" spans="2:8" ht="17.399999999999999" x14ac:dyDescent="0.3">
      <c r="B49" s="97"/>
      <c r="C49" s="97"/>
      <c r="H49" s="97"/>
    </row>
    <row r="50" spans="2:8" ht="17.399999999999999" x14ac:dyDescent="0.3">
      <c r="B50" s="97"/>
      <c r="C50" s="97"/>
      <c r="H50" s="97"/>
    </row>
    <row r="51" spans="2:8" ht="17.399999999999999" x14ac:dyDescent="0.3">
      <c r="B51" s="97"/>
      <c r="C51" s="97"/>
      <c r="H51" s="97"/>
    </row>
    <row r="52" spans="2:8" x14ac:dyDescent="0.3">
      <c r="F52" s="2"/>
    </row>
    <row r="53" spans="2:8" x14ac:dyDescent="0.3">
      <c r="F53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sqref="A1:IV65536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84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37013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37023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v>36951</v>
      </c>
      <c r="I19" s="60">
        <f>'[12]M ANUAL INVOICE'!I18</f>
        <v>36981</v>
      </c>
      <c r="J19" s="61"/>
      <c r="K19" s="62"/>
      <c r="L19" s="63"/>
      <c r="M19" s="64"/>
      <c r="N19" s="62">
        <v>129168</v>
      </c>
      <c r="P19" s="61"/>
      <c r="Q19" s="63">
        <v>4.7300000000000004</v>
      </c>
      <c r="R19" s="65">
        <f>N19*Q19</f>
        <v>610964.64</v>
      </c>
    </row>
    <row r="20" spans="2:19" s="29" customFormat="1" ht="17.100000000000001" customHeight="1" x14ac:dyDescent="0.35">
      <c r="B20" s="58"/>
      <c r="C20" s="2" t="s">
        <v>45</v>
      </c>
      <c r="D20" s="2" t="s">
        <v>46</v>
      </c>
      <c r="F20" s="2">
        <v>336722</v>
      </c>
      <c r="G20" s="15"/>
      <c r="H20" s="59">
        <f>'[12]M ANUAL INVOICE'!H19</f>
        <v>36951</v>
      </c>
      <c r="I20" s="60">
        <f>'[12]M ANUAL INVOICE'!I19</f>
        <v>36981</v>
      </c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36951</v>
      </c>
      <c r="I22" s="60">
        <f>+I20</f>
        <v>36981</v>
      </c>
      <c r="J22" s="61"/>
      <c r="K22" s="62"/>
      <c r="L22" s="64"/>
      <c r="M22" s="64"/>
      <c r="N22" s="69">
        <v>41599</v>
      </c>
      <c r="O22" s="61"/>
      <c r="P22" s="61"/>
      <c r="Q22" s="68">
        <v>4.58</v>
      </c>
      <c r="R22" s="65">
        <f>N22*Q22</f>
        <v>190523.42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170767</v>
      </c>
      <c r="O24" s="61"/>
      <c r="P24" s="61"/>
      <c r="Q24" s="68"/>
      <c r="R24" s="98">
        <f>SUM(R19:R22)</f>
        <v>801488.06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4794.3599999999997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86567.19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46572.959999999999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137934.51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85</v>
      </c>
      <c r="R31" s="65">
        <v>-11858.7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 t="s">
        <v>86</v>
      </c>
      <c r="P32" s="61"/>
      <c r="Q32" s="99"/>
      <c r="R32" s="65">
        <v>-4916.21</v>
      </c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61"/>
      <c r="R33" s="65"/>
      <c r="S33" s="77"/>
    </row>
    <row r="34" spans="1:19" s="29" customFormat="1" ht="17.100000000000001" customHeigh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25945.86</v>
      </c>
    </row>
    <row r="35" spans="1:19" s="29" customFormat="1" ht="17.100000000000001" customHeight="1" thickBot="1" x14ac:dyDescent="0.4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87">
        <f>SUM(R34:R34)</f>
        <v>25945.86</v>
      </c>
    </row>
    <row r="36" spans="1:19" s="29" customFormat="1" ht="17.100000000000001" customHeight="1" thickTop="1" x14ac:dyDescent="0.35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65"/>
    </row>
    <row r="37" spans="1:19" s="3" customFormat="1" ht="17.100000000000001" customHeight="1" x14ac:dyDescent="0.35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5">
      <c r="B38" s="102"/>
      <c r="C38" s="57"/>
      <c r="D38" s="103"/>
      <c r="E38" s="57"/>
      <c r="F38" s="29"/>
      <c r="H38" s="92"/>
      <c r="I38" s="92"/>
      <c r="J38" s="102"/>
      <c r="K38" s="96"/>
      <c r="L38" s="104"/>
      <c r="M38" s="104"/>
      <c r="N38" s="96"/>
      <c r="O38" s="105"/>
      <c r="P38" s="106"/>
      <c r="Q38" s="107"/>
      <c r="R38" s="108"/>
    </row>
    <row r="39" spans="1:19" s="3" customFormat="1" ht="17.100000000000001" customHeight="1" x14ac:dyDescent="0.3">
      <c r="E39" s="33"/>
      <c r="N39" s="88"/>
      <c r="O39" s="33"/>
      <c r="R39" s="89"/>
    </row>
    <row r="40" spans="1:19" s="29" customFormat="1" ht="17.100000000000001" customHeight="1" thickBot="1" x14ac:dyDescent="0.4">
      <c r="A40" s="29" t="s">
        <v>55</v>
      </c>
      <c r="B40" s="32" t="s">
        <v>56</v>
      </c>
      <c r="E40" s="57"/>
      <c r="N40" s="90"/>
      <c r="R40" s="91">
        <f>+R35+R32+R31+R29+R24</f>
        <v>948593.52</v>
      </c>
      <c r="S40" s="77"/>
    </row>
    <row r="41" spans="1:19" s="3" customFormat="1" ht="17.100000000000001" customHeight="1" thickTop="1" x14ac:dyDescent="0.3">
      <c r="A41" s="3" t="s">
        <v>55</v>
      </c>
      <c r="B41" s="57"/>
    </row>
    <row r="42" spans="1:19" s="3" customFormat="1" ht="17.100000000000001" hidden="1" customHeight="1" x14ac:dyDescent="0.3">
      <c r="B42" s="57"/>
      <c r="H42" s="92"/>
      <c r="I42" s="92"/>
      <c r="P42" s="33"/>
      <c r="Q42" s="33"/>
      <c r="R42" s="93">
        <f>R40+'[5]M ANUAL INVOICE'!R48</f>
        <v>1758900.5390311</v>
      </c>
    </row>
    <row r="43" spans="1:19" x14ac:dyDescent="0.3">
      <c r="Q43" s="94"/>
      <c r="R43" s="95"/>
    </row>
    <row r="44" spans="1:19" x14ac:dyDescent="0.3">
      <c r="Q44" s="94"/>
    </row>
    <row r="45" spans="1:19" ht="17.399999999999999" x14ac:dyDescent="0.3">
      <c r="B45" s="2"/>
      <c r="N45" s="96"/>
      <c r="Q45" s="94"/>
      <c r="R45" s="93"/>
    </row>
    <row r="46" spans="1:19" x14ac:dyDescent="0.3">
      <c r="Q46" s="94"/>
    </row>
    <row r="47" spans="1:19" ht="17.399999999999999" x14ac:dyDescent="0.3">
      <c r="B47" s="97"/>
      <c r="C47" s="97"/>
      <c r="Q47" s="94"/>
      <c r="R47" s="95"/>
    </row>
    <row r="48" spans="1:19" ht="17.399999999999999" x14ac:dyDescent="0.3">
      <c r="B48" s="97"/>
      <c r="C48" s="97"/>
      <c r="H48" s="97"/>
      <c r="Q48" s="94"/>
      <c r="R48" s="95"/>
    </row>
    <row r="49" spans="2:18" ht="17.399999999999999" x14ac:dyDescent="0.3">
      <c r="B49" s="97"/>
      <c r="C49" s="97"/>
      <c r="H49" s="97"/>
      <c r="Q49" s="95"/>
      <c r="R49" s="95"/>
    </row>
    <row r="50" spans="2:18" ht="17.399999999999999" x14ac:dyDescent="0.3">
      <c r="B50" s="97"/>
      <c r="C50" s="97"/>
      <c r="H50" s="97"/>
    </row>
    <row r="51" spans="2:18" ht="17.399999999999999" x14ac:dyDescent="0.3">
      <c r="B51" s="97"/>
      <c r="C51" s="97"/>
      <c r="H51" s="97"/>
    </row>
    <row r="52" spans="2:18" ht="17.399999999999999" x14ac:dyDescent="0.3">
      <c r="B52" s="97"/>
      <c r="C52" s="97"/>
      <c r="H52" s="97"/>
    </row>
    <row r="53" spans="2:18" x14ac:dyDescent="0.3">
      <c r="F53" s="2"/>
    </row>
    <row r="54" spans="2:18" x14ac:dyDescent="0.3">
      <c r="F54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E17" sqref="E17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84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37046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37057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v>36982</v>
      </c>
      <c r="I19" s="60">
        <f>'[13]M ANUAL INVOICE'!I18</f>
        <v>37011</v>
      </c>
      <c r="J19" s="61"/>
      <c r="K19" s="62"/>
      <c r="L19" s="63"/>
      <c r="M19" s="64"/>
      <c r="N19" s="62">
        <v>29483</v>
      </c>
      <c r="P19" s="61"/>
      <c r="Q19" s="63">
        <v>4.5</v>
      </c>
      <c r="R19" s="65">
        <f>N19*Q19</f>
        <v>132673.5</v>
      </c>
    </row>
    <row r="20" spans="2:19" s="29" customFormat="1" ht="17.100000000000001" customHeight="1" x14ac:dyDescent="0.35">
      <c r="B20" s="58"/>
      <c r="C20" s="2"/>
      <c r="D20" s="2"/>
      <c r="F20" s="2"/>
      <c r="G20" s="15"/>
      <c r="H20" s="59"/>
      <c r="I20" s="60"/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v>36982</v>
      </c>
      <c r="I22" s="60">
        <v>37011</v>
      </c>
      <c r="J22" s="61"/>
      <c r="K22" s="62"/>
      <c r="L22" s="64"/>
      <c r="M22" s="64"/>
      <c r="N22" s="69">
        <v>27624</v>
      </c>
      <c r="O22" s="61"/>
      <c r="P22" s="61"/>
      <c r="Q22" s="68">
        <v>4.4000000000000004</v>
      </c>
      <c r="R22" s="65">
        <f>N22*Q22</f>
        <v>121545.60000000001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57107</v>
      </c>
      <c r="O24" s="61"/>
      <c r="P24" s="61"/>
      <c r="Q24" s="68"/>
      <c r="R24" s="98">
        <f>SUM(R19:R22)</f>
        <v>254219.1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1197.31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58457.62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73888.960000000006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133543.89000000001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87</v>
      </c>
      <c r="R31" s="65">
        <v>-10066.5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 t="s">
        <v>86</v>
      </c>
      <c r="P32" s="61"/>
      <c r="Q32" s="99"/>
      <c r="R32" s="65">
        <v>-2603.0300000000002</v>
      </c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61"/>
      <c r="R33" s="65"/>
      <c r="S33" s="77"/>
    </row>
    <row r="34" spans="1:19" s="29" customFormat="1" ht="17.100000000000001" customHeigh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21509.75</v>
      </c>
    </row>
    <row r="35" spans="1:19" s="29" customFormat="1" ht="17.100000000000001" customHeight="1" thickBot="1" x14ac:dyDescent="0.4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87">
        <f>SUM(R34:R34)</f>
        <v>21509.75</v>
      </c>
    </row>
    <row r="36" spans="1:19" s="29" customFormat="1" ht="17.100000000000001" customHeight="1" thickTop="1" x14ac:dyDescent="0.35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65"/>
    </row>
    <row r="37" spans="1:19" s="3" customFormat="1" ht="17.100000000000001" customHeight="1" x14ac:dyDescent="0.35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5">
      <c r="B38" s="102"/>
      <c r="C38" s="57"/>
      <c r="D38" s="103"/>
      <c r="E38" s="57"/>
      <c r="F38" s="29"/>
      <c r="H38" s="92"/>
      <c r="I38" s="92"/>
      <c r="J38" s="102"/>
      <c r="K38" s="96"/>
      <c r="L38" s="104"/>
      <c r="M38" s="104"/>
      <c r="N38" s="96"/>
      <c r="O38" s="105"/>
      <c r="P38" s="106"/>
      <c r="Q38" s="107"/>
      <c r="R38" s="108"/>
    </row>
    <row r="39" spans="1:19" s="3" customFormat="1" ht="17.100000000000001" customHeight="1" x14ac:dyDescent="0.3">
      <c r="E39" s="33"/>
      <c r="N39" s="88"/>
      <c r="O39" s="33"/>
      <c r="R39" s="89"/>
    </row>
    <row r="40" spans="1:19" s="29" customFormat="1" ht="17.100000000000001" customHeight="1" thickBot="1" x14ac:dyDescent="0.4">
      <c r="A40" s="29" t="s">
        <v>55</v>
      </c>
      <c r="B40" s="32" t="s">
        <v>88</v>
      </c>
      <c r="E40" s="57"/>
      <c r="N40" s="90"/>
      <c r="R40" s="91">
        <f>+R35+R32+R31+R29+R24</f>
        <v>396603.21</v>
      </c>
      <c r="S40" s="77"/>
    </row>
    <row r="41" spans="1:19" s="3" customFormat="1" ht="17.100000000000001" customHeight="1" thickTop="1" x14ac:dyDescent="0.3">
      <c r="A41" s="3" t="s">
        <v>55</v>
      </c>
      <c r="B41" s="57"/>
    </row>
    <row r="42" spans="1:19" s="3" customFormat="1" ht="17.100000000000001" hidden="1" customHeight="1" x14ac:dyDescent="0.3">
      <c r="B42" s="57"/>
      <c r="H42" s="92"/>
      <c r="I42" s="92"/>
      <c r="P42" s="33"/>
      <c r="Q42" s="33"/>
      <c r="R42" s="93">
        <f>R40+'[5]M ANUAL INVOICE'!R48</f>
        <v>1206910.2290310999</v>
      </c>
    </row>
    <row r="43" spans="1:19" x14ac:dyDescent="0.3">
      <c r="Q43" s="94"/>
      <c r="R43" s="95"/>
    </row>
    <row r="44" spans="1:19" x14ac:dyDescent="0.3">
      <c r="Q44" s="94"/>
    </row>
    <row r="45" spans="1:19" ht="17.399999999999999" x14ac:dyDescent="0.3">
      <c r="B45" s="2"/>
      <c r="N45" s="96"/>
      <c r="Q45" s="94"/>
      <c r="R45" s="93"/>
    </row>
    <row r="46" spans="1:19" x14ac:dyDescent="0.3">
      <c r="Q46" s="94"/>
    </row>
    <row r="47" spans="1:19" ht="17.399999999999999" x14ac:dyDescent="0.3">
      <c r="B47" s="97"/>
      <c r="C47" s="97"/>
      <c r="Q47" s="94"/>
      <c r="R47" s="95"/>
    </row>
    <row r="48" spans="1:19" ht="17.399999999999999" x14ac:dyDescent="0.3">
      <c r="B48" s="97"/>
      <c r="C48" s="97"/>
      <c r="H48" s="97"/>
      <c r="Q48" s="94"/>
      <c r="R48" s="95"/>
    </row>
    <row r="49" spans="2:18" ht="17.399999999999999" x14ac:dyDescent="0.3">
      <c r="B49" s="97"/>
      <c r="C49" s="97"/>
      <c r="H49" s="97"/>
      <c r="Q49" s="95"/>
      <c r="R49" s="95"/>
    </row>
    <row r="50" spans="2:18" ht="17.399999999999999" x14ac:dyDescent="0.3">
      <c r="B50" s="97"/>
      <c r="C50" s="97"/>
      <c r="H50" s="97"/>
    </row>
    <row r="51" spans="2:18" ht="17.399999999999999" x14ac:dyDescent="0.3">
      <c r="B51" s="97"/>
      <c r="C51" s="97"/>
      <c r="H51" s="97"/>
    </row>
    <row r="52" spans="2:18" ht="17.399999999999999" x14ac:dyDescent="0.3">
      <c r="B52" s="97"/>
      <c r="C52" s="97"/>
      <c r="H52" s="97"/>
    </row>
    <row r="53" spans="2:18" x14ac:dyDescent="0.3">
      <c r="F53" s="2"/>
    </row>
    <row r="54" spans="2:18" x14ac:dyDescent="0.3">
      <c r="F54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D11" sqref="D11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89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37071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37084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112" t="s">
        <v>90</v>
      </c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v>37012</v>
      </c>
      <c r="I19" s="60">
        <f>'[14]M ANUAL INVOICE'!I18</f>
        <v>37042</v>
      </c>
      <c r="J19" s="61"/>
      <c r="K19" s="62"/>
      <c r="L19" s="63"/>
      <c r="M19" s="64"/>
      <c r="N19" s="62">
        <v>73972</v>
      </c>
      <c r="P19" s="61"/>
      <c r="Q19" s="63">
        <v>3.92</v>
      </c>
      <c r="R19" s="65">
        <f>N19*Q19</f>
        <v>289970.24</v>
      </c>
    </row>
    <row r="20" spans="2:19" s="29" customFormat="1" ht="17.100000000000001" customHeight="1" x14ac:dyDescent="0.35">
      <c r="B20" s="58"/>
      <c r="C20" s="2"/>
      <c r="D20" s="2"/>
      <c r="F20" s="2"/>
      <c r="G20" s="15"/>
      <c r="H20" s="59"/>
      <c r="I20" s="60"/>
      <c r="J20" s="61"/>
      <c r="K20" s="62"/>
      <c r="L20" s="63"/>
      <c r="M20" s="64"/>
      <c r="N20" s="62">
        <v>8196</v>
      </c>
      <c r="P20" s="61"/>
      <c r="Q20" s="63">
        <v>4.01</v>
      </c>
      <c r="R20" s="65">
        <f>N20*Q20</f>
        <v>32865.96</v>
      </c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v>37012</v>
      </c>
      <c r="I22" s="60">
        <v>37042</v>
      </c>
      <c r="J22" s="61"/>
      <c r="K22" s="62"/>
      <c r="L22" s="64"/>
      <c r="M22" s="64"/>
      <c r="N22" s="69">
        <v>15443</v>
      </c>
      <c r="O22" s="61"/>
      <c r="P22" s="61"/>
      <c r="Q22" s="68">
        <v>3.98</v>
      </c>
      <c r="R22" s="65">
        <f>N22*Q22</f>
        <v>61463.14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97611</v>
      </c>
      <c r="O24" s="61"/>
      <c r="P24" s="61"/>
      <c r="Q24" s="68"/>
      <c r="R24" s="98">
        <f>SUM(R19:R22)</f>
        <v>384299.34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3448.89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59030.15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-38819.730000000003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23659.309999999998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91</v>
      </c>
      <c r="R31" s="65">
        <v>-10054.379999999999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 t="s">
        <v>86</v>
      </c>
      <c r="P32" s="61"/>
      <c r="Q32" s="99"/>
      <c r="R32" s="65">
        <v>-3246.79</v>
      </c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61"/>
      <c r="R33" s="65"/>
      <c r="S33" s="77"/>
    </row>
    <row r="34" spans="1:19" s="29" customFormat="1" ht="17.100000000000001" customHeigh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19098.060000000001</v>
      </c>
    </row>
    <row r="35" spans="1:19" s="29" customFormat="1" ht="17.100000000000001" customHeight="1" thickBot="1" x14ac:dyDescent="0.4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87">
        <f>SUM(R34:R34)</f>
        <v>19098.060000000001</v>
      </c>
    </row>
    <row r="36" spans="1:19" s="29" customFormat="1" ht="17.100000000000001" customHeight="1" thickTop="1" x14ac:dyDescent="0.35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65"/>
    </row>
    <row r="37" spans="1:19" s="3" customFormat="1" ht="17.100000000000001" customHeight="1" x14ac:dyDescent="0.35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5">
      <c r="B38" s="102"/>
      <c r="C38" s="57"/>
      <c r="D38" s="103"/>
      <c r="E38" s="57"/>
      <c r="F38" s="29"/>
      <c r="H38" s="92"/>
      <c r="I38" s="92"/>
      <c r="J38" s="102"/>
      <c r="K38" s="96"/>
      <c r="L38" s="104"/>
      <c r="M38" s="104"/>
      <c r="N38" s="96"/>
      <c r="O38" s="105"/>
      <c r="P38" s="106"/>
      <c r="Q38" s="107"/>
      <c r="R38" s="108"/>
    </row>
    <row r="39" spans="1:19" s="3" customFormat="1" ht="17.100000000000001" customHeight="1" x14ac:dyDescent="0.3">
      <c r="E39" s="33"/>
      <c r="N39" s="88"/>
      <c r="O39" s="33"/>
      <c r="R39" s="89"/>
    </row>
    <row r="40" spans="1:19" s="29" customFormat="1" ht="17.100000000000001" customHeight="1" thickBot="1" x14ac:dyDescent="0.4">
      <c r="A40" s="29" t="s">
        <v>55</v>
      </c>
      <c r="B40" s="32" t="s">
        <v>88</v>
      </c>
      <c r="E40" s="57"/>
      <c r="N40" s="90"/>
      <c r="R40" s="91">
        <f>+R35+R32+R31+R29+R24</f>
        <v>413755.54000000004</v>
      </c>
      <c r="S40" s="77"/>
    </row>
    <row r="41" spans="1:19" s="3" customFormat="1" ht="17.100000000000001" customHeight="1" thickTop="1" x14ac:dyDescent="0.3">
      <c r="A41" s="3" t="s">
        <v>55</v>
      </c>
      <c r="B41" s="57"/>
    </row>
    <row r="42" spans="1:19" s="3" customFormat="1" ht="17.100000000000001" hidden="1" customHeight="1" x14ac:dyDescent="0.3">
      <c r="B42" s="57"/>
      <c r="H42" s="92"/>
      <c r="I42" s="92"/>
      <c r="P42" s="33"/>
      <c r="Q42" s="33"/>
      <c r="R42" s="93">
        <f>R40+'[5]M ANUAL INVOICE'!R48</f>
        <v>1224062.5590311</v>
      </c>
    </row>
    <row r="43" spans="1:19" x14ac:dyDescent="0.3">
      <c r="Q43" s="94"/>
      <c r="R43" s="95"/>
    </row>
    <row r="44" spans="1:19" x14ac:dyDescent="0.3">
      <c r="Q44" s="94"/>
    </row>
    <row r="45" spans="1:19" ht="17.399999999999999" x14ac:dyDescent="0.3">
      <c r="B45" s="2"/>
      <c r="N45" s="96"/>
      <c r="Q45" s="94"/>
      <c r="R45" s="93"/>
    </row>
    <row r="46" spans="1:19" x14ac:dyDescent="0.3">
      <c r="Q46" s="94"/>
    </row>
    <row r="47" spans="1:19" ht="17.399999999999999" x14ac:dyDescent="0.3">
      <c r="B47" s="97"/>
      <c r="C47" s="97"/>
      <c r="Q47" s="94"/>
      <c r="R47" s="95"/>
    </row>
    <row r="48" spans="1:19" ht="17.399999999999999" x14ac:dyDescent="0.3">
      <c r="B48" s="97"/>
      <c r="C48" s="97"/>
      <c r="H48" s="97"/>
      <c r="Q48" s="94"/>
      <c r="R48" s="95"/>
    </row>
    <row r="49" spans="2:18" ht="17.399999999999999" x14ac:dyDescent="0.3">
      <c r="B49" s="97"/>
      <c r="C49" s="97"/>
      <c r="H49" s="97"/>
      <c r="Q49" s="95"/>
      <c r="R49" s="95"/>
    </row>
    <row r="50" spans="2:18" ht="17.399999999999999" x14ac:dyDescent="0.3">
      <c r="B50" s="97"/>
      <c r="C50" s="97"/>
      <c r="H50" s="97"/>
    </row>
    <row r="51" spans="2:18" ht="17.399999999999999" x14ac:dyDescent="0.3">
      <c r="B51" s="97"/>
      <c r="C51" s="97"/>
      <c r="H51" s="97"/>
    </row>
    <row r="52" spans="2:18" ht="17.399999999999999" x14ac:dyDescent="0.3">
      <c r="B52" s="97"/>
      <c r="C52" s="97"/>
      <c r="H52" s="97"/>
    </row>
    <row r="53" spans="2:18" x14ac:dyDescent="0.3">
      <c r="F53" s="2"/>
    </row>
    <row r="54" spans="2:18" x14ac:dyDescent="0.3">
      <c r="F54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E11" sqref="E11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92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37106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37106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112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8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8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8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v>37043</v>
      </c>
      <c r="I19" s="60">
        <v>37072</v>
      </c>
      <c r="J19" s="61"/>
      <c r="K19" s="62"/>
      <c r="L19" s="63"/>
      <c r="M19" s="64"/>
      <c r="N19" s="62">
        <v>79521</v>
      </c>
      <c r="P19" s="61"/>
      <c r="Q19" s="63">
        <v>2.44</v>
      </c>
      <c r="R19" s="65">
        <v>194031.24</v>
      </c>
    </row>
    <row r="20" spans="2:18" s="29" customFormat="1" ht="17.100000000000001" customHeight="1" x14ac:dyDescent="0.35">
      <c r="B20" s="58"/>
      <c r="C20" s="2"/>
      <c r="D20" s="2"/>
      <c r="F20" s="2"/>
      <c r="G20" s="15"/>
      <c r="H20" s="59"/>
      <c r="I20" s="60"/>
      <c r="J20" s="61"/>
      <c r="K20" s="62"/>
      <c r="L20" s="63"/>
      <c r="M20" s="64"/>
      <c r="N20" s="62"/>
      <c r="P20" s="61"/>
      <c r="Q20" s="63"/>
      <c r="R20" s="65"/>
    </row>
    <row r="21" spans="2:18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8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v>37043</v>
      </c>
      <c r="I22" s="60">
        <v>37072</v>
      </c>
      <c r="J22" s="61"/>
      <c r="K22" s="62"/>
      <c r="L22" s="64"/>
      <c r="M22" s="64"/>
      <c r="N22" s="69">
        <v>10362</v>
      </c>
      <c r="O22" s="61"/>
      <c r="P22" s="61"/>
      <c r="Q22" s="68">
        <v>2.89</v>
      </c>
      <c r="R22" s="65">
        <f>N22*Q22</f>
        <v>29946.18</v>
      </c>
    </row>
    <row r="23" spans="2:18" s="29" customFormat="1" ht="17.100000000000001" customHeight="1" x14ac:dyDescent="0.35">
      <c r="B23" s="58"/>
      <c r="C23" s="2"/>
      <c r="D23" s="2"/>
      <c r="E23" s="2" t="s">
        <v>93</v>
      </c>
      <c r="F23" s="2"/>
      <c r="G23" s="15"/>
      <c r="H23" s="59">
        <v>36923</v>
      </c>
      <c r="I23" s="60">
        <v>36950</v>
      </c>
      <c r="J23" s="61"/>
      <c r="K23" s="62"/>
      <c r="L23" s="64"/>
      <c r="M23" s="64"/>
      <c r="N23" s="69">
        <v>1051</v>
      </c>
      <c r="O23" s="61"/>
      <c r="P23" s="61"/>
      <c r="Q23" s="68"/>
      <c r="R23" s="65">
        <v>3037.39</v>
      </c>
    </row>
    <row r="24" spans="2:18" s="29" customFormat="1" ht="17.100000000000001" customHeight="1" x14ac:dyDescent="0.35">
      <c r="B24" s="58"/>
      <c r="C24" s="2"/>
      <c r="D24" s="2"/>
      <c r="F24" s="2"/>
      <c r="G24" s="15"/>
      <c r="H24" s="59">
        <v>36951</v>
      </c>
      <c r="I24" s="60">
        <v>36981</v>
      </c>
      <c r="J24" s="61"/>
      <c r="K24" s="62"/>
      <c r="L24" s="64"/>
      <c r="M24" s="64"/>
      <c r="N24" s="69">
        <v>433</v>
      </c>
      <c r="O24" s="61"/>
      <c r="P24" s="61"/>
      <c r="Q24" s="68"/>
      <c r="R24" s="65">
        <v>1251.3699999999999</v>
      </c>
    </row>
    <row r="25" spans="2:18" s="29" customFormat="1" ht="17.100000000000001" customHeight="1" x14ac:dyDescent="0.35">
      <c r="B25" s="58"/>
      <c r="C25" s="2"/>
      <c r="D25" s="2"/>
      <c r="F25" s="2"/>
      <c r="G25" s="15"/>
      <c r="H25" s="59">
        <v>36982</v>
      </c>
      <c r="I25" s="60">
        <v>37011</v>
      </c>
      <c r="J25" s="61"/>
      <c r="K25" s="62"/>
      <c r="L25" s="64"/>
      <c r="M25" s="64"/>
      <c r="N25" s="69">
        <v>227</v>
      </c>
      <c r="O25" s="61"/>
      <c r="P25" s="61"/>
      <c r="Q25" s="68"/>
      <c r="R25" s="65">
        <v>656.03</v>
      </c>
    </row>
    <row r="26" spans="2:18" s="29" customFormat="1" ht="17.100000000000001" customHeight="1" x14ac:dyDescent="0.35">
      <c r="B26" s="58"/>
      <c r="C26" s="2"/>
      <c r="D26" s="2"/>
      <c r="F26" s="2"/>
      <c r="G26" s="15"/>
      <c r="H26" s="59">
        <v>37012</v>
      </c>
      <c r="I26" s="60">
        <v>37042</v>
      </c>
      <c r="J26" s="61"/>
      <c r="K26" s="62"/>
      <c r="L26" s="64"/>
      <c r="M26" s="64"/>
      <c r="N26" s="69">
        <v>109</v>
      </c>
      <c r="O26" s="61"/>
      <c r="P26" s="61"/>
      <c r="Q26" s="68"/>
      <c r="R26" s="65">
        <v>315.01</v>
      </c>
    </row>
    <row r="27" spans="2:18" s="29" customFormat="1" ht="17.100000000000001" customHeight="1" x14ac:dyDescent="0.35">
      <c r="B27" s="58"/>
      <c r="C27" s="2"/>
      <c r="D27" s="2"/>
      <c r="F27" s="2"/>
      <c r="G27" s="15"/>
      <c r="H27" s="59"/>
      <c r="I27" s="60"/>
      <c r="J27" s="61"/>
      <c r="K27" s="64"/>
      <c r="L27" s="63"/>
      <c r="M27" s="64"/>
      <c r="N27" s="62"/>
      <c r="O27" s="61"/>
      <c r="P27" s="61"/>
      <c r="Q27" s="68"/>
      <c r="R27" s="65"/>
    </row>
    <row r="28" spans="2:18" s="29" customFormat="1" ht="17.100000000000001" customHeight="1" thickBot="1" x14ac:dyDescent="0.4">
      <c r="B28" s="58"/>
      <c r="C28" s="2"/>
      <c r="D28" s="2"/>
      <c r="F28" s="2"/>
      <c r="G28" s="15"/>
      <c r="H28" s="59"/>
      <c r="I28" s="60"/>
      <c r="J28" s="61"/>
      <c r="K28" s="64" t="s">
        <v>53</v>
      </c>
      <c r="L28" s="63"/>
      <c r="M28" s="64"/>
      <c r="N28" s="70">
        <f>SUM(N19:N26)</f>
        <v>91703</v>
      </c>
      <c r="O28" s="61"/>
      <c r="P28" s="61"/>
      <c r="Q28" s="68"/>
      <c r="R28" s="98">
        <f>SUM(R19:R26)</f>
        <v>229237.22</v>
      </c>
    </row>
    <row r="29" spans="2:18" s="29" customFormat="1" ht="17.100000000000001" customHeight="1" thickTop="1" x14ac:dyDescent="0.35">
      <c r="B29" s="58"/>
      <c r="C29" s="2"/>
      <c r="D29" s="2"/>
      <c r="F29" s="2"/>
      <c r="G29" s="15"/>
      <c r="H29" s="59"/>
      <c r="I29" s="60"/>
      <c r="J29" s="61"/>
      <c r="K29" s="64"/>
      <c r="L29" s="63"/>
      <c r="M29" s="64"/>
      <c r="N29" s="64"/>
      <c r="O29" s="61"/>
      <c r="P29" s="61"/>
      <c r="Q29" s="72"/>
      <c r="R29" s="65"/>
    </row>
    <row r="30" spans="2:18" s="29" customFormat="1" ht="17.100000000000001" customHeight="1" x14ac:dyDescent="0.35">
      <c r="B30" s="73" t="s">
        <v>54</v>
      </c>
      <c r="C30" s="2"/>
      <c r="D30" s="2"/>
      <c r="O30" s="61"/>
      <c r="P30" s="61" t="s">
        <v>45</v>
      </c>
      <c r="Q30" s="74">
        <v>33175000</v>
      </c>
      <c r="R30" s="65">
        <v>2872.8</v>
      </c>
    </row>
    <row r="31" spans="2:18" s="29" customFormat="1" ht="17.100000000000001" customHeight="1" x14ac:dyDescent="0.35">
      <c r="B31" s="58"/>
      <c r="C31" s="2"/>
      <c r="D31" s="2"/>
      <c r="O31" s="61"/>
      <c r="P31" s="61"/>
      <c r="Q31" s="74">
        <v>33171000</v>
      </c>
      <c r="R31" s="65">
        <v>31799.33</v>
      </c>
    </row>
    <row r="32" spans="2:18" s="29" customFormat="1" ht="17.100000000000001" customHeight="1" x14ac:dyDescent="0.35">
      <c r="B32" s="58"/>
      <c r="C32" s="2"/>
      <c r="D32" s="2"/>
      <c r="F32" s="2"/>
      <c r="G32" s="15"/>
      <c r="H32" s="59"/>
      <c r="I32" s="60"/>
      <c r="J32" s="61"/>
      <c r="K32" s="62"/>
      <c r="L32" s="64"/>
      <c r="M32" s="64"/>
      <c r="N32" s="69"/>
      <c r="O32" s="61"/>
      <c r="P32" s="61"/>
      <c r="Q32" s="74">
        <v>31029000</v>
      </c>
      <c r="R32" s="65">
        <v>611.54</v>
      </c>
    </row>
    <row r="33" spans="1:19" s="29" customFormat="1" ht="17.100000000000001" customHeight="1" thickBot="1" x14ac:dyDescent="0.4"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9"/>
      <c r="O33" s="61"/>
      <c r="P33" s="61"/>
      <c r="Q33" s="76"/>
      <c r="R33" s="71">
        <f>SUM(R30:R32)</f>
        <v>35283.670000000006</v>
      </c>
      <c r="S33" s="77"/>
    </row>
    <row r="34" spans="1:19" s="29" customFormat="1" ht="17.100000000000001" customHeight="1" thickTop="1" x14ac:dyDescent="0.35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4"/>
      <c r="O34" s="61"/>
      <c r="P34" s="61"/>
      <c r="Q34" s="61"/>
      <c r="R34" s="65"/>
      <c r="S34" s="77"/>
    </row>
    <row r="35" spans="1:19" s="29" customFormat="1" ht="17.100000000000001" customHeight="1" x14ac:dyDescent="0.35">
      <c r="B35" s="2"/>
      <c r="C35" s="2"/>
      <c r="D35" s="2"/>
      <c r="E35" s="2"/>
      <c r="F35" s="2"/>
      <c r="G35" s="15"/>
      <c r="H35" s="75"/>
      <c r="I35" s="75"/>
      <c r="J35" s="61"/>
      <c r="K35" s="64"/>
      <c r="L35" s="64"/>
      <c r="M35" s="64"/>
      <c r="N35" s="64"/>
      <c r="O35" s="61" t="s">
        <v>58</v>
      </c>
      <c r="P35" s="61"/>
      <c r="Q35" s="99" t="s">
        <v>94</v>
      </c>
      <c r="R35" s="65">
        <v>-4892.58</v>
      </c>
      <c r="S35" s="77"/>
    </row>
    <row r="36" spans="1:19" s="29" customFormat="1" ht="17.100000000000001" customHeight="1" x14ac:dyDescent="0.35">
      <c r="B36" s="2"/>
      <c r="C36" s="2"/>
      <c r="D36" s="2"/>
      <c r="E36" s="2"/>
      <c r="F36" s="2"/>
      <c r="G36" s="15"/>
      <c r="H36" s="75"/>
      <c r="I36" s="75"/>
      <c r="J36" s="61"/>
      <c r="K36" s="64"/>
      <c r="L36" s="64"/>
      <c r="M36" s="64"/>
      <c r="N36" s="64"/>
      <c r="O36" s="61" t="s">
        <v>86</v>
      </c>
      <c r="P36" s="61"/>
      <c r="Q36" s="99"/>
      <c r="R36" s="65">
        <v>-2094.2199999999998</v>
      </c>
      <c r="S36" s="77"/>
    </row>
    <row r="37" spans="1:19" s="29" customFormat="1" ht="17.100000000000001" customHeight="1" x14ac:dyDescent="0.35">
      <c r="B37" s="2"/>
      <c r="C37" s="2"/>
      <c r="D37" s="2"/>
      <c r="E37" s="2"/>
      <c r="F37" s="2"/>
      <c r="G37" s="15"/>
      <c r="H37" s="75"/>
      <c r="I37" s="75"/>
      <c r="J37" s="61"/>
      <c r="K37" s="64"/>
      <c r="L37" s="64"/>
      <c r="M37" s="64"/>
      <c r="N37" s="64"/>
      <c r="O37" s="61"/>
      <c r="P37" s="61"/>
      <c r="Q37" s="61"/>
      <c r="R37" s="65"/>
      <c r="S37" s="77"/>
    </row>
    <row r="38" spans="1:19" s="29" customFormat="1" ht="17.100000000000001" customHeight="1" x14ac:dyDescent="0.35">
      <c r="B38" s="2"/>
      <c r="C38" s="2"/>
      <c r="D38" s="2"/>
      <c r="E38" s="2"/>
      <c r="F38" s="2"/>
      <c r="G38" s="15"/>
      <c r="H38" s="75"/>
      <c r="I38" s="75"/>
      <c r="J38" s="61"/>
      <c r="K38" s="64"/>
      <c r="L38" s="64"/>
      <c r="M38" s="64"/>
      <c r="N38" s="62"/>
      <c r="O38" s="61"/>
      <c r="P38" s="61" t="s">
        <v>47</v>
      </c>
      <c r="Q38" s="61">
        <v>116388</v>
      </c>
      <c r="R38" s="65">
        <v>17161.400000000001</v>
      </c>
    </row>
    <row r="39" spans="1:19" s="29" customFormat="1" ht="17.100000000000001" customHeight="1" thickBot="1" x14ac:dyDescent="0.4">
      <c r="B39" s="2"/>
      <c r="C39" s="2"/>
      <c r="D39" s="2"/>
      <c r="E39" s="2"/>
      <c r="F39" s="2"/>
      <c r="G39" s="15"/>
      <c r="H39" s="75"/>
      <c r="I39" s="75"/>
      <c r="J39" s="61"/>
      <c r="K39" s="61"/>
      <c r="L39" s="61"/>
      <c r="M39" s="61"/>
      <c r="N39" s="2"/>
      <c r="O39" s="61"/>
      <c r="P39" s="61"/>
      <c r="Q39" s="61"/>
      <c r="R39" s="87">
        <f>SUM(R38:R38)</f>
        <v>17161.400000000001</v>
      </c>
    </row>
    <row r="40" spans="1:19" s="29" customFormat="1" ht="17.100000000000001" customHeight="1" thickTop="1" x14ac:dyDescent="0.35">
      <c r="B40" s="2"/>
      <c r="C40" s="2"/>
      <c r="D40" s="2"/>
      <c r="E40" s="2"/>
      <c r="F40" s="2"/>
      <c r="G40" s="15"/>
      <c r="H40" s="75"/>
      <c r="I40" s="75"/>
      <c r="J40" s="61"/>
      <c r="K40" s="61"/>
      <c r="L40" s="61"/>
      <c r="M40" s="61"/>
      <c r="N40" s="2"/>
      <c r="O40" s="61"/>
      <c r="P40" s="61"/>
      <c r="Q40" s="61"/>
      <c r="R40" s="65"/>
    </row>
    <row r="41" spans="1:19" s="3" customFormat="1" ht="17.100000000000001" customHeight="1" x14ac:dyDescent="0.35">
      <c r="B41" s="102"/>
      <c r="C41" s="57"/>
      <c r="D41" s="103"/>
      <c r="E41" s="57"/>
      <c r="F41" s="29"/>
      <c r="H41" s="92"/>
      <c r="I41" s="92"/>
      <c r="J41" s="102"/>
      <c r="K41" s="96"/>
      <c r="L41" s="104"/>
      <c r="M41" s="104"/>
      <c r="N41" s="96"/>
      <c r="O41" s="105"/>
      <c r="P41" s="106"/>
      <c r="Q41" s="107"/>
      <c r="R41" s="108"/>
    </row>
    <row r="42" spans="1:19" s="3" customFormat="1" ht="17.100000000000001" customHeight="1" x14ac:dyDescent="0.35">
      <c r="B42" s="102"/>
      <c r="C42" s="57"/>
      <c r="D42" s="103"/>
      <c r="E42" s="57"/>
      <c r="F42" s="29"/>
      <c r="H42" s="92"/>
      <c r="I42" s="92"/>
      <c r="J42" s="102"/>
      <c r="K42" s="96"/>
      <c r="L42" s="104"/>
      <c r="M42" s="104"/>
      <c r="N42" s="96"/>
      <c r="O42" s="105"/>
      <c r="P42" s="106"/>
      <c r="Q42" s="107"/>
      <c r="R42" s="108"/>
    </row>
    <row r="43" spans="1:19" s="3" customFormat="1" ht="17.100000000000001" customHeight="1" x14ac:dyDescent="0.3">
      <c r="E43" s="33"/>
      <c r="N43" s="88"/>
      <c r="O43" s="33"/>
      <c r="R43" s="89"/>
    </row>
    <row r="44" spans="1:19" s="29" customFormat="1" ht="17.100000000000001" customHeight="1" thickBot="1" x14ac:dyDescent="0.4">
      <c r="A44" s="29" t="s">
        <v>55</v>
      </c>
      <c r="B44" s="32" t="s">
        <v>88</v>
      </c>
      <c r="E44" s="57"/>
      <c r="N44" s="90"/>
      <c r="R44" s="91">
        <f>+R39+R36+R35+R33+R28</f>
        <v>274695.49</v>
      </c>
      <c r="S44" s="77"/>
    </row>
    <row r="45" spans="1:19" s="3" customFormat="1" ht="17.100000000000001" customHeight="1" thickTop="1" x14ac:dyDescent="0.3">
      <c r="A45" s="3" t="s">
        <v>55</v>
      </c>
      <c r="B45" s="57"/>
    </row>
    <row r="46" spans="1:19" s="3" customFormat="1" ht="17.100000000000001" hidden="1" customHeight="1" x14ac:dyDescent="0.3">
      <c r="B46" s="57"/>
      <c r="H46" s="92"/>
      <c r="I46" s="92"/>
      <c r="P46" s="33"/>
      <c r="Q46" s="33"/>
      <c r="R46" s="93">
        <f>R44+'[5]M ANUAL INVOICE'!R48</f>
        <v>1085002.5090311</v>
      </c>
    </row>
    <row r="47" spans="1:19" x14ac:dyDescent="0.3">
      <c r="Q47" s="94"/>
      <c r="R47" s="95"/>
    </row>
    <row r="48" spans="1:19" x14ac:dyDescent="0.3">
      <c r="Q48" s="94"/>
    </row>
    <row r="49" spans="2:18" ht="17.399999999999999" x14ac:dyDescent="0.3">
      <c r="B49" s="2"/>
      <c r="N49" s="96"/>
      <c r="Q49" s="94"/>
      <c r="R49" s="93"/>
    </row>
    <row r="50" spans="2:18" x14ac:dyDescent="0.3">
      <c r="Q50" s="94"/>
    </row>
    <row r="51" spans="2:18" ht="17.399999999999999" x14ac:dyDescent="0.3">
      <c r="B51" s="97"/>
      <c r="C51" s="97"/>
      <c r="Q51" s="94"/>
      <c r="R51" s="95"/>
    </row>
    <row r="52" spans="2:18" ht="17.399999999999999" x14ac:dyDescent="0.3">
      <c r="B52" s="97"/>
      <c r="C52" s="97"/>
      <c r="H52" s="97"/>
      <c r="Q52" s="94"/>
      <c r="R52" s="95"/>
    </row>
    <row r="53" spans="2:18" ht="17.399999999999999" x14ac:dyDescent="0.3">
      <c r="B53" s="97"/>
      <c r="C53" s="97"/>
      <c r="H53" s="97"/>
      <c r="Q53" s="95"/>
      <c r="R53" s="95"/>
    </row>
    <row r="54" spans="2:18" ht="17.399999999999999" x14ac:dyDescent="0.3">
      <c r="B54" s="97"/>
      <c r="C54" s="97"/>
      <c r="H54" s="97"/>
    </row>
    <row r="55" spans="2:18" ht="17.399999999999999" x14ac:dyDescent="0.3">
      <c r="B55" s="97"/>
      <c r="C55" s="97"/>
      <c r="H55" s="97"/>
    </row>
    <row r="56" spans="2:18" ht="17.399999999999999" x14ac:dyDescent="0.3">
      <c r="B56" s="97"/>
      <c r="C56" s="97"/>
      <c r="H56" s="97"/>
    </row>
    <row r="57" spans="2:18" x14ac:dyDescent="0.3">
      <c r="F57" s="2"/>
    </row>
    <row r="58" spans="2:18" x14ac:dyDescent="0.3">
      <c r="F58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E13" sqref="E13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95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37134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37134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112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8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8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8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v>37073</v>
      </c>
      <c r="I19" s="60">
        <v>37103</v>
      </c>
      <c r="J19" s="61"/>
      <c r="K19" s="62"/>
      <c r="L19" s="63"/>
      <c r="M19" s="64"/>
      <c r="N19" s="62">
        <v>46705</v>
      </c>
      <c r="P19" s="61"/>
      <c r="Q19" s="63">
        <v>1.76</v>
      </c>
      <c r="R19" s="65">
        <v>82200.800000000003</v>
      </c>
    </row>
    <row r="20" spans="2:18" s="29" customFormat="1" ht="17.100000000000001" customHeight="1" x14ac:dyDescent="0.35">
      <c r="B20" s="58"/>
      <c r="C20" s="2"/>
      <c r="D20" s="2"/>
      <c r="F20" s="2"/>
      <c r="G20" s="15"/>
      <c r="H20" s="59">
        <v>37073</v>
      </c>
      <c r="I20" s="60">
        <v>37103</v>
      </c>
      <c r="J20" s="61"/>
      <c r="K20" s="62"/>
      <c r="L20" s="63"/>
      <c r="M20" s="64"/>
      <c r="N20" s="62">
        <v>15307</v>
      </c>
      <c r="P20" s="61"/>
      <c r="Q20" s="63">
        <v>1.85</v>
      </c>
      <c r="R20" s="65">
        <f>+Q20*N20</f>
        <v>28317.95</v>
      </c>
    </row>
    <row r="21" spans="2:18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8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v>37073</v>
      </c>
      <c r="I22" s="60">
        <v>37103</v>
      </c>
      <c r="J22" s="61"/>
      <c r="K22" s="62"/>
      <c r="L22" s="64"/>
      <c r="M22" s="64"/>
      <c r="N22" s="69">
        <v>7994</v>
      </c>
      <c r="O22" s="61"/>
      <c r="P22" s="61"/>
      <c r="Q22" s="68">
        <v>2.09</v>
      </c>
      <c r="R22" s="65">
        <f>N22*Q22</f>
        <v>16707.46</v>
      </c>
    </row>
    <row r="23" spans="2:18" s="29" customFormat="1" ht="17.100000000000001" customHeight="1" x14ac:dyDescent="0.35">
      <c r="B23" s="58"/>
      <c r="C23" s="2"/>
      <c r="D23" s="2"/>
      <c r="E23" s="2"/>
      <c r="F23" s="2"/>
      <c r="G23" s="15"/>
      <c r="H23" s="59"/>
      <c r="I23" s="60"/>
      <c r="J23" s="61"/>
      <c r="K23" s="62"/>
      <c r="L23" s="64"/>
      <c r="M23" s="64"/>
      <c r="N23" s="69"/>
      <c r="O23" s="61"/>
      <c r="P23" s="61"/>
      <c r="Q23" s="68"/>
      <c r="R23" s="65"/>
    </row>
    <row r="24" spans="2:18" s="29" customFormat="1" ht="17.100000000000001" customHeight="1" x14ac:dyDescent="0.35">
      <c r="B24" s="58"/>
      <c r="C24" s="2"/>
      <c r="D24" s="2"/>
      <c r="F24" s="2"/>
      <c r="G24" s="15"/>
      <c r="H24" s="59"/>
      <c r="I24" s="60"/>
      <c r="J24" s="61"/>
      <c r="K24" s="62"/>
      <c r="L24" s="64"/>
      <c r="M24" s="64"/>
      <c r="N24" s="69"/>
      <c r="O24" s="61"/>
      <c r="P24" s="61"/>
      <c r="Q24" s="68"/>
      <c r="R24" s="65"/>
    </row>
    <row r="25" spans="2:18" s="29" customFormat="1" ht="17.100000000000001" customHeight="1" x14ac:dyDescent="0.35">
      <c r="B25" s="58"/>
      <c r="C25" s="2"/>
      <c r="D25" s="2"/>
      <c r="F25" s="2"/>
      <c r="G25" s="15"/>
      <c r="H25" s="59"/>
      <c r="I25" s="60"/>
      <c r="J25" s="61"/>
      <c r="K25" s="62"/>
      <c r="L25" s="64"/>
      <c r="M25" s="64"/>
      <c r="N25" s="69"/>
      <c r="O25" s="61"/>
      <c r="P25" s="61"/>
      <c r="Q25" s="68"/>
      <c r="R25" s="65"/>
    </row>
    <row r="26" spans="2:18" s="29" customFormat="1" ht="17.100000000000001" customHeight="1" x14ac:dyDescent="0.35">
      <c r="B26" s="58"/>
      <c r="C26" s="2"/>
      <c r="D26" s="2"/>
      <c r="F26" s="2"/>
      <c r="G26" s="15"/>
      <c r="H26" s="59"/>
      <c r="I26" s="60"/>
      <c r="J26" s="61"/>
      <c r="K26" s="62"/>
      <c r="L26" s="64"/>
      <c r="M26" s="64"/>
      <c r="N26" s="69"/>
      <c r="O26" s="61"/>
      <c r="P26" s="61"/>
      <c r="Q26" s="68"/>
      <c r="R26" s="65"/>
    </row>
    <row r="27" spans="2:18" s="29" customFormat="1" ht="17.100000000000001" customHeight="1" x14ac:dyDescent="0.35">
      <c r="B27" s="58"/>
      <c r="C27" s="2"/>
      <c r="D27" s="2"/>
      <c r="F27" s="2"/>
      <c r="G27" s="15"/>
      <c r="H27" s="59"/>
      <c r="I27" s="60"/>
      <c r="J27" s="61"/>
      <c r="K27" s="64"/>
      <c r="L27" s="63"/>
      <c r="M27" s="64"/>
      <c r="N27" s="62"/>
      <c r="O27" s="61"/>
      <c r="P27" s="61"/>
      <c r="Q27" s="68"/>
      <c r="R27" s="65"/>
    </row>
    <row r="28" spans="2:18" s="29" customFormat="1" ht="17.100000000000001" customHeight="1" thickBot="1" x14ac:dyDescent="0.4">
      <c r="B28" s="58"/>
      <c r="C28" s="2"/>
      <c r="D28" s="2"/>
      <c r="F28" s="2"/>
      <c r="G28" s="15"/>
      <c r="H28" s="59"/>
      <c r="I28" s="60"/>
      <c r="J28" s="61"/>
      <c r="K28" s="64" t="s">
        <v>53</v>
      </c>
      <c r="L28" s="63"/>
      <c r="M28" s="64"/>
      <c r="N28" s="70">
        <f>SUM(N19:N26)</f>
        <v>70006</v>
      </c>
      <c r="O28" s="61"/>
      <c r="P28" s="61"/>
      <c r="Q28" s="68"/>
      <c r="R28" s="98">
        <f>SUM(R19:R26)</f>
        <v>127226.20999999999</v>
      </c>
    </row>
    <row r="29" spans="2:18" s="29" customFormat="1" ht="17.100000000000001" customHeight="1" thickTop="1" x14ac:dyDescent="0.35">
      <c r="B29" s="58"/>
      <c r="C29" s="2"/>
      <c r="D29" s="2"/>
      <c r="F29" s="2"/>
      <c r="G29" s="15"/>
      <c r="H29" s="59"/>
      <c r="I29" s="60"/>
      <c r="J29" s="61"/>
      <c r="K29" s="64"/>
      <c r="L29" s="63"/>
      <c r="M29" s="64"/>
      <c r="N29" s="64"/>
      <c r="O29" s="61"/>
      <c r="P29" s="61"/>
      <c r="Q29" s="72"/>
      <c r="R29" s="65"/>
    </row>
    <row r="30" spans="2:18" s="29" customFormat="1" ht="17.100000000000001" customHeight="1" x14ac:dyDescent="0.35">
      <c r="B30" s="73" t="s">
        <v>54</v>
      </c>
      <c r="C30" s="2"/>
      <c r="D30" s="2"/>
      <c r="O30" s="61"/>
      <c r="P30" s="61" t="s">
        <v>45</v>
      </c>
      <c r="Q30" s="74">
        <v>33175000</v>
      </c>
      <c r="R30" s="65">
        <v>3165.96</v>
      </c>
    </row>
    <row r="31" spans="2:18" s="29" customFormat="1" ht="17.100000000000001" customHeight="1" x14ac:dyDescent="0.35">
      <c r="B31" s="58"/>
      <c r="C31" s="2"/>
      <c r="D31" s="2"/>
      <c r="O31" s="61"/>
      <c r="P31" s="61"/>
      <c r="Q31" s="74">
        <v>33171000</v>
      </c>
      <c r="R31" s="65">
        <v>30557.98</v>
      </c>
    </row>
    <row r="32" spans="2:18" s="29" customFormat="1" ht="17.100000000000001" customHeight="1" x14ac:dyDescent="0.35">
      <c r="B32" s="58"/>
      <c r="C32" s="2"/>
      <c r="D32" s="2"/>
      <c r="F32" s="2"/>
      <c r="G32" s="15"/>
      <c r="H32" s="59"/>
      <c r="I32" s="60"/>
      <c r="J32" s="61"/>
      <c r="K32" s="62"/>
      <c r="L32" s="64"/>
      <c r="M32" s="64"/>
      <c r="N32" s="69"/>
      <c r="O32" s="61"/>
      <c r="P32" s="61"/>
      <c r="Q32" s="74">
        <v>31029000</v>
      </c>
      <c r="R32" s="65">
        <v>342.8</v>
      </c>
    </row>
    <row r="33" spans="1:19" s="29" customFormat="1" ht="17.100000000000001" customHeight="1" thickBot="1" x14ac:dyDescent="0.4"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9"/>
      <c r="O33" s="61"/>
      <c r="P33" s="61"/>
      <c r="Q33" s="76"/>
      <c r="R33" s="71">
        <f>SUM(R30:R32)</f>
        <v>34066.740000000005</v>
      </c>
      <c r="S33" s="77"/>
    </row>
    <row r="34" spans="1:19" s="29" customFormat="1" ht="17.100000000000001" customHeight="1" thickTop="1" x14ac:dyDescent="0.35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4"/>
      <c r="O34" s="61"/>
      <c r="P34" s="61"/>
      <c r="Q34" s="61"/>
      <c r="R34" s="65"/>
      <c r="S34" s="77"/>
    </row>
    <row r="35" spans="1:19" s="29" customFormat="1" ht="17.100000000000001" customHeight="1" x14ac:dyDescent="0.35">
      <c r="B35" s="2"/>
      <c r="C35" s="2"/>
      <c r="D35" s="2"/>
      <c r="E35" s="2"/>
      <c r="F35" s="2"/>
      <c r="G35" s="15"/>
      <c r="H35" s="75"/>
      <c r="I35" s="75"/>
      <c r="J35" s="61"/>
      <c r="K35" s="64"/>
      <c r="L35" s="64"/>
      <c r="M35" s="64"/>
      <c r="N35" s="64"/>
      <c r="O35" s="61" t="s">
        <v>58</v>
      </c>
      <c r="P35" s="61"/>
      <c r="Q35" s="99" t="s">
        <v>96</v>
      </c>
      <c r="R35" s="65">
        <v>-5821.8</v>
      </c>
      <c r="S35" s="77"/>
    </row>
    <row r="36" spans="1:19" s="29" customFormat="1" ht="17.100000000000001" customHeight="1" x14ac:dyDescent="0.35">
      <c r="B36" s="2"/>
      <c r="C36" s="2"/>
      <c r="D36" s="2"/>
      <c r="E36" s="2"/>
      <c r="F36" s="2"/>
      <c r="G36" s="15"/>
      <c r="H36" s="75"/>
      <c r="I36" s="75"/>
      <c r="J36" s="61"/>
      <c r="K36" s="64"/>
      <c r="L36" s="64"/>
      <c r="M36" s="64"/>
      <c r="N36" s="64"/>
      <c r="O36" s="61" t="s">
        <v>86</v>
      </c>
      <c r="P36" s="61"/>
      <c r="Q36" s="99"/>
      <c r="R36" s="65">
        <v>-1584.2</v>
      </c>
      <c r="S36" s="77"/>
    </row>
    <row r="37" spans="1:19" s="29" customFormat="1" ht="17.100000000000001" customHeight="1" x14ac:dyDescent="0.35">
      <c r="B37" s="2"/>
      <c r="C37" s="2"/>
      <c r="D37" s="2"/>
      <c r="E37" s="2"/>
      <c r="F37" s="2"/>
      <c r="G37" s="15"/>
      <c r="H37" s="75"/>
      <c r="I37" s="75"/>
      <c r="J37" s="61"/>
      <c r="K37" s="64"/>
      <c r="L37" s="64"/>
      <c r="M37" s="64"/>
      <c r="N37" s="64"/>
      <c r="O37" s="61" t="s">
        <v>97</v>
      </c>
      <c r="P37" s="61"/>
      <c r="Q37" s="61"/>
      <c r="R37" s="65">
        <v>-12740.23</v>
      </c>
      <c r="S37" s="77"/>
    </row>
    <row r="38" spans="1:19" s="29" customFormat="1" ht="17.100000000000001" customHeight="1" x14ac:dyDescent="0.35">
      <c r="B38" s="2"/>
      <c r="C38" s="2"/>
      <c r="D38" s="2"/>
      <c r="E38" s="2"/>
      <c r="F38" s="2"/>
      <c r="G38" s="15"/>
      <c r="H38" s="75"/>
      <c r="I38" s="75"/>
      <c r="J38" s="61"/>
      <c r="K38" s="64"/>
      <c r="L38" s="64"/>
      <c r="M38" s="64"/>
      <c r="N38" s="64"/>
      <c r="O38" s="61"/>
      <c r="P38" s="61"/>
      <c r="Q38" s="61"/>
      <c r="R38" s="65"/>
      <c r="S38" s="77"/>
    </row>
    <row r="39" spans="1:19" s="29" customFormat="1" ht="17.100000000000001" customHeight="1" x14ac:dyDescent="0.35">
      <c r="B39" s="2"/>
      <c r="C39" s="2"/>
      <c r="D39" s="2"/>
      <c r="E39" s="2"/>
      <c r="F39" s="2"/>
      <c r="G39" s="15"/>
      <c r="H39" s="75"/>
      <c r="I39" s="75"/>
      <c r="J39" s="61"/>
      <c r="K39" s="64"/>
      <c r="L39" s="64"/>
      <c r="M39" s="64"/>
      <c r="N39" s="62"/>
      <c r="O39" s="61"/>
      <c r="P39" s="61" t="s">
        <v>47</v>
      </c>
      <c r="Q39" s="61">
        <v>116388</v>
      </c>
      <c r="R39" s="65">
        <v>15591.92</v>
      </c>
    </row>
    <row r="40" spans="1:19" s="29" customFormat="1" ht="17.100000000000001" customHeight="1" thickBot="1" x14ac:dyDescent="0.4">
      <c r="B40" s="2"/>
      <c r="C40" s="2"/>
      <c r="D40" s="2"/>
      <c r="E40" s="2"/>
      <c r="F40" s="2"/>
      <c r="G40" s="15"/>
      <c r="H40" s="75"/>
      <c r="I40" s="75"/>
      <c r="J40" s="61"/>
      <c r="K40" s="61"/>
      <c r="L40" s="61"/>
      <c r="M40" s="61"/>
      <c r="N40" s="2"/>
      <c r="O40" s="61"/>
      <c r="P40" s="61"/>
      <c r="Q40" s="61"/>
      <c r="R40" s="87">
        <f>SUM(R39:R39)</f>
        <v>15591.92</v>
      </c>
    </row>
    <row r="41" spans="1:19" s="29" customFormat="1" ht="17.100000000000001" customHeight="1" thickTop="1" x14ac:dyDescent="0.35">
      <c r="B41" s="2"/>
      <c r="C41" s="2"/>
      <c r="D41" s="2"/>
      <c r="E41" s="2"/>
      <c r="F41" s="2"/>
      <c r="G41" s="15"/>
      <c r="H41" s="75"/>
      <c r="I41" s="75"/>
      <c r="J41" s="61"/>
      <c r="K41" s="61"/>
      <c r="L41" s="61"/>
      <c r="M41" s="61"/>
      <c r="N41" s="2"/>
      <c r="O41" s="61"/>
      <c r="P41" s="61"/>
      <c r="Q41" s="61"/>
      <c r="R41" s="65"/>
    </row>
    <row r="42" spans="1:19" s="3" customFormat="1" ht="17.100000000000001" customHeight="1" x14ac:dyDescent="0.35">
      <c r="B42" s="102"/>
      <c r="C42" s="57"/>
      <c r="D42" s="103"/>
      <c r="E42" s="57"/>
      <c r="F42" s="29"/>
      <c r="H42" s="92"/>
      <c r="I42" s="92"/>
      <c r="J42" s="102"/>
      <c r="K42" s="96"/>
      <c r="L42" s="104"/>
      <c r="M42" s="104"/>
      <c r="N42" s="96"/>
      <c r="O42" s="105"/>
      <c r="P42" s="106"/>
      <c r="Q42" s="107"/>
      <c r="R42" s="108"/>
    </row>
    <row r="43" spans="1:19" s="3" customFormat="1" ht="17.100000000000001" customHeight="1" x14ac:dyDescent="0.35">
      <c r="B43" s="102"/>
      <c r="C43" s="57"/>
      <c r="D43" s="103"/>
      <c r="E43" s="57"/>
      <c r="F43" s="29"/>
      <c r="H43" s="92"/>
      <c r="I43" s="92"/>
      <c r="J43" s="102"/>
      <c r="K43" s="96"/>
      <c r="L43" s="104"/>
      <c r="M43" s="104"/>
      <c r="N43" s="96"/>
      <c r="O43" s="105"/>
      <c r="P43" s="106"/>
      <c r="Q43" s="107"/>
      <c r="R43" s="108"/>
    </row>
    <row r="44" spans="1:19" s="3" customFormat="1" ht="17.100000000000001" customHeight="1" x14ac:dyDescent="0.3">
      <c r="E44" s="33"/>
      <c r="N44" s="88"/>
      <c r="O44" s="33"/>
      <c r="R44" s="89"/>
    </row>
    <row r="45" spans="1:19" s="29" customFormat="1" ht="17.100000000000001" customHeight="1" thickBot="1" x14ac:dyDescent="0.4">
      <c r="A45" s="29" t="s">
        <v>55</v>
      </c>
      <c r="B45" s="32" t="s">
        <v>88</v>
      </c>
      <c r="E45" s="57"/>
      <c r="N45" s="90"/>
      <c r="R45" s="91">
        <f>+R40+R36+R35+R33+R28+R37</f>
        <v>156738.63999999998</v>
      </c>
      <c r="S45" s="77"/>
    </row>
    <row r="46" spans="1:19" s="3" customFormat="1" ht="17.100000000000001" customHeight="1" thickTop="1" x14ac:dyDescent="0.3">
      <c r="A46" s="3" t="s">
        <v>55</v>
      </c>
      <c r="B46" s="57"/>
    </row>
    <row r="47" spans="1:19" s="3" customFormat="1" ht="17.100000000000001" hidden="1" customHeight="1" x14ac:dyDescent="0.3">
      <c r="B47" s="57"/>
      <c r="H47" s="92"/>
      <c r="I47" s="92"/>
      <c r="P47" s="33"/>
      <c r="Q47" s="33"/>
      <c r="R47" s="93">
        <f>R45+'[5]M ANUAL INVOICE'!R48</f>
        <v>967045.65903109999</v>
      </c>
    </row>
    <row r="48" spans="1:19" x14ac:dyDescent="0.3">
      <c r="Q48" s="94"/>
      <c r="R48" s="95"/>
    </row>
    <row r="49" spans="2:18" x14ac:dyDescent="0.3">
      <c r="Q49" s="94"/>
    </row>
    <row r="50" spans="2:18" ht="17.399999999999999" x14ac:dyDescent="0.3">
      <c r="B50" s="2"/>
      <c r="N50" s="96"/>
      <c r="Q50" s="94"/>
      <c r="R50" s="93"/>
    </row>
    <row r="51" spans="2:18" x14ac:dyDescent="0.3">
      <c r="Q51" s="94"/>
    </row>
    <row r="52" spans="2:18" ht="17.399999999999999" x14ac:dyDescent="0.3">
      <c r="B52" s="97"/>
      <c r="C52" s="97"/>
      <c r="Q52" s="94"/>
      <c r="R52" s="95"/>
    </row>
    <row r="53" spans="2:18" ht="17.399999999999999" x14ac:dyDescent="0.3">
      <c r="B53" s="97"/>
      <c r="C53" s="97"/>
      <c r="H53" s="97"/>
      <c r="Q53" s="94"/>
      <c r="R53" s="95"/>
    </row>
    <row r="54" spans="2:18" ht="17.399999999999999" x14ac:dyDescent="0.3">
      <c r="B54" s="97"/>
      <c r="C54" s="97"/>
      <c r="H54" s="97"/>
      <c r="Q54" s="95"/>
      <c r="R54" s="95"/>
    </row>
    <row r="55" spans="2:18" ht="17.399999999999999" x14ac:dyDescent="0.3">
      <c r="B55" s="97"/>
      <c r="C55" s="97"/>
      <c r="H55" s="97"/>
    </row>
    <row r="56" spans="2:18" ht="17.399999999999999" x14ac:dyDescent="0.3">
      <c r="B56" s="97"/>
      <c r="C56" s="97"/>
      <c r="H56" s="97"/>
    </row>
    <row r="57" spans="2:18" ht="17.399999999999999" x14ac:dyDescent="0.3">
      <c r="B57" s="97"/>
      <c r="C57" s="97"/>
      <c r="H57" s="97"/>
    </row>
    <row r="58" spans="2:18" x14ac:dyDescent="0.3">
      <c r="F58" s="2"/>
    </row>
    <row r="59" spans="2:18" x14ac:dyDescent="0.3">
      <c r="F59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E11" sqref="E11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98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37173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10" t="s">
        <v>99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112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8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8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8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v>37104</v>
      </c>
      <c r="I19" s="60">
        <v>37134</v>
      </c>
      <c r="J19" s="61"/>
      <c r="K19" s="62"/>
      <c r="L19" s="63"/>
      <c r="M19" s="64"/>
      <c r="N19" s="62">
        <v>38243</v>
      </c>
      <c r="P19" s="61"/>
      <c r="Q19" s="113">
        <v>2.2450000000000001</v>
      </c>
      <c r="R19" s="65">
        <v>85855.54</v>
      </c>
    </row>
    <row r="20" spans="2:18" s="29" customFormat="1" ht="17.100000000000001" customHeight="1" x14ac:dyDescent="0.35">
      <c r="B20" s="58"/>
      <c r="C20" s="2"/>
      <c r="D20" s="2"/>
      <c r="F20" s="2"/>
      <c r="G20" s="15"/>
      <c r="H20" s="59">
        <v>37104</v>
      </c>
      <c r="I20" s="60">
        <v>37134</v>
      </c>
      <c r="J20" s="61"/>
      <c r="K20" s="62"/>
      <c r="L20" s="63"/>
      <c r="M20" s="64"/>
      <c r="N20" s="62">
        <v>8257</v>
      </c>
      <c r="P20" s="61"/>
      <c r="Q20" s="113">
        <v>2.2450000000000001</v>
      </c>
      <c r="R20" s="65">
        <f>+Q20*N20</f>
        <v>18536.965</v>
      </c>
    </row>
    <row r="21" spans="2:18" s="29" customFormat="1" ht="17.100000000000001" customHeight="1" x14ac:dyDescent="0.35">
      <c r="B21" s="58"/>
      <c r="C21" s="2"/>
      <c r="D21" s="2"/>
      <c r="F21" s="2"/>
      <c r="G21" s="15"/>
      <c r="H21" s="59">
        <v>37104</v>
      </c>
      <c r="I21" s="60">
        <v>37134</v>
      </c>
      <c r="J21" s="61"/>
      <c r="K21" s="62"/>
      <c r="L21" s="63"/>
      <c r="M21" s="64"/>
      <c r="N21" s="62">
        <v>8741</v>
      </c>
      <c r="P21" s="61"/>
      <c r="Q21" s="113">
        <v>2.13</v>
      </c>
      <c r="R21" s="65">
        <f>+Q21*N21</f>
        <v>18618.329999999998</v>
      </c>
    </row>
    <row r="22" spans="2:18" s="29" customFormat="1" ht="17.100000000000001" customHeight="1" x14ac:dyDescent="0.35">
      <c r="B22" s="58"/>
      <c r="C22" s="2"/>
      <c r="D22" s="2"/>
      <c r="F22" s="2"/>
      <c r="G22" s="15"/>
      <c r="H22" s="59"/>
      <c r="I22" s="60"/>
      <c r="J22" s="61"/>
      <c r="K22" s="64"/>
      <c r="L22" s="63"/>
      <c r="M22" s="64"/>
      <c r="N22" s="62"/>
      <c r="O22" s="61"/>
      <c r="P22" s="61"/>
      <c r="Q22" s="113"/>
      <c r="R22" s="65"/>
    </row>
    <row r="23" spans="2:18" s="29" customFormat="1" ht="17.100000000000001" customHeight="1" x14ac:dyDescent="0.35">
      <c r="B23" s="58"/>
      <c r="C23" s="2" t="s">
        <v>47</v>
      </c>
      <c r="D23" s="2" t="s">
        <v>48</v>
      </c>
      <c r="F23" s="2">
        <v>318260</v>
      </c>
      <c r="G23" s="15"/>
      <c r="H23" s="59">
        <v>37104</v>
      </c>
      <c r="I23" s="60">
        <v>37134</v>
      </c>
      <c r="J23" s="61"/>
      <c r="K23" s="62"/>
      <c r="L23" s="64"/>
      <c r="M23" s="64"/>
      <c r="N23" s="69">
        <v>3135</v>
      </c>
      <c r="O23" s="61"/>
      <c r="P23" s="61"/>
      <c r="Q23" s="113">
        <v>2.21</v>
      </c>
      <c r="R23" s="65">
        <f>N23*Q23</f>
        <v>6928.3499999999995</v>
      </c>
    </row>
    <row r="24" spans="2:18" s="29" customFormat="1" ht="17.100000000000001" customHeight="1" x14ac:dyDescent="0.35">
      <c r="B24" s="58"/>
      <c r="C24" s="2"/>
      <c r="D24" s="2"/>
      <c r="E24" s="2"/>
      <c r="F24" s="2"/>
      <c r="G24" s="15"/>
      <c r="H24" s="59">
        <v>37104</v>
      </c>
      <c r="I24" s="60">
        <v>37134</v>
      </c>
      <c r="J24" s="61"/>
      <c r="K24" s="62"/>
      <c r="L24" s="64"/>
      <c r="M24" s="64"/>
      <c r="N24" s="69">
        <v>4960</v>
      </c>
      <c r="O24" s="61"/>
      <c r="P24" s="61"/>
      <c r="Q24" s="68">
        <v>2.65</v>
      </c>
      <c r="R24" s="65">
        <f>N24*Q24</f>
        <v>13144</v>
      </c>
    </row>
    <row r="25" spans="2:18" s="29" customFormat="1" ht="17.100000000000001" customHeight="1" x14ac:dyDescent="0.35">
      <c r="B25" s="58"/>
      <c r="C25" s="2"/>
      <c r="D25" s="2"/>
      <c r="F25" s="2"/>
      <c r="G25" s="15"/>
      <c r="H25" s="59"/>
      <c r="I25" s="60"/>
      <c r="J25" s="61"/>
      <c r="K25" s="62"/>
      <c r="L25" s="64"/>
      <c r="M25" s="64"/>
      <c r="N25" s="69"/>
      <c r="O25" s="61"/>
      <c r="P25" s="61"/>
      <c r="Q25" s="68"/>
      <c r="R25" s="65"/>
    </row>
    <row r="26" spans="2:18" s="29" customFormat="1" ht="17.100000000000001" customHeight="1" x14ac:dyDescent="0.35">
      <c r="B26" s="58"/>
      <c r="C26" s="2"/>
      <c r="D26" s="2"/>
      <c r="F26" s="2"/>
      <c r="G26" s="15"/>
      <c r="H26" s="59"/>
      <c r="I26" s="60"/>
      <c r="J26" s="61"/>
      <c r="K26" s="62"/>
      <c r="L26" s="64"/>
      <c r="M26" s="64"/>
      <c r="N26" s="69"/>
      <c r="O26" s="61"/>
      <c r="P26" s="61"/>
      <c r="Q26" s="68"/>
      <c r="R26" s="65"/>
    </row>
    <row r="27" spans="2:18" s="29" customFormat="1" ht="17.100000000000001" customHeight="1" x14ac:dyDescent="0.35">
      <c r="B27" s="58"/>
      <c r="C27" s="2"/>
      <c r="D27" s="2"/>
      <c r="F27" s="2"/>
      <c r="G27" s="15"/>
      <c r="H27" s="59"/>
      <c r="I27" s="60"/>
      <c r="J27" s="61"/>
      <c r="K27" s="62"/>
      <c r="L27" s="64"/>
      <c r="M27" s="64"/>
      <c r="N27" s="69"/>
      <c r="O27" s="61"/>
      <c r="P27" s="61"/>
      <c r="Q27" s="68"/>
      <c r="R27" s="65"/>
    </row>
    <row r="28" spans="2:18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4"/>
      <c r="L28" s="63"/>
      <c r="M28" s="64"/>
      <c r="N28" s="62"/>
      <c r="O28" s="61"/>
      <c r="P28" s="61"/>
      <c r="Q28" s="68"/>
      <c r="R28" s="65"/>
    </row>
    <row r="29" spans="2:18" s="29" customFormat="1" ht="17.100000000000001" customHeight="1" thickBot="1" x14ac:dyDescent="0.4">
      <c r="B29" s="58"/>
      <c r="C29" s="2"/>
      <c r="D29" s="2"/>
      <c r="F29" s="2"/>
      <c r="G29" s="15"/>
      <c r="H29" s="59"/>
      <c r="I29" s="60"/>
      <c r="J29" s="61"/>
      <c r="K29" s="64" t="s">
        <v>53</v>
      </c>
      <c r="L29" s="63"/>
      <c r="M29" s="64"/>
      <c r="N29" s="70">
        <f>SUM(N19:N27)</f>
        <v>63336</v>
      </c>
      <c r="O29" s="61"/>
      <c r="P29" s="61"/>
      <c r="Q29" s="68"/>
      <c r="R29" s="98">
        <f>SUM(R19:R27)</f>
        <v>143083.185</v>
      </c>
    </row>
    <row r="30" spans="2:18" s="29" customFormat="1" ht="17.100000000000001" customHeight="1" thickTop="1" x14ac:dyDescent="0.35">
      <c r="B30" s="58"/>
      <c r="C30" s="2"/>
      <c r="D30" s="2"/>
      <c r="F30" s="2"/>
      <c r="G30" s="15"/>
      <c r="H30" s="59"/>
      <c r="I30" s="60"/>
      <c r="J30" s="61"/>
      <c r="K30" s="64"/>
      <c r="L30" s="63"/>
      <c r="M30" s="64"/>
      <c r="N30" s="64"/>
      <c r="O30" s="61"/>
      <c r="P30" s="61"/>
      <c r="Q30" s="72"/>
      <c r="R30" s="65"/>
    </row>
    <row r="31" spans="2:18" s="29" customFormat="1" ht="17.100000000000001" customHeight="1" x14ac:dyDescent="0.35">
      <c r="B31" s="73" t="s">
        <v>54</v>
      </c>
      <c r="C31" s="2"/>
      <c r="D31" s="2"/>
      <c r="O31" s="61"/>
      <c r="P31" s="61" t="s">
        <v>45</v>
      </c>
      <c r="Q31" s="74">
        <v>33175000</v>
      </c>
      <c r="R31" s="65">
        <v>5179.8500000000004</v>
      </c>
    </row>
    <row r="32" spans="2:18" s="29" customFormat="1" ht="17.100000000000001" customHeight="1" x14ac:dyDescent="0.35">
      <c r="B32" s="58"/>
      <c r="C32" s="2"/>
      <c r="D32" s="2"/>
      <c r="O32" s="61"/>
      <c r="P32" s="61"/>
      <c r="Q32" s="74">
        <v>33171000</v>
      </c>
      <c r="R32" s="65">
        <v>30548.44</v>
      </c>
    </row>
    <row r="33" spans="1:19" s="29" customFormat="1" ht="17.100000000000001" customHeight="1" x14ac:dyDescent="0.35">
      <c r="B33" s="58"/>
      <c r="C33" s="2"/>
      <c r="D33" s="2"/>
      <c r="F33" s="2"/>
      <c r="G33" s="15"/>
      <c r="H33" s="59"/>
      <c r="I33" s="60"/>
      <c r="J33" s="61"/>
      <c r="K33" s="62"/>
      <c r="L33" s="64"/>
      <c r="M33" s="64"/>
      <c r="N33" s="69"/>
      <c r="O33" s="61"/>
      <c r="P33" s="61"/>
      <c r="Q33" s="74">
        <v>31029000</v>
      </c>
      <c r="R33" s="65">
        <v>497.84</v>
      </c>
    </row>
    <row r="34" spans="1:19" s="29" customFormat="1" ht="17.100000000000001" customHeight="1" thickBot="1" x14ac:dyDescent="0.4"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9"/>
      <c r="O34" s="61"/>
      <c r="P34" s="61"/>
      <c r="Q34" s="76"/>
      <c r="R34" s="71">
        <f>SUM(R31:R33)</f>
        <v>36226.129999999997</v>
      </c>
      <c r="S34" s="77"/>
    </row>
    <row r="35" spans="1:19" s="29" customFormat="1" ht="17.100000000000001" customHeight="1" thickTop="1" x14ac:dyDescent="0.35">
      <c r="B35" s="2"/>
      <c r="C35" s="2"/>
      <c r="D35" s="2"/>
      <c r="E35" s="2"/>
      <c r="F35" s="2"/>
      <c r="G35" s="15"/>
      <c r="H35" s="75"/>
      <c r="I35" s="75"/>
      <c r="J35" s="61"/>
      <c r="K35" s="64"/>
      <c r="L35" s="64"/>
      <c r="M35" s="64"/>
      <c r="N35" s="64"/>
      <c r="O35" s="61"/>
      <c r="P35" s="61"/>
      <c r="Q35" s="61"/>
      <c r="R35" s="65"/>
      <c r="S35" s="77"/>
    </row>
    <row r="36" spans="1:19" s="29" customFormat="1" ht="17.100000000000001" customHeight="1" x14ac:dyDescent="0.35">
      <c r="B36" s="2"/>
      <c r="C36" s="2"/>
      <c r="D36" s="2"/>
      <c r="E36" s="2"/>
      <c r="F36" s="2"/>
      <c r="G36" s="15"/>
      <c r="H36" s="75"/>
      <c r="I36" s="75"/>
      <c r="J36" s="61"/>
      <c r="K36" s="64"/>
      <c r="L36" s="64"/>
      <c r="M36" s="64"/>
      <c r="N36" s="64"/>
      <c r="O36" s="61" t="s">
        <v>58</v>
      </c>
      <c r="P36" s="61"/>
      <c r="Q36" s="99" t="s">
        <v>96</v>
      </c>
      <c r="R36" s="65">
        <v>-5821.8</v>
      </c>
      <c r="S36" s="77"/>
    </row>
    <row r="37" spans="1:19" s="29" customFormat="1" ht="17.100000000000001" customHeight="1" x14ac:dyDescent="0.35">
      <c r="B37" s="2"/>
      <c r="C37" s="2"/>
      <c r="D37" s="2"/>
      <c r="E37" s="2"/>
      <c r="F37" s="2"/>
      <c r="G37" s="15"/>
      <c r="H37" s="75"/>
      <c r="I37" s="75"/>
      <c r="J37" s="61"/>
      <c r="K37" s="64"/>
      <c r="L37" s="64"/>
      <c r="M37" s="64"/>
      <c r="N37" s="64"/>
      <c r="O37" s="61" t="s">
        <v>86</v>
      </c>
      <c r="P37" s="61"/>
      <c r="Q37" s="99"/>
      <c r="R37" s="65">
        <v>-1750.53</v>
      </c>
      <c r="S37" s="77"/>
    </row>
    <row r="38" spans="1:19" s="29" customFormat="1" ht="17.100000000000001" customHeight="1" x14ac:dyDescent="0.35">
      <c r="B38" s="2"/>
      <c r="C38" s="2"/>
      <c r="D38" s="2"/>
      <c r="E38" s="2"/>
      <c r="F38" s="2"/>
      <c r="G38" s="15"/>
      <c r="H38" s="75"/>
      <c r="I38" s="75"/>
      <c r="J38" s="61"/>
      <c r="K38" s="64"/>
      <c r="L38" s="64"/>
      <c r="M38" s="64"/>
      <c r="N38" s="64"/>
      <c r="O38" s="61"/>
      <c r="P38" s="61"/>
      <c r="Q38" s="61"/>
      <c r="R38" s="65"/>
      <c r="S38" s="77"/>
    </row>
    <row r="39" spans="1:19" s="29" customFormat="1" ht="17.100000000000001" customHeight="1" x14ac:dyDescent="0.35">
      <c r="B39" s="2"/>
      <c r="C39" s="2"/>
      <c r="D39" s="2"/>
      <c r="E39" s="2"/>
      <c r="F39" s="2"/>
      <c r="G39" s="15"/>
      <c r="H39" s="75"/>
      <c r="I39" s="75"/>
      <c r="J39" s="61"/>
      <c r="K39" s="64"/>
      <c r="L39" s="64"/>
      <c r="M39" s="64"/>
      <c r="N39" s="64"/>
      <c r="O39" s="61"/>
      <c r="P39" s="61"/>
      <c r="Q39" s="61"/>
      <c r="R39" s="65"/>
      <c r="S39" s="77"/>
    </row>
    <row r="40" spans="1:19" s="29" customFormat="1" ht="17.100000000000001" customHeight="1" x14ac:dyDescent="0.35">
      <c r="B40" s="2"/>
      <c r="C40" s="2"/>
      <c r="D40" s="2"/>
      <c r="E40" s="2"/>
      <c r="F40" s="2"/>
      <c r="G40" s="15"/>
      <c r="H40" s="75"/>
      <c r="I40" s="75"/>
      <c r="J40" s="61"/>
      <c r="K40" s="64"/>
      <c r="L40" s="64"/>
      <c r="M40" s="64"/>
      <c r="N40" s="62"/>
      <c r="O40" s="61"/>
      <c r="P40" s="61" t="s">
        <v>47</v>
      </c>
      <c r="Q40" s="61">
        <v>116388</v>
      </c>
      <c r="R40" s="65">
        <v>16779.509999999998</v>
      </c>
    </row>
    <row r="41" spans="1:19" s="29" customFormat="1" ht="17.100000000000001" customHeight="1" thickBot="1" x14ac:dyDescent="0.4">
      <c r="B41" s="2"/>
      <c r="C41" s="2"/>
      <c r="D41" s="2"/>
      <c r="E41" s="2"/>
      <c r="F41" s="2"/>
      <c r="G41" s="15"/>
      <c r="H41" s="75"/>
      <c r="I41" s="75"/>
      <c r="J41" s="61"/>
      <c r="K41" s="61"/>
      <c r="L41" s="61"/>
      <c r="M41" s="61"/>
      <c r="N41" s="2"/>
      <c r="O41" s="61"/>
      <c r="P41" s="61"/>
      <c r="Q41" s="61"/>
      <c r="R41" s="87">
        <f>SUM(R40:R40)</f>
        <v>16779.509999999998</v>
      </c>
    </row>
    <row r="42" spans="1:19" s="29" customFormat="1" ht="17.100000000000001" customHeight="1" thickTop="1" x14ac:dyDescent="0.35">
      <c r="B42" s="2"/>
      <c r="C42" s="2"/>
      <c r="D42" s="2"/>
      <c r="E42" s="2"/>
      <c r="F42" s="2"/>
      <c r="G42" s="15"/>
      <c r="H42" s="75"/>
      <c r="I42" s="75"/>
      <c r="J42" s="61"/>
      <c r="K42" s="61"/>
      <c r="L42" s="61"/>
      <c r="M42" s="61"/>
      <c r="N42" s="2"/>
      <c r="O42" s="61"/>
      <c r="P42" s="61"/>
      <c r="Q42" s="61"/>
      <c r="R42" s="65"/>
    </row>
    <row r="43" spans="1:19" s="3" customFormat="1" ht="17.100000000000001" customHeight="1" x14ac:dyDescent="0.35">
      <c r="B43" s="102"/>
      <c r="C43" s="57"/>
      <c r="D43" s="103"/>
      <c r="E43" s="57"/>
      <c r="F43" s="29"/>
      <c r="H43" s="92"/>
      <c r="I43" s="92"/>
      <c r="J43" s="102"/>
      <c r="K43" s="96"/>
      <c r="L43" s="104"/>
      <c r="M43" s="104"/>
      <c r="N43" s="96"/>
      <c r="O43" s="105"/>
      <c r="P43" s="106"/>
      <c r="Q43" s="107"/>
      <c r="R43" s="108"/>
    </row>
    <row r="44" spans="1:19" s="3" customFormat="1" ht="17.100000000000001" customHeight="1" x14ac:dyDescent="0.35">
      <c r="B44" s="102"/>
      <c r="C44" s="57"/>
      <c r="D44" s="103"/>
      <c r="E44" s="57"/>
      <c r="F44" s="29"/>
      <c r="H44" s="92"/>
      <c r="I44" s="92"/>
      <c r="J44" s="102"/>
      <c r="K44" s="96"/>
      <c r="L44" s="104"/>
      <c r="M44" s="104"/>
      <c r="N44" s="96"/>
      <c r="O44" s="105"/>
      <c r="P44" s="106"/>
      <c r="Q44" s="107"/>
      <c r="R44" s="108"/>
    </row>
    <row r="45" spans="1:19" s="3" customFormat="1" ht="17.100000000000001" customHeight="1" x14ac:dyDescent="0.3">
      <c r="E45" s="33"/>
      <c r="N45" s="88"/>
      <c r="O45" s="33"/>
      <c r="R45" s="89"/>
    </row>
    <row r="46" spans="1:19" s="29" customFormat="1" ht="17.100000000000001" customHeight="1" thickBot="1" x14ac:dyDescent="0.4">
      <c r="A46" s="29" t="s">
        <v>55</v>
      </c>
      <c r="B46" s="32" t="s">
        <v>88</v>
      </c>
      <c r="E46" s="57"/>
      <c r="N46" s="90"/>
      <c r="R46" s="91">
        <f>+R41+R37+R36+R34+R29+R38</f>
        <v>188516.495</v>
      </c>
      <c r="S46" s="77"/>
    </row>
    <row r="47" spans="1:19" s="3" customFormat="1" ht="17.100000000000001" customHeight="1" thickTop="1" x14ac:dyDescent="0.3">
      <c r="A47" s="3" t="s">
        <v>55</v>
      </c>
      <c r="B47" s="57"/>
    </row>
    <row r="48" spans="1:19" s="3" customFormat="1" ht="17.100000000000001" hidden="1" customHeight="1" x14ac:dyDescent="0.3">
      <c r="B48" s="57"/>
      <c r="H48" s="92"/>
      <c r="I48" s="92"/>
      <c r="P48" s="33"/>
      <c r="Q48" s="33"/>
      <c r="R48" s="93">
        <f>R46+'[5]M ANUAL INVOICE'!R48</f>
        <v>998823.51403109997</v>
      </c>
    </row>
    <row r="49" spans="2:18" x14ac:dyDescent="0.3">
      <c r="Q49" s="94"/>
      <c r="R49" s="95"/>
    </row>
    <row r="50" spans="2:18" x14ac:dyDescent="0.3">
      <c r="Q50" s="94"/>
    </row>
    <row r="51" spans="2:18" ht="17.399999999999999" x14ac:dyDescent="0.3">
      <c r="B51" s="2"/>
      <c r="N51" s="96"/>
      <c r="Q51" s="94"/>
      <c r="R51" s="93"/>
    </row>
    <row r="52" spans="2:18" x14ac:dyDescent="0.3">
      <c r="Q52" s="94"/>
    </row>
    <row r="53" spans="2:18" ht="17.399999999999999" x14ac:dyDescent="0.3">
      <c r="B53" s="97"/>
      <c r="C53" s="97"/>
      <c r="Q53" s="94"/>
      <c r="R53" s="95"/>
    </row>
    <row r="54" spans="2:18" ht="17.399999999999999" x14ac:dyDescent="0.3">
      <c r="B54" s="97"/>
      <c r="C54" s="97"/>
      <c r="H54" s="97"/>
      <c r="Q54" s="94"/>
      <c r="R54" s="95"/>
    </row>
    <row r="55" spans="2:18" ht="17.399999999999999" x14ac:dyDescent="0.3">
      <c r="B55" s="97"/>
      <c r="C55" s="97"/>
      <c r="H55" s="97"/>
      <c r="Q55" s="95"/>
      <c r="R55" s="95"/>
    </row>
    <row r="56" spans="2:18" ht="17.399999999999999" x14ac:dyDescent="0.3">
      <c r="B56" s="97"/>
      <c r="C56" s="97"/>
      <c r="H56" s="97"/>
    </row>
    <row r="57" spans="2:18" ht="17.399999999999999" x14ac:dyDescent="0.3">
      <c r="B57" s="97"/>
      <c r="C57" s="97"/>
      <c r="H57" s="97"/>
    </row>
    <row r="58" spans="2:18" ht="17.399999999999999" x14ac:dyDescent="0.3">
      <c r="B58" s="97"/>
      <c r="C58" s="97"/>
      <c r="H58" s="97"/>
    </row>
    <row r="59" spans="2:18" x14ac:dyDescent="0.3">
      <c r="F59" s="2"/>
    </row>
    <row r="60" spans="2:18" x14ac:dyDescent="0.3">
      <c r="F60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C11" sqref="C11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98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37173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10" t="s">
        <v>99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112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8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8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8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v>37104</v>
      </c>
      <c r="I19" s="60">
        <v>37134</v>
      </c>
      <c r="J19" s="61"/>
      <c r="K19" s="62"/>
      <c r="L19" s="63"/>
      <c r="M19" s="64"/>
      <c r="N19" s="62">
        <v>38243</v>
      </c>
      <c r="P19" s="61"/>
      <c r="Q19" s="113">
        <v>2.2450000000000001</v>
      </c>
      <c r="R19" s="65">
        <v>85855.54</v>
      </c>
    </row>
    <row r="20" spans="2:18" s="29" customFormat="1" ht="17.100000000000001" customHeight="1" x14ac:dyDescent="0.35">
      <c r="B20" s="58"/>
      <c r="C20" s="2"/>
      <c r="D20" s="2"/>
      <c r="F20" s="2"/>
      <c r="G20" s="15"/>
      <c r="H20" s="59">
        <v>37104</v>
      </c>
      <c r="I20" s="60">
        <v>37134</v>
      </c>
      <c r="J20" s="61"/>
      <c r="K20" s="62"/>
      <c r="L20" s="63"/>
      <c r="M20" s="64"/>
      <c r="N20" s="62">
        <v>8257</v>
      </c>
      <c r="P20" s="61"/>
      <c r="Q20" s="113">
        <v>2.2450000000000001</v>
      </c>
      <c r="R20" s="65">
        <f>+Q20*N20</f>
        <v>18536.965</v>
      </c>
    </row>
    <row r="21" spans="2:18" s="29" customFormat="1" ht="17.100000000000001" customHeight="1" x14ac:dyDescent="0.35">
      <c r="B21" s="58"/>
      <c r="C21" s="2"/>
      <c r="D21" s="2"/>
      <c r="F21" s="2"/>
      <c r="G21" s="15"/>
      <c r="H21" s="59">
        <v>37104</v>
      </c>
      <c r="I21" s="60">
        <v>37134</v>
      </c>
      <c r="J21" s="61"/>
      <c r="K21" s="62"/>
      <c r="L21" s="63"/>
      <c r="M21" s="64"/>
      <c r="N21" s="62">
        <v>8741</v>
      </c>
      <c r="P21" s="61"/>
      <c r="Q21" s="113">
        <v>2.13</v>
      </c>
      <c r="R21" s="65">
        <f>+Q21*N21</f>
        <v>18618.329999999998</v>
      </c>
    </row>
    <row r="22" spans="2:18" s="29" customFormat="1" ht="17.100000000000001" customHeight="1" x14ac:dyDescent="0.35">
      <c r="B22" s="58"/>
      <c r="C22" s="2"/>
      <c r="D22" s="2"/>
      <c r="F22" s="2"/>
      <c r="G22" s="15"/>
      <c r="H22" s="59"/>
      <c r="I22" s="60"/>
      <c r="J22" s="61"/>
      <c r="K22" s="64"/>
      <c r="L22" s="63"/>
      <c r="M22" s="64"/>
      <c r="N22" s="62"/>
      <c r="O22" s="61"/>
      <c r="P22" s="61"/>
      <c r="Q22" s="113"/>
      <c r="R22" s="65"/>
    </row>
    <row r="23" spans="2:18" s="29" customFormat="1" ht="17.100000000000001" customHeight="1" x14ac:dyDescent="0.35">
      <c r="B23" s="58"/>
      <c r="C23" s="2" t="s">
        <v>47</v>
      </c>
      <c r="D23" s="2" t="s">
        <v>48</v>
      </c>
      <c r="F23" s="2">
        <v>318260</v>
      </c>
      <c r="G23" s="15"/>
      <c r="H23" s="59">
        <v>37104</v>
      </c>
      <c r="I23" s="60">
        <v>37134</v>
      </c>
      <c r="J23" s="61"/>
      <c r="K23" s="62"/>
      <c r="L23" s="64"/>
      <c r="M23" s="64"/>
      <c r="N23" s="69">
        <v>3135</v>
      </c>
      <c r="O23" s="61"/>
      <c r="P23" s="61"/>
      <c r="Q23" s="113">
        <v>2.21</v>
      </c>
      <c r="R23" s="65">
        <f>N23*Q23</f>
        <v>6928.3499999999995</v>
      </c>
    </row>
    <row r="24" spans="2:18" s="29" customFormat="1" ht="17.100000000000001" customHeight="1" x14ac:dyDescent="0.35">
      <c r="B24" s="58"/>
      <c r="C24" s="2"/>
      <c r="D24" s="2"/>
      <c r="E24" s="2"/>
      <c r="F24" s="2"/>
      <c r="G24" s="15"/>
      <c r="H24" s="59">
        <v>37104</v>
      </c>
      <c r="I24" s="60">
        <v>37134</v>
      </c>
      <c r="J24" s="61"/>
      <c r="K24" s="62"/>
      <c r="L24" s="64"/>
      <c r="M24" s="64"/>
      <c r="N24" s="69">
        <v>4960</v>
      </c>
      <c r="O24" s="61"/>
      <c r="P24" s="61"/>
      <c r="Q24" s="68">
        <v>2.65</v>
      </c>
      <c r="R24" s="65">
        <f>N24*Q24</f>
        <v>13144</v>
      </c>
    </row>
    <row r="25" spans="2:18" s="29" customFormat="1" ht="17.100000000000001" customHeight="1" x14ac:dyDescent="0.35">
      <c r="B25" s="58"/>
      <c r="C25" s="2"/>
      <c r="D25" s="2"/>
      <c r="F25" s="2"/>
      <c r="G25" s="15"/>
      <c r="H25" s="59"/>
      <c r="I25" s="60"/>
      <c r="J25" s="61"/>
      <c r="K25" s="62"/>
      <c r="L25" s="64"/>
      <c r="M25" s="64"/>
      <c r="N25" s="69"/>
      <c r="O25" s="61"/>
      <c r="P25" s="61"/>
      <c r="Q25" s="68"/>
      <c r="R25" s="65"/>
    </row>
    <row r="26" spans="2:18" s="29" customFormat="1" ht="17.100000000000001" customHeight="1" x14ac:dyDescent="0.35">
      <c r="B26" s="58"/>
      <c r="C26" s="2"/>
      <c r="D26" s="2"/>
      <c r="F26" s="2"/>
      <c r="G26" s="15"/>
      <c r="H26" s="59"/>
      <c r="I26" s="60"/>
      <c r="J26" s="61"/>
      <c r="K26" s="62"/>
      <c r="L26" s="64"/>
      <c r="M26" s="64"/>
      <c r="N26" s="69"/>
      <c r="O26" s="61"/>
      <c r="P26" s="61"/>
      <c r="Q26" s="68"/>
      <c r="R26" s="65"/>
    </row>
    <row r="27" spans="2:18" s="29" customFormat="1" ht="17.100000000000001" customHeight="1" x14ac:dyDescent="0.35">
      <c r="B27" s="58"/>
      <c r="C27" s="2"/>
      <c r="D27" s="2"/>
      <c r="F27" s="2"/>
      <c r="G27" s="15"/>
      <c r="H27" s="59"/>
      <c r="I27" s="60"/>
      <c r="J27" s="61"/>
      <c r="K27" s="62"/>
      <c r="L27" s="64"/>
      <c r="M27" s="64"/>
      <c r="N27" s="69"/>
      <c r="O27" s="61"/>
      <c r="P27" s="61"/>
      <c r="Q27" s="68"/>
      <c r="R27" s="65"/>
    </row>
    <row r="28" spans="2:18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4"/>
      <c r="L28" s="63"/>
      <c r="M28" s="64"/>
      <c r="N28" s="62"/>
      <c r="O28" s="61"/>
      <c r="P28" s="61"/>
      <c r="Q28" s="68"/>
      <c r="R28" s="65"/>
    </row>
    <row r="29" spans="2:18" s="29" customFormat="1" ht="17.100000000000001" customHeight="1" thickBot="1" x14ac:dyDescent="0.4">
      <c r="B29" s="58"/>
      <c r="C29" s="2"/>
      <c r="D29" s="2"/>
      <c r="F29" s="2"/>
      <c r="G29" s="15"/>
      <c r="H29" s="59"/>
      <c r="I29" s="60"/>
      <c r="J29" s="61"/>
      <c r="K29" s="64" t="s">
        <v>53</v>
      </c>
      <c r="L29" s="63"/>
      <c r="M29" s="64"/>
      <c r="N29" s="70">
        <f>SUM(N19:N27)</f>
        <v>63336</v>
      </c>
      <c r="O29" s="61"/>
      <c r="P29" s="61"/>
      <c r="Q29" s="68"/>
      <c r="R29" s="98">
        <f>SUM(R19:R27)</f>
        <v>143083.185</v>
      </c>
    </row>
    <row r="30" spans="2:18" s="29" customFormat="1" ht="17.100000000000001" customHeight="1" thickTop="1" x14ac:dyDescent="0.35">
      <c r="B30" s="58"/>
      <c r="C30" s="2"/>
      <c r="D30" s="2"/>
      <c r="F30" s="2"/>
      <c r="G30" s="15"/>
      <c r="H30" s="59"/>
      <c r="I30" s="60"/>
      <c r="J30" s="61"/>
      <c r="K30" s="64"/>
      <c r="L30" s="63"/>
      <c r="M30" s="64"/>
      <c r="N30" s="64"/>
      <c r="O30" s="61"/>
      <c r="P30" s="61"/>
      <c r="Q30" s="72"/>
      <c r="R30" s="65"/>
    </row>
    <row r="31" spans="2:18" s="29" customFormat="1" ht="17.100000000000001" customHeight="1" x14ac:dyDescent="0.35">
      <c r="B31" s="73" t="s">
        <v>54</v>
      </c>
      <c r="C31" s="2"/>
      <c r="D31" s="2"/>
      <c r="O31" s="61"/>
      <c r="P31" s="61" t="s">
        <v>45</v>
      </c>
      <c r="Q31" s="74">
        <v>33175000</v>
      </c>
      <c r="R31" s="65">
        <v>5179.8500000000004</v>
      </c>
    </row>
    <row r="32" spans="2:18" s="29" customFormat="1" ht="17.100000000000001" customHeight="1" x14ac:dyDescent="0.35">
      <c r="B32" s="58"/>
      <c r="C32" s="2"/>
      <c r="D32" s="2"/>
      <c r="O32" s="61"/>
      <c r="P32" s="61"/>
      <c r="Q32" s="74">
        <v>33171000</v>
      </c>
      <c r="R32" s="65">
        <v>30548.44</v>
      </c>
    </row>
    <row r="33" spans="1:19" s="29" customFormat="1" ht="17.100000000000001" customHeight="1" x14ac:dyDescent="0.35">
      <c r="B33" s="58"/>
      <c r="C33" s="2"/>
      <c r="D33" s="2"/>
      <c r="F33" s="2"/>
      <c r="G33" s="15"/>
      <c r="H33" s="59"/>
      <c r="I33" s="60"/>
      <c r="J33" s="61"/>
      <c r="K33" s="62"/>
      <c r="L33" s="64"/>
      <c r="M33" s="64"/>
      <c r="N33" s="69"/>
      <c r="O33" s="61"/>
      <c r="P33" s="61"/>
      <c r="Q33" s="74">
        <v>31029000</v>
      </c>
      <c r="R33" s="65">
        <v>497.84</v>
      </c>
    </row>
    <row r="34" spans="1:19" s="29" customFormat="1" ht="17.100000000000001" customHeight="1" thickBot="1" x14ac:dyDescent="0.4"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9"/>
      <c r="O34" s="61"/>
      <c r="P34" s="61"/>
      <c r="Q34" s="76"/>
      <c r="R34" s="71">
        <f>SUM(R31:R33)</f>
        <v>36226.129999999997</v>
      </c>
      <c r="S34" s="77"/>
    </row>
    <row r="35" spans="1:19" s="29" customFormat="1" ht="17.100000000000001" customHeight="1" thickTop="1" x14ac:dyDescent="0.35">
      <c r="B35" s="2"/>
      <c r="C35" s="2"/>
      <c r="D35" s="2"/>
      <c r="E35" s="2"/>
      <c r="F35" s="2"/>
      <c r="G35" s="15"/>
      <c r="H35" s="75"/>
      <c r="I35" s="75"/>
      <c r="J35" s="61"/>
      <c r="K35" s="64"/>
      <c r="L35" s="64"/>
      <c r="M35" s="64"/>
      <c r="N35" s="64"/>
      <c r="O35" s="61"/>
      <c r="P35" s="61"/>
      <c r="Q35" s="61"/>
      <c r="R35" s="65"/>
      <c r="S35" s="77"/>
    </row>
    <row r="36" spans="1:19" s="29" customFormat="1" ht="17.100000000000001" customHeight="1" x14ac:dyDescent="0.35">
      <c r="B36" s="2"/>
      <c r="C36" s="2"/>
      <c r="D36" s="2"/>
      <c r="E36" s="2"/>
      <c r="F36" s="2"/>
      <c r="G36" s="15"/>
      <c r="H36" s="75"/>
      <c r="I36" s="75"/>
      <c r="J36" s="61"/>
      <c r="K36" s="64"/>
      <c r="L36" s="64"/>
      <c r="M36" s="64"/>
      <c r="N36" s="64"/>
      <c r="O36" s="61" t="s">
        <v>58</v>
      </c>
      <c r="P36" s="61"/>
      <c r="Q36" s="99" t="s">
        <v>96</v>
      </c>
      <c r="R36" s="65">
        <v>-5821.8</v>
      </c>
      <c r="S36" s="77"/>
    </row>
    <row r="37" spans="1:19" s="29" customFormat="1" ht="17.100000000000001" customHeight="1" x14ac:dyDescent="0.35">
      <c r="B37" s="2"/>
      <c r="C37" s="2"/>
      <c r="D37" s="2"/>
      <c r="E37" s="2"/>
      <c r="F37" s="2"/>
      <c r="G37" s="15"/>
      <c r="H37" s="75"/>
      <c r="I37" s="75"/>
      <c r="J37" s="61"/>
      <c r="K37" s="64"/>
      <c r="L37" s="64"/>
      <c r="M37" s="64"/>
      <c r="N37" s="64"/>
      <c r="O37" s="61" t="s">
        <v>86</v>
      </c>
      <c r="P37" s="61"/>
      <c r="Q37" s="99"/>
      <c r="R37" s="65">
        <v>-1750.53</v>
      </c>
      <c r="S37" s="77"/>
    </row>
    <row r="38" spans="1:19" s="29" customFormat="1" ht="17.100000000000001" customHeight="1" x14ac:dyDescent="0.35">
      <c r="B38" s="2"/>
      <c r="C38" s="2"/>
      <c r="D38" s="2"/>
      <c r="E38" s="2"/>
      <c r="F38" s="2"/>
      <c r="G38" s="15"/>
      <c r="H38" s="75"/>
      <c r="I38" s="75"/>
      <c r="J38" s="61"/>
      <c r="K38" s="64"/>
      <c r="L38" s="64"/>
      <c r="M38" s="64"/>
      <c r="N38" s="64"/>
      <c r="O38" s="61"/>
      <c r="P38" s="61"/>
      <c r="Q38" s="61"/>
      <c r="R38" s="65"/>
      <c r="S38" s="77"/>
    </row>
    <row r="39" spans="1:19" s="29" customFormat="1" ht="17.100000000000001" customHeight="1" x14ac:dyDescent="0.35">
      <c r="B39" s="2"/>
      <c r="C39" s="2"/>
      <c r="D39" s="2"/>
      <c r="E39" s="2"/>
      <c r="F39" s="2"/>
      <c r="G39" s="15"/>
      <c r="H39" s="75"/>
      <c r="I39" s="75"/>
      <c r="J39" s="61"/>
      <c r="K39" s="64"/>
      <c r="L39" s="64"/>
      <c r="M39" s="64"/>
      <c r="N39" s="64"/>
      <c r="O39" s="61"/>
      <c r="P39" s="61"/>
      <c r="Q39" s="61"/>
      <c r="R39" s="65"/>
      <c r="S39" s="77"/>
    </row>
    <row r="40" spans="1:19" s="29" customFormat="1" ht="17.100000000000001" customHeight="1" x14ac:dyDescent="0.35">
      <c r="B40" s="2"/>
      <c r="C40" s="2"/>
      <c r="D40" s="2"/>
      <c r="E40" s="2"/>
      <c r="F40" s="2"/>
      <c r="G40" s="15"/>
      <c r="H40" s="75"/>
      <c r="I40" s="75"/>
      <c r="J40" s="61"/>
      <c r="K40" s="64"/>
      <c r="L40" s="64"/>
      <c r="M40" s="64"/>
      <c r="N40" s="62"/>
      <c r="O40" s="61"/>
      <c r="P40" s="61" t="s">
        <v>47</v>
      </c>
      <c r="Q40" s="61">
        <v>116388</v>
      </c>
      <c r="R40" s="65">
        <v>16779.509999999998</v>
      </c>
    </row>
    <row r="41" spans="1:19" s="29" customFormat="1" ht="17.100000000000001" customHeight="1" thickBot="1" x14ac:dyDescent="0.4">
      <c r="B41" s="2"/>
      <c r="C41" s="2"/>
      <c r="D41" s="2"/>
      <c r="E41" s="2"/>
      <c r="F41" s="2"/>
      <c r="G41" s="15"/>
      <c r="H41" s="75"/>
      <c r="I41" s="75"/>
      <c r="J41" s="61"/>
      <c r="K41" s="61"/>
      <c r="L41" s="61"/>
      <c r="M41" s="61"/>
      <c r="N41" s="2"/>
      <c r="O41" s="61"/>
      <c r="P41" s="61"/>
      <c r="Q41" s="61"/>
      <c r="R41" s="87">
        <f>SUM(R40:R40)</f>
        <v>16779.509999999998</v>
      </c>
    </row>
    <row r="42" spans="1:19" s="29" customFormat="1" ht="17.100000000000001" customHeight="1" thickTop="1" x14ac:dyDescent="0.35">
      <c r="B42" s="2"/>
      <c r="C42" s="2"/>
      <c r="D42" s="2"/>
      <c r="E42" s="2"/>
      <c r="F42" s="2"/>
      <c r="G42" s="15"/>
      <c r="H42" s="75"/>
      <c r="I42" s="75"/>
      <c r="J42" s="61"/>
      <c r="K42" s="61"/>
      <c r="L42" s="61"/>
      <c r="M42" s="61"/>
      <c r="N42" s="2"/>
      <c r="O42" s="61"/>
      <c r="P42" s="61"/>
      <c r="Q42" s="61"/>
      <c r="R42" s="65"/>
    </row>
    <row r="43" spans="1:19" s="3" customFormat="1" ht="17.100000000000001" customHeight="1" x14ac:dyDescent="0.35">
      <c r="B43" s="102"/>
      <c r="C43" s="57"/>
      <c r="D43" s="103"/>
      <c r="E43" s="57"/>
      <c r="F43" s="29"/>
      <c r="H43" s="92"/>
      <c r="I43" s="92"/>
      <c r="J43" s="102"/>
      <c r="K43" s="96"/>
      <c r="L43" s="104"/>
      <c r="M43" s="104"/>
      <c r="N43" s="96"/>
      <c r="O43" s="105"/>
      <c r="P43" s="106"/>
      <c r="Q43" s="107"/>
      <c r="R43" s="108"/>
    </row>
    <row r="44" spans="1:19" s="3" customFormat="1" ht="17.100000000000001" customHeight="1" x14ac:dyDescent="0.35">
      <c r="B44" s="102"/>
      <c r="C44" s="57"/>
      <c r="D44" s="103"/>
      <c r="E44" s="57"/>
      <c r="F44" s="29"/>
      <c r="H44" s="92"/>
      <c r="I44" s="92"/>
      <c r="J44" s="102"/>
      <c r="K44" s="96"/>
      <c r="L44" s="104"/>
      <c r="M44" s="104"/>
      <c r="N44" s="96"/>
      <c r="O44" s="105"/>
      <c r="P44" s="106"/>
      <c r="Q44" s="107"/>
      <c r="R44" s="108"/>
    </row>
    <row r="45" spans="1:19" s="3" customFormat="1" ht="17.100000000000001" customHeight="1" x14ac:dyDescent="0.3">
      <c r="E45" s="33"/>
      <c r="N45" s="88"/>
      <c r="O45" s="33"/>
      <c r="R45" s="89"/>
    </row>
    <row r="46" spans="1:19" s="29" customFormat="1" ht="17.100000000000001" customHeight="1" thickBot="1" x14ac:dyDescent="0.4">
      <c r="A46" s="29" t="s">
        <v>55</v>
      </c>
      <c r="B46" s="32" t="s">
        <v>88</v>
      </c>
      <c r="E46" s="57"/>
      <c r="N46" s="90"/>
      <c r="R46" s="91">
        <f>+R41+R37+R36+R34+R29+R38</f>
        <v>188516.495</v>
      </c>
      <c r="S46" s="77"/>
    </row>
    <row r="47" spans="1:19" s="3" customFormat="1" ht="17.100000000000001" customHeight="1" thickTop="1" x14ac:dyDescent="0.3">
      <c r="A47" s="3" t="s">
        <v>55</v>
      </c>
      <c r="B47" s="57"/>
    </row>
    <row r="48" spans="1:19" s="3" customFormat="1" ht="17.100000000000001" hidden="1" customHeight="1" x14ac:dyDescent="0.3">
      <c r="B48" s="57"/>
      <c r="H48" s="92"/>
      <c r="I48" s="92"/>
      <c r="P48" s="33"/>
      <c r="Q48" s="33"/>
      <c r="R48" s="93">
        <f>R46+'[5]M ANUAL INVOICE'!R48</f>
        <v>998823.51403109997</v>
      </c>
    </row>
    <row r="49" spans="2:18" x14ac:dyDescent="0.3">
      <c r="Q49" s="94"/>
      <c r="R49" s="95"/>
    </row>
    <row r="50" spans="2:18" x14ac:dyDescent="0.3">
      <c r="Q50" s="94"/>
    </row>
    <row r="51" spans="2:18" ht="17.399999999999999" x14ac:dyDescent="0.3">
      <c r="B51" s="2"/>
      <c r="N51" s="96"/>
      <c r="Q51" s="94"/>
      <c r="R51" s="93"/>
    </row>
    <row r="52" spans="2:18" x14ac:dyDescent="0.3">
      <c r="Q52" s="94"/>
    </row>
    <row r="53" spans="2:18" ht="17.399999999999999" x14ac:dyDescent="0.3">
      <c r="B53" s="97"/>
      <c r="C53" s="97"/>
      <c r="Q53" s="94"/>
      <c r="R53" s="95"/>
    </row>
    <row r="54" spans="2:18" ht="17.399999999999999" x14ac:dyDescent="0.3">
      <c r="B54" s="97"/>
      <c r="C54" s="97"/>
      <c r="H54" s="97"/>
      <c r="Q54" s="94"/>
      <c r="R54" s="95"/>
    </row>
    <row r="55" spans="2:18" ht="17.399999999999999" x14ac:dyDescent="0.3">
      <c r="B55" s="97"/>
      <c r="C55" s="97"/>
      <c r="H55" s="97"/>
      <c r="Q55" s="95"/>
      <c r="R55" s="95"/>
    </row>
    <row r="56" spans="2:18" ht="17.399999999999999" x14ac:dyDescent="0.3">
      <c r="B56" s="97"/>
      <c r="C56" s="97"/>
      <c r="H56" s="97"/>
    </row>
    <row r="57" spans="2:18" ht="17.399999999999999" x14ac:dyDescent="0.3">
      <c r="B57" s="97"/>
      <c r="C57" s="97"/>
      <c r="H57" s="97"/>
    </row>
    <row r="58" spans="2:18" ht="17.399999999999999" x14ac:dyDescent="0.3">
      <c r="B58" s="97"/>
      <c r="C58" s="97"/>
      <c r="H58" s="97"/>
    </row>
    <row r="59" spans="2:18" x14ac:dyDescent="0.3">
      <c r="F59" s="2"/>
    </row>
    <row r="60" spans="2:18" x14ac:dyDescent="0.3">
      <c r="F60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C21" sqref="C21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tr">
        <f>'[3]M ANUAL INVOICE'!D6</f>
        <v>D2007SA-2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f>'[3]M ANUAL INVOICE'!D7</f>
        <v>36901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f>'[3]M ANUAL INVOICE'!D8</f>
        <v>36916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57</v>
      </c>
      <c r="C12" s="40"/>
      <c r="D12" s="41"/>
      <c r="E12" s="42"/>
      <c r="F12" s="43" t="s">
        <v>25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f>'[3]M ANUAL INVOICE'!H18</f>
        <v>36678</v>
      </c>
      <c r="I19" s="60">
        <f>'[3]M ANUAL INVOICE'!I18</f>
        <v>36707</v>
      </c>
      <c r="J19" s="61"/>
      <c r="K19" s="62"/>
      <c r="L19" s="63"/>
      <c r="M19" s="64"/>
      <c r="N19" s="62">
        <v>83011</v>
      </c>
      <c r="P19" s="61"/>
      <c r="Q19" s="63">
        <v>3.87</v>
      </c>
      <c r="R19" s="65">
        <f>N19*Q19</f>
        <v>321252.57</v>
      </c>
    </row>
    <row r="20" spans="2:19" s="29" customFormat="1" ht="17.100000000000001" customHeight="1" x14ac:dyDescent="0.35">
      <c r="B20" s="58"/>
      <c r="C20" s="2" t="s">
        <v>45</v>
      </c>
      <c r="D20" s="2" t="s">
        <v>46</v>
      </c>
      <c r="F20" s="2">
        <v>336722</v>
      </c>
      <c r="G20" s="15"/>
      <c r="H20" s="59">
        <f>'[3]M ANUAL INVOICE'!H20</f>
        <v>36678</v>
      </c>
      <c r="I20" s="60">
        <f>'[3]M ANUAL INVOICE'!I20</f>
        <v>36707</v>
      </c>
      <c r="J20" s="61"/>
      <c r="K20" s="62"/>
      <c r="L20" s="63"/>
      <c r="M20" s="64"/>
      <c r="N20" s="62">
        <v>5932</v>
      </c>
      <c r="P20" s="61"/>
      <c r="Q20" s="63">
        <v>3.96</v>
      </c>
      <c r="R20" s="65">
        <f>N20*Q20</f>
        <v>23490.720000000001</v>
      </c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v>36647</v>
      </c>
      <c r="I22" s="60">
        <v>36677</v>
      </c>
      <c r="J22" s="61"/>
      <c r="K22" s="62"/>
      <c r="L22" s="64"/>
      <c r="M22" s="64"/>
      <c r="N22" s="69">
        <v>8401</v>
      </c>
      <c r="O22" s="61"/>
      <c r="P22" s="61"/>
      <c r="Q22" s="68">
        <v>3.87</v>
      </c>
      <c r="R22" s="65">
        <f>N22*Q22</f>
        <v>32511.870000000003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97344</v>
      </c>
      <c r="O24" s="61"/>
      <c r="P24" s="61"/>
      <c r="Q24" s="68"/>
      <c r="R24" s="98">
        <f>SUM(R19:R22)</f>
        <v>377255.16000000003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2559.7399999999998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32391.97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950.48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35902.19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59</v>
      </c>
      <c r="R31" s="65">
        <v>-4699.8599999999997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 t="s">
        <v>58</v>
      </c>
      <c r="P32" s="61"/>
      <c r="Q32" s="99" t="s">
        <v>60</v>
      </c>
      <c r="R32" s="65">
        <v>-1864.28</v>
      </c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61"/>
      <c r="R33" s="65"/>
      <c r="S33" s="77"/>
    </row>
    <row r="34" spans="1:19" s="29" customFormat="1" ht="17.100000000000001" customHeigh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14610.22</v>
      </c>
    </row>
    <row r="35" spans="1:19" s="29" customFormat="1" ht="17.100000000000001" customHeight="1" x14ac:dyDescent="0.35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 t="s">
        <v>47</v>
      </c>
      <c r="Q35" s="61">
        <v>116388</v>
      </c>
      <c r="R35" s="65">
        <v>1135.76</v>
      </c>
    </row>
    <row r="36" spans="1:19" s="29" customFormat="1" ht="17.100000000000001" customHeight="1" thickBot="1" x14ac:dyDescent="0.4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87">
        <f>SUM(R34:R35)</f>
        <v>15745.98</v>
      </c>
    </row>
    <row r="37" spans="1:19" s="29" customFormat="1" ht="17.100000000000001" customHeight="1" thickTop="1" x14ac:dyDescent="0.35">
      <c r="B37" s="2"/>
      <c r="C37" s="2"/>
      <c r="D37" s="2"/>
      <c r="E37" s="2"/>
      <c r="F37" s="2"/>
      <c r="G37" s="15"/>
      <c r="H37" s="75"/>
      <c r="I37" s="75"/>
      <c r="J37" s="61"/>
      <c r="K37" s="61"/>
      <c r="L37" s="61"/>
      <c r="M37" s="61"/>
      <c r="N37" s="2"/>
      <c r="O37" s="61"/>
      <c r="P37" s="61"/>
      <c r="Q37" s="61"/>
      <c r="R37" s="65"/>
    </row>
    <row r="38" spans="1:19" s="29" customFormat="1" ht="17.100000000000001" customHeight="1" x14ac:dyDescent="0.35">
      <c r="B38" s="2"/>
      <c r="C38" s="2"/>
      <c r="D38" s="2"/>
      <c r="E38" s="2"/>
      <c r="F38" s="2"/>
      <c r="G38" s="15"/>
      <c r="H38" s="75"/>
      <c r="I38" s="75"/>
      <c r="J38" s="61"/>
      <c r="K38" s="61"/>
      <c r="L38" s="61"/>
      <c r="M38" s="61"/>
      <c r="N38" s="2"/>
      <c r="O38" s="61" t="s">
        <v>61</v>
      </c>
      <c r="P38" s="61"/>
      <c r="Q38" s="99" t="s">
        <v>62</v>
      </c>
      <c r="R38" s="65">
        <v>1361.14</v>
      </c>
    </row>
    <row r="39" spans="1:19" s="6" customFormat="1" ht="17.100000000000001" customHeight="1" x14ac:dyDescent="0.35">
      <c r="B39" s="78"/>
      <c r="C39" s="79"/>
      <c r="D39" s="80"/>
      <c r="E39" s="79"/>
      <c r="F39" s="35"/>
      <c r="H39" s="81"/>
      <c r="I39" s="81"/>
      <c r="J39" s="78"/>
      <c r="K39" s="82"/>
      <c r="L39" s="83"/>
      <c r="M39" s="83"/>
      <c r="N39" s="82"/>
      <c r="O39" s="100" t="s">
        <v>63</v>
      </c>
      <c r="P39" s="85"/>
      <c r="Q39" s="101" t="s">
        <v>64</v>
      </c>
      <c r="R39" s="67">
        <v>1209.08</v>
      </c>
    </row>
    <row r="40" spans="1:19" s="3" customFormat="1" ht="17.100000000000001" customHeight="1" x14ac:dyDescent="0.35">
      <c r="B40" s="102"/>
      <c r="C40" s="57"/>
      <c r="D40" s="103"/>
      <c r="E40" s="57"/>
      <c r="F40" s="29"/>
      <c r="H40" s="92"/>
      <c r="I40" s="92"/>
      <c r="J40" s="102"/>
      <c r="K40" s="96"/>
      <c r="L40" s="104"/>
      <c r="M40" s="104"/>
      <c r="N40" s="96"/>
      <c r="O40" s="105"/>
      <c r="P40" s="106"/>
      <c r="Q40" s="107"/>
      <c r="R40" s="108"/>
    </row>
    <row r="41" spans="1:19" s="3" customFormat="1" ht="17.100000000000001" customHeight="1" x14ac:dyDescent="0.35">
      <c r="B41" s="102"/>
      <c r="C41" s="57"/>
      <c r="D41" s="103"/>
      <c r="E41" s="57"/>
      <c r="F41" s="29"/>
      <c r="H41" s="92"/>
      <c r="I41" s="92"/>
      <c r="J41" s="102"/>
      <c r="K41" s="96"/>
      <c r="L41" s="104"/>
      <c r="M41" s="104"/>
      <c r="N41" s="96"/>
      <c r="O41" s="105"/>
      <c r="P41" s="106"/>
      <c r="Q41" s="107"/>
      <c r="R41" s="108"/>
    </row>
    <row r="42" spans="1:19" s="3" customFormat="1" ht="17.100000000000001" customHeight="1" x14ac:dyDescent="0.3">
      <c r="E42" s="33"/>
      <c r="N42" s="88"/>
      <c r="O42" s="33"/>
      <c r="R42" s="89"/>
    </row>
    <row r="43" spans="1:19" s="29" customFormat="1" ht="17.100000000000001" customHeight="1" thickBot="1" x14ac:dyDescent="0.4">
      <c r="A43" s="29" t="s">
        <v>55</v>
      </c>
      <c r="B43" s="32" t="s">
        <v>56</v>
      </c>
      <c r="E43" s="57"/>
      <c r="N43" s="90"/>
      <c r="R43" s="91">
        <f>+R36+R29+R24+R39+R38+R32+R31</f>
        <v>424909.41000000003</v>
      </c>
      <c r="S43" s="77"/>
    </row>
    <row r="44" spans="1:19" s="3" customFormat="1" ht="17.100000000000001" customHeight="1" thickTop="1" x14ac:dyDescent="0.3">
      <c r="A44" s="3" t="s">
        <v>55</v>
      </c>
      <c r="B44" s="57"/>
    </row>
    <row r="45" spans="1:19" s="3" customFormat="1" ht="17.100000000000001" hidden="1" customHeight="1" x14ac:dyDescent="0.3">
      <c r="B45" s="57"/>
      <c r="H45" s="92"/>
      <c r="I45" s="92"/>
      <c r="P45" s="33"/>
      <c r="Q45" s="33"/>
      <c r="R45" s="93">
        <f>R43+'[2]M ANUAL INVOICE'!R48</f>
        <v>1235216.4290311001</v>
      </c>
    </row>
    <row r="46" spans="1:19" x14ac:dyDescent="0.3">
      <c r="Q46" s="94"/>
      <c r="R46" s="95"/>
    </row>
    <row r="47" spans="1:19" x14ac:dyDescent="0.3">
      <c r="Q47" s="94"/>
    </row>
    <row r="48" spans="1:19" ht="17.399999999999999" x14ac:dyDescent="0.3">
      <c r="B48" s="2"/>
      <c r="N48" s="96"/>
      <c r="Q48" s="94"/>
      <c r="R48" s="93"/>
    </row>
    <row r="49" spans="2:18" x14ac:dyDescent="0.3">
      <c r="Q49" s="94"/>
    </row>
    <row r="50" spans="2:18" ht="17.399999999999999" x14ac:dyDescent="0.3">
      <c r="B50" s="97"/>
      <c r="C50" s="97"/>
      <c r="Q50" s="94"/>
      <c r="R50" s="95"/>
    </row>
    <row r="51" spans="2:18" ht="17.399999999999999" x14ac:dyDescent="0.3">
      <c r="B51" s="97"/>
      <c r="C51" s="97"/>
      <c r="H51" s="97"/>
      <c r="Q51" s="94"/>
      <c r="R51" s="95"/>
    </row>
    <row r="52" spans="2:18" ht="17.399999999999999" x14ac:dyDescent="0.3">
      <c r="B52" s="97"/>
      <c r="C52" s="97"/>
      <c r="H52" s="97"/>
      <c r="Q52" s="95"/>
      <c r="R52" s="95"/>
    </row>
    <row r="53" spans="2:18" ht="17.399999999999999" x14ac:dyDescent="0.3">
      <c r="B53" s="97"/>
      <c r="C53" s="97"/>
      <c r="H53" s="97"/>
    </row>
    <row r="54" spans="2:18" ht="17.399999999999999" x14ac:dyDescent="0.3">
      <c r="B54" s="97"/>
      <c r="C54" s="97"/>
      <c r="H54" s="97"/>
    </row>
    <row r="55" spans="2:18" ht="17.399999999999999" x14ac:dyDescent="0.3">
      <c r="B55" s="97"/>
      <c r="C55" s="97"/>
      <c r="H55" s="97"/>
    </row>
    <row r="56" spans="2:18" x14ac:dyDescent="0.3">
      <c r="F56" s="2"/>
    </row>
    <row r="57" spans="2:18" x14ac:dyDescent="0.3">
      <c r="F57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C24" sqref="C24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tr">
        <f>'[4]M ANUAL INVOICE'!D6</f>
        <v>D2007SA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f>'[4]M ANUAL INVOICE'!D7</f>
        <v>36763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f>'[4]M ANUAL INVOICE'!D8</f>
        <v>36769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57</v>
      </c>
      <c r="C12" s="40"/>
      <c r="D12" s="41"/>
      <c r="E12" s="42"/>
      <c r="F12" s="43" t="s">
        <v>25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f>'[4]M ANUAL INVOICE'!H18</f>
        <v>36708</v>
      </c>
      <c r="I19" s="60">
        <f>'[4]M ANUAL INVOICE'!I18</f>
        <v>36738</v>
      </c>
      <c r="J19" s="61"/>
      <c r="K19" s="62"/>
      <c r="L19" s="63"/>
      <c r="M19" s="64"/>
      <c r="N19" s="62">
        <v>83011</v>
      </c>
      <c r="P19" s="61"/>
      <c r="Q19" s="63">
        <v>3.87</v>
      </c>
      <c r="R19" s="65">
        <f>N19*Q19</f>
        <v>321252.57</v>
      </c>
    </row>
    <row r="20" spans="2:19" s="29" customFormat="1" ht="17.100000000000001" customHeight="1" x14ac:dyDescent="0.35">
      <c r="B20" s="58"/>
      <c r="C20" s="2" t="s">
        <v>45</v>
      </c>
      <c r="D20" s="2" t="s">
        <v>46</v>
      </c>
      <c r="F20" s="2">
        <v>336722</v>
      </c>
      <c r="G20" s="15"/>
      <c r="H20" s="59">
        <f>'[4]M ANUAL INVOICE'!H19</f>
        <v>36708</v>
      </c>
      <c r="I20" s="60">
        <f>'[4]M ANUAL INVOICE'!I19</f>
        <v>36738</v>
      </c>
      <c r="J20" s="61"/>
      <c r="K20" s="62"/>
      <c r="L20" s="63"/>
      <c r="M20" s="64"/>
      <c r="N20" s="62">
        <v>5932</v>
      </c>
      <c r="P20" s="61"/>
      <c r="Q20" s="63">
        <v>3.96</v>
      </c>
      <c r="R20" s="65">
        <f>N20*Q20</f>
        <v>23490.720000000001</v>
      </c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v>36647</v>
      </c>
      <c r="I22" s="60">
        <v>36677</v>
      </c>
      <c r="J22" s="61"/>
      <c r="K22" s="62"/>
      <c r="L22" s="64"/>
      <c r="M22" s="64"/>
      <c r="N22" s="69">
        <v>8401</v>
      </c>
      <c r="O22" s="61"/>
      <c r="P22" s="61"/>
      <c r="Q22" s="68">
        <v>3.87</v>
      </c>
      <c r="R22" s="65">
        <f>N22*Q22</f>
        <v>32511.870000000003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97344</v>
      </c>
      <c r="O24" s="61"/>
      <c r="P24" s="61"/>
      <c r="Q24" s="68"/>
      <c r="R24" s="98">
        <f>SUM(R19:R22)</f>
        <v>377255.16000000003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2559.7399999999998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32391.97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950.48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35902.19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59</v>
      </c>
      <c r="R31" s="65">
        <v>-4699.8599999999997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 t="s">
        <v>58</v>
      </c>
      <c r="P32" s="61"/>
      <c r="Q32" s="99" t="s">
        <v>60</v>
      </c>
      <c r="R32" s="65">
        <v>-1864.28</v>
      </c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61"/>
      <c r="R33" s="65"/>
      <c r="S33" s="77"/>
    </row>
    <row r="34" spans="1:19" s="29" customFormat="1" ht="17.100000000000001" customHeigh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14610.22</v>
      </c>
    </row>
    <row r="35" spans="1:19" s="29" customFormat="1" ht="17.100000000000001" customHeight="1" x14ac:dyDescent="0.35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 t="s">
        <v>47</v>
      </c>
      <c r="Q35" s="61">
        <v>116388</v>
      </c>
      <c r="R35" s="65">
        <v>1135.76</v>
      </c>
    </row>
    <row r="36" spans="1:19" s="29" customFormat="1" ht="17.100000000000001" customHeight="1" thickBot="1" x14ac:dyDescent="0.4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87">
        <f>SUM(R34:R35)</f>
        <v>15745.98</v>
      </c>
    </row>
    <row r="37" spans="1:19" s="29" customFormat="1" ht="17.100000000000001" customHeight="1" thickTop="1" x14ac:dyDescent="0.35">
      <c r="B37" s="2"/>
      <c r="C37" s="2"/>
      <c r="D37" s="2"/>
      <c r="E37" s="2"/>
      <c r="F37" s="2"/>
      <c r="G37" s="15"/>
      <c r="H37" s="75"/>
      <c r="I37" s="75"/>
      <c r="J37" s="61"/>
      <c r="K37" s="61"/>
      <c r="L37" s="61"/>
      <c r="M37" s="61"/>
      <c r="N37" s="2"/>
      <c r="O37" s="61"/>
      <c r="P37" s="61"/>
      <c r="Q37" s="61"/>
      <c r="R37" s="65"/>
    </row>
    <row r="38" spans="1:19" s="29" customFormat="1" ht="17.100000000000001" customHeight="1" x14ac:dyDescent="0.35">
      <c r="B38" s="2"/>
      <c r="C38" s="2"/>
      <c r="D38" s="2"/>
      <c r="E38" s="2"/>
      <c r="F38" s="2"/>
      <c r="G38" s="15"/>
      <c r="H38" s="75"/>
      <c r="I38" s="75"/>
      <c r="J38" s="61"/>
      <c r="K38" s="61"/>
      <c r="L38" s="61"/>
      <c r="M38" s="61"/>
      <c r="N38" s="2"/>
      <c r="O38" s="61" t="s">
        <v>61</v>
      </c>
      <c r="P38" s="61"/>
      <c r="Q38" s="99" t="s">
        <v>62</v>
      </c>
      <c r="R38" s="65">
        <v>1361.14</v>
      </c>
    </row>
    <row r="39" spans="1:19" s="6" customFormat="1" ht="17.100000000000001" customHeight="1" x14ac:dyDescent="0.35">
      <c r="B39" s="78"/>
      <c r="C39" s="79"/>
      <c r="D39" s="80"/>
      <c r="E39" s="79"/>
      <c r="F39" s="35"/>
      <c r="H39" s="81"/>
      <c r="I39" s="81"/>
      <c r="J39" s="78"/>
      <c r="K39" s="82"/>
      <c r="L39" s="83"/>
      <c r="M39" s="83"/>
      <c r="N39" s="82"/>
      <c r="O39" s="100" t="s">
        <v>63</v>
      </c>
      <c r="P39" s="85"/>
      <c r="Q39" s="101" t="s">
        <v>64</v>
      </c>
      <c r="R39" s="67">
        <v>1209.08</v>
      </c>
    </row>
    <row r="40" spans="1:19" s="3" customFormat="1" ht="17.100000000000001" customHeight="1" x14ac:dyDescent="0.35">
      <c r="B40" s="102"/>
      <c r="C40" s="57"/>
      <c r="D40" s="103"/>
      <c r="E40" s="57"/>
      <c r="F40" s="29"/>
      <c r="H40" s="92"/>
      <c r="I40" s="92"/>
      <c r="J40" s="102"/>
      <c r="K40" s="96"/>
      <c r="L40" s="104"/>
      <c r="M40" s="104"/>
      <c r="N40" s="96"/>
      <c r="O40" s="105"/>
      <c r="P40" s="106"/>
      <c r="Q40" s="107"/>
      <c r="R40" s="108"/>
    </row>
    <row r="41" spans="1:19" s="3" customFormat="1" ht="17.100000000000001" customHeight="1" x14ac:dyDescent="0.35">
      <c r="B41" s="102"/>
      <c r="C41" s="57"/>
      <c r="D41" s="103"/>
      <c r="E41" s="57"/>
      <c r="F41" s="29"/>
      <c r="H41" s="92"/>
      <c r="I41" s="92"/>
      <c r="J41" s="102"/>
      <c r="K41" s="96"/>
      <c r="L41" s="104"/>
      <c r="M41" s="104"/>
      <c r="N41" s="96"/>
      <c r="O41" s="105"/>
      <c r="P41" s="106"/>
      <c r="Q41" s="107"/>
      <c r="R41" s="108"/>
    </row>
    <row r="42" spans="1:19" s="3" customFormat="1" ht="17.100000000000001" customHeight="1" x14ac:dyDescent="0.3">
      <c r="E42" s="33"/>
      <c r="N42" s="88"/>
      <c r="O42" s="33"/>
      <c r="R42" s="89"/>
    </row>
    <row r="43" spans="1:19" s="29" customFormat="1" ht="17.100000000000001" customHeight="1" thickBot="1" x14ac:dyDescent="0.4">
      <c r="A43" s="29" t="s">
        <v>55</v>
      </c>
      <c r="B43" s="32" t="s">
        <v>56</v>
      </c>
      <c r="E43" s="57"/>
      <c r="N43" s="90"/>
      <c r="R43" s="91">
        <f>+R36+R29+R24+R39+R38+R32+R31</f>
        <v>424909.41000000003</v>
      </c>
      <c r="S43" s="77"/>
    </row>
    <row r="44" spans="1:19" s="3" customFormat="1" ht="17.100000000000001" customHeight="1" thickTop="1" x14ac:dyDescent="0.3">
      <c r="A44" s="3" t="s">
        <v>55</v>
      </c>
      <c r="B44" s="57"/>
    </row>
    <row r="45" spans="1:19" s="3" customFormat="1" ht="17.100000000000001" hidden="1" customHeight="1" x14ac:dyDescent="0.3">
      <c r="B45" s="57"/>
      <c r="H45" s="92"/>
      <c r="I45" s="92"/>
      <c r="P45" s="33"/>
      <c r="Q45" s="33"/>
      <c r="R45" s="93">
        <f>R43+'[5]M ANUAL INVOICE'!R48</f>
        <v>1235216.4290311001</v>
      </c>
    </row>
    <row r="46" spans="1:19" x14ac:dyDescent="0.3">
      <c r="Q46" s="94"/>
      <c r="R46" s="95"/>
    </row>
    <row r="47" spans="1:19" x14ac:dyDescent="0.3">
      <c r="Q47" s="94"/>
    </row>
    <row r="48" spans="1:19" ht="17.399999999999999" x14ac:dyDescent="0.3">
      <c r="B48" s="2"/>
      <c r="N48" s="96"/>
      <c r="Q48" s="94"/>
      <c r="R48" s="93"/>
    </row>
    <row r="49" spans="2:18" x14ac:dyDescent="0.3">
      <c r="Q49" s="94"/>
    </row>
    <row r="50" spans="2:18" ht="17.399999999999999" x14ac:dyDescent="0.3">
      <c r="B50" s="97"/>
      <c r="C50" s="97"/>
      <c r="Q50" s="94"/>
      <c r="R50" s="95"/>
    </row>
    <row r="51" spans="2:18" ht="17.399999999999999" x14ac:dyDescent="0.3">
      <c r="B51" s="97"/>
      <c r="C51" s="97"/>
      <c r="H51" s="97"/>
      <c r="Q51" s="94"/>
      <c r="R51" s="95"/>
    </row>
    <row r="52" spans="2:18" ht="17.399999999999999" x14ac:dyDescent="0.3">
      <c r="B52" s="97"/>
      <c r="C52" s="97"/>
      <c r="H52" s="97"/>
      <c r="Q52" s="95"/>
      <c r="R52" s="95"/>
    </row>
    <row r="53" spans="2:18" ht="17.399999999999999" x14ac:dyDescent="0.3">
      <c r="B53" s="97"/>
      <c r="C53" s="97"/>
      <c r="H53" s="97"/>
    </row>
    <row r="54" spans="2:18" ht="17.399999999999999" x14ac:dyDescent="0.3">
      <c r="B54" s="97"/>
      <c r="C54" s="97"/>
      <c r="H54" s="97"/>
    </row>
    <row r="55" spans="2:18" ht="17.399999999999999" x14ac:dyDescent="0.3">
      <c r="B55" s="97"/>
      <c r="C55" s="97"/>
      <c r="H55" s="97"/>
    </row>
    <row r="56" spans="2:18" x14ac:dyDescent="0.3">
      <c r="F56" s="2"/>
    </row>
    <row r="57" spans="2:18" x14ac:dyDescent="0.3">
      <c r="F57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C24" sqref="C24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tr">
        <f>'[6]M ANUAL INVOICE'!D6</f>
        <v>D2008SA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v>36798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36805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57</v>
      </c>
      <c r="C12" s="40"/>
      <c r="D12" s="41"/>
      <c r="E12" s="42"/>
      <c r="F12" s="43" t="s">
        <v>25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f>'[6]M ANUAL INVOICE'!H18</f>
        <v>36739</v>
      </c>
      <c r="I19" s="60">
        <f>'[6]M ANUAL INVOICE'!I18</f>
        <v>36769</v>
      </c>
      <c r="J19" s="61"/>
      <c r="K19" s="62"/>
      <c r="L19" s="63"/>
      <c r="M19" s="64"/>
      <c r="N19" s="62">
        <v>15500</v>
      </c>
      <c r="P19" s="61"/>
      <c r="Q19" s="63">
        <v>3.14</v>
      </c>
      <c r="R19" s="65">
        <f>N19*Q19</f>
        <v>48670</v>
      </c>
    </row>
    <row r="20" spans="2:19" s="29" customFormat="1" ht="17.100000000000001" customHeight="1" x14ac:dyDescent="0.35">
      <c r="B20" s="58"/>
      <c r="C20" s="2" t="s">
        <v>45</v>
      </c>
      <c r="D20" s="2" t="s">
        <v>46</v>
      </c>
      <c r="F20" s="2">
        <v>336722</v>
      </c>
      <c r="G20" s="15"/>
      <c r="H20" s="59">
        <f>'[6]M ANUAL INVOICE'!H19</f>
        <v>36739</v>
      </c>
      <c r="I20" s="60">
        <f>'[6]M ANUAL INVOICE'!I19</f>
        <v>36769</v>
      </c>
      <c r="J20" s="61"/>
      <c r="K20" s="62"/>
      <c r="L20" s="63"/>
      <c r="M20" s="64"/>
      <c r="N20" s="62">
        <v>54132</v>
      </c>
      <c r="P20" s="61"/>
      <c r="Q20" s="63">
        <v>3.05</v>
      </c>
      <c r="R20" s="65">
        <f>N20*Q20</f>
        <v>165102.59999999998</v>
      </c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36739</v>
      </c>
      <c r="I22" s="60">
        <f>+I20</f>
        <v>36769</v>
      </c>
      <c r="J22" s="61"/>
      <c r="K22" s="62"/>
      <c r="L22" s="64"/>
      <c r="M22" s="64"/>
      <c r="N22" s="69">
        <v>7816</v>
      </c>
      <c r="O22" s="61"/>
      <c r="P22" s="61"/>
      <c r="Q22" s="68">
        <v>3.25</v>
      </c>
      <c r="R22" s="65">
        <f>N22*Q22</f>
        <v>25402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77448</v>
      </c>
      <c r="O24" s="61"/>
      <c r="P24" s="61"/>
      <c r="Q24" s="68"/>
      <c r="R24" s="98">
        <f>SUM(R19:R22)</f>
        <v>239174.59999999998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3216.47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31456.79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626.61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35299.870000000003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65</v>
      </c>
      <c r="R31" s="65">
        <v>-8078.19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61"/>
      <c r="R32" s="65"/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2"/>
      <c r="O33" s="61"/>
      <c r="P33" s="61" t="s">
        <v>47</v>
      </c>
      <c r="Q33" s="61">
        <v>116388</v>
      </c>
      <c r="R33" s="65">
        <v>15389.58</v>
      </c>
    </row>
    <row r="34" spans="1:19" s="29" customFormat="1" ht="17.100000000000001" customHeight="1" thickBot="1" x14ac:dyDescent="0.4">
      <c r="B34" s="2"/>
      <c r="C34" s="2"/>
      <c r="D34" s="2"/>
      <c r="E34" s="2"/>
      <c r="F34" s="2"/>
      <c r="G34" s="15"/>
      <c r="H34" s="75"/>
      <c r="I34" s="75"/>
      <c r="J34" s="61"/>
      <c r="K34" s="61"/>
      <c r="L34" s="61"/>
      <c r="M34" s="61"/>
      <c r="N34" s="2"/>
      <c r="O34" s="61"/>
      <c r="P34" s="61"/>
      <c r="Q34" s="61"/>
      <c r="R34" s="87">
        <f>SUM(R33:R33)</f>
        <v>15389.58</v>
      </c>
    </row>
    <row r="35" spans="1:19" s="29" customFormat="1" ht="17.100000000000001" customHeight="1" thickTop="1" x14ac:dyDescent="0.35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65"/>
    </row>
    <row r="36" spans="1:19" s="3" customFormat="1" ht="17.100000000000001" customHeight="1" x14ac:dyDescent="0.35">
      <c r="B36" s="102"/>
      <c r="C36" s="57"/>
      <c r="D36" s="103"/>
      <c r="E36" s="57"/>
      <c r="F36" s="29"/>
      <c r="H36" s="92"/>
      <c r="I36" s="92"/>
      <c r="J36" s="102"/>
      <c r="K36" s="96"/>
      <c r="L36" s="104"/>
      <c r="M36" s="104"/>
      <c r="N36" s="96"/>
      <c r="O36" s="105"/>
      <c r="P36" s="106"/>
      <c r="Q36" s="107"/>
      <c r="R36" s="108"/>
    </row>
    <row r="37" spans="1:19" s="3" customFormat="1" ht="17.100000000000001" customHeight="1" x14ac:dyDescent="0.35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">
      <c r="E38" s="33"/>
      <c r="N38" s="88"/>
      <c r="O38" s="33"/>
      <c r="R38" s="89"/>
    </row>
    <row r="39" spans="1:19" s="29" customFormat="1" ht="17.100000000000001" customHeight="1" thickBot="1" x14ac:dyDescent="0.4">
      <c r="A39" s="29" t="s">
        <v>55</v>
      </c>
      <c r="B39" s="32" t="s">
        <v>56</v>
      </c>
      <c r="E39" s="57"/>
      <c r="N39" s="90"/>
      <c r="R39" s="91">
        <f>+R34+R31+R29+R24</f>
        <v>281785.86</v>
      </c>
      <c r="S39" s="77"/>
    </row>
    <row r="40" spans="1:19" s="3" customFormat="1" ht="17.100000000000001" customHeight="1" thickTop="1" x14ac:dyDescent="0.3">
      <c r="A40" s="3" t="s">
        <v>55</v>
      </c>
      <c r="B40" s="57"/>
    </row>
    <row r="41" spans="1:19" s="3" customFormat="1" ht="17.100000000000001" hidden="1" customHeight="1" x14ac:dyDescent="0.3">
      <c r="B41" s="57"/>
      <c r="H41" s="92"/>
      <c r="I41" s="92"/>
      <c r="P41" s="33"/>
      <c r="Q41" s="33"/>
      <c r="R41" s="93">
        <f>R39+'[5]M ANUAL INVOICE'!R48</f>
        <v>1092092.8790310998</v>
      </c>
    </row>
    <row r="42" spans="1:19" x14ac:dyDescent="0.3">
      <c r="Q42" s="94"/>
      <c r="R42" s="95"/>
    </row>
    <row r="43" spans="1:19" x14ac:dyDescent="0.3">
      <c r="Q43" s="94"/>
    </row>
    <row r="44" spans="1:19" ht="17.399999999999999" x14ac:dyDescent="0.3">
      <c r="B44" s="2"/>
      <c r="N44" s="96"/>
      <c r="Q44" s="94"/>
      <c r="R44" s="93"/>
    </row>
    <row r="45" spans="1:19" x14ac:dyDescent="0.3">
      <c r="Q45" s="94"/>
    </row>
    <row r="46" spans="1:19" ht="17.399999999999999" x14ac:dyDescent="0.3">
      <c r="B46" s="97"/>
      <c r="C46" s="97"/>
      <c r="Q46" s="94"/>
      <c r="R46" s="95"/>
    </row>
    <row r="47" spans="1:19" ht="17.399999999999999" x14ac:dyDescent="0.3">
      <c r="B47" s="97"/>
      <c r="C47" s="97"/>
      <c r="H47" s="97"/>
      <c r="Q47" s="94"/>
      <c r="R47" s="95"/>
    </row>
    <row r="48" spans="1:19" ht="17.399999999999999" x14ac:dyDescent="0.3">
      <c r="B48" s="97"/>
      <c r="C48" s="97"/>
      <c r="H48" s="97"/>
      <c r="Q48" s="95"/>
      <c r="R48" s="95"/>
    </row>
    <row r="49" spans="2:8" ht="17.399999999999999" x14ac:dyDescent="0.3">
      <c r="B49" s="97"/>
      <c r="C49" s="97"/>
      <c r="H49" s="97"/>
    </row>
    <row r="50" spans="2:8" ht="17.399999999999999" x14ac:dyDescent="0.3">
      <c r="B50" s="97"/>
      <c r="C50" s="97"/>
      <c r="H50" s="97"/>
    </row>
    <row r="51" spans="2:8" ht="17.399999999999999" x14ac:dyDescent="0.3">
      <c r="B51" s="97"/>
      <c r="C51" s="97"/>
      <c r="H51" s="97"/>
    </row>
    <row r="52" spans="2:8" x14ac:dyDescent="0.3">
      <c r="F52" s="2"/>
    </row>
    <row r="53" spans="2:8" x14ac:dyDescent="0.3">
      <c r="F53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C23" sqref="C23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tr">
        <f>'[7]M ANUAL INVOICE'!D6</f>
        <v>D2008SA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v>36833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36840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57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f>'[7]M ANUAL INVOICE'!H18</f>
        <v>36770</v>
      </c>
      <c r="I19" s="60">
        <f>'[7]M ANUAL INVOICE'!I18</f>
        <v>36799</v>
      </c>
      <c r="J19" s="61"/>
      <c r="K19" s="62"/>
      <c r="L19" s="63"/>
      <c r="M19" s="64"/>
      <c r="N19" s="62">
        <v>15491</v>
      </c>
      <c r="P19" s="61"/>
      <c r="Q19" s="63">
        <v>3.46</v>
      </c>
      <c r="R19" s="65">
        <f>N19*Q19</f>
        <v>53598.86</v>
      </c>
    </row>
    <row r="20" spans="2:19" s="29" customFormat="1" ht="17.100000000000001" customHeight="1" x14ac:dyDescent="0.35">
      <c r="B20" s="58"/>
      <c r="C20" s="2" t="s">
        <v>45</v>
      </c>
      <c r="D20" s="2" t="s">
        <v>46</v>
      </c>
      <c r="F20" s="2">
        <v>336722</v>
      </c>
      <c r="G20" s="15"/>
      <c r="H20" s="59">
        <f>'[7]M ANUAL INVOICE'!H19</f>
        <v>36770</v>
      </c>
      <c r="I20" s="60">
        <f>'[7]M ANUAL INVOICE'!I19</f>
        <v>36799</v>
      </c>
      <c r="J20" s="61"/>
      <c r="K20" s="62"/>
      <c r="L20" s="63"/>
      <c r="M20" s="64"/>
      <c r="N20" s="62">
        <v>58523</v>
      </c>
      <c r="P20" s="61"/>
      <c r="Q20" s="63">
        <v>3.37</v>
      </c>
      <c r="R20" s="65">
        <f>N20*Q20</f>
        <v>197222.51</v>
      </c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36770</v>
      </c>
      <c r="I22" s="60">
        <f>+I20</f>
        <v>36799</v>
      </c>
      <c r="J22" s="61"/>
      <c r="K22" s="62"/>
      <c r="L22" s="64"/>
      <c r="M22" s="64"/>
      <c r="N22" s="69">
        <v>10782</v>
      </c>
      <c r="O22" s="61"/>
      <c r="P22" s="61"/>
      <c r="Q22" s="68">
        <v>3.11</v>
      </c>
      <c r="R22" s="65">
        <f>N22*Q22</f>
        <v>33532.019999999997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84796</v>
      </c>
      <c r="O24" s="61"/>
      <c r="P24" s="61"/>
      <c r="Q24" s="68"/>
      <c r="R24" s="98">
        <f>SUM(R19:R22)</f>
        <v>284353.39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3447.94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60823.07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569.4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64840.41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67</v>
      </c>
      <c r="R31" s="65">
        <v>-4251.76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61"/>
      <c r="R32" s="65"/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2"/>
      <c r="O33" s="61"/>
      <c r="P33" s="61" t="s">
        <v>47</v>
      </c>
      <c r="Q33" s="61">
        <v>116388</v>
      </c>
      <c r="R33" s="65">
        <v>16318.96</v>
      </c>
    </row>
    <row r="34" spans="1:19" s="29" customFormat="1" ht="17.100000000000001" customHeight="1" thickBot="1" x14ac:dyDescent="0.4">
      <c r="B34" s="2"/>
      <c r="C34" s="2"/>
      <c r="D34" s="2"/>
      <c r="E34" s="2"/>
      <c r="F34" s="2"/>
      <c r="G34" s="15"/>
      <c r="H34" s="75"/>
      <c r="I34" s="75"/>
      <c r="J34" s="61"/>
      <c r="K34" s="61"/>
      <c r="L34" s="61"/>
      <c r="M34" s="61"/>
      <c r="N34" s="2"/>
      <c r="O34" s="61"/>
      <c r="P34" s="61"/>
      <c r="Q34" s="61"/>
      <c r="R34" s="87">
        <f>SUM(R33:R33)</f>
        <v>16318.96</v>
      </c>
    </row>
    <row r="35" spans="1:19" s="29" customFormat="1" ht="17.100000000000001" customHeight="1" thickTop="1" x14ac:dyDescent="0.35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65"/>
    </row>
    <row r="36" spans="1:19" s="3" customFormat="1" ht="17.100000000000001" customHeight="1" x14ac:dyDescent="0.35">
      <c r="B36" s="102"/>
      <c r="C36" s="57"/>
      <c r="D36" s="103"/>
      <c r="E36" s="57"/>
      <c r="F36" s="29"/>
      <c r="H36" s="92"/>
      <c r="I36" s="92"/>
      <c r="J36" s="102"/>
      <c r="K36" s="96"/>
      <c r="L36" s="104"/>
      <c r="M36" s="104"/>
      <c r="N36" s="96"/>
      <c r="O36" s="105"/>
      <c r="P36" s="106"/>
      <c r="Q36" s="107"/>
      <c r="R36" s="108"/>
    </row>
    <row r="37" spans="1:19" s="3" customFormat="1" ht="17.100000000000001" customHeight="1" x14ac:dyDescent="0.35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">
      <c r="E38" s="33"/>
      <c r="N38" s="88"/>
      <c r="O38" s="33"/>
      <c r="R38" s="89"/>
    </row>
    <row r="39" spans="1:19" s="29" customFormat="1" ht="17.100000000000001" customHeight="1" thickBot="1" x14ac:dyDescent="0.4">
      <c r="A39" s="29" t="s">
        <v>55</v>
      </c>
      <c r="B39" s="32" t="s">
        <v>56</v>
      </c>
      <c r="E39" s="57"/>
      <c r="N39" s="90"/>
      <c r="R39" s="91">
        <f>+R34+R31+R29+R24</f>
        <v>361261</v>
      </c>
      <c r="S39" s="77"/>
    </row>
    <row r="40" spans="1:19" s="3" customFormat="1" ht="17.100000000000001" customHeight="1" thickTop="1" x14ac:dyDescent="0.3">
      <c r="A40" s="3" t="s">
        <v>55</v>
      </c>
      <c r="B40" s="57"/>
    </row>
    <row r="41" spans="1:19" s="3" customFormat="1" ht="17.100000000000001" hidden="1" customHeight="1" x14ac:dyDescent="0.3">
      <c r="B41" s="57"/>
      <c r="H41" s="92"/>
      <c r="I41" s="92"/>
      <c r="P41" s="33"/>
      <c r="Q41" s="33"/>
      <c r="R41" s="93">
        <f>R39+'[5]M ANUAL INVOICE'!R48</f>
        <v>1171568.0190311</v>
      </c>
    </row>
    <row r="42" spans="1:19" x14ac:dyDescent="0.3">
      <c r="Q42" s="94"/>
      <c r="R42" s="95"/>
    </row>
    <row r="43" spans="1:19" x14ac:dyDescent="0.3">
      <c r="Q43" s="94"/>
    </row>
    <row r="44" spans="1:19" ht="17.399999999999999" x14ac:dyDescent="0.3">
      <c r="B44" s="2"/>
      <c r="N44" s="96"/>
      <c r="Q44" s="94"/>
      <c r="R44" s="93"/>
    </row>
    <row r="45" spans="1:19" x14ac:dyDescent="0.3">
      <c r="Q45" s="94"/>
    </row>
    <row r="46" spans="1:19" ht="17.399999999999999" x14ac:dyDescent="0.3">
      <c r="B46" s="97"/>
      <c r="C46" s="97"/>
      <c r="Q46" s="94"/>
      <c r="R46" s="95"/>
    </row>
    <row r="47" spans="1:19" ht="17.399999999999999" x14ac:dyDescent="0.3">
      <c r="B47" s="97"/>
      <c r="C47" s="97"/>
      <c r="H47" s="97"/>
      <c r="Q47" s="94"/>
      <c r="R47" s="95"/>
    </row>
    <row r="48" spans="1:19" ht="17.399999999999999" x14ac:dyDescent="0.3">
      <c r="B48" s="97"/>
      <c r="C48" s="97"/>
      <c r="H48" s="97"/>
      <c r="Q48" s="95"/>
      <c r="R48" s="95"/>
    </row>
    <row r="49" spans="2:8" ht="17.399999999999999" x14ac:dyDescent="0.3">
      <c r="B49" s="97"/>
      <c r="C49" s="97"/>
      <c r="H49" s="97"/>
    </row>
    <row r="50" spans="2:8" ht="17.399999999999999" x14ac:dyDescent="0.3">
      <c r="B50" s="97"/>
      <c r="C50" s="97"/>
      <c r="H50" s="97"/>
    </row>
    <row r="51" spans="2:8" ht="17.399999999999999" x14ac:dyDescent="0.3">
      <c r="B51" s="97"/>
      <c r="C51" s="97"/>
      <c r="H51" s="97"/>
    </row>
    <row r="52" spans="2:8" x14ac:dyDescent="0.3">
      <c r="F52" s="2"/>
    </row>
    <row r="53" spans="2:8" x14ac:dyDescent="0.3">
      <c r="F53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sqref="A1:IV65536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68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v>36859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36865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57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f>'[8]M ANUAL INVOICE'!H18</f>
        <v>36800</v>
      </c>
      <c r="I19" s="60">
        <f>'[8]M ANUAL INVOICE'!I18</f>
        <v>36830</v>
      </c>
      <c r="J19" s="61"/>
      <c r="K19" s="62"/>
      <c r="L19" s="63"/>
      <c r="M19" s="64"/>
      <c r="N19" s="62">
        <v>28653</v>
      </c>
      <c r="P19" s="61"/>
      <c r="Q19" s="63">
        <v>4.29</v>
      </c>
      <c r="R19" s="65">
        <f>N19*Q19</f>
        <v>122921.37</v>
      </c>
    </row>
    <row r="20" spans="2:19" s="29" customFormat="1" ht="17.100000000000001" customHeight="1" x14ac:dyDescent="0.35">
      <c r="B20" s="58"/>
      <c r="C20" s="2" t="s">
        <v>45</v>
      </c>
      <c r="D20" s="2" t="s">
        <v>46</v>
      </c>
      <c r="F20" s="2">
        <v>336722</v>
      </c>
      <c r="G20" s="15"/>
      <c r="H20" s="59">
        <f>'[8]M ANUAL INVOICE'!H19</f>
        <v>36800</v>
      </c>
      <c r="I20" s="60">
        <f>'[8]M ANUAL INVOICE'!I19</f>
        <v>36830</v>
      </c>
      <c r="J20" s="61"/>
      <c r="K20" s="62"/>
      <c r="L20" s="63"/>
      <c r="M20" s="64"/>
      <c r="N20" s="62">
        <v>84943</v>
      </c>
      <c r="P20" s="61"/>
      <c r="Q20" s="63">
        <v>4.2</v>
      </c>
      <c r="R20" s="65">
        <f>N20*Q20</f>
        <v>356760.60000000003</v>
      </c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36800</v>
      </c>
      <c r="I22" s="60">
        <f>+I20</f>
        <v>36830</v>
      </c>
      <c r="J22" s="61"/>
      <c r="K22" s="62"/>
      <c r="L22" s="64"/>
      <c r="M22" s="64"/>
      <c r="N22" s="69">
        <v>23488</v>
      </c>
      <c r="O22" s="61"/>
      <c r="P22" s="61"/>
      <c r="Q22" s="109">
        <v>4.28</v>
      </c>
      <c r="R22" s="65">
        <f>N22*Q22</f>
        <v>100528.64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137084</v>
      </c>
      <c r="O24" s="61"/>
      <c r="P24" s="61"/>
      <c r="Q24" s="68"/>
      <c r="R24" s="98">
        <f>SUM(R19:R22)</f>
        <v>580210.61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3154.17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61388.17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1880.2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66422.539999999994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69</v>
      </c>
      <c r="R31" s="65">
        <f>-139361*0.06</f>
        <v>-8361.66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99" t="s">
        <v>70</v>
      </c>
      <c r="R32" s="65">
        <f>-139361*0.0215386</f>
        <v>-3001.6408346000003</v>
      </c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99"/>
      <c r="R33" s="65"/>
      <c r="S33" s="77"/>
    </row>
    <row r="34" spans="1:19" s="29" customFormat="1" ht="17.100000000000001" customHeigh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19955.080000000002</v>
      </c>
    </row>
    <row r="35" spans="1:19" s="29" customFormat="1" ht="17.100000000000001" customHeight="1" thickBot="1" x14ac:dyDescent="0.4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87">
        <f>SUM(R34:R34)</f>
        <v>19955.080000000002</v>
      </c>
    </row>
    <row r="36" spans="1:19" s="29" customFormat="1" ht="17.100000000000001" customHeight="1" thickTop="1" x14ac:dyDescent="0.35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65"/>
    </row>
    <row r="37" spans="1:19" s="3" customFormat="1" ht="17.100000000000001" customHeight="1" x14ac:dyDescent="0.35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5">
      <c r="B38" s="102"/>
      <c r="C38" s="57"/>
      <c r="D38" s="103"/>
      <c r="E38" s="57"/>
      <c r="F38" s="29"/>
      <c r="H38" s="92"/>
      <c r="I38" s="92"/>
      <c r="J38" s="102"/>
      <c r="K38" s="96"/>
      <c r="L38" s="104"/>
      <c r="M38" s="104"/>
      <c r="N38" s="96"/>
      <c r="O38" s="105"/>
      <c r="P38" s="106"/>
      <c r="Q38" s="107"/>
      <c r="R38" s="108"/>
    </row>
    <row r="39" spans="1:19" s="3" customFormat="1" ht="17.100000000000001" customHeight="1" x14ac:dyDescent="0.3">
      <c r="E39" s="33"/>
      <c r="N39" s="88"/>
      <c r="O39" s="33"/>
      <c r="R39" s="89"/>
    </row>
    <row r="40" spans="1:19" s="29" customFormat="1" ht="17.100000000000001" customHeight="1" thickBot="1" x14ac:dyDescent="0.4">
      <c r="A40" s="29" t="s">
        <v>55</v>
      </c>
      <c r="B40" s="32" t="s">
        <v>56</v>
      </c>
      <c r="E40" s="57"/>
      <c r="N40" s="90"/>
      <c r="R40" s="91">
        <f>+R35+R31+R29+R24+R32</f>
        <v>655224.92916539998</v>
      </c>
      <c r="S40" s="77"/>
    </row>
    <row r="41" spans="1:19" s="3" customFormat="1" ht="17.100000000000001" customHeight="1" thickTop="1" x14ac:dyDescent="0.3">
      <c r="A41" s="3" t="s">
        <v>55</v>
      </c>
      <c r="B41" s="57"/>
    </row>
    <row r="42" spans="1:19" s="3" customFormat="1" ht="17.100000000000001" hidden="1" customHeight="1" x14ac:dyDescent="0.3">
      <c r="B42" s="57"/>
      <c r="H42" s="92"/>
      <c r="I42" s="92"/>
      <c r="P42" s="33"/>
      <c r="Q42" s="33"/>
      <c r="R42" s="93">
        <f>R40+'[5]M ANUAL INVOICE'!R48</f>
        <v>1465531.9481965001</v>
      </c>
    </row>
    <row r="43" spans="1:19" x14ac:dyDescent="0.3">
      <c r="Q43" s="94"/>
      <c r="R43" s="95"/>
    </row>
    <row r="44" spans="1:19" x14ac:dyDescent="0.3">
      <c r="Q44" s="94"/>
    </row>
    <row r="45" spans="1:19" ht="17.399999999999999" x14ac:dyDescent="0.3">
      <c r="B45" s="2"/>
      <c r="N45" s="96"/>
      <c r="Q45" s="94"/>
      <c r="R45" s="93"/>
    </row>
    <row r="46" spans="1:19" x14ac:dyDescent="0.3">
      <c r="Q46" s="94"/>
    </row>
    <row r="47" spans="1:19" ht="17.399999999999999" x14ac:dyDescent="0.3">
      <c r="B47" s="97"/>
      <c r="C47" s="97"/>
      <c r="Q47" s="94"/>
      <c r="R47" s="95"/>
    </row>
    <row r="48" spans="1:19" ht="17.399999999999999" x14ac:dyDescent="0.3">
      <c r="B48" s="97"/>
      <c r="C48" s="97"/>
      <c r="H48" s="97"/>
      <c r="Q48" s="94"/>
      <c r="R48" s="95"/>
    </row>
    <row r="49" spans="2:18" ht="17.399999999999999" x14ac:dyDescent="0.3">
      <c r="B49" s="97"/>
      <c r="C49" s="97"/>
      <c r="H49" s="97"/>
      <c r="Q49" s="95"/>
      <c r="R49" s="95"/>
    </row>
    <row r="50" spans="2:18" ht="17.399999999999999" x14ac:dyDescent="0.3">
      <c r="B50" s="97"/>
      <c r="C50" s="97"/>
      <c r="H50" s="97"/>
    </row>
    <row r="51" spans="2:18" ht="17.399999999999999" x14ac:dyDescent="0.3">
      <c r="B51" s="97"/>
      <c r="C51" s="97"/>
      <c r="H51" s="97"/>
    </row>
    <row r="52" spans="2:18" ht="17.399999999999999" x14ac:dyDescent="0.3">
      <c r="B52" s="97"/>
      <c r="C52" s="97"/>
      <c r="H52" s="97"/>
    </row>
    <row r="53" spans="2:18" x14ac:dyDescent="0.3">
      <c r="F53" s="2"/>
    </row>
    <row r="54" spans="2:18" x14ac:dyDescent="0.3">
      <c r="F54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D22" sqref="D22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68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v>36893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36896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 t="s">
        <v>71</v>
      </c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57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v>36831</v>
      </c>
      <c r="I19" s="60">
        <v>36860</v>
      </c>
      <c r="J19" s="61"/>
      <c r="K19" s="62"/>
      <c r="L19" s="63"/>
      <c r="M19" s="64"/>
      <c r="N19" s="62">
        <v>161588</v>
      </c>
      <c r="P19" s="61"/>
      <c r="Q19" s="63">
        <v>4.3099999999999996</v>
      </c>
      <c r="R19" s="65">
        <f>N19*Q19</f>
        <v>696444.27999999991</v>
      </c>
    </row>
    <row r="20" spans="2:19" s="29" customFormat="1" ht="17.100000000000001" customHeight="1" x14ac:dyDescent="0.35">
      <c r="B20" s="58"/>
      <c r="C20" s="2"/>
      <c r="D20" s="2"/>
      <c r="F20" s="2"/>
      <c r="G20" s="15"/>
      <c r="H20" s="59"/>
      <c r="I20" s="60"/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v>36831</v>
      </c>
      <c r="I22" s="60">
        <v>36860</v>
      </c>
      <c r="J22" s="61"/>
      <c r="K22" s="62"/>
      <c r="L22" s="64"/>
      <c r="M22" s="64"/>
      <c r="N22" s="69">
        <v>53078</v>
      </c>
      <c r="O22" s="61"/>
      <c r="P22" s="61"/>
      <c r="Q22" s="109">
        <v>4.16</v>
      </c>
      <c r="R22" s="65">
        <f>N22*Q22</f>
        <v>220804.48000000001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214666</v>
      </c>
      <c r="O24" s="61"/>
      <c r="P24" s="61"/>
      <c r="Q24" s="68"/>
      <c r="R24" s="98">
        <f>SUM(R19:R22)</f>
        <v>917248.75999999989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4748.18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89642.69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87676.84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182067.71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72</v>
      </c>
      <c r="R31" s="65">
        <f>-151388*0.06</f>
        <v>-9083.2799999999988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99" t="s">
        <v>73</v>
      </c>
      <c r="R32" s="65">
        <f>-151388*0.032177</f>
        <v>-4871.2116759999999</v>
      </c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99"/>
      <c r="R33" s="65"/>
      <c r="S33" s="77"/>
    </row>
    <row r="34" spans="1:19" s="29" customFormat="1" ht="17.100000000000001" customHeigh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4"/>
      <c r="O34" s="61" t="s">
        <v>74</v>
      </c>
      <c r="P34" s="61"/>
      <c r="Q34" s="99"/>
      <c r="R34" s="65">
        <v>970.38</v>
      </c>
      <c r="S34" s="77"/>
    </row>
    <row r="35" spans="1:19" s="29" customFormat="1" ht="17.100000000000001" customHeight="1" x14ac:dyDescent="0.35">
      <c r="B35" s="2"/>
      <c r="C35" s="2"/>
      <c r="D35" s="2"/>
      <c r="E35" s="2"/>
      <c r="F35" s="2"/>
      <c r="G35" s="15"/>
      <c r="H35" s="75"/>
      <c r="I35" s="75"/>
      <c r="J35" s="61"/>
      <c r="K35" s="64"/>
      <c r="L35" s="64"/>
      <c r="M35" s="64"/>
      <c r="N35" s="62"/>
      <c r="O35" s="61"/>
      <c r="P35" s="61" t="s">
        <v>47</v>
      </c>
      <c r="Q35" s="61">
        <v>116388</v>
      </c>
      <c r="R35" s="65">
        <v>29129.279999999999</v>
      </c>
    </row>
    <row r="36" spans="1:19" s="29" customFormat="1" ht="17.100000000000001" customHeight="1" thickBot="1" x14ac:dyDescent="0.4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87">
        <f>SUM(R34:R35)</f>
        <v>30099.66</v>
      </c>
    </row>
    <row r="37" spans="1:19" s="29" customFormat="1" ht="17.100000000000001" customHeight="1" thickTop="1" x14ac:dyDescent="0.35">
      <c r="B37" s="2"/>
      <c r="C37" s="2"/>
      <c r="D37" s="2"/>
      <c r="E37" s="2"/>
      <c r="F37" s="2"/>
      <c r="G37" s="15"/>
      <c r="H37" s="75"/>
      <c r="I37" s="75"/>
      <c r="J37" s="61"/>
      <c r="K37" s="61"/>
      <c r="L37" s="61"/>
      <c r="M37" s="61"/>
      <c r="N37" s="2"/>
      <c r="O37" s="61"/>
      <c r="P37" s="61"/>
      <c r="Q37" s="61"/>
      <c r="R37" s="65"/>
    </row>
    <row r="38" spans="1:19" s="3" customFormat="1" ht="17.100000000000001" customHeight="1" x14ac:dyDescent="0.35">
      <c r="B38" s="102"/>
      <c r="C38" s="57"/>
      <c r="D38" s="103"/>
      <c r="E38" s="57"/>
      <c r="F38" s="29"/>
      <c r="H38" s="92"/>
      <c r="I38" s="92"/>
      <c r="J38" s="102"/>
      <c r="K38" s="96"/>
      <c r="L38" s="104"/>
      <c r="M38" s="104"/>
      <c r="N38" s="96"/>
      <c r="O38" s="105"/>
      <c r="P38" s="106"/>
      <c r="Q38" s="107"/>
      <c r="R38" s="108"/>
    </row>
    <row r="39" spans="1:19" s="3" customFormat="1" ht="17.100000000000001" customHeight="1" x14ac:dyDescent="0.35">
      <c r="B39" s="102"/>
      <c r="C39" s="57"/>
      <c r="D39" s="103"/>
      <c r="E39" s="57"/>
      <c r="F39" s="29"/>
      <c r="H39" s="92"/>
      <c r="I39" s="92"/>
      <c r="J39" s="102"/>
      <c r="K39" s="96"/>
      <c r="L39" s="104"/>
      <c r="M39" s="104"/>
      <c r="N39" s="96"/>
      <c r="O39" s="105"/>
      <c r="P39" s="106"/>
      <c r="Q39" s="107"/>
      <c r="R39" s="108"/>
    </row>
    <row r="40" spans="1:19" s="3" customFormat="1" ht="17.100000000000001" customHeight="1" x14ac:dyDescent="0.3">
      <c r="E40" s="33"/>
      <c r="N40" s="88"/>
      <c r="O40" s="33"/>
      <c r="R40" s="89"/>
    </row>
    <row r="41" spans="1:19" s="29" customFormat="1" ht="17.100000000000001" customHeight="1" thickBot="1" x14ac:dyDescent="0.4">
      <c r="A41" s="29" t="s">
        <v>55</v>
      </c>
      <c r="B41" s="32" t="s">
        <v>56</v>
      </c>
      <c r="E41" s="57"/>
      <c r="N41" s="90"/>
      <c r="R41" s="91">
        <f>+R36+R31+R29+R24+R32</f>
        <v>1115461.6383239999</v>
      </c>
      <c r="S41" s="77"/>
    </row>
    <row r="42" spans="1:19" s="3" customFormat="1" ht="17.100000000000001" customHeight="1" thickTop="1" x14ac:dyDescent="0.3">
      <c r="A42" s="3" t="s">
        <v>55</v>
      </c>
      <c r="B42" s="57"/>
    </row>
    <row r="43" spans="1:19" s="3" customFormat="1" ht="17.100000000000001" hidden="1" customHeight="1" x14ac:dyDescent="0.3">
      <c r="B43" s="57"/>
      <c r="H43" s="92"/>
      <c r="I43" s="92"/>
      <c r="P43" s="33"/>
      <c r="Q43" s="33"/>
      <c r="R43" s="93">
        <f>R41+'[5]M ANUAL INVOICE'!R48</f>
        <v>1925768.6573550999</v>
      </c>
    </row>
    <row r="44" spans="1:19" x14ac:dyDescent="0.3">
      <c r="Q44" s="94"/>
      <c r="R44" s="95"/>
    </row>
    <row r="45" spans="1:19" x14ac:dyDescent="0.3">
      <c r="Q45" s="94"/>
    </row>
    <row r="46" spans="1:19" ht="17.399999999999999" x14ac:dyDescent="0.3">
      <c r="B46" s="2"/>
      <c r="N46" s="96"/>
      <c r="Q46" s="94"/>
      <c r="R46" s="93"/>
    </row>
    <row r="47" spans="1:19" x14ac:dyDescent="0.3">
      <c r="Q47" s="94"/>
    </row>
    <row r="48" spans="1:19" ht="17.399999999999999" x14ac:dyDescent="0.3">
      <c r="B48" s="97"/>
      <c r="C48" s="97"/>
      <c r="Q48" s="94"/>
      <c r="R48" s="95"/>
    </row>
    <row r="49" spans="2:18" ht="17.399999999999999" x14ac:dyDescent="0.3">
      <c r="B49" s="97"/>
      <c r="C49" s="97"/>
      <c r="H49" s="97"/>
      <c r="Q49" s="94"/>
      <c r="R49" s="95"/>
    </row>
    <row r="50" spans="2:18" ht="17.399999999999999" x14ac:dyDescent="0.3">
      <c r="B50" s="97"/>
      <c r="C50" s="97"/>
      <c r="H50" s="97"/>
      <c r="Q50" s="95"/>
      <c r="R50" s="95"/>
    </row>
    <row r="51" spans="2:18" ht="17.399999999999999" x14ac:dyDescent="0.3">
      <c r="B51" s="97"/>
      <c r="C51" s="97"/>
      <c r="H51" s="97"/>
    </row>
    <row r="52" spans="2:18" ht="17.399999999999999" x14ac:dyDescent="0.3">
      <c r="B52" s="97"/>
      <c r="C52" s="97"/>
      <c r="H52" s="97"/>
    </row>
    <row r="53" spans="2:18" ht="17.399999999999999" x14ac:dyDescent="0.3">
      <c r="B53" s="97"/>
      <c r="C53" s="97"/>
      <c r="H53" s="97"/>
    </row>
    <row r="54" spans="2:18" x14ac:dyDescent="0.3">
      <c r="F54" s="2"/>
    </row>
    <row r="55" spans="2:18" x14ac:dyDescent="0.3">
      <c r="F5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D22" sqref="D22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75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36909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36916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57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f>'[9]M ANUAL INVOICE'!H18</f>
        <v>36861</v>
      </c>
      <c r="I19" s="60">
        <f>'[9]M ANUAL INVOICE'!I18</f>
        <v>36891</v>
      </c>
      <c r="J19" s="61"/>
      <c r="K19" s="62"/>
      <c r="L19" s="63"/>
      <c r="M19" s="64"/>
      <c r="N19" s="62">
        <v>307352</v>
      </c>
      <c r="P19" s="61"/>
      <c r="Q19" s="63">
        <v>5.96</v>
      </c>
      <c r="R19" s="65">
        <f>N19*Q19</f>
        <v>1831817.92</v>
      </c>
    </row>
    <row r="20" spans="2:19" s="29" customFormat="1" ht="17.100000000000001" customHeight="1" x14ac:dyDescent="0.35">
      <c r="B20" s="58"/>
      <c r="C20" s="2" t="s">
        <v>45</v>
      </c>
      <c r="D20" s="2" t="s">
        <v>46</v>
      </c>
      <c r="F20" s="2">
        <v>336722</v>
      </c>
      <c r="G20" s="15"/>
      <c r="H20" s="59">
        <f>'[9]M ANUAL INVOICE'!H19</f>
        <v>36861</v>
      </c>
      <c r="I20" s="60">
        <f>'[9]M ANUAL INVOICE'!I19</f>
        <v>36891</v>
      </c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36861</v>
      </c>
      <c r="I22" s="60">
        <f>+I20</f>
        <v>36891</v>
      </c>
      <c r="J22" s="61"/>
      <c r="K22" s="62"/>
      <c r="L22" s="64"/>
      <c r="M22" s="64"/>
      <c r="N22" s="69">
        <v>56532</v>
      </c>
      <c r="O22" s="61"/>
      <c r="P22" s="61"/>
      <c r="Q22" s="68">
        <v>5.75</v>
      </c>
      <c r="R22" s="65">
        <f>N22*Q22</f>
        <v>325059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363884</v>
      </c>
      <c r="O24" s="61"/>
      <c r="P24" s="61"/>
      <c r="Q24" s="68"/>
      <c r="R24" s="98">
        <f>SUM(R19:R22)</f>
        <v>2156876.92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3083.39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94075.79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100372.12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197531.3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76</v>
      </c>
      <c r="R31" s="65">
        <v>-2086.7399999999998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61"/>
      <c r="R32" s="65"/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2"/>
      <c r="O33" s="61"/>
      <c r="P33" s="61" t="s">
        <v>47</v>
      </c>
      <c r="Q33" s="61">
        <v>116388</v>
      </c>
      <c r="R33" s="65">
        <v>30150.3</v>
      </c>
    </row>
    <row r="34" spans="1:19" s="29" customFormat="1" ht="17.100000000000001" customHeight="1" thickBot="1" x14ac:dyDescent="0.4">
      <c r="B34" s="2"/>
      <c r="C34" s="2"/>
      <c r="D34" s="2"/>
      <c r="E34" s="2"/>
      <c r="F34" s="2"/>
      <c r="G34" s="15"/>
      <c r="H34" s="75"/>
      <c r="I34" s="75"/>
      <c r="J34" s="61"/>
      <c r="K34" s="61"/>
      <c r="L34" s="61"/>
      <c r="M34" s="61"/>
      <c r="N34" s="2"/>
      <c r="O34" s="61"/>
      <c r="P34" s="61"/>
      <c r="Q34" s="61"/>
      <c r="R34" s="87">
        <f>SUM(R33:R33)</f>
        <v>30150.3</v>
      </c>
    </row>
    <row r="35" spans="1:19" s="29" customFormat="1" ht="17.100000000000001" customHeight="1" thickTop="1" x14ac:dyDescent="0.35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65"/>
    </row>
    <row r="36" spans="1:19" s="3" customFormat="1" ht="17.100000000000001" customHeight="1" x14ac:dyDescent="0.35">
      <c r="B36" s="102"/>
      <c r="C36" s="57"/>
      <c r="D36" s="103"/>
      <c r="E36" s="57"/>
      <c r="F36" s="29"/>
      <c r="H36" s="92"/>
      <c r="I36" s="92"/>
      <c r="J36" s="102"/>
      <c r="K36" s="96"/>
      <c r="L36" s="104"/>
      <c r="M36" s="104"/>
      <c r="N36" s="96"/>
      <c r="O36" s="105"/>
      <c r="P36" s="106"/>
      <c r="Q36" s="107"/>
      <c r="R36" s="108"/>
    </row>
    <row r="37" spans="1:19" s="3" customFormat="1" ht="17.100000000000001" customHeight="1" x14ac:dyDescent="0.35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">
      <c r="E38" s="33"/>
      <c r="N38" s="88"/>
      <c r="O38" s="33"/>
      <c r="R38" s="89"/>
    </row>
    <row r="39" spans="1:19" s="29" customFormat="1" ht="17.100000000000001" customHeight="1" thickBot="1" x14ac:dyDescent="0.4">
      <c r="A39" s="29" t="s">
        <v>55</v>
      </c>
      <c r="B39" s="32" t="s">
        <v>56</v>
      </c>
      <c r="E39" s="57"/>
      <c r="N39" s="90"/>
      <c r="R39" s="91">
        <f>+R34+R31+R29+R24</f>
        <v>2382471.7799999998</v>
      </c>
      <c r="S39" s="77"/>
    </row>
    <row r="40" spans="1:19" s="3" customFormat="1" ht="17.100000000000001" customHeight="1" thickTop="1" x14ac:dyDescent="0.3">
      <c r="A40" s="3" t="s">
        <v>55</v>
      </c>
      <c r="B40" s="57"/>
    </row>
    <row r="41" spans="1:19" s="3" customFormat="1" ht="17.100000000000001" hidden="1" customHeight="1" x14ac:dyDescent="0.3">
      <c r="B41" s="57"/>
      <c r="H41" s="92"/>
      <c r="I41" s="92"/>
      <c r="P41" s="33"/>
      <c r="Q41" s="33"/>
      <c r="R41" s="93">
        <f>R39+'[5]M ANUAL INVOICE'!R48</f>
        <v>3192778.7990310998</v>
      </c>
    </row>
    <row r="42" spans="1:19" x14ac:dyDescent="0.3">
      <c r="Q42" s="94"/>
      <c r="R42" s="95"/>
    </row>
    <row r="43" spans="1:19" x14ac:dyDescent="0.3">
      <c r="Q43" s="94"/>
    </row>
    <row r="44" spans="1:19" ht="17.399999999999999" x14ac:dyDescent="0.3">
      <c r="B44" s="2"/>
      <c r="N44" s="96"/>
      <c r="Q44" s="94"/>
      <c r="R44" s="93"/>
    </row>
    <row r="45" spans="1:19" x14ac:dyDescent="0.3">
      <c r="Q45" s="94"/>
    </row>
    <row r="46" spans="1:19" ht="17.399999999999999" x14ac:dyDescent="0.3">
      <c r="B46" s="97"/>
      <c r="C46" s="97"/>
      <c r="Q46" s="94"/>
      <c r="R46" s="95"/>
    </row>
    <row r="47" spans="1:19" ht="17.399999999999999" x14ac:dyDescent="0.3">
      <c r="B47" s="97"/>
      <c r="C47" s="97"/>
      <c r="H47" s="97"/>
      <c r="Q47" s="94"/>
      <c r="R47" s="95"/>
    </row>
    <row r="48" spans="1:19" ht="17.399999999999999" x14ac:dyDescent="0.3">
      <c r="B48" s="97"/>
      <c r="C48" s="97"/>
      <c r="H48" s="97"/>
      <c r="Q48" s="95"/>
      <c r="R48" s="95"/>
    </row>
    <row r="49" spans="2:8" ht="17.399999999999999" x14ac:dyDescent="0.3">
      <c r="B49" s="97"/>
      <c r="C49" s="97"/>
      <c r="H49" s="97"/>
    </row>
    <row r="50" spans="2:8" ht="17.399999999999999" x14ac:dyDescent="0.3">
      <c r="B50" s="97"/>
      <c r="C50" s="97"/>
      <c r="H50" s="97"/>
    </row>
    <row r="51" spans="2:8" ht="17.399999999999999" x14ac:dyDescent="0.3">
      <c r="B51" s="97"/>
      <c r="C51" s="97"/>
      <c r="H51" s="97"/>
    </row>
    <row r="52" spans="2:8" x14ac:dyDescent="0.3">
      <c r="F52" s="2"/>
    </row>
    <row r="53" spans="2:8" x14ac:dyDescent="0.3">
      <c r="F53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E14" sqref="E14"/>
    </sheetView>
  </sheetViews>
  <sheetFormatPr defaultColWidth="9.109375" defaultRowHeight="15.6" x14ac:dyDescent="0.3"/>
  <cols>
    <col min="1" max="1" width="1.5546875" style="1" customWidth="1"/>
    <col min="2" max="2" width="13.88671875" style="1" customWidth="1"/>
    <col min="3" max="3" width="18.6640625" style="1" customWidth="1"/>
    <col min="4" max="4" width="30.44140625" style="1" bestFit="1" customWidth="1"/>
    <col min="5" max="5" width="18.44140625" style="1" customWidth="1"/>
    <col min="6" max="6" width="9.109375" style="1"/>
    <col min="7" max="7" width="9.109375" style="1" customWidth="1"/>
    <col min="8" max="8" width="13.109375" style="1" customWidth="1"/>
    <col min="9" max="9" width="13" style="1" customWidth="1"/>
    <col min="10" max="10" width="16.44140625" style="1" customWidth="1"/>
    <col min="11" max="11" width="14" style="1" customWidth="1"/>
    <col min="12" max="12" width="9.44140625" style="1" customWidth="1"/>
    <col min="13" max="13" width="1.5546875" style="1" hidden="1" customWidth="1"/>
    <col min="14" max="14" width="16" style="1" customWidth="1"/>
    <col min="15" max="16" width="11.33203125" style="1" customWidth="1"/>
    <col min="17" max="17" width="19.88671875" style="1" customWidth="1"/>
    <col min="18" max="18" width="21.6640625" style="1" customWidth="1"/>
    <col min="19" max="19" width="17.109375" style="1" customWidth="1"/>
    <col min="20" max="16384" width="9.109375" style="1"/>
  </cols>
  <sheetData>
    <row r="1" spans="1:18" x14ac:dyDescent="0.3">
      <c r="B1" s="2"/>
    </row>
    <row r="3" spans="1:18" ht="15" customHeight="1" x14ac:dyDescent="0.3">
      <c r="B3" s="3"/>
      <c r="C3" s="3"/>
      <c r="D3" s="3"/>
      <c r="E3" s="3"/>
      <c r="F3" s="3"/>
      <c r="G3" s="3"/>
      <c r="H3" s="3"/>
    </row>
    <row r="4" spans="1:18" ht="30" x14ac:dyDescent="0.5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5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/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36958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36968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5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5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5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3">
      <c r="B12" s="39" t="s">
        <v>57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3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3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3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3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3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5">
      <c r="B19" s="58"/>
      <c r="C19" s="2" t="s">
        <v>45</v>
      </c>
      <c r="D19" s="2" t="s">
        <v>46</v>
      </c>
      <c r="F19" s="2">
        <v>318235</v>
      </c>
      <c r="G19" s="15"/>
      <c r="H19" s="59">
        <v>36892</v>
      </c>
      <c r="I19" s="60">
        <f>'[10]M ANUAL INVOICE'!I18</f>
        <v>36922</v>
      </c>
      <c r="J19" s="61"/>
      <c r="K19" s="62"/>
      <c r="L19" s="63"/>
      <c r="M19" s="64"/>
      <c r="N19" s="62">
        <v>251251</v>
      </c>
      <c r="P19" s="61"/>
      <c r="Q19" s="63">
        <v>8.64</v>
      </c>
      <c r="R19" s="65">
        <f>N19*Q19</f>
        <v>2170808.64</v>
      </c>
    </row>
    <row r="20" spans="2:19" s="29" customFormat="1" ht="17.100000000000001" customHeight="1" x14ac:dyDescent="0.35">
      <c r="B20" s="58"/>
      <c r="C20" s="2" t="s">
        <v>45</v>
      </c>
      <c r="D20" s="2" t="s">
        <v>46</v>
      </c>
      <c r="F20" s="2">
        <v>336722</v>
      </c>
      <c r="G20" s="15"/>
      <c r="H20" s="59">
        <f>'[10]M ANUAL INVOICE'!H19</f>
        <v>36892</v>
      </c>
      <c r="I20" s="60">
        <f>'[10]M ANUAL INVOICE'!I19</f>
        <v>36922</v>
      </c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5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5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36892</v>
      </c>
      <c r="I22" s="60">
        <f>+I20</f>
        <v>36922</v>
      </c>
      <c r="J22" s="61"/>
      <c r="K22" s="62"/>
      <c r="L22" s="64"/>
      <c r="M22" s="64"/>
      <c r="N22" s="69">
        <v>58864</v>
      </c>
      <c r="O22" s="61"/>
      <c r="P22" s="61"/>
      <c r="Q22" s="68">
        <v>8.5500000000000007</v>
      </c>
      <c r="R22" s="65">
        <f>N22*Q22</f>
        <v>503287.20000000007</v>
      </c>
    </row>
    <row r="23" spans="2:19" s="29" customFormat="1" ht="17.100000000000001" customHeight="1" x14ac:dyDescent="0.35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4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310115</v>
      </c>
      <c r="O24" s="61"/>
      <c r="P24" s="61"/>
      <c r="Q24" s="68"/>
      <c r="R24" s="98">
        <f>SUM(R19:R22)</f>
        <v>2674095.8400000003</v>
      </c>
    </row>
    <row r="25" spans="2:19" s="29" customFormat="1" ht="17.100000000000001" customHeight="1" thickTop="1" x14ac:dyDescent="0.35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5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3321.35</v>
      </c>
    </row>
    <row r="27" spans="2:19" s="29" customFormat="1" ht="17.100000000000001" customHeight="1" x14ac:dyDescent="0.35">
      <c r="B27" s="58"/>
      <c r="C27" s="2"/>
      <c r="D27" s="2"/>
      <c r="O27" s="61"/>
      <c r="P27" s="61"/>
      <c r="Q27" s="74">
        <v>33171000</v>
      </c>
      <c r="R27" s="65">
        <v>91491.57</v>
      </c>
    </row>
    <row r="28" spans="2:19" s="29" customFormat="1" ht="17.100000000000001" customHeight="1" x14ac:dyDescent="0.35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107409.83</v>
      </c>
    </row>
    <row r="29" spans="2:19" s="29" customFormat="1" ht="17.100000000000001" customHeight="1" thickBot="1" x14ac:dyDescent="0.4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202222.75</v>
      </c>
      <c r="S29" s="77"/>
    </row>
    <row r="30" spans="2:19" s="29" customFormat="1" ht="17.100000000000001" customHeight="1" thickTop="1" x14ac:dyDescent="0.35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5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77</v>
      </c>
      <c r="R31" s="65">
        <v>-6048.56</v>
      </c>
      <c r="S31" s="77"/>
    </row>
    <row r="32" spans="2:19" s="29" customFormat="1" ht="17.100000000000001" customHeight="1" x14ac:dyDescent="0.35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61"/>
      <c r="R32" s="65"/>
      <c r="S32" s="77"/>
    </row>
    <row r="33" spans="1:19" s="29" customFormat="1" ht="17.100000000000001" customHeight="1" x14ac:dyDescent="0.35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2"/>
      <c r="O33" s="61"/>
      <c r="P33" s="61" t="s">
        <v>47</v>
      </c>
      <c r="Q33" s="61">
        <v>116388</v>
      </c>
      <c r="R33" s="65">
        <v>30578.7</v>
      </c>
    </row>
    <row r="34" spans="1:19" s="29" customFormat="1" ht="17.100000000000001" customHeight="1" thickBot="1" x14ac:dyDescent="0.4">
      <c r="B34" s="2"/>
      <c r="C34" s="2"/>
      <c r="D34" s="2"/>
      <c r="E34" s="2"/>
      <c r="F34" s="2"/>
      <c r="G34" s="15"/>
      <c r="H34" s="75"/>
      <c r="I34" s="75"/>
      <c r="J34" s="61"/>
      <c r="K34" s="61"/>
      <c r="L34" s="61"/>
      <c r="M34" s="61"/>
      <c r="N34" s="2"/>
      <c r="O34" s="61"/>
      <c r="P34" s="61"/>
      <c r="Q34" s="61"/>
      <c r="R34" s="87">
        <f>SUM(R33:R33)</f>
        <v>30578.7</v>
      </c>
    </row>
    <row r="35" spans="1:19" s="29" customFormat="1" ht="17.100000000000001" customHeight="1" thickTop="1" x14ac:dyDescent="0.35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65"/>
    </row>
    <row r="36" spans="1:19" s="3" customFormat="1" ht="17.100000000000001" customHeight="1" x14ac:dyDescent="0.35">
      <c r="B36" s="102"/>
      <c r="C36" s="57"/>
      <c r="D36" s="103"/>
      <c r="E36" s="57"/>
      <c r="F36" s="29"/>
      <c r="H36" s="92"/>
      <c r="I36" s="92"/>
      <c r="J36" s="102"/>
      <c r="K36" s="96"/>
      <c r="L36" s="104"/>
      <c r="M36" s="104"/>
      <c r="N36" s="96"/>
      <c r="O36" s="105"/>
      <c r="P36" s="106"/>
      <c r="Q36" s="107"/>
      <c r="R36" s="108"/>
    </row>
    <row r="37" spans="1:19" s="3" customFormat="1" ht="17.100000000000001" customHeight="1" x14ac:dyDescent="0.35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">
      <c r="E38" s="33"/>
      <c r="N38" s="88"/>
      <c r="O38" s="33"/>
      <c r="R38" s="89"/>
    </row>
    <row r="39" spans="1:19" s="29" customFormat="1" ht="17.100000000000001" customHeight="1" thickBot="1" x14ac:dyDescent="0.4">
      <c r="A39" s="29" t="s">
        <v>55</v>
      </c>
      <c r="B39" s="32" t="s">
        <v>56</v>
      </c>
      <c r="E39" s="57"/>
      <c r="N39" s="90"/>
      <c r="R39" s="91">
        <f>+R34+R31+R29+R24</f>
        <v>2900848.7300000004</v>
      </c>
      <c r="S39" s="77"/>
    </row>
    <row r="40" spans="1:19" s="3" customFormat="1" ht="17.100000000000001" customHeight="1" thickTop="1" x14ac:dyDescent="0.3">
      <c r="A40" s="3" t="s">
        <v>55</v>
      </c>
      <c r="B40" s="57"/>
    </row>
    <row r="41" spans="1:19" s="3" customFormat="1" ht="17.100000000000001" hidden="1" customHeight="1" x14ac:dyDescent="0.3">
      <c r="B41" s="57"/>
      <c r="H41" s="92"/>
      <c r="I41" s="92"/>
      <c r="P41" s="33"/>
      <c r="Q41" s="33"/>
      <c r="R41" s="93">
        <f>R39+'[5]M ANUAL INVOICE'!R48</f>
        <v>3711155.7490311004</v>
      </c>
    </row>
    <row r="42" spans="1:19" x14ac:dyDescent="0.3">
      <c r="Q42" s="94"/>
      <c r="R42" s="95"/>
    </row>
    <row r="43" spans="1:19" x14ac:dyDescent="0.3">
      <c r="Q43" s="94"/>
    </row>
    <row r="44" spans="1:19" ht="17.399999999999999" x14ac:dyDescent="0.3">
      <c r="B44" s="2"/>
      <c r="N44" s="96"/>
      <c r="Q44" s="94"/>
      <c r="R44" s="93"/>
    </row>
    <row r="45" spans="1:19" x14ac:dyDescent="0.3">
      <c r="Q45" s="94"/>
    </row>
    <row r="46" spans="1:19" ht="17.399999999999999" x14ac:dyDescent="0.3">
      <c r="B46" s="97"/>
      <c r="C46" s="97"/>
      <c r="Q46" s="94"/>
      <c r="R46" s="95"/>
    </row>
    <row r="47" spans="1:19" ht="17.399999999999999" x14ac:dyDescent="0.3">
      <c r="B47" s="97"/>
      <c r="C47" s="97"/>
      <c r="H47" s="97"/>
      <c r="Q47" s="94"/>
      <c r="R47" s="95"/>
    </row>
    <row r="48" spans="1:19" ht="17.399999999999999" x14ac:dyDescent="0.3">
      <c r="B48" s="97"/>
      <c r="C48" s="97"/>
      <c r="H48" s="97"/>
      <c r="Q48" s="95"/>
      <c r="R48" s="95"/>
    </row>
    <row r="49" spans="2:8" ht="17.399999999999999" x14ac:dyDescent="0.3">
      <c r="B49" s="97"/>
      <c r="C49" s="97"/>
      <c r="H49" s="97"/>
    </row>
    <row r="50" spans="2:8" ht="17.399999999999999" x14ac:dyDescent="0.3">
      <c r="B50" s="97"/>
      <c r="C50" s="97"/>
      <c r="H50" s="97"/>
    </row>
    <row r="51" spans="2:8" ht="17.399999999999999" x14ac:dyDescent="0.3">
      <c r="B51" s="97"/>
      <c r="C51" s="97"/>
      <c r="H51" s="97"/>
    </row>
    <row r="52" spans="2:8" x14ac:dyDescent="0.3">
      <c r="F52" s="2"/>
    </row>
    <row r="53" spans="2:8" x14ac:dyDescent="0.3">
      <c r="F53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5.00</vt:lpstr>
      <vt:lpstr>6.00</vt:lpstr>
      <vt:lpstr>7.00</vt:lpstr>
      <vt:lpstr>8.00</vt:lpstr>
      <vt:lpstr>9.00</vt:lpstr>
      <vt:lpstr>10.00</vt:lpstr>
      <vt:lpstr>11.00</vt:lpstr>
      <vt:lpstr>12.00</vt:lpstr>
      <vt:lpstr>1.01</vt:lpstr>
      <vt:lpstr>2.01</vt:lpstr>
      <vt:lpstr>3.01</vt:lpstr>
      <vt:lpstr>4.01</vt:lpstr>
      <vt:lpstr>5.01</vt:lpstr>
      <vt:lpstr>6.01</vt:lpstr>
      <vt:lpstr>7.01</vt:lpstr>
      <vt:lpstr>8.01</vt:lpstr>
      <vt:lpstr>9.01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mparker4</dc:creator>
  <cp:lastModifiedBy>Havlíček Jan</cp:lastModifiedBy>
  <dcterms:created xsi:type="dcterms:W3CDTF">2001-11-13T22:33:06Z</dcterms:created>
  <dcterms:modified xsi:type="dcterms:W3CDTF">2023-09-10T15:30:15Z</dcterms:modified>
</cp:coreProperties>
</file>