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440" yWindow="840" windowWidth="13260" windowHeight="8052" activeTab="2"/>
  </bookViews>
  <sheets>
    <sheet name="Crestone" sheetId="1" r:id="rId1"/>
    <sheet name="CREST COMM" sheetId="9" r:id="rId2"/>
    <sheet name="IMBALANCE" sheetId="4" r:id="rId3"/>
    <sheet name="Interconnects 072301" sheetId="10" r:id="rId4"/>
  </sheets>
  <externalReferences>
    <externalReference r:id="rId5"/>
  </externalReferences>
  <definedNames>
    <definedName name="_xlnm.Print_Area" localSheetId="2">IMBALANCE!$A$1:$Z$41</definedName>
    <definedName name="sammy" localSheetId="1">#REF!</definedName>
    <definedName name="sammy">#REF!</definedName>
  </definedNames>
  <calcPr calcId="92512"/>
</workbook>
</file>

<file path=xl/calcChain.xml><?xml version="1.0" encoding="utf-8"?>
<calcChain xmlns="http://schemas.openxmlformats.org/spreadsheetml/2006/main">
  <c r="G11" i="9" l="1"/>
  <c r="H11" i="9"/>
  <c r="K11" i="9"/>
  <c r="N11" i="9"/>
  <c r="O11" i="9"/>
  <c r="P11" i="9"/>
  <c r="Q11" i="9"/>
  <c r="G12" i="9"/>
  <c r="H12" i="9"/>
  <c r="K12" i="9"/>
  <c r="N12" i="9"/>
  <c r="O12" i="9"/>
  <c r="P12" i="9"/>
  <c r="Q12" i="9"/>
  <c r="G13" i="9"/>
  <c r="H13" i="9"/>
  <c r="K13" i="9"/>
  <c r="N13" i="9"/>
  <c r="O13" i="9"/>
  <c r="P13" i="9"/>
  <c r="Q13" i="9"/>
  <c r="G14" i="9"/>
  <c r="H14" i="9"/>
  <c r="K14" i="9"/>
  <c r="N14" i="9"/>
  <c r="O14" i="9"/>
  <c r="P14" i="9"/>
  <c r="Q14" i="9"/>
  <c r="G15" i="9"/>
  <c r="H15" i="9"/>
  <c r="K15" i="9"/>
  <c r="N15" i="9"/>
  <c r="O15" i="9"/>
  <c r="P15" i="9"/>
  <c r="Q15" i="9"/>
  <c r="G16" i="9"/>
  <c r="H16" i="9"/>
  <c r="K16" i="9"/>
  <c r="N16" i="9"/>
  <c r="O16" i="9"/>
  <c r="P16" i="9"/>
  <c r="Q16" i="9"/>
  <c r="G17" i="9"/>
  <c r="H17" i="9"/>
  <c r="K17" i="9"/>
  <c r="N17" i="9"/>
  <c r="O17" i="9"/>
  <c r="P17" i="9"/>
  <c r="Q17" i="9"/>
  <c r="G18" i="9"/>
  <c r="H18" i="9"/>
  <c r="K18" i="9"/>
  <c r="N18" i="9"/>
  <c r="O18" i="9"/>
  <c r="P18" i="9"/>
  <c r="Q18" i="9"/>
  <c r="G19" i="9"/>
  <c r="H19" i="9"/>
  <c r="K19" i="9"/>
  <c r="N19" i="9"/>
  <c r="O19" i="9"/>
  <c r="P19" i="9"/>
  <c r="Q19" i="9"/>
  <c r="K20" i="9"/>
  <c r="N20" i="9"/>
  <c r="O20" i="9"/>
  <c r="P20" i="9"/>
  <c r="Q20" i="9"/>
  <c r="K21" i="9"/>
  <c r="N21" i="9"/>
  <c r="O21" i="9"/>
  <c r="K22" i="9"/>
  <c r="N22" i="9"/>
  <c r="O22" i="9"/>
  <c r="K23" i="9"/>
  <c r="N23" i="9"/>
  <c r="O23" i="9"/>
  <c r="K24" i="9"/>
  <c r="N24" i="9"/>
  <c r="O24" i="9"/>
  <c r="K25" i="9"/>
  <c r="N25" i="9"/>
  <c r="O25" i="9"/>
  <c r="K26" i="9"/>
  <c r="N26" i="9"/>
  <c r="O26" i="9"/>
  <c r="K27" i="9"/>
  <c r="N27" i="9"/>
  <c r="O27" i="9"/>
  <c r="K28" i="9"/>
  <c r="N28" i="9"/>
  <c r="O28" i="9"/>
  <c r="K29" i="9"/>
  <c r="N29" i="9"/>
  <c r="O29" i="9"/>
  <c r="K30" i="9"/>
  <c r="N30" i="9"/>
  <c r="O30" i="9"/>
  <c r="K31" i="9"/>
  <c r="N31" i="9"/>
  <c r="O31" i="9"/>
  <c r="D32" i="9"/>
  <c r="E32" i="9"/>
  <c r="G32" i="9"/>
  <c r="H32" i="9"/>
  <c r="J32" i="9"/>
  <c r="K32" i="9"/>
  <c r="L32" i="9"/>
  <c r="N32" i="9"/>
  <c r="O32" i="9"/>
  <c r="P32" i="9"/>
  <c r="Q32" i="9"/>
  <c r="H35" i="9"/>
  <c r="N35" i="9"/>
  <c r="A44" i="9"/>
  <c r="B44" i="9"/>
  <c r="J44" i="9"/>
  <c r="L44" i="9"/>
  <c r="N9" i="4"/>
  <c r="R9" i="4"/>
  <c r="V9" i="4"/>
  <c r="X9" i="4"/>
  <c r="N11" i="4"/>
  <c r="R11" i="4"/>
  <c r="V11" i="4"/>
  <c r="X11" i="4"/>
  <c r="J12" i="4"/>
  <c r="L12" i="4"/>
  <c r="N12" i="4"/>
  <c r="P12" i="4"/>
  <c r="R12" i="4"/>
  <c r="T12" i="4"/>
  <c r="V12" i="4"/>
  <c r="X12" i="4"/>
  <c r="H16" i="4"/>
  <c r="N16" i="4"/>
  <c r="R16" i="4"/>
  <c r="V16" i="4"/>
  <c r="X16" i="4"/>
  <c r="J17" i="4"/>
  <c r="L17" i="4"/>
  <c r="N17" i="4"/>
  <c r="P17" i="4"/>
  <c r="R17" i="4"/>
  <c r="T17" i="4"/>
  <c r="V17" i="4"/>
  <c r="X17" i="4"/>
  <c r="J18" i="4"/>
  <c r="L18" i="4"/>
  <c r="N18" i="4"/>
  <c r="P18" i="4"/>
  <c r="R18" i="4"/>
  <c r="T18" i="4"/>
  <c r="V18" i="4"/>
  <c r="X18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D48" i="4"/>
  <c r="F48" i="4"/>
  <c r="H48" i="4"/>
  <c r="C7" i="10"/>
  <c r="E7" i="10"/>
  <c r="G7" i="10"/>
  <c r="I7" i="10"/>
  <c r="AO7" i="10"/>
  <c r="AO8" i="10"/>
  <c r="AO9" i="10"/>
  <c r="AO10" i="10"/>
  <c r="G11" i="10"/>
  <c r="I11" i="10"/>
  <c r="K11" i="10"/>
  <c r="AO11" i="10"/>
  <c r="C13" i="10"/>
  <c r="E13" i="10"/>
  <c r="G13" i="10"/>
  <c r="I13" i="10"/>
  <c r="K13" i="10"/>
  <c r="M13" i="10"/>
  <c r="O13" i="10"/>
  <c r="Q13" i="10"/>
  <c r="S13" i="10"/>
  <c r="U13" i="10"/>
  <c r="W13" i="10"/>
  <c r="Y13" i="10"/>
  <c r="AA13" i="10"/>
  <c r="AC13" i="10"/>
  <c r="AE13" i="10"/>
  <c r="AG13" i="10"/>
  <c r="AI13" i="10"/>
  <c r="AK13" i="10"/>
  <c r="AM13" i="10"/>
  <c r="AO13" i="10"/>
  <c r="AQ13" i="10"/>
  <c r="C22" i="10"/>
  <c r="E22" i="10"/>
  <c r="G22" i="10"/>
  <c r="I22" i="10"/>
  <c r="K22" i="10"/>
  <c r="M22" i="10"/>
  <c r="O22" i="10"/>
  <c r="Q22" i="10"/>
  <c r="S22" i="10"/>
  <c r="U22" i="10"/>
</calcChain>
</file>

<file path=xl/comments1.xml><?xml version="1.0" encoding="utf-8"?>
<comments xmlns="http://schemas.openxmlformats.org/spreadsheetml/2006/main">
  <authors>
    <author>jvaldes</author>
  </authors>
  <commentList>
    <comment ref="J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Insert Volumes only if you had a Synergi Ending balance.
</t>
        </r>
      </text>
    </comment>
    <comment ref="T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Insert the volumes from the pipe statements.
</t>
        </r>
      </text>
    </comment>
    <comment ref="Z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Explain any variances which have occurred.
</t>
        </r>
      </text>
    </comment>
  </commentList>
</comments>
</file>

<file path=xl/sharedStrings.xml><?xml version="1.0" encoding="utf-8"?>
<sst xmlns="http://schemas.openxmlformats.org/spreadsheetml/2006/main" count="133" uniqueCount="101">
  <si>
    <t>Scheduler:</t>
  </si>
  <si>
    <t>Rates:</t>
  </si>
  <si>
    <t>Pipeline Accouting Rep:</t>
  </si>
  <si>
    <t>SAP A/P #:</t>
  </si>
  <si>
    <t>SAP A/R #:</t>
  </si>
  <si>
    <t>Theresa Staab  303.575.6485</t>
  </si>
  <si>
    <t>Kevin Bennett  713.624.9133</t>
  </si>
  <si>
    <t>Prepared By:</t>
  </si>
  <si>
    <t>Gloria Barkowsky</t>
  </si>
  <si>
    <t>Pipeline</t>
  </si>
  <si>
    <t>Unify begin date:</t>
  </si>
  <si>
    <t>Production Month:</t>
  </si>
  <si>
    <t>Region:</t>
  </si>
  <si>
    <t>(A)</t>
  </si>
  <si>
    <t>(B)</t>
  </si>
  <si>
    <t>(C) = A-B</t>
  </si>
  <si>
    <t>(D)</t>
  </si>
  <si>
    <t>(E) = C-D</t>
  </si>
  <si>
    <t>(F)</t>
  </si>
  <si>
    <t>(G) = F-C</t>
  </si>
  <si>
    <t>(H) = F-E</t>
  </si>
  <si>
    <t>Synergi</t>
  </si>
  <si>
    <t>Last date</t>
  </si>
  <si>
    <t xml:space="preserve">Unify </t>
  </si>
  <si>
    <t>Total Synergi</t>
  </si>
  <si>
    <t>Unify Pool</t>
  </si>
  <si>
    <t>Total</t>
  </si>
  <si>
    <t xml:space="preserve">Pipeline </t>
  </si>
  <si>
    <t xml:space="preserve">Unify vs. </t>
  </si>
  <si>
    <t xml:space="preserve">G/L vs. </t>
  </si>
  <si>
    <t>Detailed Explanation for ENA Variance</t>
  </si>
  <si>
    <t>Rec Y/N</t>
  </si>
  <si>
    <t>of flow</t>
  </si>
  <si>
    <t>Ending Balance</t>
  </si>
  <si>
    <t>Balance</t>
  </si>
  <si>
    <t>and Unify</t>
  </si>
  <si>
    <t>Balances</t>
  </si>
  <si>
    <t>G/L</t>
  </si>
  <si>
    <t>(Management Report)</t>
  </si>
  <si>
    <t>Physical Storage</t>
  </si>
  <si>
    <t>Synthetic Storage</t>
  </si>
  <si>
    <t>Total Storage</t>
  </si>
  <si>
    <t>Transport</t>
  </si>
  <si>
    <t>Y</t>
  </si>
  <si>
    <t>See Below</t>
  </si>
  <si>
    <t>Total Transport</t>
  </si>
  <si>
    <t xml:space="preserve"> </t>
  </si>
  <si>
    <t>Total Storage and Transport</t>
  </si>
  <si>
    <t>Blue denotes an input field; DO NOT CHANGE FORMAT, FORMULAS, OR TITLES</t>
  </si>
  <si>
    <t>Positive is due ENA, Negative is due Shipper</t>
  </si>
  <si>
    <t>Interconnect Problems</t>
  </si>
  <si>
    <t>OPERATION ANALYSIS  PHASE II  -  COMMODITY  RECONCILIATION</t>
  </si>
  <si>
    <t>Denver</t>
  </si>
  <si>
    <t>3-7118</t>
  </si>
  <si>
    <t>UNIFY</t>
  </si>
  <si>
    <t>ACTUAL PAYMENT</t>
  </si>
  <si>
    <t>FLASH</t>
  </si>
  <si>
    <t>Variance</t>
  </si>
  <si>
    <t>SHOULD BE</t>
  </si>
  <si>
    <t>CPR as Adjusted</t>
  </si>
  <si>
    <t>Between Unify and Flash</t>
  </si>
  <si>
    <t>CPR # / 3rd Party #</t>
  </si>
  <si>
    <t>Sitara #</t>
  </si>
  <si>
    <t>Volume</t>
  </si>
  <si>
    <t>Amount</t>
  </si>
  <si>
    <t>Rate</t>
  </si>
  <si>
    <t>CPR Flashed Fuel</t>
  </si>
  <si>
    <t>BASED ON PAYMENT UNIFY IS MISSTATED BY:</t>
  </si>
  <si>
    <t>ACTUAL PAYMENT VS FLASH:</t>
  </si>
  <si>
    <t xml:space="preserve"> ( REFLECTS TOO MUCH EXPENSE)</t>
  </si>
  <si>
    <t>+ IS NOT ENOUGH EXPENSE</t>
  </si>
  <si>
    <t>Unify is incorrect - Accrual Needed</t>
  </si>
  <si>
    <t>Approved by:</t>
  </si>
  <si>
    <t>Flash is incorrect - Adj NGP&amp;L</t>
  </si>
  <si>
    <t>Reason:</t>
  </si>
  <si>
    <t>( Reduction in Commodity expense)</t>
  </si>
  <si>
    <t>Cell   303 - 807-6131</t>
  </si>
  <si>
    <t>Crestone</t>
  </si>
  <si>
    <t>Fort Union</t>
  </si>
  <si>
    <t>Crestone Energy</t>
  </si>
  <si>
    <t>NBPE</t>
  </si>
  <si>
    <t>FUGG</t>
  </si>
  <si>
    <t>Crestone Gathering Services</t>
  </si>
  <si>
    <t>Citation</t>
  </si>
  <si>
    <t>North Finn</t>
  </si>
  <si>
    <t>Crestone Gathering</t>
  </si>
  <si>
    <t>WIC/FUGG</t>
  </si>
  <si>
    <t>WIC is correct</t>
  </si>
  <si>
    <t xml:space="preserve">FUGG </t>
  </si>
  <si>
    <t>OBA (Booked by Accounting)</t>
  </si>
  <si>
    <t>FUGG/PRG</t>
  </si>
  <si>
    <t>Fort Union Gas Gathering</t>
  </si>
  <si>
    <t>CIG/FUGG</t>
  </si>
  <si>
    <t>FUGG/?</t>
  </si>
  <si>
    <t>FUGG/FUGG</t>
  </si>
  <si>
    <t>Willie Brooks</t>
  </si>
  <si>
    <t>webrooks@aep.com</t>
  </si>
  <si>
    <t>832-668-1162</t>
  </si>
  <si>
    <t>Prod. Month</t>
  </si>
  <si>
    <t>Unify System</t>
  </si>
  <si>
    <t>underflashed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</si>
</sst>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9" formatCode="_(&quot;$&quot;* #,##0_);_(&quot;$&quot;* \(#,##0\);_(&quot;$&quot;* &quot;-&quot;??_);_(@_)"/>
    <numFmt numFmtId="181" formatCode="_(* #,##0.00000_);_(* \(#,##0.00000\);_(* &quot;-&quot;??_);_(@_)"/>
    <numFmt numFmtId="183" formatCode="&quot;$&quot;#,##0.0000"/>
  </numFmts>
  <fonts count="25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sz val="10"/>
      <color indexed="12"/>
      <name val="Arial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sz val="12"/>
      <name val="Arial Narrow"/>
      <family val="2"/>
    </font>
    <font>
      <sz val="10"/>
      <color indexed="12"/>
      <name val="Arial Narrow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Arial"/>
      <family val="2"/>
    </font>
    <font>
      <u/>
      <sz val="10"/>
      <color indexed="12"/>
      <name val="MS Sans Serif"/>
    </font>
    <font>
      <sz val="10"/>
      <name val="MS Sans Serif"/>
    </font>
    <font>
      <b/>
      <sz val="13.5"/>
      <name val="MS Sans Serif"/>
      <family val="2"/>
    </font>
    <font>
      <sz val="13.5"/>
      <name val="MS Sans Serif"/>
      <family val="2"/>
    </font>
    <font>
      <u/>
      <sz val="13.5"/>
      <color indexed="10"/>
      <name val="MS Sans Serif"/>
      <family val="2"/>
    </font>
    <font>
      <b/>
      <sz val="10"/>
      <name val="MS Sans Serif"/>
      <family val="2"/>
    </font>
    <font>
      <u val="singleAccounting"/>
      <sz val="10"/>
      <name val="MS Sans Serif"/>
      <family val="2"/>
    </font>
    <font>
      <u/>
      <sz val="10"/>
      <name val="MS Sans Serif"/>
      <family val="2"/>
    </font>
    <font>
      <sz val="10"/>
      <color indexed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/>
  </cellStyleXfs>
  <cellXfs count="15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4" fillId="2" borderId="4" xfId="0" applyFont="1" applyFill="1" applyBorder="1"/>
    <xf numFmtId="0" fontId="5" fillId="2" borderId="5" xfId="0" applyFont="1" applyFill="1" applyBorder="1" applyProtection="1">
      <protection locked="0"/>
    </xf>
    <xf numFmtId="0" fontId="2" fillId="2" borderId="5" xfId="0" applyFont="1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7" fontId="0" fillId="2" borderId="8" xfId="0" applyNumberFormat="1" applyFill="1" applyBorder="1"/>
    <xf numFmtId="0" fontId="4" fillId="2" borderId="0" xfId="0" applyFont="1" applyFill="1" applyBorder="1"/>
    <xf numFmtId="17" fontId="5" fillId="2" borderId="1" xfId="0" quotePrefix="1" applyNumberFormat="1" applyFont="1" applyFill="1" applyBorder="1" applyAlignment="1" applyProtection="1">
      <alignment horizontal="left"/>
      <protection locked="0"/>
    </xf>
    <xf numFmtId="0" fontId="2" fillId="2" borderId="0" xfId="0" applyFont="1" applyFill="1" applyBorder="1" applyAlignment="1">
      <alignment horizontal="left"/>
    </xf>
    <xf numFmtId="0" fontId="0" fillId="2" borderId="9" xfId="0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right"/>
    </xf>
    <xf numFmtId="0" fontId="6" fillId="2" borderId="0" xfId="0" applyFont="1" applyFill="1" applyBorder="1"/>
    <xf numFmtId="0" fontId="6" fillId="2" borderId="0" xfId="0" quotePrefix="1" applyFont="1" applyFill="1" applyBorder="1"/>
    <xf numFmtId="0" fontId="7" fillId="2" borderId="0" xfId="0" applyFont="1" applyFill="1" applyBorder="1" applyAlignment="1">
      <alignment horizontal="left"/>
    </xf>
    <xf numFmtId="0" fontId="6" fillId="2" borderId="9" xfId="0" applyFont="1" applyFill="1" applyBorder="1"/>
    <xf numFmtId="0" fontId="8" fillId="2" borderId="0" xfId="0" applyFont="1" applyFill="1" applyBorder="1" applyAlignment="1">
      <alignment horizontal="center"/>
    </xf>
    <xf numFmtId="0" fontId="8" fillId="2" borderId="0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7" xfId="0" applyFont="1" applyFill="1" applyBorder="1"/>
    <xf numFmtId="0" fontId="6" fillId="2" borderId="12" xfId="0" applyFont="1" applyFill="1" applyBorder="1"/>
    <xf numFmtId="165" fontId="10" fillId="2" borderId="12" xfId="1" applyNumberFormat="1" applyFont="1" applyFill="1" applyBorder="1"/>
    <xf numFmtId="165" fontId="6" fillId="2" borderId="0" xfId="1" applyNumberFormat="1" applyFont="1" applyFill="1" applyBorder="1"/>
    <xf numFmtId="165" fontId="10" fillId="2" borderId="12" xfId="1" applyNumberFormat="1" applyFont="1" applyFill="1" applyBorder="1" applyProtection="1">
      <protection locked="0"/>
    </xf>
    <xf numFmtId="165" fontId="10" fillId="2" borderId="0" xfId="1" applyNumberFormat="1" applyFont="1" applyFill="1" applyBorder="1"/>
    <xf numFmtId="165" fontId="8" fillId="2" borderId="12" xfId="1" applyNumberFormat="1" applyFont="1" applyFill="1" applyBorder="1"/>
    <xf numFmtId="165" fontId="8" fillId="2" borderId="0" xfId="1" applyNumberFormat="1" applyFont="1" applyFill="1" applyBorder="1"/>
    <xf numFmtId="0" fontId="10" fillId="2" borderId="13" xfId="0" applyFont="1" applyFill="1" applyBorder="1" applyProtection="1">
      <protection locked="0"/>
    </xf>
    <xf numFmtId="0" fontId="10" fillId="2" borderId="9" xfId="0" applyFont="1" applyFill="1" applyBorder="1"/>
    <xf numFmtId="0" fontId="4" fillId="2" borderId="12" xfId="0" applyFont="1" applyFill="1" applyBorder="1"/>
    <xf numFmtId="0" fontId="4" fillId="2" borderId="14" xfId="0" applyFont="1" applyFill="1" applyBorder="1"/>
    <xf numFmtId="0" fontId="4" fillId="2" borderId="8" xfId="0" applyFont="1" applyFill="1" applyBorder="1"/>
    <xf numFmtId="0" fontId="6" fillId="2" borderId="8" xfId="0" applyFont="1" applyFill="1" applyBorder="1"/>
    <xf numFmtId="165" fontId="6" fillId="2" borderId="8" xfId="1" applyNumberFormat="1" applyFont="1" applyFill="1" applyBorder="1"/>
    <xf numFmtId="165" fontId="8" fillId="2" borderId="8" xfId="1" applyNumberFormat="1" applyFont="1" applyFill="1" applyBorder="1"/>
    <xf numFmtId="0" fontId="10" fillId="2" borderId="15" xfId="0" applyFont="1" applyFill="1" applyBorder="1"/>
    <xf numFmtId="17" fontId="6" fillId="2" borderId="12" xfId="0" applyNumberFormat="1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6" fillId="2" borderId="17" xfId="0" applyFont="1" applyFill="1" applyBorder="1"/>
    <xf numFmtId="165" fontId="6" fillId="2" borderId="18" xfId="1" applyNumberFormat="1" applyFont="1" applyFill="1" applyBorder="1"/>
    <xf numFmtId="165" fontId="8" fillId="2" borderId="18" xfId="1" applyNumberFormat="1" applyFont="1" applyFill="1" applyBorder="1"/>
    <xf numFmtId="0" fontId="6" fillId="2" borderId="19" xfId="0" applyFont="1" applyFill="1" applyBorder="1"/>
    <xf numFmtId="0" fontId="11" fillId="2" borderId="7" xfId="0" applyFont="1" applyFill="1" applyBorder="1"/>
    <xf numFmtId="0" fontId="11" fillId="2" borderId="0" xfId="0" applyFont="1" applyFill="1" applyBorder="1"/>
    <xf numFmtId="0" fontId="12" fillId="2" borderId="7" xfId="0" applyFont="1" applyFill="1" applyBorder="1"/>
    <xf numFmtId="0" fontId="12" fillId="2" borderId="0" xfId="0" applyFont="1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11" xfId="0" applyFill="1" applyBorder="1"/>
    <xf numFmtId="165" fontId="1" fillId="0" borderId="0" xfId="1" applyNumberFormat="1"/>
    <xf numFmtId="0" fontId="3" fillId="0" borderId="12" xfId="0" applyFont="1" applyBorder="1"/>
    <xf numFmtId="17" fontId="3" fillId="0" borderId="12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5" fillId="0" borderId="0" xfId="0" applyFont="1"/>
    <xf numFmtId="165" fontId="1" fillId="0" borderId="17" xfId="1" applyNumberFormat="1" applyBorder="1"/>
    <xf numFmtId="165" fontId="1" fillId="0" borderId="0" xfId="1" applyNumberFormat="1" applyBorder="1"/>
    <xf numFmtId="165" fontId="0" fillId="0" borderId="0" xfId="0" applyNumberFormat="1"/>
    <xf numFmtId="0" fontId="18" fillId="0" borderId="0" xfId="4" applyFont="1" applyAlignment="1">
      <alignment horizontal="centerContinuous"/>
    </xf>
    <xf numFmtId="0" fontId="19" fillId="0" borderId="0" xfId="4" applyFont="1" applyAlignment="1">
      <alignment horizontal="centerContinuous"/>
    </xf>
    <xf numFmtId="165" fontId="19" fillId="0" borderId="0" xfId="1" applyNumberFormat="1" applyFont="1" applyAlignment="1">
      <alignment horizontal="centerContinuous"/>
    </xf>
    <xf numFmtId="179" fontId="19" fillId="0" borderId="0" xfId="2" applyNumberFormat="1" applyFont="1" applyAlignment="1">
      <alignment horizontal="centerContinuous"/>
    </xf>
    <xf numFmtId="0" fontId="17" fillId="0" borderId="0" xfId="4"/>
    <xf numFmtId="17" fontId="20" fillId="0" borderId="0" xfId="4" applyNumberFormat="1" applyFont="1" applyAlignment="1">
      <alignment horizontal="left"/>
    </xf>
    <xf numFmtId="17" fontId="20" fillId="0" borderId="0" xfId="4" quotePrefix="1" applyNumberFormat="1" applyFont="1"/>
    <xf numFmtId="165" fontId="17" fillId="0" borderId="0" xfId="1" applyNumberFormat="1" applyFont="1"/>
    <xf numFmtId="179" fontId="17" fillId="0" borderId="0" xfId="2" applyNumberFormat="1" applyFont="1"/>
    <xf numFmtId="0" fontId="20" fillId="0" borderId="0" xfId="4" applyFont="1"/>
    <xf numFmtId="0" fontId="20" fillId="0" borderId="0" xfId="4" quotePrefix="1" applyFont="1"/>
    <xf numFmtId="165" fontId="21" fillId="2" borderId="0" xfId="1" applyNumberFormat="1" applyFont="1" applyFill="1" applyAlignment="1">
      <alignment horizontal="center"/>
    </xf>
    <xf numFmtId="165" fontId="21" fillId="0" borderId="0" xfId="1" applyNumberFormat="1" applyFont="1" applyFill="1" applyAlignment="1">
      <alignment horizontal="center"/>
    </xf>
    <xf numFmtId="165" fontId="22" fillId="0" borderId="0" xfId="1" applyNumberFormat="1" applyFont="1" applyAlignment="1">
      <alignment horizontal="centerContinuous"/>
    </xf>
    <xf numFmtId="179" fontId="17" fillId="0" borderId="0" xfId="2" applyNumberFormat="1" applyFont="1" applyAlignment="1">
      <alignment horizontal="centerContinuous"/>
    </xf>
    <xf numFmtId="165" fontId="22" fillId="0" borderId="0" xfId="1" applyNumberFormat="1" applyFont="1" applyAlignment="1">
      <alignment horizontal="center"/>
    </xf>
    <xf numFmtId="0" fontId="23" fillId="0" borderId="0" xfId="4" applyFont="1" applyAlignment="1">
      <alignment horizontal="center" wrapText="1"/>
    </xf>
    <xf numFmtId="179" fontId="22" fillId="0" borderId="0" xfId="2" applyNumberFormat="1" applyFont="1" applyAlignment="1">
      <alignment horizontal="center"/>
    </xf>
    <xf numFmtId="0" fontId="22" fillId="0" borderId="0" xfId="4" applyFont="1"/>
    <xf numFmtId="0" fontId="24" fillId="3" borderId="0" xfId="4" applyFont="1" applyFill="1" applyAlignment="1">
      <alignment horizontal="center"/>
    </xf>
    <xf numFmtId="0" fontId="24" fillId="0" borderId="0" xfId="4" applyFont="1" applyFill="1" applyAlignment="1">
      <alignment horizontal="center"/>
    </xf>
    <xf numFmtId="0" fontId="17" fillId="0" borderId="0" xfId="4" quotePrefix="1"/>
    <xf numFmtId="165" fontId="24" fillId="3" borderId="0" xfId="1" applyNumberFormat="1" applyFont="1" applyFill="1"/>
    <xf numFmtId="44" fontId="24" fillId="3" borderId="0" xfId="2" applyFont="1" applyFill="1"/>
    <xf numFmtId="165" fontId="17" fillId="3" borderId="0" xfId="1" applyNumberFormat="1" applyFont="1" applyFill="1"/>
    <xf numFmtId="44" fontId="17" fillId="3" borderId="0" xfId="2" applyFont="1" applyFill="1"/>
    <xf numFmtId="183" fontId="24" fillId="0" borderId="0" xfId="1" applyNumberFormat="1" applyFont="1" applyFill="1"/>
    <xf numFmtId="44" fontId="17" fillId="0" borderId="0" xfId="2" applyFont="1"/>
    <xf numFmtId="165" fontId="17" fillId="0" borderId="0" xfId="1" applyNumberFormat="1" applyFont="1" applyFill="1"/>
    <xf numFmtId="44" fontId="17" fillId="0" borderId="0" xfId="2" applyFont="1" applyFill="1"/>
    <xf numFmtId="44" fontId="24" fillId="0" borderId="0" xfId="2" applyFont="1" applyFill="1"/>
    <xf numFmtId="165" fontId="24" fillId="0" borderId="0" xfId="1" applyNumberFormat="1" applyFont="1" applyFill="1"/>
    <xf numFmtId="0" fontId="24" fillId="3" borderId="0" xfId="4" applyFont="1" applyFill="1" applyAlignment="1">
      <alignment horizontal="left"/>
    </xf>
    <xf numFmtId="0" fontId="17" fillId="3" borderId="0" xfId="4" applyFill="1" applyAlignment="1">
      <alignment horizontal="left"/>
    </xf>
    <xf numFmtId="165" fontId="17" fillId="0" borderId="0" xfId="1" applyNumberFormat="1" applyFont="1" applyAlignment="1"/>
    <xf numFmtId="165" fontId="17" fillId="0" borderId="0" xfId="1" applyNumberFormat="1" applyFont="1" applyFill="1" applyAlignment="1">
      <alignment horizontal="right"/>
    </xf>
    <xf numFmtId="0" fontId="17" fillId="0" borderId="0" xfId="4" applyFill="1"/>
    <xf numFmtId="183" fontId="24" fillId="0" borderId="12" xfId="1" applyNumberFormat="1" applyFont="1" applyFill="1" applyBorder="1"/>
    <xf numFmtId="0" fontId="24" fillId="0" borderId="0" xfId="4" applyFont="1" applyAlignment="1">
      <alignment horizontal="right"/>
    </xf>
    <xf numFmtId="165" fontId="17" fillId="0" borderId="17" xfId="1" applyNumberFormat="1" applyFont="1" applyBorder="1"/>
    <xf numFmtId="44" fontId="17" fillId="0" borderId="17" xfId="2" applyFont="1" applyBorder="1"/>
    <xf numFmtId="183" fontId="24" fillId="0" borderId="18" xfId="1" applyNumberFormat="1" applyFont="1" applyFill="1" applyBorder="1"/>
    <xf numFmtId="165" fontId="17" fillId="0" borderId="0" xfId="1" applyNumberFormat="1" applyFont="1" applyBorder="1" applyAlignment="1">
      <alignment horizontal="right"/>
    </xf>
    <xf numFmtId="0" fontId="17" fillId="0" borderId="0" xfId="4" applyBorder="1"/>
    <xf numFmtId="165" fontId="17" fillId="0" borderId="0" xfId="1" applyNumberFormat="1" applyFont="1" applyFill="1" applyBorder="1"/>
    <xf numFmtId="179" fontId="17" fillId="0" borderId="0" xfId="2" applyNumberFormat="1" applyFont="1" applyFill="1" applyBorder="1"/>
    <xf numFmtId="165" fontId="17" fillId="0" borderId="0" xfId="1" applyNumberFormat="1" applyFont="1" applyBorder="1"/>
    <xf numFmtId="44" fontId="17" fillId="0" borderId="0" xfId="2" applyFont="1" applyBorder="1"/>
    <xf numFmtId="179" fontId="17" fillId="0" borderId="0" xfId="2" applyNumberFormat="1" applyFont="1" applyBorder="1"/>
    <xf numFmtId="165" fontId="17" fillId="0" borderId="0" xfId="1" applyNumberFormat="1" applyFont="1" applyBorder="1" applyAlignment="1">
      <alignment horizontal="left"/>
    </xf>
    <xf numFmtId="165" fontId="17" fillId="0" borderId="0" xfId="4" applyNumberFormat="1"/>
    <xf numFmtId="179" fontId="17" fillId="0" borderId="0" xfId="4" applyNumberFormat="1"/>
    <xf numFmtId="179" fontId="17" fillId="0" borderId="0" xfId="1" applyNumberFormat="1" applyFont="1" applyBorder="1"/>
    <xf numFmtId="0" fontId="17" fillId="0" borderId="0" xfId="4" applyAlignment="1">
      <alignment horizontal="center"/>
    </xf>
    <xf numFmtId="0" fontId="17" fillId="0" borderId="0" xfId="4" quotePrefix="1" applyAlignment="1">
      <alignment horizontal="center"/>
    </xf>
    <xf numFmtId="165" fontId="24" fillId="0" borderId="0" xfId="1" applyNumberFormat="1" applyFont="1" applyFill="1" applyBorder="1"/>
    <xf numFmtId="179" fontId="24" fillId="0" borderId="0" xfId="2" applyNumberFormat="1" applyFont="1" applyFill="1" applyBorder="1"/>
    <xf numFmtId="181" fontId="17" fillId="0" borderId="0" xfId="1" applyNumberFormat="1" applyFont="1"/>
    <xf numFmtId="0" fontId="17" fillId="3" borderId="0" xfId="4" applyFill="1"/>
    <xf numFmtId="179" fontId="17" fillId="3" borderId="0" xfId="2" applyNumberFormat="1" applyFont="1" applyFill="1"/>
    <xf numFmtId="165" fontId="22" fillId="0" borderId="0" xfId="1" applyNumberFormat="1" applyFont="1" applyFill="1" applyAlignment="1">
      <alignment horizontal="center"/>
    </xf>
    <xf numFmtId="179" fontId="22" fillId="0" borderId="0" xfId="2" applyNumberFormat="1" applyFont="1" applyFill="1" applyAlignment="1">
      <alignment horizontal="center"/>
    </xf>
    <xf numFmtId="179" fontId="17" fillId="0" borderId="0" xfId="2" applyNumberFormat="1" applyFont="1" applyFill="1"/>
    <xf numFmtId="165" fontId="17" fillId="0" borderId="12" xfId="1" applyNumberFormat="1" applyFont="1" applyFill="1" applyBorder="1"/>
    <xf numFmtId="44" fontId="17" fillId="0" borderId="12" xfId="2" applyFont="1" applyFill="1" applyBorder="1"/>
    <xf numFmtId="179" fontId="17" fillId="0" borderId="0" xfId="2" quotePrefix="1" applyNumberFormat="1" applyFont="1"/>
    <xf numFmtId="179" fontId="17" fillId="3" borderId="0" xfId="2" applyNumberFormat="1" applyFont="1" applyFill="1" applyAlignment="1">
      <alignment wrapText="1"/>
    </xf>
    <xf numFmtId="17" fontId="0" fillId="0" borderId="0" xfId="0" applyNumberFormat="1"/>
    <xf numFmtId="165" fontId="0" fillId="0" borderId="0" xfId="1" applyNumberFormat="1" applyFont="1"/>
    <xf numFmtId="165" fontId="0" fillId="0" borderId="17" xfId="1" applyNumberFormat="1" applyFont="1" applyBorder="1"/>
    <xf numFmtId="165" fontId="1" fillId="0" borderId="0" xfId="1" applyNumberFormat="1" applyFont="1" applyBorder="1"/>
    <xf numFmtId="0" fontId="16" fillId="0" borderId="0" xfId="3"/>
    <xf numFmtId="0" fontId="3" fillId="0" borderId="0" xfId="0" applyFont="1" applyBorder="1" applyAlignment="1">
      <alignment horizontal="center"/>
    </xf>
    <xf numFmtId="0" fontId="17" fillId="0" borderId="0" xfId="4" quotePrefix="1" applyAlignment="1">
      <alignment horizontal="center"/>
    </xf>
    <xf numFmtId="0" fontId="17" fillId="0" borderId="0" xfId="4" applyAlignment="1">
      <alignment horizontal="center"/>
    </xf>
    <xf numFmtId="165" fontId="21" fillId="0" borderId="0" xfId="1" applyNumberFormat="1" applyFont="1" applyFill="1" applyAlignment="1">
      <alignment horizontal="center" vertical="justify" wrapText="1"/>
    </xf>
    <xf numFmtId="165" fontId="21" fillId="0" borderId="0" xfId="1" applyNumberFormat="1" applyFont="1" applyFill="1" applyAlignment="1">
      <alignment horizontal="center" wrapText="1"/>
    </xf>
    <xf numFmtId="165" fontId="17" fillId="0" borderId="0" xfId="1" applyNumberFormat="1" applyFont="1" applyFill="1" applyBorder="1" applyAlignment="1">
      <alignment horizontal="center"/>
    </xf>
    <xf numFmtId="165" fontId="21" fillId="2" borderId="0" xfId="1" applyNumberFormat="1" applyFont="1" applyFill="1" applyAlignment="1">
      <alignment horizontal="center"/>
    </xf>
    <xf numFmtId="165" fontId="17" fillId="0" borderId="0" xfId="1" applyNumberFormat="1" applyFont="1" applyAlignment="1">
      <alignment horizontal="center"/>
    </xf>
    <xf numFmtId="165" fontId="22" fillId="0" borderId="0" xfId="1" applyNumberFormat="1" applyFont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Normal_Commodity99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ng09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-BUG"/>
      <sheetName val="COMM-EAST"/>
      <sheetName val="DEM-BUG"/>
      <sheetName val="DEM-EAST"/>
      <sheetName val="COMM-BUG-PMA"/>
      <sheetName val="COMM-EAST-PMA"/>
      <sheetName val="DEM-BUG-PMA"/>
      <sheetName val="DEM-EAST-P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ebrooks@ae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5" sqref="H5"/>
    </sheetView>
  </sheetViews>
  <sheetFormatPr defaultRowHeight="13.2" x14ac:dyDescent="0.25"/>
  <cols>
    <col min="1" max="1" width="10.5546875" customWidth="1"/>
    <col min="2" max="2" width="12.33203125" customWidth="1"/>
  </cols>
  <sheetData>
    <row r="1" spans="1:8" ht="17.399999999999999" x14ac:dyDescent="0.3">
      <c r="A1" s="1" t="s">
        <v>77</v>
      </c>
    </row>
    <row r="4" spans="1:8" x14ac:dyDescent="0.25">
      <c r="C4" t="s">
        <v>95</v>
      </c>
      <c r="E4" s="149" t="s">
        <v>96</v>
      </c>
      <c r="H4" t="s">
        <v>97</v>
      </c>
    </row>
    <row r="5" spans="1:8" x14ac:dyDescent="0.25">
      <c r="A5" s="2" t="s">
        <v>0</v>
      </c>
      <c r="C5" t="s">
        <v>5</v>
      </c>
      <c r="F5" t="s">
        <v>76</v>
      </c>
    </row>
    <row r="6" spans="1:8" x14ac:dyDescent="0.25">
      <c r="A6" s="2" t="s">
        <v>1</v>
      </c>
      <c r="C6" t="s">
        <v>5</v>
      </c>
    </row>
    <row r="7" spans="1:8" x14ac:dyDescent="0.25">
      <c r="A7" s="2" t="s">
        <v>2</v>
      </c>
      <c r="C7" t="s">
        <v>6</v>
      </c>
    </row>
    <row r="8" spans="1:8" x14ac:dyDescent="0.25">
      <c r="A8" s="2"/>
    </row>
    <row r="10" spans="1:8" x14ac:dyDescent="0.25">
      <c r="A10" t="s">
        <v>3</v>
      </c>
    </row>
    <row r="11" spans="1:8" x14ac:dyDescent="0.25">
      <c r="A11" t="s">
        <v>4</v>
      </c>
    </row>
    <row r="17" spans="1:3" x14ac:dyDescent="0.25">
      <c r="A17" t="s">
        <v>78</v>
      </c>
      <c r="C17" t="s">
        <v>81</v>
      </c>
    </row>
    <row r="18" spans="1:3" x14ac:dyDescent="0.25">
      <c r="A18" t="s">
        <v>79</v>
      </c>
      <c r="C18" t="s">
        <v>80</v>
      </c>
    </row>
  </sheetData>
  <phoneticPr fontId="0" type="noConversion"/>
  <hyperlinks>
    <hyperlink ref="E4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topLeftCell="C28" workbookViewId="0">
      <selection activeCell="O44" sqref="O44"/>
    </sheetView>
  </sheetViews>
  <sheetFormatPr defaultColWidth="9.109375" defaultRowHeight="12.6" x14ac:dyDescent="0.25"/>
  <cols>
    <col min="1" max="1" width="12.109375" style="82" customWidth="1"/>
    <col min="2" max="2" width="14.5546875" style="82" customWidth="1"/>
    <col min="3" max="3" width="3.109375" style="82" customWidth="1"/>
    <col min="4" max="4" width="12.5546875" style="85" bestFit="1" customWidth="1"/>
    <col min="5" max="5" width="15" style="86" customWidth="1"/>
    <col min="6" max="6" width="2.109375" style="82" customWidth="1"/>
    <col min="7" max="7" width="11" style="82" bestFit="1" customWidth="1"/>
    <col min="8" max="8" width="14.44140625" style="82" customWidth="1"/>
    <col min="9" max="9" width="2.109375" style="82" customWidth="1"/>
    <col min="10" max="11" width="14.5546875" style="85" customWidth="1"/>
    <col min="12" max="12" width="13.88671875" style="86" customWidth="1"/>
    <col min="13" max="13" width="2.33203125" style="82" customWidth="1"/>
    <col min="14" max="14" width="13.88671875" style="85" customWidth="1"/>
    <col min="15" max="15" width="18.109375" style="86" customWidth="1"/>
    <col min="16" max="16" width="10" style="82" bestFit="1" customWidth="1"/>
    <col min="17" max="17" width="14.5546875" style="82" customWidth="1"/>
    <col min="18" max="16384" width="9.109375" style="82"/>
  </cols>
  <sheetData>
    <row r="1" spans="1:17" ht="18" x14ac:dyDescent="0.35">
      <c r="A1" s="78" t="s">
        <v>51</v>
      </c>
      <c r="B1" s="78"/>
      <c r="C1" s="79"/>
      <c r="D1" s="80"/>
      <c r="E1" s="81"/>
      <c r="F1" s="79"/>
      <c r="G1" s="79"/>
      <c r="H1" s="79"/>
      <c r="I1" s="79"/>
      <c r="J1" s="80"/>
      <c r="K1" s="80"/>
      <c r="L1" s="81"/>
      <c r="M1" s="79"/>
      <c r="N1" s="80"/>
      <c r="O1" s="81"/>
    </row>
    <row r="3" spans="1:17" ht="18" x14ac:dyDescent="0.35">
      <c r="A3" s="83">
        <v>37043</v>
      </c>
      <c r="B3" s="84"/>
    </row>
    <row r="4" spans="1:17" ht="18" x14ac:dyDescent="0.35">
      <c r="A4" s="87" t="s">
        <v>52</v>
      </c>
      <c r="B4" s="84"/>
    </row>
    <row r="5" spans="1:17" ht="18" x14ac:dyDescent="0.35">
      <c r="A5" s="87" t="s">
        <v>82</v>
      </c>
      <c r="B5" s="84"/>
    </row>
    <row r="6" spans="1:17" ht="18" x14ac:dyDescent="0.35">
      <c r="A6" s="87" t="s">
        <v>8</v>
      </c>
      <c r="B6" s="87"/>
    </row>
    <row r="7" spans="1:17" ht="18" x14ac:dyDescent="0.35">
      <c r="A7" s="88" t="s">
        <v>53</v>
      </c>
      <c r="B7" s="87"/>
      <c r="D7" s="89" t="s">
        <v>54</v>
      </c>
      <c r="E7" s="89"/>
      <c r="F7" s="90"/>
      <c r="G7" s="156" t="s">
        <v>55</v>
      </c>
      <c r="H7" s="156"/>
      <c r="J7" s="156" t="s">
        <v>56</v>
      </c>
      <c r="K7" s="156"/>
      <c r="L7" s="156"/>
      <c r="N7" s="157" t="s">
        <v>57</v>
      </c>
      <c r="O7" s="157"/>
      <c r="P7" s="156" t="s">
        <v>58</v>
      </c>
      <c r="Q7" s="156"/>
    </row>
    <row r="8" spans="1:17" ht="14.4" x14ac:dyDescent="0.4">
      <c r="D8" s="91"/>
      <c r="E8" s="92"/>
      <c r="J8" s="158" t="s">
        <v>59</v>
      </c>
      <c r="K8" s="158"/>
      <c r="L8" s="158"/>
      <c r="N8" s="158" t="s">
        <v>60</v>
      </c>
      <c r="O8" s="158"/>
      <c r="P8" s="91"/>
      <c r="Q8" s="92"/>
    </row>
    <row r="9" spans="1:17" ht="45" customHeight="1" x14ac:dyDescent="0.4">
      <c r="A9" s="94" t="s">
        <v>61</v>
      </c>
      <c r="B9" s="94" t="s">
        <v>62</v>
      </c>
      <c r="D9" s="93" t="s">
        <v>63</v>
      </c>
      <c r="E9" s="95" t="s">
        <v>64</v>
      </c>
      <c r="F9" s="96"/>
      <c r="G9" s="96"/>
      <c r="H9" s="96"/>
      <c r="I9" s="96"/>
      <c r="J9" s="93" t="s">
        <v>63</v>
      </c>
      <c r="K9" s="93" t="s">
        <v>65</v>
      </c>
      <c r="L9" s="95" t="s">
        <v>64</v>
      </c>
      <c r="M9" s="96"/>
      <c r="N9" s="93" t="s">
        <v>63</v>
      </c>
      <c r="O9" s="95" t="s">
        <v>64</v>
      </c>
      <c r="P9" s="93" t="s">
        <v>63</v>
      </c>
      <c r="Q9" s="95" t="s">
        <v>64</v>
      </c>
    </row>
    <row r="10" spans="1:17" x14ac:dyDescent="0.25">
      <c r="P10" s="85"/>
      <c r="Q10" s="86"/>
    </row>
    <row r="11" spans="1:17" x14ac:dyDescent="0.25">
      <c r="A11" s="97">
        <v>96026750</v>
      </c>
      <c r="B11" s="98"/>
      <c r="C11" s="99"/>
      <c r="D11" s="100">
        <v>1009692</v>
      </c>
      <c r="E11" s="101">
        <v>629126.87</v>
      </c>
      <c r="G11" s="102">
        <f>+D11</f>
        <v>1009692</v>
      </c>
      <c r="H11" s="103">
        <f>+E11</f>
        <v>629126.87</v>
      </c>
      <c r="J11" s="100">
        <v>979095</v>
      </c>
      <c r="K11" s="104">
        <f t="shared" ref="K11:K32" si="0">L11/J11</f>
        <v>0.59939010004136473</v>
      </c>
      <c r="L11" s="101">
        <v>586859.85</v>
      </c>
      <c r="N11" s="85">
        <f t="shared" ref="N11:N30" si="1">+D11-J11</f>
        <v>30597</v>
      </c>
      <c r="O11" s="105">
        <f t="shared" ref="O11:O30" si="2">+E11-L11</f>
        <v>42267.020000000019</v>
      </c>
      <c r="P11" s="106">
        <f t="shared" ref="P11:P20" si="3">+G11</f>
        <v>1009692</v>
      </c>
      <c r="Q11" s="107">
        <f t="shared" ref="Q11:Q20" si="4">+H11</f>
        <v>629126.87</v>
      </c>
    </row>
    <row r="12" spans="1:17" x14ac:dyDescent="0.25">
      <c r="A12" s="97">
        <v>96027206</v>
      </c>
      <c r="B12" s="98"/>
      <c r="C12" s="99"/>
      <c r="D12" s="100">
        <v>0</v>
      </c>
      <c r="E12" s="101">
        <v>0</v>
      </c>
      <c r="G12" s="102">
        <f t="shared" ref="G12:G19" si="5">+D12</f>
        <v>0</v>
      </c>
      <c r="H12" s="103">
        <f t="shared" ref="H12:H19" si="6">+E12</f>
        <v>0</v>
      </c>
      <c r="J12" s="100">
        <v>0</v>
      </c>
      <c r="K12" s="104" t="e">
        <f t="shared" si="0"/>
        <v>#DIV/0!</v>
      </c>
      <c r="L12" s="101">
        <v>0</v>
      </c>
      <c r="N12" s="85">
        <f t="shared" si="1"/>
        <v>0</v>
      </c>
      <c r="O12" s="105">
        <f t="shared" si="2"/>
        <v>0</v>
      </c>
      <c r="P12" s="106">
        <f t="shared" si="3"/>
        <v>0</v>
      </c>
      <c r="Q12" s="107">
        <f t="shared" si="4"/>
        <v>0</v>
      </c>
    </row>
    <row r="13" spans="1:17" x14ac:dyDescent="0.25">
      <c r="A13" s="97">
        <v>96027588</v>
      </c>
      <c r="B13" s="98"/>
      <c r="C13" s="99"/>
      <c r="D13" s="100">
        <v>66830</v>
      </c>
      <c r="E13" s="101">
        <v>30295.98</v>
      </c>
      <c r="G13" s="102">
        <f t="shared" si="5"/>
        <v>66830</v>
      </c>
      <c r="H13" s="103">
        <f t="shared" si="6"/>
        <v>30295.98</v>
      </c>
      <c r="J13" s="100">
        <v>71160</v>
      </c>
      <c r="K13" s="104">
        <f t="shared" si="0"/>
        <v>0.44986087689713322</v>
      </c>
      <c r="L13" s="101">
        <v>32012.1</v>
      </c>
      <c r="N13" s="85">
        <f t="shared" si="1"/>
        <v>-4330</v>
      </c>
      <c r="O13" s="105">
        <f t="shared" si="2"/>
        <v>-1716.119999999999</v>
      </c>
      <c r="P13" s="106">
        <f t="shared" si="3"/>
        <v>66830</v>
      </c>
      <c r="Q13" s="107">
        <f t="shared" si="4"/>
        <v>30295.98</v>
      </c>
    </row>
    <row r="14" spans="1:17" x14ac:dyDescent="0.25">
      <c r="A14" s="97">
        <v>96027893</v>
      </c>
      <c r="B14" s="98"/>
      <c r="C14" s="99"/>
      <c r="D14" s="100">
        <v>329915</v>
      </c>
      <c r="E14" s="101">
        <v>168223.5</v>
      </c>
      <c r="G14" s="102">
        <f t="shared" si="5"/>
        <v>329915</v>
      </c>
      <c r="H14" s="103">
        <f t="shared" si="6"/>
        <v>168223.5</v>
      </c>
      <c r="J14" s="100">
        <v>327900</v>
      </c>
      <c r="K14" s="104">
        <f t="shared" si="0"/>
        <v>0.44556999085086912</v>
      </c>
      <c r="L14" s="101">
        <v>146102.39999999999</v>
      </c>
      <c r="N14" s="85">
        <f t="shared" si="1"/>
        <v>2015</v>
      </c>
      <c r="O14" s="105">
        <f t="shared" si="2"/>
        <v>22121.100000000006</v>
      </c>
      <c r="P14" s="106">
        <f t="shared" si="3"/>
        <v>329915</v>
      </c>
      <c r="Q14" s="107">
        <f t="shared" si="4"/>
        <v>168223.5</v>
      </c>
    </row>
    <row r="15" spans="1:17" x14ac:dyDescent="0.25">
      <c r="A15" s="97">
        <v>96027895</v>
      </c>
      <c r="B15" s="98"/>
      <c r="C15" s="99"/>
      <c r="D15" s="100">
        <v>424791</v>
      </c>
      <c r="E15" s="101">
        <v>165877.6</v>
      </c>
      <c r="G15" s="102">
        <f t="shared" si="5"/>
        <v>424791</v>
      </c>
      <c r="H15" s="103">
        <f t="shared" si="6"/>
        <v>165877.6</v>
      </c>
      <c r="J15" s="100">
        <v>404700</v>
      </c>
      <c r="K15" s="104">
        <f t="shared" si="0"/>
        <v>0.53310007412898441</v>
      </c>
      <c r="L15" s="101">
        <v>215745.6</v>
      </c>
      <c r="N15" s="85">
        <f t="shared" si="1"/>
        <v>20091</v>
      </c>
      <c r="O15" s="105">
        <f t="shared" si="2"/>
        <v>-49868</v>
      </c>
      <c r="P15" s="106">
        <f t="shared" si="3"/>
        <v>424791</v>
      </c>
      <c r="Q15" s="107">
        <f t="shared" si="4"/>
        <v>165877.6</v>
      </c>
    </row>
    <row r="16" spans="1:17" x14ac:dyDescent="0.25">
      <c r="A16" s="97">
        <v>96027898</v>
      </c>
      <c r="B16" s="98"/>
      <c r="C16" s="99"/>
      <c r="D16" s="100">
        <v>15679</v>
      </c>
      <c r="E16" s="101">
        <v>7368.31</v>
      </c>
      <c r="G16" s="102">
        <f t="shared" si="5"/>
        <v>15679</v>
      </c>
      <c r="H16" s="103">
        <f t="shared" si="6"/>
        <v>7368.31</v>
      </c>
      <c r="J16" s="100">
        <v>4020</v>
      </c>
      <c r="K16" s="104">
        <f t="shared" si="0"/>
        <v>0.46895522388059702</v>
      </c>
      <c r="L16" s="101">
        <v>1885.2</v>
      </c>
      <c r="N16" s="85">
        <f t="shared" si="1"/>
        <v>11659</v>
      </c>
      <c r="O16" s="105">
        <f t="shared" si="2"/>
        <v>5483.1100000000006</v>
      </c>
      <c r="P16" s="106">
        <f t="shared" si="3"/>
        <v>15679</v>
      </c>
      <c r="Q16" s="107">
        <f t="shared" si="4"/>
        <v>7368.31</v>
      </c>
    </row>
    <row r="17" spans="1:19" x14ac:dyDescent="0.25">
      <c r="A17" s="97">
        <v>96041735</v>
      </c>
      <c r="B17" s="98"/>
      <c r="C17" s="99"/>
      <c r="D17" s="100">
        <v>32797</v>
      </c>
      <c r="E17" s="101">
        <v>21189.759999999998</v>
      </c>
      <c r="G17" s="102">
        <f t="shared" si="5"/>
        <v>32797</v>
      </c>
      <c r="H17" s="103">
        <f t="shared" si="6"/>
        <v>21189.759999999998</v>
      </c>
      <c r="J17" s="100">
        <v>39600</v>
      </c>
      <c r="K17" s="104">
        <f t="shared" si="0"/>
        <v>0.65530202020202022</v>
      </c>
      <c r="L17" s="101">
        <v>25949.96</v>
      </c>
      <c r="N17" s="85">
        <f t="shared" si="1"/>
        <v>-6803</v>
      </c>
      <c r="O17" s="105">
        <f t="shared" si="2"/>
        <v>-4760.2000000000007</v>
      </c>
      <c r="P17" s="106">
        <f t="shared" si="3"/>
        <v>32797</v>
      </c>
      <c r="Q17" s="107">
        <f t="shared" si="4"/>
        <v>21189.759999999998</v>
      </c>
    </row>
    <row r="18" spans="1:19" x14ac:dyDescent="0.25">
      <c r="A18" s="97" t="s">
        <v>83</v>
      </c>
      <c r="B18" s="98"/>
      <c r="C18" s="99"/>
      <c r="D18" s="100">
        <v>20114</v>
      </c>
      <c r="E18" s="101">
        <v>13964.37</v>
      </c>
      <c r="G18" s="102">
        <f t="shared" si="5"/>
        <v>20114</v>
      </c>
      <c r="H18" s="103">
        <f t="shared" si="6"/>
        <v>13964.37</v>
      </c>
      <c r="J18" s="100">
        <v>0</v>
      </c>
      <c r="K18" s="104" t="e">
        <f t="shared" si="0"/>
        <v>#DIV/0!</v>
      </c>
      <c r="L18" s="101">
        <v>0</v>
      </c>
      <c r="N18" s="85">
        <f t="shared" si="1"/>
        <v>20114</v>
      </c>
      <c r="O18" s="105">
        <f t="shared" si="2"/>
        <v>13964.37</v>
      </c>
      <c r="P18" s="106">
        <f t="shared" si="3"/>
        <v>20114</v>
      </c>
      <c r="Q18" s="107">
        <f t="shared" si="4"/>
        <v>13964.37</v>
      </c>
    </row>
    <row r="19" spans="1:19" x14ac:dyDescent="0.25">
      <c r="A19" s="97" t="s">
        <v>84</v>
      </c>
      <c r="B19" s="98"/>
      <c r="C19" s="99"/>
      <c r="D19" s="100">
        <v>28116</v>
      </c>
      <c r="E19" s="101">
        <v>15780.45</v>
      </c>
      <c r="G19" s="102">
        <f t="shared" si="5"/>
        <v>28116</v>
      </c>
      <c r="H19" s="103">
        <f t="shared" si="6"/>
        <v>15780.45</v>
      </c>
      <c r="J19" s="100">
        <v>16710</v>
      </c>
      <c r="K19" s="104">
        <f t="shared" si="0"/>
        <v>0.57159784560143623</v>
      </c>
      <c r="L19" s="101">
        <v>9551.4</v>
      </c>
      <c r="N19" s="85">
        <f t="shared" si="1"/>
        <v>11406</v>
      </c>
      <c r="O19" s="105">
        <f t="shared" si="2"/>
        <v>6229.0500000000011</v>
      </c>
      <c r="P19" s="106">
        <f t="shared" si="3"/>
        <v>28116</v>
      </c>
      <c r="Q19" s="107">
        <f t="shared" si="4"/>
        <v>15780.45</v>
      </c>
    </row>
    <row r="20" spans="1:19" x14ac:dyDescent="0.25">
      <c r="A20" s="97"/>
      <c r="B20" s="98"/>
      <c r="C20" s="99"/>
      <c r="D20" s="100">
        <v>0</v>
      </c>
      <c r="E20" s="101">
        <v>0</v>
      </c>
      <c r="G20" s="102">
        <v>0</v>
      </c>
      <c r="H20" s="103">
        <v>0</v>
      </c>
      <c r="J20" s="100">
        <v>0</v>
      </c>
      <c r="K20" s="104" t="e">
        <f t="shared" si="0"/>
        <v>#DIV/0!</v>
      </c>
      <c r="L20" s="101">
        <v>0</v>
      </c>
      <c r="N20" s="85">
        <f t="shared" si="1"/>
        <v>0</v>
      </c>
      <c r="O20" s="105">
        <f t="shared" si="2"/>
        <v>0</v>
      </c>
      <c r="P20" s="106">
        <f t="shared" si="3"/>
        <v>0</v>
      </c>
      <c r="Q20" s="107">
        <f t="shared" si="4"/>
        <v>0</v>
      </c>
      <c r="S20" s="85"/>
    </row>
    <row r="21" spans="1:19" x14ac:dyDescent="0.25">
      <c r="A21" s="97"/>
      <c r="B21" s="98"/>
      <c r="C21" s="99"/>
      <c r="D21" s="100"/>
      <c r="E21" s="101"/>
      <c r="G21" s="102"/>
      <c r="H21" s="103"/>
      <c r="J21" s="100"/>
      <c r="K21" s="104" t="e">
        <f t="shared" si="0"/>
        <v>#DIV/0!</v>
      </c>
      <c r="L21" s="101"/>
      <c r="N21" s="85">
        <f t="shared" si="1"/>
        <v>0</v>
      </c>
      <c r="O21" s="105">
        <f t="shared" si="2"/>
        <v>0</v>
      </c>
      <c r="P21" s="109"/>
      <c r="Q21" s="108"/>
    </row>
    <row r="22" spans="1:19" x14ac:dyDescent="0.25">
      <c r="A22" s="97"/>
      <c r="B22" s="98"/>
      <c r="C22" s="99"/>
      <c r="D22" s="100"/>
      <c r="E22" s="101"/>
      <c r="G22" s="102"/>
      <c r="H22" s="103"/>
      <c r="J22" s="100"/>
      <c r="K22" s="104" t="e">
        <f t="shared" si="0"/>
        <v>#DIV/0!</v>
      </c>
      <c r="L22" s="101"/>
      <c r="N22" s="85">
        <f t="shared" si="1"/>
        <v>0</v>
      </c>
      <c r="O22" s="105">
        <f t="shared" si="2"/>
        <v>0</v>
      </c>
      <c r="P22" s="109"/>
      <c r="Q22" s="108"/>
    </row>
    <row r="23" spans="1:19" x14ac:dyDescent="0.25">
      <c r="A23" s="97"/>
      <c r="B23" s="98"/>
      <c r="C23" s="99"/>
      <c r="D23" s="100"/>
      <c r="E23" s="101"/>
      <c r="G23" s="102"/>
      <c r="H23" s="103"/>
      <c r="J23" s="100"/>
      <c r="K23" s="104" t="e">
        <f t="shared" si="0"/>
        <v>#DIV/0!</v>
      </c>
      <c r="L23" s="101"/>
      <c r="N23" s="85">
        <f t="shared" si="1"/>
        <v>0</v>
      </c>
      <c r="O23" s="105">
        <f t="shared" si="2"/>
        <v>0</v>
      </c>
      <c r="P23" s="109"/>
      <c r="Q23" s="108"/>
    </row>
    <row r="24" spans="1:19" x14ac:dyDescent="0.25">
      <c r="A24" s="97"/>
      <c r="B24" s="98"/>
      <c r="C24" s="99"/>
      <c r="D24" s="100"/>
      <c r="E24" s="101"/>
      <c r="G24" s="102"/>
      <c r="H24" s="103"/>
      <c r="J24" s="100"/>
      <c r="K24" s="104" t="e">
        <f t="shared" si="0"/>
        <v>#DIV/0!</v>
      </c>
      <c r="L24" s="101"/>
      <c r="N24" s="85">
        <f t="shared" si="1"/>
        <v>0</v>
      </c>
      <c r="O24" s="105">
        <f t="shared" si="2"/>
        <v>0</v>
      </c>
      <c r="P24" s="109"/>
      <c r="Q24" s="108"/>
    </row>
    <row r="25" spans="1:19" x14ac:dyDescent="0.25">
      <c r="A25" s="97"/>
      <c r="B25" s="98"/>
      <c r="C25" s="99"/>
      <c r="D25" s="100"/>
      <c r="E25" s="101"/>
      <c r="G25" s="102"/>
      <c r="H25" s="103"/>
      <c r="J25" s="100"/>
      <c r="K25" s="104" t="e">
        <f t="shared" si="0"/>
        <v>#DIV/0!</v>
      </c>
      <c r="L25" s="101"/>
      <c r="N25" s="85">
        <f t="shared" si="1"/>
        <v>0</v>
      </c>
      <c r="O25" s="105">
        <f t="shared" si="2"/>
        <v>0</v>
      </c>
      <c r="P25" s="109"/>
      <c r="Q25" s="108"/>
    </row>
    <row r="26" spans="1:19" x14ac:dyDescent="0.25">
      <c r="A26" s="97"/>
      <c r="B26" s="98"/>
      <c r="C26" s="99"/>
      <c r="D26" s="100"/>
      <c r="E26" s="101"/>
      <c r="G26" s="102"/>
      <c r="H26" s="103"/>
      <c r="J26" s="100"/>
      <c r="K26" s="104" t="e">
        <f t="shared" si="0"/>
        <v>#DIV/0!</v>
      </c>
      <c r="L26" s="101"/>
      <c r="N26" s="85">
        <f t="shared" si="1"/>
        <v>0</v>
      </c>
      <c r="O26" s="105">
        <f t="shared" si="2"/>
        <v>0</v>
      </c>
      <c r="P26" s="109"/>
      <c r="Q26" s="108"/>
    </row>
    <row r="27" spans="1:19" x14ac:dyDescent="0.25">
      <c r="A27" s="97"/>
      <c r="B27" s="98"/>
      <c r="C27" s="99"/>
      <c r="D27" s="100"/>
      <c r="E27" s="101"/>
      <c r="G27" s="102"/>
      <c r="H27" s="103"/>
      <c r="J27" s="100"/>
      <c r="K27" s="104" t="e">
        <f t="shared" si="0"/>
        <v>#DIV/0!</v>
      </c>
      <c r="L27" s="101"/>
      <c r="N27" s="85">
        <f t="shared" si="1"/>
        <v>0</v>
      </c>
      <c r="O27" s="105">
        <f t="shared" si="2"/>
        <v>0</v>
      </c>
      <c r="P27" s="109"/>
      <c r="Q27" s="108"/>
    </row>
    <row r="28" spans="1:19" x14ac:dyDescent="0.25">
      <c r="A28" s="97"/>
      <c r="B28" s="98"/>
      <c r="C28" s="99"/>
      <c r="D28" s="100"/>
      <c r="E28" s="101"/>
      <c r="G28" s="102"/>
      <c r="H28" s="103"/>
      <c r="J28" s="100"/>
      <c r="K28" s="104" t="e">
        <f t="shared" si="0"/>
        <v>#DIV/0!</v>
      </c>
      <c r="L28" s="101"/>
      <c r="N28" s="85">
        <f t="shared" si="1"/>
        <v>0</v>
      </c>
      <c r="O28" s="105">
        <f t="shared" si="2"/>
        <v>0</v>
      </c>
      <c r="P28" s="109"/>
      <c r="Q28" s="108"/>
    </row>
    <row r="29" spans="1:19" x14ac:dyDescent="0.25">
      <c r="A29" s="110"/>
      <c r="B29" s="98"/>
      <c r="C29" s="99"/>
      <c r="D29" s="100"/>
      <c r="E29" s="101"/>
      <c r="G29" s="102"/>
      <c r="H29" s="103"/>
      <c r="J29" s="100"/>
      <c r="K29" s="104" t="e">
        <f t="shared" si="0"/>
        <v>#DIV/0!</v>
      </c>
      <c r="L29" s="101"/>
      <c r="N29" s="85">
        <f t="shared" si="1"/>
        <v>0</v>
      </c>
      <c r="O29" s="105">
        <f t="shared" si="2"/>
        <v>0</v>
      </c>
      <c r="P29" s="109"/>
      <c r="Q29" s="108"/>
    </row>
    <row r="30" spans="1:19" x14ac:dyDescent="0.25">
      <c r="A30" s="111"/>
      <c r="B30" s="98"/>
      <c r="C30" s="99"/>
      <c r="D30" s="100"/>
      <c r="E30" s="101"/>
      <c r="G30" s="102"/>
      <c r="H30" s="103"/>
      <c r="J30" s="100"/>
      <c r="K30" s="104" t="e">
        <f t="shared" si="0"/>
        <v>#DIV/0!</v>
      </c>
      <c r="L30" s="101"/>
      <c r="N30" s="85">
        <f t="shared" si="1"/>
        <v>0</v>
      </c>
      <c r="O30" s="105">
        <f t="shared" si="2"/>
        <v>0</v>
      </c>
      <c r="P30" s="109"/>
      <c r="Q30" s="108"/>
    </row>
    <row r="31" spans="1:19" x14ac:dyDescent="0.25">
      <c r="A31" s="112" t="s">
        <v>66</v>
      </c>
      <c r="B31" s="113"/>
      <c r="C31" s="99"/>
      <c r="D31" s="109"/>
      <c r="E31" s="108"/>
      <c r="G31" s="109"/>
      <c r="H31" s="108"/>
      <c r="I31" s="114"/>
      <c r="J31" s="100">
        <v>0</v>
      </c>
      <c r="K31" s="115" t="e">
        <f t="shared" si="0"/>
        <v>#DIV/0!</v>
      </c>
      <c r="L31" s="101"/>
      <c r="N31" s="85">
        <f>-J31</f>
        <v>0</v>
      </c>
      <c r="O31" s="105">
        <f>-L31</f>
        <v>0</v>
      </c>
      <c r="P31" s="109"/>
      <c r="Q31" s="108"/>
    </row>
    <row r="32" spans="1:19" ht="13.2" thickBot="1" x14ac:dyDescent="0.3">
      <c r="A32" s="116" t="s">
        <v>26</v>
      </c>
      <c r="B32" s="116"/>
      <c r="D32" s="117">
        <f>SUM(D11:D31)</f>
        <v>1927934</v>
      </c>
      <c r="E32" s="118">
        <f>SUM(E11:E31)</f>
        <v>1051826.8400000001</v>
      </c>
      <c r="G32" s="117">
        <f>SUM(G11:G31)</f>
        <v>1927934</v>
      </c>
      <c r="H32" s="118">
        <f>SUM(H11:H31)</f>
        <v>1051826.8400000001</v>
      </c>
      <c r="J32" s="117">
        <f>SUM(J1:J31)</f>
        <v>1843185</v>
      </c>
      <c r="K32" s="119">
        <f t="shared" si="0"/>
        <v>0.55236262773405809</v>
      </c>
      <c r="L32" s="118">
        <f>SUM(L1:L31)</f>
        <v>1018106.5099999999</v>
      </c>
      <c r="N32" s="117">
        <f>SUM(N11:N31)</f>
        <v>84749</v>
      </c>
      <c r="O32" s="118">
        <f>SUM(O11:O31)</f>
        <v>33720.330000000031</v>
      </c>
      <c r="P32" s="117">
        <f>SUM(P1:P31)</f>
        <v>1927934</v>
      </c>
      <c r="Q32" s="118">
        <f>SUM(Q11:Q31)</f>
        <v>1051826.8400000001</v>
      </c>
    </row>
    <row r="33" spans="1:24" ht="13.2" thickTop="1" x14ac:dyDescent="0.25">
      <c r="A33" s="120"/>
      <c r="B33" s="120"/>
      <c r="C33" s="121"/>
      <c r="D33" s="122"/>
      <c r="E33" s="123"/>
      <c r="J33" s="122"/>
      <c r="K33" s="122"/>
      <c r="L33" s="123"/>
      <c r="N33" s="124"/>
      <c r="O33" s="125"/>
    </row>
    <row r="34" spans="1:24" x14ac:dyDescent="0.25">
      <c r="A34" s="120"/>
      <c r="B34" s="120"/>
      <c r="C34" s="121"/>
      <c r="D34" s="122"/>
      <c r="E34" s="123"/>
      <c r="J34" s="122"/>
      <c r="K34" s="122"/>
      <c r="L34" s="123"/>
      <c r="N34" s="124"/>
      <c r="O34" s="126"/>
    </row>
    <row r="35" spans="1:24" x14ac:dyDescent="0.25">
      <c r="A35" s="120"/>
      <c r="B35" s="127" t="s">
        <v>67</v>
      </c>
      <c r="C35" s="121"/>
      <c r="D35" s="122"/>
      <c r="E35" s="123"/>
      <c r="G35" s="128"/>
      <c r="H35" s="129">
        <f>-E32+H32</f>
        <v>0</v>
      </c>
      <c r="J35" s="122"/>
      <c r="K35" s="155" t="s">
        <v>68</v>
      </c>
      <c r="L35" s="155"/>
      <c r="N35" s="130">
        <f>H32-L32</f>
        <v>33720.330000000191</v>
      </c>
      <c r="O35" s="126"/>
    </row>
    <row r="36" spans="1:24" x14ac:dyDescent="0.25">
      <c r="A36" s="120"/>
      <c r="B36" s="120"/>
      <c r="C36" s="121"/>
      <c r="D36" s="122"/>
      <c r="E36" s="123"/>
      <c r="G36" s="152" t="s">
        <v>69</v>
      </c>
      <c r="H36" s="152"/>
      <c r="I36" s="152"/>
      <c r="J36" s="152"/>
      <c r="K36" s="131"/>
      <c r="L36" s="123"/>
      <c r="N36" s="124"/>
      <c r="O36" s="126"/>
    </row>
    <row r="37" spans="1:24" x14ac:dyDescent="0.25">
      <c r="A37" s="120"/>
      <c r="B37" s="120"/>
      <c r="C37" s="121"/>
      <c r="D37" s="122"/>
      <c r="E37" s="123"/>
      <c r="G37" s="151" t="s">
        <v>70</v>
      </c>
      <c r="H37" s="151"/>
      <c r="I37" s="151"/>
      <c r="J37" s="151"/>
      <c r="K37" s="132"/>
      <c r="L37" s="123"/>
      <c r="N37" s="124"/>
      <c r="O37" s="126"/>
    </row>
    <row r="38" spans="1:24" x14ac:dyDescent="0.25">
      <c r="A38" s="120"/>
      <c r="B38" s="120"/>
      <c r="C38" s="121"/>
      <c r="D38" s="124"/>
      <c r="E38" s="126"/>
      <c r="J38" s="122"/>
      <c r="K38" s="122"/>
      <c r="L38" s="123"/>
    </row>
    <row r="39" spans="1:24" ht="12.75" customHeight="1" x14ac:dyDescent="0.25">
      <c r="A39" s="131"/>
      <c r="B39" s="131"/>
      <c r="J39" s="133"/>
      <c r="K39" s="133"/>
      <c r="L39" s="134"/>
      <c r="N39" s="135"/>
    </row>
    <row r="40" spans="1:24" ht="30" customHeight="1" x14ac:dyDescent="0.25">
      <c r="A40" s="154" t="s">
        <v>71</v>
      </c>
      <c r="B40" s="154"/>
      <c r="D40" s="136" t="s">
        <v>72</v>
      </c>
      <c r="E40" s="102"/>
      <c r="F40" s="102"/>
      <c r="G40" s="102"/>
      <c r="H40" s="102"/>
      <c r="I40" s="102"/>
      <c r="J40" s="153" t="s">
        <v>73</v>
      </c>
      <c r="K40" s="153"/>
      <c r="L40" s="153"/>
      <c r="M40" s="114"/>
      <c r="N40" s="136" t="s">
        <v>72</v>
      </c>
      <c r="O40" s="137"/>
      <c r="P40" s="137"/>
      <c r="Q40" s="136"/>
      <c r="W40" s="85"/>
      <c r="X40" s="86"/>
    </row>
    <row r="41" spans="1:24" x14ac:dyDescent="0.25">
      <c r="A41" s="85"/>
      <c r="B41" s="86"/>
      <c r="D41" s="102"/>
      <c r="E41" s="102"/>
      <c r="F41" s="102"/>
      <c r="G41" s="102"/>
      <c r="H41" s="102"/>
      <c r="I41" s="102"/>
      <c r="M41" s="114"/>
      <c r="N41" s="102"/>
      <c r="O41" s="137"/>
      <c r="P41" s="137"/>
      <c r="Q41" s="136"/>
      <c r="W41" s="85"/>
      <c r="X41" s="86"/>
    </row>
    <row r="42" spans="1:24" ht="15" customHeight="1" x14ac:dyDescent="0.4">
      <c r="A42" s="138" t="s">
        <v>63</v>
      </c>
      <c r="B42" s="139" t="s">
        <v>64</v>
      </c>
      <c r="D42" s="102"/>
      <c r="E42" s="102"/>
      <c r="F42" s="102"/>
      <c r="G42" s="102"/>
      <c r="H42" s="102"/>
      <c r="I42" s="102"/>
      <c r="J42" s="138" t="s">
        <v>63</v>
      </c>
      <c r="K42" s="138"/>
      <c r="L42" s="139" t="s">
        <v>64</v>
      </c>
      <c r="M42" s="114"/>
      <c r="N42" s="102"/>
      <c r="O42" s="137"/>
      <c r="P42" s="137"/>
      <c r="Q42" s="136"/>
      <c r="W42" s="85"/>
      <c r="X42" s="86"/>
    </row>
    <row r="43" spans="1:24" ht="15" customHeight="1" x14ac:dyDescent="0.25">
      <c r="A43" s="106"/>
      <c r="B43" s="140"/>
      <c r="D43" s="102" t="s">
        <v>74</v>
      </c>
      <c r="E43" s="102"/>
      <c r="F43" s="102"/>
      <c r="G43" s="102"/>
      <c r="H43" s="102"/>
      <c r="I43" s="102"/>
      <c r="J43" s="106"/>
      <c r="K43" s="106"/>
      <c r="L43" s="140"/>
      <c r="M43" s="114"/>
      <c r="N43" s="102" t="s">
        <v>74</v>
      </c>
      <c r="O43" s="144" t="s">
        <v>100</v>
      </c>
      <c r="P43" s="137"/>
      <c r="Q43" s="136"/>
      <c r="W43" s="85"/>
      <c r="X43" s="86"/>
    </row>
    <row r="44" spans="1:24" x14ac:dyDescent="0.25">
      <c r="A44" s="141">
        <f>-D32+P32</f>
        <v>0</v>
      </c>
      <c r="B44" s="142">
        <f>-E32+Q32</f>
        <v>0</v>
      </c>
      <c r="D44" s="102"/>
      <c r="E44" s="102"/>
      <c r="F44" s="102"/>
      <c r="G44" s="102"/>
      <c r="H44" s="102"/>
      <c r="I44" s="102"/>
      <c r="J44" s="141">
        <f>-J32+P32</f>
        <v>84749</v>
      </c>
      <c r="K44" s="141"/>
      <c r="L44" s="142">
        <f>-L32+Q32</f>
        <v>33720.330000000191</v>
      </c>
      <c r="M44" s="114"/>
      <c r="N44" s="102"/>
      <c r="O44" s="137"/>
      <c r="P44" s="137"/>
      <c r="Q44" s="136"/>
      <c r="W44" s="85"/>
      <c r="X44" s="86"/>
    </row>
    <row r="45" spans="1:24" x14ac:dyDescent="0.25">
      <c r="A45" s="106"/>
      <c r="B45" s="140"/>
      <c r="D45" s="102"/>
      <c r="E45" s="102"/>
      <c r="F45" s="102"/>
      <c r="G45" s="102"/>
      <c r="H45" s="102"/>
      <c r="I45" s="102"/>
      <c r="J45" s="82"/>
      <c r="K45" s="82"/>
      <c r="L45" s="82"/>
      <c r="M45" s="114"/>
      <c r="N45" s="102"/>
      <c r="O45" s="137"/>
      <c r="P45" s="137"/>
      <c r="Q45" s="136"/>
      <c r="W45" s="85"/>
      <c r="X45" s="86"/>
    </row>
    <row r="46" spans="1:24" x14ac:dyDescent="0.25">
      <c r="A46" s="85"/>
      <c r="B46" s="85"/>
      <c r="C46" s="86"/>
      <c r="D46" s="82" t="s">
        <v>46</v>
      </c>
      <c r="E46" s="85"/>
      <c r="J46" s="82"/>
      <c r="K46" s="82"/>
      <c r="L46" s="82"/>
      <c r="M46" s="140" t="s">
        <v>46</v>
      </c>
      <c r="O46" s="140" t="s">
        <v>46</v>
      </c>
      <c r="P46" s="106"/>
      <c r="W46" s="85"/>
      <c r="X46" s="86"/>
    </row>
    <row r="47" spans="1:24" ht="30" customHeight="1" x14ac:dyDescent="0.25">
      <c r="A47" s="143" t="s">
        <v>75</v>
      </c>
      <c r="J47" s="143" t="s">
        <v>75</v>
      </c>
      <c r="K47" s="143"/>
      <c r="M47" s="114"/>
      <c r="N47" s="106"/>
      <c r="O47" s="140" t="s">
        <v>46</v>
      </c>
      <c r="P47" s="106"/>
      <c r="W47" s="85"/>
      <c r="X47" s="86"/>
    </row>
    <row r="48" spans="1:24" x14ac:dyDescent="0.25">
      <c r="J48" s="82"/>
      <c r="K48" s="82"/>
      <c r="L48" s="82"/>
      <c r="M48" s="114"/>
      <c r="N48" s="106"/>
      <c r="O48" s="140" t="s">
        <v>46</v>
      </c>
      <c r="P48" s="106"/>
    </row>
  </sheetData>
  <mergeCells count="11">
    <mergeCell ref="N7:O7"/>
    <mergeCell ref="P7:Q7"/>
    <mergeCell ref="N8:O8"/>
    <mergeCell ref="J7:L7"/>
    <mergeCell ref="J8:L8"/>
    <mergeCell ref="G37:J37"/>
    <mergeCell ref="G36:J36"/>
    <mergeCell ref="J40:L40"/>
    <mergeCell ref="A40:B40"/>
    <mergeCell ref="K35:L35"/>
    <mergeCell ref="G7:H7"/>
  </mergeCells>
  <phoneticPr fontId="0" type="noConversion"/>
  <printOptions horizontalCentered="1"/>
  <pageMargins left="0.5" right="0.5" top="0.57999999999999996" bottom="0.32" header="0.18" footer="0.16"/>
  <pageSetup scale="68" orientation="landscape" r:id="rId1"/>
  <headerFooter alignWithMargins="0">
    <oddFooter>&amp;L&amp;D  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57"/>
  <sheetViews>
    <sheetView tabSelected="1" topLeftCell="B1" zoomScale="75" zoomScaleNormal="75" workbookViewId="0">
      <selection activeCell="V13" sqref="V13"/>
    </sheetView>
  </sheetViews>
  <sheetFormatPr defaultRowHeight="13.2" x14ac:dyDescent="0.25"/>
  <cols>
    <col min="1" max="1" width="2.88671875" customWidth="1"/>
    <col min="2" max="2" width="14.109375" customWidth="1"/>
    <col min="3" max="3" width="3.88671875" customWidth="1"/>
    <col min="4" max="4" width="14.44140625" customWidth="1"/>
    <col min="5" max="5" width="2.88671875" customWidth="1"/>
    <col min="6" max="6" width="9.33203125" customWidth="1"/>
    <col min="7" max="7" width="3" customWidth="1"/>
    <col min="8" max="8" width="9.33203125" customWidth="1"/>
    <col min="9" max="9" width="2.88671875" customWidth="1"/>
    <col min="10" max="10" width="15.5546875" customWidth="1"/>
    <col min="11" max="11" width="3.5546875" customWidth="1"/>
    <col min="12" max="12" width="12.88671875" customWidth="1"/>
    <col min="13" max="13" width="2.44140625" customWidth="1"/>
    <col min="14" max="14" width="13.44140625" customWidth="1"/>
    <col min="15" max="15" width="1.33203125" customWidth="1"/>
    <col min="16" max="16" width="11.5546875" customWidth="1"/>
    <col min="17" max="17" width="1.33203125" customWidth="1"/>
    <col min="18" max="18" width="12.6640625" customWidth="1"/>
    <col min="19" max="19" width="1.109375" customWidth="1"/>
    <col min="20" max="20" width="12.6640625" customWidth="1"/>
    <col min="21" max="21" width="1.88671875" customWidth="1"/>
    <col min="22" max="22" width="15.109375" customWidth="1"/>
    <col min="23" max="23" width="2.44140625" customWidth="1"/>
    <col min="24" max="24" width="15.109375" customWidth="1"/>
    <col min="25" max="25" width="3" customWidth="1"/>
    <col min="26" max="26" width="51.5546875" customWidth="1"/>
  </cols>
  <sheetData>
    <row r="1" spans="1:26" ht="13.8" thickBot="1" x14ac:dyDescent="0.3">
      <c r="E1" s="3"/>
      <c r="F1" s="3"/>
      <c r="G1" s="3"/>
      <c r="H1" s="3"/>
      <c r="I1" s="3"/>
      <c r="J1" s="3"/>
      <c r="K1" s="4"/>
      <c r="M1" s="4"/>
      <c r="O1" s="4"/>
      <c r="P1" s="4"/>
      <c r="Q1" s="4"/>
      <c r="R1" s="4"/>
      <c r="S1" s="4"/>
      <c r="U1" s="4"/>
      <c r="Y1" s="4"/>
    </row>
    <row r="2" spans="1:26" ht="18" thickBot="1" x14ac:dyDescent="0.35">
      <c r="B2" s="5" t="s">
        <v>7</v>
      </c>
      <c r="C2" s="8"/>
      <c r="D2" s="6" t="s">
        <v>8</v>
      </c>
      <c r="E2" s="7"/>
      <c r="F2" s="7"/>
      <c r="G2" s="7"/>
      <c r="H2" s="7"/>
      <c r="I2" s="7"/>
      <c r="J2" s="7"/>
      <c r="K2" s="8"/>
      <c r="L2" s="8"/>
      <c r="M2" s="8"/>
      <c r="N2" s="8"/>
      <c r="O2" s="8"/>
      <c r="P2" s="9" t="s">
        <v>9</v>
      </c>
      <c r="Q2" s="9"/>
      <c r="R2" s="9"/>
      <c r="S2" s="8"/>
      <c r="T2" s="10" t="s">
        <v>85</v>
      </c>
      <c r="U2" s="11"/>
      <c r="V2" s="12"/>
      <c r="W2" s="8"/>
      <c r="X2" s="8"/>
      <c r="Y2" s="8"/>
      <c r="Z2" s="13"/>
    </row>
    <row r="3" spans="1:26" ht="18" thickBot="1" x14ac:dyDescent="0.35">
      <c r="B3" s="14" t="s">
        <v>10</v>
      </c>
      <c r="C3" s="7"/>
      <c r="D3" s="15">
        <v>36495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6" t="s">
        <v>11</v>
      </c>
      <c r="Q3" s="16"/>
      <c r="R3" s="16"/>
      <c r="S3" s="7"/>
      <c r="T3" s="17">
        <v>37073</v>
      </c>
      <c r="U3" s="18"/>
      <c r="V3" s="7"/>
      <c r="W3" s="7"/>
      <c r="X3" s="7"/>
      <c r="Y3" s="7"/>
      <c r="Z3" s="19"/>
    </row>
    <row r="4" spans="1:26" ht="18" x14ac:dyDescent="0.35">
      <c r="B4" s="20" t="s">
        <v>12</v>
      </c>
      <c r="C4" s="22"/>
      <c r="D4" s="21" t="s">
        <v>52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/>
      <c r="U4" s="23"/>
      <c r="V4" s="24"/>
      <c r="W4" s="24"/>
      <c r="X4" s="24"/>
      <c r="Y4" s="22"/>
      <c r="Z4" s="25"/>
    </row>
    <row r="5" spans="1:26" ht="13.8" x14ac:dyDescent="0.3">
      <c r="B5" s="20"/>
      <c r="C5" s="22"/>
      <c r="D5" s="22"/>
      <c r="E5" s="22"/>
      <c r="F5" s="22"/>
      <c r="G5" s="22"/>
      <c r="H5" s="22"/>
      <c r="I5" s="22"/>
      <c r="J5" s="26" t="s">
        <v>13</v>
      </c>
      <c r="K5" s="26"/>
      <c r="L5" s="26" t="s">
        <v>14</v>
      </c>
      <c r="M5" s="26"/>
      <c r="N5" s="27" t="s">
        <v>15</v>
      </c>
      <c r="O5" s="26"/>
      <c r="P5" s="26" t="s">
        <v>16</v>
      </c>
      <c r="Q5" s="26"/>
      <c r="R5" s="26" t="s">
        <v>17</v>
      </c>
      <c r="S5" s="22"/>
      <c r="T5" s="26" t="s">
        <v>18</v>
      </c>
      <c r="U5" s="26"/>
      <c r="V5" s="26" t="s">
        <v>19</v>
      </c>
      <c r="W5" s="26"/>
      <c r="X5" s="26" t="s">
        <v>20</v>
      </c>
      <c r="Y5" s="22"/>
      <c r="Z5" s="25"/>
    </row>
    <row r="6" spans="1:26" ht="15.6" x14ac:dyDescent="0.3">
      <c r="A6" s="28"/>
      <c r="B6" s="29"/>
      <c r="C6" s="30"/>
      <c r="D6" s="30"/>
      <c r="E6" s="30"/>
      <c r="F6" s="31" t="s">
        <v>21</v>
      </c>
      <c r="G6" s="32"/>
      <c r="H6" s="31" t="s">
        <v>22</v>
      </c>
      <c r="I6" s="30"/>
      <c r="J6" s="31" t="s">
        <v>21</v>
      </c>
      <c r="K6" s="30"/>
      <c r="L6" s="31" t="s">
        <v>23</v>
      </c>
      <c r="M6" s="31"/>
      <c r="N6" s="31" t="s">
        <v>24</v>
      </c>
      <c r="O6" s="31"/>
      <c r="P6" s="31" t="s">
        <v>25</v>
      </c>
      <c r="Q6" s="31"/>
      <c r="R6" s="31" t="s">
        <v>26</v>
      </c>
      <c r="S6" s="31"/>
      <c r="T6" s="31" t="s">
        <v>27</v>
      </c>
      <c r="U6" s="31"/>
      <c r="V6" s="31" t="s">
        <v>28</v>
      </c>
      <c r="W6" s="31"/>
      <c r="X6" s="31" t="s">
        <v>29</v>
      </c>
      <c r="Y6" s="32"/>
      <c r="Z6" s="33" t="s">
        <v>30</v>
      </c>
    </row>
    <row r="7" spans="1:26" ht="16.2" thickBot="1" x14ac:dyDescent="0.35">
      <c r="A7" s="28"/>
      <c r="B7" s="34"/>
      <c r="C7" s="35"/>
      <c r="D7" s="35"/>
      <c r="E7" s="30"/>
      <c r="F7" s="36" t="s">
        <v>31</v>
      </c>
      <c r="G7" s="32"/>
      <c r="H7" s="36" t="s">
        <v>32</v>
      </c>
      <c r="I7" s="30"/>
      <c r="J7" s="36" t="s">
        <v>33</v>
      </c>
      <c r="K7" s="30"/>
      <c r="L7" s="36" t="s">
        <v>34</v>
      </c>
      <c r="M7" s="31"/>
      <c r="N7" s="36" t="s">
        <v>35</v>
      </c>
      <c r="O7" s="31"/>
      <c r="P7" s="36" t="s">
        <v>36</v>
      </c>
      <c r="Q7" s="36"/>
      <c r="R7" s="36" t="s">
        <v>37</v>
      </c>
      <c r="S7" s="36"/>
      <c r="T7" s="36" t="s">
        <v>34</v>
      </c>
      <c r="U7" s="31"/>
      <c r="V7" s="36" t="s">
        <v>9</v>
      </c>
      <c r="W7" s="31"/>
      <c r="X7" s="36" t="s">
        <v>9</v>
      </c>
      <c r="Y7" s="32"/>
      <c r="Z7" s="37" t="s">
        <v>38</v>
      </c>
    </row>
    <row r="8" spans="1:26" ht="13.8" x14ac:dyDescent="0.3">
      <c r="B8" s="20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5"/>
    </row>
    <row r="9" spans="1:26" ht="15.6" x14ac:dyDescent="0.3">
      <c r="B9" s="38" t="s">
        <v>39</v>
      </c>
      <c r="C9" s="16"/>
      <c r="D9" s="16"/>
      <c r="E9" s="22"/>
      <c r="F9" s="39"/>
      <c r="G9" s="22"/>
      <c r="H9" s="39"/>
      <c r="I9" s="22"/>
      <c r="J9" s="40">
        <v>0</v>
      </c>
      <c r="K9" s="41"/>
      <c r="L9" s="42">
        <v>0</v>
      </c>
      <c r="M9" s="43"/>
      <c r="N9" s="44">
        <f>J9-L9</f>
        <v>0</v>
      </c>
      <c r="O9" s="41"/>
      <c r="P9" s="42">
        <v>0</v>
      </c>
      <c r="Q9" s="41"/>
      <c r="R9" s="44">
        <f>N9-P9</f>
        <v>0</v>
      </c>
      <c r="S9" s="41"/>
      <c r="T9" s="42">
        <v>0</v>
      </c>
      <c r="U9" s="43"/>
      <c r="V9" s="44">
        <f>T9-N9</f>
        <v>0</v>
      </c>
      <c r="W9" s="45"/>
      <c r="X9" s="44">
        <f>T9-R9</f>
        <v>0</v>
      </c>
      <c r="Y9" s="22"/>
      <c r="Z9" s="46"/>
    </row>
    <row r="10" spans="1:26" ht="15.6" x14ac:dyDescent="0.3">
      <c r="B10" s="38"/>
      <c r="C10" s="16"/>
      <c r="D10" s="16"/>
      <c r="E10" s="22"/>
      <c r="F10" s="22"/>
      <c r="G10" s="22"/>
      <c r="H10" s="22"/>
      <c r="I10" s="22"/>
      <c r="J10" s="41"/>
      <c r="K10" s="41"/>
      <c r="L10" s="41"/>
      <c r="M10" s="41"/>
      <c r="N10" s="45"/>
      <c r="O10" s="41"/>
      <c r="P10" s="41"/>
      <c r="Q10" s="41"/>
      <c r="R10" s="45"/>
      <c r="S10" s="41"/>
      <c r="T10" s="41"/>
      <c r="U10" s="41"/>
      <c r="V10" s="45"/>
      <c r="W10" s="45"/>
      <c r="X10" s="45"/>
      <c r="Y10" s="22"/>
      <c r="Z10" s="47"/>
    </row>
    <row r="11" spans="1:26" ht="15.6" x14ac:dyDescent="0.3">
      <c r="B11" s="38" t="s">
        <v>40</v>
      </c>
      <c r="C11" s="16"/>
      <c r="D11" s="48"/>
      <c r="E11" s="22"/>
      <c r="F11" s="39"/>
      <c r="G11" s="22"/>
      <c r="H11" s="39"/>
      <c r="I11" s="22"/>
      <c r="J11" s="40">
        <v>0</v>
      </c>
      <c r="K11" s="41"/>
      <c r="L11" s="42">
        <v>0</v>
      </c>
      <c r="M11" s="43"/>
      <c r="N11" s="44">
        <f>J11-L11</f>
        <v>0</v>
      </c>
      <c r="O11" s="41"/>
      <c r="P11" s="42">
        <v>0</v>
      </c>
      <c r="Q11" s="41"/>
      <c r="R11" s="44">
        <f>N11-P11</f>
        <v>0</v>
      </c>
      <c r="S11" s="41"/>
      <c r="T11" s="42">
        <v>0</v>
      </c>
      <c r="U11" s="43"/>
      <c r="V11" s="44">
        <f>T11-N11</f>
        <v>0</v>
      </c>
      <c r="W11" s="45"/>
      <c r="X11" s="44">
        <f>T11-R11</f>
        <v>0</v>
      </c>
      <c r="Y11" s="22"/>
      <c r="Z11" s="46"/>
    </row>
    <row r="12" spans="1:26" ht="15.6" x14ac:dyDescent="0.3">
      <c r="B12" s="49" t="s">
        <v>41</v>
      </c>
      <c r="C12" s="50"/>
      <c r="D12" s="50"/>
      <c r="E12" s="22"/>
      <c r="F12" s="51"/>
      <c r="G12" s="22"/>
      <c r="H12" s="51"/>
      <c r="I12" s="22"/>
      <c r="J12" s="52">
        <f>J9+J11</f>
        <v>0</v>
      </c>
      <c r="K12" s="41"/>
      <c r="L12" s="52">
        <f>L9+L11</f>
        <v>0</v>
      </c>
      <c r="M12" s="41"/>
      <c r="N12" s="53">
        <f>N9+N11</f>
        <v>0</v>
      </c>
      <c r="O12" s="41"/>
      <c r="P12" s="52">
        <f>P9+P11</f>
        <v>0</v>
      </c>
      <c r="Q12" s="41"/>
      <c r="R12" s="44">
        <f>R9+R11</f>
        <v>0</v>
      </c>
      <c r="S12" s="41"/>
      <c r="T12" s="44">
        <f>T9+T11</f>
        <v>0</v>
      </c>
      <c r="U12" s="41"/>
      <c r="V12" s="44">
        <f>V9+V11</f>
        <v>0</v>
      </c>
      <c r="W12" s="45"/>
      <c r="X12" s="44">
        <f>X9+X11</f>
        <v>0</v>
      </c>
      <c r="Y12" s="22"/>
      <c r="Z12" s="54"/>
    </row>
    <row r="13" spans="1:26" ht="15.6" x14ac:dyDescent="0.3">
      <c r="B13" s="38"/>
      <c r="C13" s="16"/>
      <c r="D13" s="16"/>
      <c r="E13" s="22"/>
      <c r="F13" s="22"/>
      <c r="G13" s="22"/>
      <c r="H13" s="22"/>
      <c r="I13" s="22"/>
      <c r="J13" s="41"/>
      <c r="K13" s="41"/>
      <c r="L13" s="41"/>
      <c r="M13" s="41"/>
      <c r="N13" s="45"/>
      <c r="O13" s="41"/>
      <c r="P13" s="41"/>
      <c r="Q13" s="41"/>
      <c r="R13" s="45"/>
      <c r="S13" s="41"/>
      <c r="T13" s="41"/>
      <c r="U13" s="41"/>
      <c r="V13" s="45"/>
      <c r="W13" s="45"/>
      <c r="X13" s="45"/>
      <c r="Y13" s="22"/>
      <c r="Z13" s="47"/>
    </row>
    <row r="14" spans="1:26" ht="15.6" x14ac:dyDescent="0.3">
      <c r="B14" s="38"/>
      <c r="C14" s="16"/>
      <c r="D14" s="16"/>
      <c r="E14" s="22"/>
      <c r="F14" s="22"/>
      <c r="G14" s="22"/>
      <c r="H14" s="22"/>
      <c r="I14" s="22"/>
      <c r="J14" s="41"/>
      <c r="K14" s="41"/>
      <c r="L14" s="41"/>
      <c r="M14" s="41"/>
      <c r="N14" s="45"/>
      <c r="O14" s="41"/>
      <c r="P14" s="41"/>
      <c r="Q14" s="41"/>
      <c r="R14" s="45"/>
      <c r="S14" s="41"/>
      <c r="T14" s="41"/>
      <c r="U14" s="41"/>
      <c r="V14" s="45"/>
      <c r="W14" s="45"/>
      <c r="X14" s="45"/>
      <c r="Y14" s="22"/>
      <c r="Z14" s="47"/>
    </row>
    <row r="15" spans="1:26" ht="15.6" x14ac:dyDescent="0.3">
      <c r="B15" s="38"/>
      <c r="C15" s="16"/>
      <c r="D15" s="16"/>
      <c r="E15" s="22"/>
      <c r="F15" s="22"/>
      <c r="G15" s="22"/>
      <c r="H15" s="22"/>
      <c r="I15" s="22"/>
      <c r="J15" s="41"/>
      <c r="K15" s="41"/>
      <c r="L15" s="41"/>
      <c r="M15" s="41"/>
      <c r="N15" s="45"/>
      <c r="O15" s="41"/>
      <c r="P15" s="41"/>
      <c r="Q15" s="41"/>
      <c r="R15" s="45"/>
      <c r="S15" s="41"/>
      <c r="T15" s="41"/>
      <c r="U15" s="41"/>
      <c r="V15" s="45"/>
      <c r="W15" s="45"/>
      <c r="X15" s="45"/>
      <c r="Y15" s="22"/>
      <c r="Z15" s="47"/>
    </row>
    <row r="16" spans="1:26" ht="15.6" x14ac:dyDescent="0.3">
      <c r="B16" s="38" t="s">
        <v>42</v>
      </c>
      <c r="C16" s="16"/>
      <c r="D16" s="48"/>
      <c r="E16" s="22"/>
      <c r="F16" s="39" t="s">
        <v>43</v>
      </c>
      <c r="G16" s="22"/>
      <c r="H16" s="55">
        <f>+T3</f>
        <v>37073</v>
      </c>
      <c r="I16" s="22"/>
      <c r="J16" s="40">
        <v>0</v>
      </c>
      <c r="K16" s="41"/>
      <c r="L16" s="42">
        <v>70957</v>
      </c>
      <c r="M16" s="43"/>
      <c r="N16" s="44">
        <f>J16-L16</f>
        <v>-70957</v>
      </c>
      <c r="O16" s="41"/>
      <c r="P16" s="42">
        <v>0</v>
      </c>
      <c r="Q16" s="41"/>
      <c r="R16" s="44">
        <f>N16-P16</f>
        <v>-70957</v>
      </c>
      <c r="S16" s="41"/>
      <c r="T16" s="42">
        <v>34835</v>
      </c>
      <c r="U16" s="43"/>
      <c r="V16" s="44">
        <f>T16-N16</f>
        <v>105792</v>
      </c>
      <c r="W16" s="45"/>
      <c r="X16" s="44">
        <f>T16-R16</f>
        <v>105792</v>
      </c>
      <c r="Y16" s="22"/>
      <c r="Z16" s="46" t="s">
        <v>44</v>
      </c>
    </row>
    <row r="17" spans="2:26" ht="15.6" x14ac:dyDescent="0.3">
      <c r="B17" s="49" t="s">
        <v>45</v>
      </c>
      <c r="C17" s="50"/>
      <c r="D17" s="50"/>
      <c r="E17" s="22"/>
      <c r="F17" s="51"/>
      <c r="G17" s="22"/>
      <c r="H17" s="51"/>
      <c r="I17" s="22"/>
      <c r="J17" s="52">
        <f>J16</f>
        <v>0</v>
      </c>
      <c r="K17" s="41"/>
      <c r="L17" s="52">
        <f>L16</f>
        <v>70957</v>
      </c>
      <c r="M17" s="43"/>
      <c r="N17" s="53">
        <f>N16</f>
        <v>-70957</v>
      </c>
      <c r="O17" s="41"/>
      <c r="P17" s="52">
        <f>P16</f>
        <v>0</v>
      </c>
      <c r="Q17" s="41"/>
      <c r="R17" s="53">
        <f>R16</f>
        <v>-70957</v>
      </c>
      <c r="S17" s="41"/>
      <c r="T17" s="52">
        <f>T16</f>
        <v>34835</v>
      </c>
      <c r="U17" s="43"/>
      <c r="V17" s="53">
        <f>V16</f>
        <v>105792</v>
      </c>
      <c r="W17" s="45"/>
      <c r="X17" s="53">
        <f>X16</f>
        <v>105792</v>
      </c>
      <c r="Y17" s="22"/>
      <c r="Z17" s="46" t="s">
        <v>46</v>
      </c>
    </row>
    <row r="18" spans="2:26" ht="16.2" thickBot="1" x14ac:dyDescent="0.35">
      <c r="B18" s="56" t="s">
        <v>47</v>
      </c>
      <c r="C18" s="57"/>
      <c r="D18" s="57"/>
      <c r="E18" s="22"/>
      <c r="F18" s="58"/>
      <c r="G18" s="22"/>
      <c r="H18" s="58"/>
      <c r="I18" s="22"/>
      <c r="J18" s="59">
        <f>J12+J17</f>
        <v>0</v>
      </c>
      <c r="K18" s="41"/>
      <c r="L18" s="59">
        <f>L12+L17</f>
        <v>70957</v>
      </c>
      <c r="M18" s="45"/>
      <c r="N18" s="60">
        <f>N12+N17</f>
        <v>-70957</v>
      </c>
      <c r="O18" s="41"/>
      <c r="P18" s="59">
        <f>P12+P17</f>
        <v>0</v>
      </c>
      <c r="Q18" s="41"/>
      <c r="R18" s="60">
        <f>R12+R17</f>
        <v>-70957</v>
      </c>
      <c r="S18" s="41"/>
      <c r="T18" s="60">
        <f>T12+T17</f>
        <v>34835</v>
      </c>
      <c r="U18" s="45"/>
      <c r="V18" s="60">
        <f>V12+V17</f>
        <v>105792</v>
      </c>
      <c r="W18" s="45"/>
      <c r="X18" s="60">
        <f>X12+X17</f>
        <v>105792</v>
      </c>
      <c r="Y18" s="22"/>
      <c r="Z18" s="61"/>
    </row>
    <row r="19" spans="2:26" ht="13.8" thickTop="1" x14ac:dyDescent="0.25">
      <c r="B19" s="1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 t="s">
        <v>46</v>
      </c>
      <c r="S19" s="7"/>
      <c r="T19" s="7"/>
      <c r="U19" s="7"/>
      <c r="V19" s="7"/>
      <c r="W19" s="7"/>
      <c r="X19" s="7"/>
      <c r="Y19" s="7"/>
      <c r="Z19" s="19"/>
    </row>
    <row r="20" spans="2:26" x14ac:dyDescent="0.25">
      <c r="B20" s="1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19"/>
    </row>
    <row r="21" spans="2:26" ht="15.6" x14ac:dyDescent="0.3">
      <c r="B21" s="62" t="s">
        <v>48</v>
      </c>
      <c r="C21" s="63"/>
      <c r="D21" s="6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9"/>
    </row>
    <row r="22" spans="2:26" ht="15.6" x14ac:dyDescent="0.3">
      <c r="B22" s="64" t="s">
        <v>49</v>
      </c>
      <c r="C22" s="65"/>
      <c r="D22" s="65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9"/>
    </row>
    <row r="23" spans="2:26" ht="13.8" thickBot="1" x14ac:dyDescent="0.3">
      <c r="B23" s="66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8"/>
    </row>
    <row r="25" spans="2:26" x14ac:dyDescent="0.25">
      <c r="B25" s="73" t="s">
        <v>98</v>
      </c>
      <c r="C25" s="150"/>
      <c r="D25" s="73" t="s">
        <v>99</v>
      </c>
      <c r="F25" s="73" t="s">
        <v>81</v>
      </c>
      <c r="H25" s="73" t="s">
        <v>57</v>
      </c>
    </row>
    <row r="26" spans="2:26" x14ac:dyDescent="0.25">
      <c r="F26" s="146">
        <v>-3395</v>
      </c>
      <c r="H26" s="146">
        <f t="shared" ref="H26:H39" si="0">+D26-F26</f>
        <v>3395</v>
      </c>
    </row>
    <row r="27" spans="2:26" x14ac:dyDescent="0.25">
      <c r="B27" s="145">
        <v>36495</v>
      </c>
      <c r="C27" s="145"/>
      <c r="D27" s="77">
        <v>-18095</v>
      </c>
      <c r="F27" s="146"/>
      <c r="G27" s="146"/>
      <c r="H27" s="146">
        <f t="shared" si="0"/>
        <v>-18095</v>
      </c>
      <c r="I27" s="146"/>
      <c r="J27" s="146"/>
      <c r="K27" s="146"/>
      <c r="L27" s="146"/>
    </row>
    <row r="28" spans="2:26" x14ac:dyDescent="0.25">
      <c r="B28" s="145">
        <v>36526</v>
      </c>
      <c r="C28" s="145"/>
      <c r="D28" s="77">
        <v>25807</v>
      </c>
      <c r="F28" s="146"/>
      <c r="G28" s="146"/>
      <c r="H28" s="146">
        <f t="shared" si="0"/>
        <v>25807</v>
      </c>
      <c r="I28" s="146"/>
      <c r="J28" s="146"/>
      <c r="K28" s="146"/>
      <c r="L28" s="146"/>
    </row>
    <row r="29" spans="2:26" x14ac:dyDescent="0.25">
      <c r="B29" s="145">
        <v>36557</v>
      </c>
      <c r="C29" s="145"/>
      <c r="D29" s="77">
        <v>8179</v>
      </c>
      <c r="F29" s="146"/>
      <c r="G29" s="146"/>
      <c r="H29" s="146">
        <f t="shared" si="0"/>
        <v>8179</v>
      </c>
      <c r="I29" s="146"/>
      <c r="J29" s="146"/>
      <c r="K29" s="146"/>
      <c r="L29" s="146"/>
    </row>
    <row r="30" spans="2:26" x14ac:dyDescent="0.25">
      <c r="B30" s="145">
        <v>36586</v>
      </c>
      <c r="C30" s="145"/>
      <c r="D30" s="77">
        <v>30146</v>
      </c>
      <c r="F30" s="146"/>
      <c r="G30" s="146"/>
      <c r="H30" s="146">
        <f t="shared" si="0"/>
        <v>30146</v>
      </c>
      <c r="I30" s="146"/>
      <c r="J30" s="146"/>
      <c r="K30" s="146"/>
      <c r="L30" s="146"/>
    </row>
    <row r="31" spans="2:26" x14ac:dyDescent="0.25">
      <c r="B31" s="145">
        <v>36617</v>
      </c>
      <c r="C31" s="145"/>
      <c r="D31" s="77">
        <v>70</v>
      </c>
      <c r="F31" s="146"/>
      <c r="G31" s="146"/>
      <c r="H31" s="146">
        <f t="shared" si="0"/>
        <v>70</v>
      </c>
      <c r="I31" s="146"/>
      <c r="J31" s="146"/>
      <c r="K31" s="146"/>
      <c r="L31" s="146"/>
    </row>
    <row r="32" spans="2:26" x14ac:dyDescent="0.25">
      <c r="B32" s="145">
        <v>36647</v>
      </c>
      <c r="C32" s="145"/>
      <c r="D32" s="77">
        <v>3328</v>
      </c>
      <c r="F32" s="146"/>
      <c r="G32" s="146"/>
      <c r="H32" s="146">
        <f t="shared" si="0"/>
        <v>3328</v>
      </c>
      <c r="I32" s="146"/>
      <c r="J32" s="146"/>
      <c r="K32" s="146"/>
      <c r="L32" s="146"/>
    </row>
    <row r="33" spans="2:12" x14ac:dyDescent="0.25">
      <c r="B33" s="145">
        <v>36678</v>
      </c>
      <c r="C33" s="145"/>
      <c r="D33" s="77">
        <v>0</v>
      </c>
      <c r="F33" s="146"/>
      <c r="G33" s="146"/>
      <c r="H33" s="146">
        <f t="shared" si="0"/>
        <v>0</v>
      </c>
      <c r="I33" s="146"/>
      <c r="J33" s="146"/>
      <c r="K33" s="146"/>
      <c r="L33" s="146"/>
    </row>
    <row r="34" spans="2:12" x14ac:dyDescent="0.25">
      <c r="B34" s="145">
        <v>36708</v>
      </c>
      <c r="C34" s="145"/>
      <c r="D34" s="77">
        <v>0</v>
      </c>
      <c r="F34" s="146"/>
      <c r="G34" s="146"/>
      <c r="H34" s="146">
        <f t="shared" si="0"/>
        <v>0</v>
      </c>
      <c r="I34" s="146"/>
      <c r="J34" s="146"/>
      <c r="K34" s="146"/>
      <c r="L34" s="146"/>
    </row>
    <row r="35" spans="2:12" x14ac:dyDescent="0.25">
      <c r="B35" s="145">
        <v>36739</v>
      </c>
      <c r="C35" s="145"/>
      <c r="D35" s="77">
        <v>0</v>
      </c>
      <c r="F35" s="146"/>
      <c r="G35" s="146"/>
      <c r="H35" s="146">
        <f t="shared" si="0"/>
        <v>0</v>
      </c>
      <c r="I35" s="146"/>
      <c r="J35" s="146"/>
      <c r="K35" s="146"/>
      <c r="L35" s="146"/>
    </row>
    <row r="36" spans="2:12" x14ac:dyDescent="0.25">
      <c r="B36" s="145">
        <v>36770</v>
      </c>
      <c r="C36" s="145"/>
      <c r="D36" s="77">
        <v>69461</v>
      </c>
      <c r="F36" s="146"/>
      <c r="G36" s="146"/>
      <c r="H36" s="146">
        <f t="shared" si="0"/>
        <v>69461</v>
      </c>
      <c r="I36" s="146"/>
      <c r="J36" s="146"/>
      <c r="K36" s="146"/>
      <c r="L36" s="146"/>
    </row>
    <row r="37" spans="2:12" x14ac:dyDescent="0.25">
      <c r="B37" s="145">
        <v>36800</v>
      </c>
      <c r="C37" s="145"/>
      <c r="D37" s="77">
        <v>-90693</v>
      </c>
      <c r="F37" s="146"/>
      <c r="G37" s="146"/>
      <c r="H37" s="146">
        <f t="shared" si="0"/>
        <v>-90693</v>
      </c>
      <c r="I37" s="146"/>
      <c r="J37" s="146"/>
      <c r="K37" s="146"/>
      <c r="L37" s="146"/>
    </row>
    <row r="38" spans="2:12" x14ac:dyDescent="0.25">
      <c r="B38" s="145">
        <v>36831</v>
      </c>
      <c r="C38" s="145"/>
      <c r="D38" s="77">
        <v>-13835</v>
      </c>
      <c r="F38" s="146"/>
      <c r="G38" s="146"/>
      <c r="H38" s="146">
        <f t="shared" si="0"/>
        <v>-13835</v>
      </c>
      <c r="I38" s="146"/>
      <c r="J38" s="146"/>
      <c r="K38" s="146"/>
      <c r="L38" s="146"/>
    </row>
    <row r="39" spans="2:12" x14ac:dyDescent="0.25">
      <c r="B39" s="145">
        <v>36861</v>
      </c>
      <c r="C39" s="145"/>
      <c r="D39" s="77">
        <v>28190</v>
      </c>
      <c r="F39" s="146"/>
      <c r="G39" s="146"/>
      <c r="H39" s="146">
        <f t="shared" si="0"/>
        <v>28190</v>
      </c>
      <c r="I39" s="146"/>
      <c r="J39" s="146"/>
      <c r="K39" s="146"/>
      <c r="L39" s="146"/>
    </row>
    <row r="40" spans="2:12" x14ac:dyDescent="0.25">
      <c r="B40" s="145">
        <v>36892</v>
      </c>
      <c r="C40" s="145"/>
      <c r="D40" s="77">
        <v>2893</v>
      </c>
      <c r="F40" s="146">
        <v>2250</v>
      </c>
      <c r="G40" s="146"/>
      <c r="H40" s="146">
        <f t="shared" ref="H40:H46" si="1">+D40-F40</f>
        <v>643</v>
      </c>
      <c r="I40" s="146"/>
      <c r="J40" s="146"/>
      <c r="K40" s="146"/>
      <c r="L40" s="146"/>
    </row>
    <row r="41" spans="2:12" x14ac:dyDescent="0.25">
      <c r="B41" s="145">
        <v>36923</v>
      </c>
      <c r="C41" s="145"/>
      <c r="D41" s="77">
        <v>8258</v>
      </c>
      <c r="F41" s="146">
        <v>8049</v>
      </c>
      <c r="G41" s="146"/>
      <c r="H41" s="146">
        <f t="shared" si="1"/>
        <v>209</v>
      </c>
      <c r="I41" s="146"/>
      <c r="J41" s="146"/>
      <c r="K41" s="146"/>
      <c r="L41" s="146"/>
    </row>
    <row r="42" spans="2:12" x14ac:dyDescent="0.25">
      <c r="B42" s="145">
        <v>36951</v>
      </c>
      <c r="C42" s="145"/>
      <c r="D42" s="77">
        <v>-19674</v>
      </c>
      <c r="F42" s="146">
        <v>-19673</v>
      </c>
      <c r="G42" s="146"/>
      <c r="H42" s="146">
        <f t="shared" si="1"/>
        <v>-1</v>
      </c>
      <c r="I42" s="146"/>
      <c r="J42" s="146"/>
      <c r="K42" s="146"/>
      <c r="L42" s="146"/>
    </row>
    <row r="43" spans="2:12" x14ac:dyDescent="0.25">
      <c r="B43" s="145">
        <v>36982</v>
      </c>
      <c r="C43" s="145"/>
      <c r="D43" s="77">
        <v>15288</v>
      </c>
      <c r="F43" s="146">
        <v>15271</v>
      </c>
      <c r="G43" s="146"/>
      <c r="H43" s="146">
        <f t="shared" si="1"/>
        <v>17</v>
      </c>
      <c r="I43" s="146"/>
      <c r="J43" s="146"/>
      <c r="K43" s="146"/>
      <c r="L43" s="146"/>
    </row>
    <row r="44" spans="2:12" x14ac:dyDescent="0.25">
      <c r="B44" s="145">
        <v>37012</v>
      </c>
      <c r="C44" s="145"/>
      <c r="D44" s="77">
        <v>41134</v>
      </c>
      <c r="F44" s="146">
        <v>36828</v>
      </c>
      <c r="G44" s="146"/>
      <c r="H44" s="146">
        <f t="shared" si="1"/>
        <v>4306</v>
      </c>
      <c r="I44" s="146"/>
      <c r="J44" s="146"/>
      <c r="K44" s="146"/>
      <c r="L44" s="146"/>
    </row>
    <row r="45" spans="2:12" x14ac:dyDescent="0.25">
      <c r="B45" s="145">
        <v>37043</v>
      </c>
      <c r="C45" s="145"/>
      <c r="D45" s="77">
        <v>-4065</v>
      </c>
      <c r="F45" s="146">
        <v>-6095</v>
      </c>
      <c r="G45" s="146"/>
      <c r="H45" s="146">
        <f t="shared" si="1"/>
        <v>2030</v>
      </c>
      <c r="I45" s="146"/>
      <c r="J45" s="146"/>
      <c r="K45" s="146"/>
      <c r="L45" s="146"/>
    </row>
    <row r="46" spans="2:12" x14ac:dyDescent="0.25">
      <c r="B46" s="145">
        <v>37073</v>
      </c>
      <c r="C46" s="145"/>
      <c r="D46" s="77">
        <v>-15435</v>
      </c>
      <c r="F46" s="146">
        <v>1600</v>
      </c>
      <c r="G46" s="146"/>
      <c r="H46" s="146">
        <f t="shared" si="1"/>
        <v>-17035</v>
      </c>
      <c r="I46" s="146"/>
      <c r="J46" s="146"/>
      <c r="K46" s="146"/>
      <c r="L46" s="146"/>
    </row>
    <row r="47" spans="2:12" x14ac:dyDescent="0.25">
      <c r="F47" s="146"/>
      <c r="G47" s="146"/>
      <c r="H47" s="146"/>
      <c r="I47" s="146"/>
      <c r="J47" s="146"/>
      <c r="K47" s="146"/>
      <c r="L47" s="146"/>
    </row>
    <row r="48" spans="2:12" ht="13.8" thickBot="1" x14ac:dyDescent="0.3">
      <c r="D48" s="147">
        <f>SUM(D26:D47)</f>
        <v>70957</v>
      </c>
      <c r="F48" s="147">
        <f>SUM(F26:F47)</f>
        <v>34835</v>
      </c>
      <c r="G48" s="146"/>
      <c r="H48" s="147">
        <f>SUM(H26:H47)</f>
        <v>36122</v>
      </c>
      <c r="I48" s="146"/>
      <c r="J48" s="146"/>
      <c r="K48" s="146"/>
      <c r="L48" s="146"/>
    </row>
    <row r="49" spans="4:16" ht="13.8" thickTop="1" x14ac:dyDescent="0.25">
      <c r="D49" s="146"/>
      <c r="J49" s="146"/>
      <c r="K49" s="146"/>
      <c r="L49" s="146"/>
      <c r="M49" s="146"/>
      <c r="N49" s="146"/>
      <c r="O49" s="146"/>
      <c r="P49" s="146"/>
    </row>
    <row r="50" spans="4:16" x14ac:dyDescent="0.25">
      <c r="D50" s="146"/>
      <c r="J50" s="146"/>
      <c r="K50" s="146"/>
      <c r="L50" s="146"/>
      <c r="M50" s="146"/>
      <c r="N50" s="146"/>
      <c r="O50" s="146"/>
      <c r="P50" s="146"/>
    </row>
    <row r="51" spans="4:16" x14ac:dyDescent="0.25">
      <c r="D51" s="146"/>
      <c r="J51" s="146"/>
      <c r="K51" s="146"/>
      <c r="L51" s="146"/>
      <c r="M51" s="146"/>
      <c r="N51" s="146"/>
      <c r="O51" s="146"/>
      <c r="P51" s="146"/>
    </row>
    <row r="52" spans="4:16" x14ac:dyDescent="0.25">
      <c r="D52" s="146"/>
      <c r="J52" s="146"/>
      <c r="K52" s="146"/>
      <c r="L52" s="146"/>
      <c r="M52" s="146"/>
      <c r="N52" s="146"/>
      <c r="O52" s="146"/>
      <c r="P52" s="146"/>
    </row>
    <row r="53" spans="4:16" x14ac:dyDescent="0.25">
      <c r="J53" s="146"/>
      <c r="K53" s="146"/>
      <c r="L53" s="146"/>
      <c r="M53" s="146"/>
      <c r="N53" s="146"/>
      <c r="O53" s="146"/>
      <c r="P53" s="146"/>
    </row>
    <row r="54" spans="4:16" x14ac:dyDescent="0.25">
      <c r="J54" s="146"/>
      <c r="K54" s="146"/>
      <c r="L54" s="146"/>
      <c r="M54" s="146"/>
      <c r="N54" s="146"/>
      <c r="O54" s="146"/>
      <c r="P54" s="146"/>
    </row>
    <row r="55" spans="4:16" x14ac:dyDescent="0.25">
      <c r="J55" s="146"/>
      <c r="K55" s="146"/>
      <c r="L55" s="146"/>
      <c r="M55" s="146"/>
      <c r="N55" s="146"/>
      <c r="O55" s="146"/>
      <c r="P55" s="146"/>
    </row>
    <row r="56" spans="4:16" x14ac:dyDescent="0.25">
      <c r="J56" s="146"/>
      <c r="K56" s="146"/>
      <c r="L56" s="146"/>
      <c r="M56" s="146"/>
      <c r="N56" s="146"/>
      <c r="O56" s="146"/>
      <c r="P56" s="146"/>
    </row>
    <row r="57" spans="4:16" x14ac:dyDescent="0.25">
      <c r="J57" s="146"/>
      <c r="K57" s="146"/>
      <c r="L57" s="146"/>
      <c r="M57" s="146"/>
      <c r="N57" s="146"/>
      <c r="O57" s="146"/>
      <c r="P57" s="146"/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Q49"/>
  <sheetViews>
    <sheetView workbookViewId="0">
      <pane xSplit="3420" ySplit="1272" topLeftCell="T5" activePane="bottomLeft"/>
      <selection pane="topRight" activeCell="C1" sqref="C1"/>
      <selection pane="bottomLeft" activeCell="A28" sqref="A28"/>
      <selection pane="bottomRight" activeCell="AK10" sqref="AK10"/>
    </sheetView>
  </sheetViews>
  <sheetFormatPr defaultRowHeight="13.2" x14ac:dyDescent="0.25"/>
  <cols>
    <col min="1" max="1" width="26.33203125" customWidth="1"/>
    <col min="2" max="2" width="2.5546875" customWidth="1"/>
    <col min="4" max="4" width="2.109375" customWidth="1"/>
    <col min="6" max="6" width="3" customWidth="1"/>
    <col min="8" max="8" width="2.5546875" customWidth="1"/>
    <col min="10" max="10" width="2.109375" customWidth="1"/>
    <col min="11" max="11" width="10.33203125" bestFit="1" customWidth="1"/>
    <col min="12" max="12" width="2.44140625" customWidth="1"/>
    <col min="13" max="13" width="10.33203125" bestFit="1" customWidth="1"/>
    <col min="14" max="14" width="2.44140625" customWidth="1"/>
    <col min="15" max="15" width="10.33203125" bestFit="1" customWidth="1"/>
    <col min="16" max="16" width="2.5546875" customWidth="1"/>
    <col min="17" max="17" width="11.33203125" bestFit="1" customWidth="1"/>
    <col min="18" max="18" width="2.44140625" customWidth="1"/>
    <col min="19" max="19" width="10.33203125" bestFit="1" customWidth="1"/>
    <col min="20" max="20" width="2.109375" customWidth="1"/>
    <col min="21" max="21" width="10.33203125" bestFit="1" customWidth="1"/>
    <col min="22" max="22" width="1.88671875" customWidth="1"/>
    <col min="24" max="24" width="2.88671875" customWidth="1"/>
    <col min="25" max="25" width="9.33203125" bestFit="1" customWidth="1"/>
    <col min="26" max="26" width="2" customWidth="1"/>
    <col min="27" max="27" width="9.33203125" customWidth="1"/>
    <col min="28" max="28" width="2.33203125" customWidth="1"/>
    <col min="29" max="29" width="9.33203125" customWidth="1"/>
    <col min="30" max="30" width="2.44140625" customWidth="1"/>
    <col min="31" max="31" width="9.33203125" customWidth="1"/>
    <col min="32" max="32" width="2" customWidth="1"/>
    <col min="33" max="33" width="9.33203125" customWidth="1"/>
    <col min="34" max="34" width="2" customWidth="1"/>
    <col min="35" max="35" width="9.33203125" customWidth="1"/>
    <col min="36" max="36" width="3.6640625" customWidth="1"/>
    <col min="37" max="37" width="9.33203125" customWidth="1"/>
    <col min="38" max="38" width="3.109375" customWidth="1"/>
    <col min="39" max="39" width="9.33203125" customWidth="1"/>
    <col min="40" max="40" width="2.33203125" customWidth="1"/>
    <col min="41" max="41" width="14" customWidth="1"/>
    <col min="42" max="42" width="2.109375" customWidth="1"/>
    <col min="43" max="43" width="16.109375" customWidth="1"/>
  </cols>
  <sheetData>
    <row r="4" spans="1:43" x14ac:dyDescent="0.25">
      <c r="A4" s="2" t="s">
        <v>91</v>
      </c>
    </row>
    <row r="5" spans="1:43" x14ac:dyDescent="0.25">
      <c r="A5" s="70" t="s">
        <v>50</v>
      </c>
      <c r="C5" s="71">
        <v>36495</v>
      </c>
      <c r="E5" s="71">
        <v>36526</v>
      </c>
      <c r="G5" s="71">
        <v>36557</v>
      </c>
      <c r="I5" s="71">
        <v>36586</v>
      </c>
      <c r="J5" s="72"/>
      <c r="K5" s="71">
        <v>36617</v>
      </c>
      <c r="L5" s="72"/>
      <c r="M5" s="71">
        <v>36647</v>
      </c>
      <c r="N5" s="72"/>
      <c r="O5" s="71">
        <v>36678</v>
      </c>
      <c r="P5" s="72"/>
      <c r="Q5" s="71">
        <v>36708</v>
      </c>
      <c r="R5" s="72"/>
      <c r="S5" s="71">
        <v>36739</v>
      </c>
      <c r="T5" s="72"/>
      <c r="U5" s="71">
        <v>36770</v>
      </c>
      <c r="V5" s="72"/>
      <c r="W5" s="71">
        <v>36800</v>
      </c>
      <c r="X5" s="72"/>
      <c r="Y5" s="71">
        <v>36831</v>
      </c>
      <c r="Z5" s="72"/>
      <c r="AA5" s="71">
        <v>36861</v>
      </c>
      <c r="AB5" s="72"/>
      <c r="AC5" s="71">
        <v>36892</v>
      </c>
      <c r="AD5" s="72"/>
      <c r="AE5" s="71">
        <v>36923</v>
      </c>
      <c r="AF5" s="72"/>
      <c r="AG5" s="71">
        <v>36951</v>
      </c>
      <c r="AH5" s="72"/>
      <c r="AI5" s="71">
        <v>36982</v>
      </c>
      <c r="AJ5" s="72"/>
      <c r="AK5" s="71">
        <v>37012</v>
      </c>
      <c r="AL5" s="72"/>
      <c r="AM5" s="71">
        <v>37043</v>
      </c>
      <c r="AO5" s="73" t="s">
        <v>26</v>
      </c>
    </row>
    <row r="7" spans="1:43" x14ac:dyDescent="0.25">
      <c r="A7" s="74" t="s">
        <v>90</v>
      </c>
      <c r="B7" s="69"/>
      <c r="C7" s="69">
        <f>36512-36330</f>
        <v>182</v>
      </c>
      <c r="D7" s="69"/>
      <c r="E7" s="69">
        <f>128564-127920</f>
        <v>644</v>
      </c>
      <c r="F7" s="69"/>
      <c r="G7" s="69">
        <f>234642-232658+379075-377988</f>
        <v>3071</v>
      </c>
      <c r="H7" s="69"/>
      <c r="I7" s="69">
        <f>409858-408153</f>
        <v>1705</v>
      </c>
      <c r="J7" s="69"/>
      <c r="K7" s="69">
        <v>0</v>
      </c>
      <c r="L7" s="69"/>
      <c r="M7" s="69">
        <v>0</v>
      </c>
      <c r="N7" s="69"/>
      <c r="O7" s="69">
        <v>0</v>
      </c>
      <c r="P7" s="69"/>
      <c r="Q7" s="69">
        <v>0</v>
      </c>
      <c r="R7" s="69"/>
      <c r="S7" s="69">
        <v>0</v>
      </c>
      <c r="T7" s="69"/>
      <c r="U7" s="69">
        <v>0</v>
      </c>
      <c r="V7" s="69"/>
      <c r="W7" s="69">
        <v>0</v>
      </c>
      <c r="X7" s="69"/>
      <c r="Y7" s="69">
        <v>0</v>
      </c>
      <c r="Z7" s="69"/>
      <c r="AA7" s="69">
        <v>0</v>
      </c>
      <c r="AB7" s="69"/>
      <c r="AC7" s="69">
        <v>0</v>
      </c>
      <c r="AD7" s="69"/>
      <c r="AE7" s="69">
        <v>0</v>
      </c>
      <c r="AF7" s="69"/>
      <c r="AG7" s="69">
        <v>0</v>
      </c>
      <c r="AH7" s="69"/>
      <c r="AI7" s="69">
        <v>0</v>
      </c>
      <c r="AJ7" s="69"/>
      <c r="AK7" s="69">
        <v>0</v>
      </c>
      <c r="AL7" s="69"/>
      <c r="AM7" s="69">
        <v>0</v>
      </c>
      <c r="AN7" s="69"/>
      <c r="AO7" s="69">
        <f>SUM(B7:AN7)</f>
        <v>5602</v>
      </c>
      <c r="AP7" s="69"/>
    </row>
    <row r="8" spans="1:43" x14ac:dyDescent="0.25">
      <c r="A8" s="74" t="s">
        <v>93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>
        <v>-69461</v>
      </c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>
        <f>SUM(B8:AN8)</f>
        <v>-69461</v>
      </c>
      <c r="AP8" s="69"/>
    </row>
    <row r="9" spans="1:43" x14ac:dyDescent="0.25">
      <c r="A9" s="74" t="s">
        <v>94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>
        <v>-52221</v>
      </c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>
        <f>SUM(B9:AN9)</f>
        <v>-52221</v>
      </c>
      <c r="AP9" s="69"/>
    </row>
    <row r="10" spans="1:43" x14ac:dyDescent="0.25">
      <c r="A10" s="74" t="s">
        <v>92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>
        <v>35092</v>
      </c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>
        <f>SUM(B10:AN10)</f>
        <v>35092</v>
      </c>
      <c r="AP10" s="69"/>
    </row>
    <row r="11" spans="1:43" x14ac:dyDescent="0.25">
      <c r="A11" s="74" t="s">
        <v>86</v>
      </c>
      <c r="B11" s="69"/>
      <c r="C11" s="69"/>
      <c r="D11" s="69"/>
      <c r="E11" s="69"/>
      <c r="F11" s="69"/>
      <c r="G11" s="69">
        <f>660307-660597</f>
        <v>-290</v>
      </c>
      <c r="H11" s="69"/>
      <c r="I11" s="69">
        <f>968212-971410</f>
        <v>-3198</v>
      </c>
      <c r="J11" s="69"/>
      <c r="K11" s="69">
        <f>1035869-0</f>
        <v>1035869</v>
      </c>
      <c r="L11" s="69"/>
      <c r="M11" s="69">
        <v>1226337</v>
      </c>
      <c r="N11" s="69"/>
      <c r="O11" s="69">
        <v>1156428</v>
      </c>
      <c r="P11" s="69"/>
      <c r="Q11" s="69">
        <v>1236666</v>
      </c>
      <c r="R11" s="69"/>
      <c r="S11" s="69">
        <v>1419201</v>
      </c>
      <c r="T11" s="69"/>
      <c r="U11" s="69">
        <v>1308549</v>
      </c>
      <c r="V11" s="69"/>
      <c r="W11" s="69"/>
      <c r="X11" s="69"/>
      <c r="Y11" s="69"/>
      <c r="Z11" s="69"/>
      <c r="AA11" s="69"/>
      <c r="AB11" s="69"/>
      <c r="AC11" s="69">
        <v>-1</v>
      </c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>
        <f>SUM(B11:AN11)</f>
        <v>7379561</v>
      </c>
      <c r="AP11" s="69"/>
    </row>
    <row r="12" spans="1:43" x14ac:dyDescent="0.25"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</row>
    <row r="13" spans="1:43" ht="13.8" thickBot="1" x14ac:dyDescent="0.3">
      <c r="A13" s="2" t="s">
        <v>26</v>
      </c>
      <c r="B13" s="69"/>
      <c r="C13" s="75">
        <f>SUM(C7:C12)</f>
        <v>182</v>
      </c>
      <c r="D13" s="69"/>
      <c r="E13" s="75">
        <f>SUM(E7:E12)</f>
        <v>644</v>
      </c>
      <c r="F13" s="69"/>
      <c r="G13" s="75">
        <f>SUM(G7:G12)</f>
        <v>2781</v>
      </c>
      <c r="H13" s="69"/>
      <c r="I13" s="75">
        <f>SUM(I7:I12)</f>
        <v>-1493</v>
      </c>
      <c r="J13" s="76"/>
      <c r="K13" s="75">
        <f>SUM(K7:K12)</f>
        <v>1035869</v>
      </c>
      <c r="L13" s="76"/>
      <c r="M13" s="75">
        <f>SUM(M7:M12)</f>
        <v>1226337</v>
      </c>
      <c r="N13" s="76"/>
      <c r="O13" s="75">
        <f>SUM(O7:O12)</f>
        <v>1156428</v>
      </c>
      <c r="P13" s="76"/>
      <c r="Q13" s="75">
        <f>SUM(Q7:Q12)</f>
        <v>1236666</v>
      </c>
      <c r="R13" s="76"/>
      <c r="S13" s="75">
        <f>SUM(S7:S12)</f>
        <v>1419201</v>
      </c>
      <c r="T13" s="76"/>
      <c r="U13" s="75">
        <f>SUM(U7:U12)</f>
        <v>1274180</v>
      </c>
      <c r="V13" s="76"/>
      <c r="W13" s="75">
        <f>SUM(W7:W12)</f>
        <v>-52221</v>
      </c>
      <c r="X13" s="76"/>
      <c r="Y13" s="75">
        <f>SUM(Y7:Y12)</f>
        <v>0</v>
      </c>
      <c r="Z13" s="76"/>
      <c r="AA13" s="75">
        <f>SUM(AA7:AA12)</f>
        <v>0</v>
      </c>
      <c r="AB13" s="76"/>
      <c r="AC13" s="75">
        <f>SUM(AC7:AC12)</f>
        <v>-1</v>
      </c>
      <c r="AD13" s="76"/>
      <c r="AE13" s="75">
        <f>SUM(AE7:AE12)</f>
        <v>0</v>
      </c>
      <c r="AF13" s="76"/>
      <c r="AG13" s="75">
        <f>SUM(AG7:AG12)</f>
        <v>0</v>
      </c>
      <c r="AH13" s="76"/>
      <c r="AI13" s="75">
        <f>SUM(AI7:AI12)</f>
        <v>0</v>
      </c>
      <c r="AJ13" s="76"/>
      <c r="AK13" s="75">
        <f>SUM(AK7:AK12)</f>
        <v>0</v>
      </c>
      <c r="AL13" s="76"/>
      <c r="AM13" s="75">
        <f>SUM(AM7:AM12)</f>
        <v>0</v>
      </c>
      <c r="AN13" s="69"/>
      <c r="AO13" s="75">
        <f>SUM(AO7:AO12)</f>
        <v>7298573</v>
      </c>
      <c r="AP13" s="69"/>
      <c r="AQ13" s="69">
        <f>SUM(B13:AN13)</f>
        <v>7298573</v>
      </c>
    </row>
    <row r="14" spans="1:43" ht="13.8" thickTop="1" x14ac:dyDescent="0.25">
      <c r="A14" s="2"/>
      <c r="B14" s="69"/>
      <c r="C14" s="76"/>
      <c r="D14" s="69"/>
      <c r="E14" s="76"/>
      <c r="F14" s="69"/>
      <c r="G14" s="76"/>
      <c r="H14" s="69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69"/>
      <c r="AO14" s="76"/>
      <c r="AP14" s="69"/>
      <c r="AQ14" s="69"/>
    </row>
    <row r="15" spans="1:43" x14ac:dyDescent="0.25">
      <c r="A15" s="2"/>
      <c r="B15" s="69"/>
      <c r="C15" s="76"/>
      <c r="D15" s="69"/>
      <c r="E15" s="76"/>
      <c r="F15" s="69"/>
      <c r="G15" s="76"/>
      <c r="H15" s="69"/>
      <c r="I15" s="148" t="s">
        <v>87</v>
      </c>
      <c r="J15" s="76"/>
      <c r="K15" s="76"/>
      <c r="L15" s="76"/>
      <c r="M15" s="76"/>
      <c r="N15" s="76"/>
      <c r="O15" s="148" t="s">
        <v>87</v>
      </c>
      <c r="P15" s="76"/>
      <c r="Q15" s="76"/>
      <c r="R15" s="76"/>
      <c r="S15" s="76"/>
      <c r="T15" s="76"/>
      <c r="U15" s="76"/>
      <c r="V15" s="76"/>
      <c r="W15" s="148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69"/>
      <c r="AO15" s="76"/>
      <c r="AP15" s="69"/>
      <c r="AQ15" s="69"/>
    </row>
    <row r="16" spans="1:43" x14ac:dyDescent="0.25"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</row>
    <row r="17" spans="1:42" x14ac:dyDescent="0.25"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T17" s="69"/>
      <c r="U17" s="69"/>
      <c r="V17" s="69"/>
      <c r="W17" s="69"/>
      <c r="X17" s="69"/>
      <c r="AN17" s="69"/>
      <c r="AO17" s="69"/>
      <c r="AP17" s="69"/>
    </row>
    <row r="18" spans="1:42" x14ac:dyDescent="0.25">
      <c r="A18" t="s">
        <v>88</v>
      </c>
      <c r="B18" s="69"/>
      <c r="C18" s="69"/>
      <c r="D18" s="69"/>
      <c r="E18" s="69"/>
      <c r="F18" s="69"/>
      <c r="G18" s="69"/>
      <c r="H18" s="69"/>
      <c r="I18" s="69">
        <v>0</v>
      </c>
      <c r="J18" s="69"/>
      <c r="K18" s="69">
        <v>1068453</v>
      </c>
      <c r="L18" s="69"/>
      <c r="M18" s="69">
        <v>1327701</v>
      </c>
      <c r="N18" s="69"/>
      <c r="O18" s="69">
        <v>1263157</v>
      </c>
      <c r="P18" s="69"/>
      <c r="Q18" s="69">
        <v>1376080</v>
      </c>
      <c r="R18" s="69"/>
      <c r="S18" s="69">
        <v>1557394</v>
      </c>
      <c r="T18" s="69"/>
      <c r="U18" s="69">
        <v>1463749</v>
      </c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</row>
    <row r="19" spans="1:42" x14ac:dyDescent="0.25"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</row>
    <row r="20" spans="1:42" x14ac:dyDescent="0.25">
      <c r="A20" t="s">
        <v>89</v>
      </c>
      <c r="B20" s="69"/>
      <c r="C20" s="69">
        <v>15541</v>
      </c>
      <c r="D20" s="69"/>
      <c r="E20" s="69">
        <v>-18669</v>
      </c>
      <c r="F20" s="69"/>
      <c r="G20" s="69">
        <v>3241</v>
      </c>
      <c r="H20" s="69"/>
      <c r="I20" s="69">
        <v>-29378</v>
      </c>
      <c r="J20" s="69"/>
      <c r="K20" s="69">
        <v>-40044</v>
      </c>
      <c r="L20" s="69"/>
      <c r="M20" s="69">
        <v>-120887</v>
      </c>
      <c r="N20" s="69"/>
      <c r="O20" s="69">
        <v>23138</v>
      </c>
      <c r="P20" s="69"/>
      <c r="Q20" s="69">
        <v>34180</v>
      </c>
      <c r="R20" s="69"/>
      <c r="S20" s="69">
        <v>-37316</v>
      </c>
      <c r="T20" s="69"/>
      <c r="U20" s="69">
        <v>83953</v>
      </c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</row>
    <row r="21" spans="1:42" x14ac:dyDescent="0.25"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</row>
    <row r="22" spans="1:42" x14ac:dyDescent="0.25">
      <c r="B22" s="69"/>
      <c r="C22" s="69">
        <f>+C11-C18-C20</f>
        <v>-15541</v>
      </c>
      <c r="D22" s="69"/>
      <c r="E22" s="69">
        <f>+E11-E18-E20</f>
        <v>18669</v>
      </c>
      <c r="F22" s="69"/>
      <c r="G22" s="69">
        <f>+G11-G18-G20</f>
        <v>-3531</v>
      </c>
      <c r="H22" s="69"/>
      <c r="I22" s="69">
        <f>+I11-I18-I20</f>
        <v>26180</v>
      </c>
      <c r="J22" s="69"/>
      <c r="K22" s="69">
        <f>+K11-K18-K20</f>
        <v>7460</v>
      </c>
      <c r="L22" s="69"/>
      <c r="M22" s="69">
        <f>+M11-M18-M20</f>
        <v>19523</v>
      </c>
      <c r="N22" s="69"/>
      <c r="O22" s="69">
        <f>+O11-O18-O20</f>
        <v>-129867</v>
      </c>
      <c r="P22" s="69"/>
      <c r="Q22" s="69">
        <f>+Q11-Q18-Q20</f>
        <v>-173594</v>
      </c>
      <c r="R22" s="69"/>
      <c r="S22" s="69">
        <f>+S11-S18-S20</f>
        <v>-100877</v>
      </c>
      <c r="T22" s="69"/>
      <c r="U22" s="69">
        <f>+U11-U18-U20</f>
        <v>-239153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</row>
    <row r="23" spans="1:42" x14ac:dyDescent="0.25"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</row>
    <row r="24" spans="1:42" x14ac:dyDescent="0.25"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</row>
    <row r="25" spans="1:42" x14ac:dyDescent="0.25"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</row>
    <row r="26" spans="1:42" x14ac:dyDescent="0.25"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</row>
    <row r="27" spans="1:42" x14ac:dyDescent="0.25"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</row>
    <row r="28" spans="1:42" x14ac:dyDescent="0.25"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</row>
    <row r="29" spans="1:42" x14ac:dyDescent="0.25"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</row>
    <row r="30" spans="1:42" x14ac:dyDescent="0.25"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</row>
    <row r="31" spans="1:42" x14ac:dyDescent="0.25"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</row>
    <row r="32" spans="1:42" x14ac:dyDescent="0.25"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</row>
    <row r="33" spans="2:42" x14ac:dyDescent="0.25"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</row>
    <row r="34" spans="2:42" x14ac:dyDescent="0.25"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</row>
    <row r="35" spans="2:42" x14ac:dyDescent="0.25"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</row>
    <row r="36" spans="2:42" x14ac:dyDescent="0.25"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</row>
    <row r="37" spans="2:42" x14ac:dyDescent="0.25"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</row>
    <row r="38" spans="2:42" x14ac:dyDescent="0.25"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</row>
    <row r="39" spans="2:42" x14ac:dyDescent="0.25"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</row>
    <row r="40" spans="2:42" x14ac:dyDescent="0.25"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</row>
    <row r="41" spans="2:42" x14ac:dyDescent="0.25"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</row>
    <row r="42" spans="2:42" x14ac:dyDescent="0.25"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</row>
    <row r="43" spans="2:42" x14ac:dyDescent="0.25"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</row>
    <row r="44" spans="2:42" x14ac:dyDescent="0.25"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</row>
    <row r="45" spans="2:42" x14ac:dyDescent="0.25"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</row>
    <row r="46" spans="2:42" x14ac:dyDescent="0.25"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</row>
    <row r="47" spans="2:42" x14ac:dyDescent="0.25"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</row>
    <row r="48" spans="2:42" x14ac:dyDescent="0.25"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</row>
    <row r="49" spans="2:42" x14ac:dyDescent="0.25"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</row>
  </sheetData>
  <phoneticPr fontId="0" type="noConversion"/>
  <pageMargins left="0.75" right="0.75" top="1" bottom="1" header="0.5" footer="0.5"/>
  <pageSetup paperSize="5" scale="53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Crestone</vt:lpstr>
      <vt:lpstr>CREST COMM</vt:lpstr>
      <vt:lpstr>IMBALANCE</vt:lpstr>
      <vt:lpstr>Interconnects 072301</vt:lpstr>
      <vt:lpstr>IMBALANCE!Print_Area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rgaskey</dc:creator>
  <cp:lastModifiedBy>Havlíček Jan</cp:lastModifiedBy>
  <cp:lastPrinted>2001-08-16T14:38:25Z</cp:lastPrinted>
  <dcterms:created xsi:type="dcterms:W3CDTF">2001-04-05T15:14:47Z</dcterms:created>
  <dcterms:modified xsi:type="dcterms:W3CDTF">2023-09-10T15:30:18Z</dcterms:modified>
</cp:coreProperties>
</file>