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3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4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drawings/drawing5.xml" ContentType="application/vnd.openxmlformats-officedocument.drawing+xml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drawings/drawing6.xml" ContentType="application/vnd.openxmlformats-officedocument.drawing+xml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drawings/drawing7.xml" ContentType="application/vnd.openxmlformats-officedocument.drawing+xml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drawings/drawing8.xml" ContentType="application/vnd.openxmlformats-officedocument.drawing+xml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drawings/drawing9.xml" ContentType="application/vnd.openxmlformats-officedocument.drawing+xml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drawings/drawing10.xml" ContentType="application/vnd.openxmlformats-officedocument.drawing+xml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9"/>
  </bookViews>
  <sheets>
    <sheet name="Jan 01" sheetId="7" r:id="rId1"/>
    <sheet name="Feb 01" sheetId="9" r:id="rId2"/>
    <sheet name="Mar 01" sheetId="8" r:id="rId3"/>
    <sheet name="Apr 01" sheetId="10" r:id="rId4"/>
    <sheet name="May 01" sheetId="11" r:id="rId5"/>
    <sheet name="June 01" sheetId="12" r:id="rId6"/>
    <sheet name="July 01" sheetId="3" r:id="rId7"/>
    <sheet name="Aug 01" sheetId="13" r:id="rId8"/>
    <sheet name="Oct 01" sheetId="14" r:id="rId9"/>
    <sheet name="Nov 01" sheetId="15" r:id="rId10"/>
  </sheets>
  <definedNames>
    <definedName name="_xlnm.Print_Area" localSheetId="5">'June 01'!$A$1:$N$56</definedName>
    <definedName name="_xlnm.Print_Area" localSheetId="8">'Oct 01'!$A$1:$N$56</definedName>
  </definedNames>
  <calcPr calcId="92512"/>
</workbook>
</file>

<file path=xl/calcChain.xml><?xml version="1.0" encoding="utf-8"?>
<calcChain xmlns="http://schemas.openxmlformats.org/spreadsheetml/2006/main">
  <c r="N4" i="10" l="1"/>
  <c r="E17" i="10"/>
  <c r="E18" i="10"/>
  <c r="E19" i="10"/>
  <c r="C23" i="10"/>
  <c r="D23" i="10"/>
  <c r="E23" i="10"/>
  <c r="F23" i="10"/>
  <c r="G23" i="10"/>
  <c r="H23" i="10"/>
  <c r="K23" i="10"/>
  <c r="L23" i="10"/>
  <c r="M23" i="10"/>
  <c r="N23" i="10"/>
  <c r="A24" i="10"/>
  <c r="C24" i="10"/>
  <c r="D24" i="10"/>
  <c r="E24" i="10"/>
  <c r="F24" i="10"/>
  <c r="G24" i="10"/>
  <c r="H24" i="10"/>
  <c r="K24" i="10"/>
  <c r="L24" i="10"/>
  <c r="M24" i="10"/>
  <c r="N24" i="10"/>
  <c r="A25" i="10"/>
  <c r="C25" i="10"/>
  <c r="D25" i="10"/>
  <c r="E25" i="10"/>
  <c r="F25" i="10"/>
  <c r="G25" i="10"/>
  <c r="H25" i="10"/>
  <c r="K25" i="10"/>
  <c r="L25" i="10"/>
  <c r="M25" i="10"/>
  <c r="N25" i="10"/>
  <c r="A26" i="10"/>
  <c r="C26" i="10"/>
  <c r="D26" i="10"/>
  <c r="E26" i="10"/>
  <c r="F26" i="10"/>
  <c r="G26" i="10"/>
  <c r="H26" i="10"/>
  <c r="K26" i="10"/>
  <c r="L26" i="10"/>
  <c r="M26" i="10"/>
  <c r="N26" i="10"/>
  <c r="A27" i="10"/>
  <c r="C27" i="10"/>
  <c r="D27" i="10"/>
  <c r="E27" i="10"/>
  <c r="F27" i="10"/>
  <c r="G27" i="10"/>
  <c r="H27" i="10"/>
  <c r="K27" i="10"/>
  <c r="L27" i="10"/>
  <c r="M27" i="10"/>
  <c r="N27" i="10"/>
  <c r="A28" i="10"/>
  <c r="C28" i="10"/>
  <c r="D28" i="10"/>
  <c r="E28" i="10"/>
  <c r="F28" i="10"/>
  <c r="G28" i="10"/>
  <c r="H28" i="10"/>
  <c r="K28" i="10"/>
  <c r="L28" i="10"/>
  <c r="M28" i="10"/>
  <c r="N28" i="10"/>
  <c r="A29" i="10"/>
  <c r="C29" i="10"/>
  <c r="D29" i="10"/>
  <c r="E29" i="10"/>
  <c r="F29" i="10"/>
  <c r="G29" i="10"/>
  <c r="H29" i="10"/>
  <c r="K29" i="10"/>
  <c r="L29" i="10"/>
  <c r="M29" i="10"/>
  <c r="N29" i="10"/>
  <c r="A30" i="10"/>
  <c r="C30" i="10"/>
  <c r="D30" i="10"/>
  <c r="E30" i="10"/>
  <c r="F30" i="10"/>
  <c r="G30" i="10"/>
  <c r="H30" i="10"/>
  <c r="K30" i="10"/>
  <c r="L30" i="10"/>
  <c r="M30" i="10"/>
  <c r="N30" i="10"/>
  <c r="A31" i="10"/>
  <c r="C31" i="10"/>
  <c r="D31" i="10"/>
  <c r="E31" i="10"/>
  <c r="F31" i="10"/>
  <c r="G31" i="10"/>
  <c r="H31" i="10"/>
  <c r="K31" i="10"/>
  <c r="L31" i="10"/>
  <c r="M31" i="10"/>
  <c r="N31" i="10"/>
  <c r="A32" i="10"/>
  <c r="C32" i="10"/>
  <c r="D32" i="10"/>
  <c r="E32" i="10"/>
  <c r="F32" i="10"/>
  <c r="G32" i="10"/>
  <c r="H32" i="10"/>
  <c r="K32" i="10"/>
  <c r="L32" i="10"/>
  <c r="M32" i="10"/>
  <c r="N32" i="10"/>
  <c r="A33" i="10"/>
  <c r="C33" i="10"/>
  <c r="D33" i="10"/>
  <c r="E33" i="10"/>
  <c r="F33" i="10"/>
  <c r="G33" i="10"/>
  <c r="H33" i="10"/>
  <c r="K33" i="10"/>
  <c r="L33" i="10"/>
  <c r="M33" i="10"/>
  <c r="N33" i="10"/>
  <c r="A34" i="10"/>
  <c r="C34" i="10"/>
  <c r="D34" i="10"/>
  <c r="E34" i="10"/>
  <c r="F34" i="10"/>
  <c r="G34" i="10"/>
  <c r="H34" i="10"/>
  <c r="K34" i="10"/>
  <c r="L34" i="10"/>
  <c r="M34" i="10"/>
  <c r="N34" i="10"/>
  <c r="A35" i="10"/>
  <c r="C35" i="10"/>
  <c r="D35" i="10"/>
  <c r="E35" i="10"/>
  <c r="F35" i="10"/>
  <c r="G35" i="10"/>
  <c r="H35" i="10"/>
  <c r="K35" i="10"/>
  <c r="L35" i="10"/>
  <c r="M35" i="10"/>
  <c r="N35" i="10"/>
  <c r="A36" i="10"/>
  <c r="C36" i="10"/>
  <c r="D36" i="10"/>
  <c r="E36" i="10"/>
  <c r="F36" i="10"/>
  <c r="G36" i="10"/>
  <c r="H36" i="10"/>
  <c r="K36" i="10"/>
  <c r="L36" i="10"/>
  <c r="M36" i="10"/>
  <c r="N36" i="10"/>
  <c r="A37" i="10"/>
  <c r="C37" i="10"/>
  <c r="D37" i="10"/>
  <c r="E37" i="10"/>
  <c r="F37" i="10"/>
  <c r="G37" i="10"/>
  <c r="H37" i="10"/>
  <c r="K37" i="10"/>
  <c r="L37" i="10"/>
  <c r="M37" i="10"/>
  <c r="N37" i="10"/>
  <c r="A38" i="10"/>
  <c r="C38" i="10"/>
  <c r="D38" i="10"/>
  <c r="E38" i="10"/>
  <c r="F38" i="10"/>
  <c r="G38" i="10"/>
  <c r="H38" i="10"/>
  <c r="K38" i="10"/>
  <c r="L38" i="10"/>
  <c r="M38" i="10"/>
  <c r="N38" i="10"/>
  <c r="A39" i="10"/>
  <c r="C39" i="10"/>
  <c r="D39" i="10"/>
  <c r="E39" i="10"/>
  <c r="F39" i="10"/>
  <c r="G39" i="10"/>
  <c r="H39" i="10"/>
  <c r="K39" i="10"/>
  <c r="L39" i="10"/>
  <c r="M39" i="10"/>
  <c r="N39" i="10"/>
  <c r="A40" i="10"/>
  <c r="C40" i="10"/>
  <c r="D40" i="10"/>
  <c r="E40" i="10"/>
  <c r="F40" i="10"/>
  <c r="G40" i="10"/>
  <c r="H40" i="10"/>
  <c r="K40" i="10"/>
  <c r="L40" i="10"/>
  <c r="M40" i="10"/>
  <c r="N40" i="10"/>
  <c r="A41" i="10"/>
  <c r="C41" i="10"/>
  <c r="D41" i="10"/>
  <c r="E41" i="10"/>
  <c r="F41" i="10"/>
  <c r="G41" i="10"/>
  <c r="H41" i="10"/>
  <c r="K41" i="10"/>
  <c r="L41" i="10"/>
  <c r="M41" i="10"/>
  <c r="N41" i="10"/>
  <c r="A42" i="10"/>
  <c r="C42" i="10"/>
  <c r="D42" i="10"/>
  <c r="E42" i="10"/>
  <c r="F42" i="10"/>
  <c r="G42" i="10"/>
  <c r="H42" i="10"/>
  <c r="K42" i="10"/>
  <c r="L42" i="10"/>
  <c r="M42" i="10"/>
  <c r="N42" i="10"/>
  <c r="A43" i="10"/>
  <c r="C43" i="10"/>
  <c r="D43" i="10"/>
  <c r="E43" i="10"/>
  <c r="F43" i="10"/>
  <c r="G43" i="10"/>
  <c r="H43" i="10"/>
  <c r="K43" i="10"/>
  <c r="L43" i="10"/>
  <c r="M43" i="10"/>
  <c r="N43" i="10"/>
  <c r="A44" i="10"/>
  <c r="C44" i="10"/>
  <c r="D44" i="10"/>
  <c r="E44" i="10"/>
  <c r="F44" i="10"/>
  <c r="G44" i="10"/>
  <c r="H44" i="10"/>
  <c r="K44" i="10"/>
  <c r="L44" i="10"/>
  <c r="M44" i="10"/>
  <c r="N44" i="10"/>
  <c r="A45" i="10"/>
  <c r="C45" i="10"/>
  <c r="D45" i="10"/>
  <c r="E45" i="10"/>
  <c r="F45" i="10"/>
  <c r="G45" i="10"/>
  <c r="H45" i="10"/>
  <c r="K45" i="10"/>
  <c r="L45" i="10"/>
  <c r="M45" i="10"/>
  <c r="N45" i="10"/>
  <c r="A46" i="10"/>
  <c r="C46" i="10"/>
  <c r="D46" i="10"/>
  <c r="E46" i="10"/>
  <c r="F46" i="10"/>
  <c r="G46" i="10"/>
  <c r="H46" i="10"/>
  <c r="K46" i="10"/>
  <c r="L46" i="10"/>
  <c r="M46" i="10"/>
  <c r="N46" i="10"/>
  <c r="A47" i="10"/>
  <c r="C47" i="10"/>
  <c r="D47" i="10"/>
  <c r="E47" i="10"/>
  <c r="F47" i="10"/>
  <c r="G47" i="10"/>
  <c r="H47" i="10"/>
  <c r="K47" i="10"/>
  <c r="L47" i="10"/>
  <c r="M47" i="10"/>
  <c r="N47" i="10"/>
  <c r="A48" i="10"/>
  <c r="C48" i="10"/>
  <c r="D48" i="10"/>
  <c r="E48" i="10"/>
  <c r="F48" i="10"/>
  <c r="G48" i="10"/>
  <c r="H48" i="10"/>
  <c r="K48" i="10"/>
  <c r="L48" i="10"/>
  <c r="M48" i="10"/>
  <c r="N48" i="10"/>
  <c r="A49" i="10"/>
  <c r="C49" i="10"/>
  <c r="D49" i="10"/>
  <c r="E49" i="10"/>
  <c r="F49" i="10"/>
  <c r="G49" i="10"/>
  <c r="H49" i="10"/>
  <c r="K49" i="10"/>
  <c r="L49" i="10"/>
  <c r="M49" i="10"/>
  <c r="N49" i="10"/>
  <c r="A50" i="10"/>
  <c r="C50" i="10"/>
  <c r="D50" i="10"/>
  <c r="E50" i="10"/>
  <c r="F50" i="10"/>
  <c r="G50" i="10"/>
  <c r="H50" i="10"/>
  <c r="K50" i="10"/>
  <c r="L50" i="10"/>
  <c r="M50" i="10"/>
  <c r="N50" i="10"/>
  <c r="A51" i="10"/>
  <c r="C51" i="10"/>
  <c r="D51" i="10"/>
  <c r="E51" i="10"/>
  <c r="F51" i="10"/>
  <c r="G51" i="10"/>
  <c r="H51" i="10"/>
  <c r="K51" i="10"/>
  <c r="L51" i="10"/>
  <c r="M51" i="10"/>
  <c r="N51" i="10"/>
  <c r="A52" i="10"/>
  <c r="C52" i="10"/>
  <c r="D52" i="10"/>
  <c r="E52" i="10"/>
  <c r="F52" i="10"/>
  <c r="G52" i="10"/>
  <c r="H52" i="10"/>
  <c r="K52" i="10"/>
  <c r="L52" i="10"/>
  <c r="M52" i="10"/>
  <c r="N52" i="10"/>
  <c r="B54" i="10"/>
  <c r="D54" i="10"/>
  <c r="F54" i="10"/>
  <c r="H54" i="10"/>
  <c r="J54" i="10"/>
  <c r="K54" i="10"/>
  <c r="L54" i="10"/>
  <c r="M54" i="10"/>
  <c r="N54" i="10"/>
  <c r="K56" i="10"/>
  <c r="L56" i="10"/>
  <c r="M56" i="10"/>
  <c r="N56" i="10"/>
  <c r="N4" i="13"/>
  <c r="E17" i="13"/>
  <c r="E18" i="13"/>
  <c r="E19" i="13"/>
  <c r="C23" i="13"/>
  <c r="D23" i="13"/>
  <c r="E23" i="13"/>
  <c r="F23" i="13"/>
  <c r="G23" i="13"/>
  <c r="H23" i="13"/>
  <c r="K23" i="13"/>
  <c r="L23" i="13"/>
  <c r="M23" i="13"/>
  <c r="N23" i="13"/>
  <c r="P23" i="13"/>
  <c r="A24" i="13"/>
  <c r="C24" i="13"/>
  <c r="D24" i="13"/>
  <c r="E24" i="13"/>
  <c r="F24" i="13"/>
  <c r="G24" i="13"/>
  <c r="H24" i="13"/>
  <c r="K24" i="13"/>
  <c r="L24" i="13"/>
  <c r="M24" i="13"/>
  <c r="N24" i="13"/>
  <c r="P24" i="13"/>
  <c r="A25" i="13"/>
  <c r="C25" i="13"/>
  <c r="D25" i="13"/>
  <c r="E25" i="13"/>
  <c r="F25" i="13"/>
  <c r="G25" i="13"/>
  <c r="H25" i="13"/>
  <c r="K25" i="13"/>
  <c r="L25" i="13"/>
  <c r="M25" i="13"/>
  <c r="N25" i="13"/>
  <c r="P25" i="13"/>
  <c r="A26" i="13"/>
  <c r="C26" i="13"/>
  <c r="D26" i="13"/>
  <c r="E26" i="13"/>
  <c r="F26" i="13"/>
  <c r="G26" i="13"/>
  <c r="H26" i="13"/>
  <c r="K26" i="13"/>
  <c r="L26" i="13"/>
  <c r="M26" i="13"/>
  <c r="N26" i="13"/>
  <c r="P26" i="13"/>
  <c r="A27" i="13"/>
  <c r="C27" i="13"/>
  <c r="D27" i="13"/>
  <c r="E27" i="13"/>
  <c r="F27" i="13"/>
  <c r="G27" i="13"/>
  <c r="H27" i="13"/>
  <c r="K27" i="13"/>
  <c r="L27" i="13"/>
  <c r="M27" i="13"/>
  <c r="N27" i="13"/>
  <c r="P27" i="13"/>
  <c r="A28" i="13"/>
  <c r="C28" i="13"/>
  <c r="D28" i="13"/>
  <c r="E28" i="13"/>
  <c r="F28" i="13"/>
  <c r="G28" i="13"/>
  <c r="H28" i="13"/>
  <c r="K28" i="13"/>
  <c r="L28" i="13"/>
  <c r="M28" i="13"/>
  <c r="N28" i="13"/>
  <c r="P28" i="13"/>
  <c r="A29" i="13"/>
  <c r="C29" i="13"/>
  <c r="D29" i="13"/>
  <c r="E29" i="13"/>
  <c r="F29" i="13"/>
  <c r="G29" i="13"/>
  <c r="H29" i="13"/>
  <c r="K29" i="13"/>
  <c r="L29" i="13"/>
  <c r="M29" i="13"/>
  <c r="N29" i="13"/>
  <c r="P29" i="13"/>
  <c r="A30" i="13"/>
  <c r="C30" i="13"/>
  <c r="D30" i="13"/>
  <c r="E30" i="13"/>
  <c r="F30" i="13"/>
  <c r="G30" i="13"/>
  <c r="H30" i="13"/>
  <c r="K30" i="13"/>
  <c r="L30" i="13"/>
  <c r="M30" i="13"/>
  <c r="N30" i="13"/>
  <c r="P30" i="13"/>
  <c r="A31" i="13"/>
  <c r="C31" i="13"/>
  <c r="D31" i="13"/>
  <c r="E31" i="13"/>
  <c r="F31" i="13"/>
  <c r="G31" i="13"/>
  <c r="H31" i="13"/>
  <c r="K31" i="13"/>
  <c r="L31" i="13"/>
  <c r="M31" i="13"/>
  <c r="N31" i="13"/>
  <c r="P31" i="13"/>
  <c r="A32" i="13"/>
  <c r="C32" i="13"/>
  <c r="D32" i="13"/>
  <c r="E32" i="13"/>
  <c r="F32" i="13"/>
  <c r="G32" i="13"/>
  <c r="H32" i="13"/>
  <c r="K32" i="13"/>
  <c r="L32" i="13"/>
  <c r="M32" i="13"/>
  <c r="N32" i="13"/>
  <c r="P32" i="13"/>
  <c r="A33" i="13"/>
  <c r="C33" i="13"/>
  <c r="D33" i="13"/>
  <c r="E33" i="13"/>
  <c r="F33" i="13"/>
  <c r="G33" i="13"/>
  <c r="H33" i="13"/>
  <c r="K33" i="13"/>
  <c r="L33" i="13"/>
  <c r="M33" i="13"/>
  <c r="N33" i="13"/>
  <c r="P33" i="13"/>
  <c r="A34" i="13"/>
  <c r="C34" i="13"/>
  <c r="D34" i="13"/>
  <c r="E34" i="13"/>
  <c r="F34" i="13"/>
  <c r="G34" i="13"/>
  <c r="H34" i="13"/>
  <c r="K34" i="13"/>
  <c r="L34" i="13"/>
  <c r="M34" i="13"/>
  <c r="N34" i="13"/>
  <c r="P34" i="13"/>
  <c r="A35" i="13"/>
  <c r="C35" i="13"/>
  <c r="D35" i="13"/>
  <c r="E35" i="13"/>
  <c r="F35" i="13"/>
  <c r="G35" i="13"/>
  <c r="H35" i="13"/>
  <c r="K35" i="13"/>
  <c r="L35" i="13"/>
  <c r="M35" i="13"/>
  <c r="N35" i="13"/>
  <c r="P35" i="13"/>
  <c r="A36" i="13"/>
  <c r="C36" i="13"/>
  <c r="D36" i="13"/>
  <c r="E36" i="13"/>
  <c r="F36" i="13"/>
  <c r="G36" i="13"/>
  <c r="H36" i="13"/>
  <c r="K36" i="13"/>
  <c r="L36" i="13"/>
  <c r="M36" i="13"/>
  <c r="N36" i="13"/>
  <c r="P36" i="13"/>
  <c r="A37" i="13"/>
  <c r="C37" i="13"/>
  <c r="D37" i="13"/>
  <c r="E37" i="13"/>
  <c r="F37" i="13"/>
  <c r="G37" i="13"/>
  <c r="H37" i="13"/>
  <c r="K37" i="13"/>
  <c r="L37" i="13"/>
  <c r="M37" i="13"/>
  <c r="N37" i="13"/>
  <c r="P37" i="13"/>
  <c r="A38" i="13"/>
  <c r="C38" i="13"/>
  <c r="D38" i="13"/>
  <c r="E38" i="13"/>
  <c r="F38" i="13"/>
  <c r="G38" i="13"/>
  <c r="H38" i="13"/>
  <c r="K38" i="13"/>
  <c r="L38" i="13"/>
  <c r="M38" i="13"/>
  <c r="N38" i="13"/>
  <c r="P38" i="13"/>
  <c r="A39" i="13"/>
  <c r="C39" i="13"/>
  <c r="D39" i="13"/>
  <c r="E39" i="13"/>
  <c r="F39" i="13"/>
  <c r="G39" i="13"/>
  <c r="H39" i="13"/>
  <c r="K39" i="13"/>
  <c r="L39" i="13"/>
  <c r="M39" i="13"/>
  <c r="N39" i="13"/>
  <c r="P39" i="13"/>
  <c r="A40" i="13"/>
  <c r="C40" i="13"/>
  <c r="D40" i="13"/>
  <c r="E40" i="13"/>
  <c r="F40" i="13"/>
  <c r="G40" i="13"/>
  <c r="H40" i="13"/>
  <c r="K40" i="13"/>
  <c r="L40" i="13"/>
  <c r="M40" i="13"/>
  <c r="N40" i="13"/>
  <c r="P40" i="13"/>
  <c r="A41" i="13"/>
  <c r="C41" i="13"/>
  <c r="D41" i="13"/>
  <c r="E41" i="13"/>
  <c r="F41" i="13"/>
  <c r="G41" i="13"/>
  <c r="H41" i="13"/>
  <c r="K41" i="13"/>
  <c r="L41" i="13"/>
  <c r="M41" i="13"/>
  <c r="N41" i="13"/>
  <c r="P41" i="13"/>
  <c r="A42" i="13"/>
  <c r="C42" i="13"/>
  <c r="D42" i="13"/>
  <c r="E42" i="13"/>
  <c r="F42" i="13"/>
  <c r="G42" i="13"/>
  <c r="H42" i="13"/>
  <c r="K42" i="13"/>
  <c r="L42" i="13"/>
  <c r="M42" i="13"/>
  <c r="N42" i="13"/>
  <c r="P42" i="13"/>
  <c r="A43" i="13"/>
  <c r="C43" i="13"/>
  <c r="D43" i="13"/>
  <c r="E43" i="13"/>
  <c r="F43" i="13"/>
  <c r="G43" i="13"/>
  <c r="H43" i="13"/>
  <c r="K43" i="13"/>
  <c r="L43" i="13"/>
  <c r="M43" i="13"/>
  <c r="N43" i="13"/>
  <c r="P43" i="13"/>
  <c r="A44" i="13"/>
  <c r="C44" i="13"/>
  <c r="D44" i="13"/>
  <c r="E44" i="13"/>
  <c r="F44" i="13"/>
  <c r="G44" i="13"/>
  <c r="H44" i="13"/>
  <c r="K44" i="13"/>
  <c r="L44" i="13"/>
  <c r="M44" i="13"/>
  <c r="N44" i="13"/>
  <c r="P44" i="13"/>
  <c r="A45" i="13"/>
  <c r="C45" i="13"/>
  <c r="D45" i="13"/>
  <c r="E45" i="13"/>
  <c r="F45" i="13"/>
  <c r="G45" i="13"/>
  <c r="H45" i="13"/>
  <c r="K45" i="13"/>
  <c r="L45" i="13"/>
  <c r="M45" i="13"/>
  <c r="N45" i="13"/>
  <c r="P45" i="13"/>
  <c r="A46" i="13"/>
  <c r="C46" i="13"/>
  <c r="D46" i="13"/>
  <c r="E46" i="13"/>
  <c r="F46" i="13"/>
  <c r="G46" i="13"/>
  <c r="H46" i="13"/>
  <c r="K46" i="13"/>
  <c r="L46" i="13"/>
  <c r="M46" i="13"/>
  <c r="N46" i="13"/>
  <c r="P46" i="13"/>
  <c r="A47" i="13"/>
  <c r="C47" i="13"/>
  <c r="D47" i="13"/>
  <c r="E47" i="13"/>
  <c r="F47" i="13"/>
  <c r="G47" i="13"/>
  <c r="H47" i="13"/>
  <c r="K47" i="13"/>
  <c r="L47" i="13"/>
  <c r="M47" i="13"/>
  <c r="N47" i="13"/>
  <c r="P47" i="13"/>
  <c r="A48" i="13"/>
  <c r="C48" i="13"/>
  <c r="D48" i="13"/>
  <c r="E48" i="13"/>
  <c r="F48" i="13"/>
  <c r="G48" i="13"/>
  <c r="H48" i="13"/>
  <c r="K48" i="13"/>
  <c r="L48" i="13"/>
  <c r="M48" i="13"/>
  <c r="N48" i="13"/>
  <c r="P48" i="13"/>
  <c r="A49" i="13"/>
  <c r="C49" i="13"/>
  <c r="D49" i="13"/>
  <c r="E49" i="13"/>
  <c r="F49" i="13"/>
  <c r="G49" i="13"/>
  <c r="H49" i="13"/>
  <c r="K49" i="13"/>
  <c r="L49" i="13"/>
  <c r="M49" i="13"/>
  <c r="N49" i="13"/>
  <c r="P49" i="13"/>
  <c r="A50" i="13"/>
  <c r="C50" i="13"/>
  <c r="D50" i="13"/>
  <c r="E50" i="13"/>
  <c r="F50" i="13"/>
  <c r="G50" i="13"/>
  <c r="H50" i="13"/>
  <c r="K50" i="13"/>
  <c r="L50" i="13"/>
  <c r="M50" i="13"/>
  <c r="N50" i="13"/>
  <c r="P50" i="13"/>
  <c r="A51" i="13"/>
  <c r="C51" i="13"/>
  <c r="D51" i="13"/>
  <c r="E51" i="13"/>
  <c r="F51" i="13"/>
  <c r="G51" i="13"/>
  <c r="H51" i="13"/>
  <c r="K51" i="13"/>
  <c r="L51" i="13"/>
  <c r="M51" i="13"/>
  <c r="N51" i="13"/>
  <c r="P51" i="13"/>
  <c r="A52" i="13"/>
  <c r="C52" i="13"/>
  <c r="D52" i="13"/>
  <c r="E52" i="13"/>
  <c r="F52" i="13"/>
  <c r="G52" i="13"/>
  <c r="H52" i="13"/>
  <c r="K52" i="13"/>
  <c r="L52" i="13"/>
  <c r="M52" i="13"/>
  <c r="N52" i="13"/>
  <c r="P52" i="13"/>
  <c r="A53" i="13"/>
  <c r="C53" i="13"/>
  <c r="D53" i="13"/>
  <c r="E53" i="13"/>
  <c r="F53" i="13"/>
  <c r="G53" i="13"/>
  <c r="H53" i="13"/>
  <c r="K53" i="13"/>
  <c r="L53" i="13"/>
  <c r="M53" i="13"/>
  <c r="N53" i="13"/>
  <c r="P53" i="13"/>
  <c r="B54" i="13"/>
  <c r="D54" i="13"/>
  <c r="F54" i="13"/>
  <c r="H54" i="13"/>
  <c r="J54" i="13"/>
  <c r="K54" i="13"/>
  <c r="L54" i="13"/>
  <c r="M54" i="13"/>
  <c r="N54" i="13"/>
  <c r="K56" i="13"/>
  <c r="L56" i="13"/>
  <c r="M56" i="13"/>
  <c r="N56" i="13"/>
  <c r="N4" i="9"/>
  <c r="E17" i="9"/>
  <c r="E18" i="9"/>
  <c r="E19" i="9"/>
  <c r="C23" i="9"/>
  <c r="D23" i="9"/>
  <c r="E23" i="9"/>
  <c r="F23" i="9"/>
  <c r="G23" i="9"/>
  <c r="H23" i="9"/>
  <c r="K23" i="9"/>
  <c r="L23" i="9"/>
  <c r="M23" i="9"/>
  <c r="N23" i="9"/>
  <c r="A24" i="9"/>
  <c r="C24" i="9"/>
  <c r="D24" i="9"/>
  <c r="E24" i="9"/>
  <c r="F24" i="9"/>
  <c r="G24" i="9"/>
  <c r="H24" i="9"/>
  <c r="K24" i="9"/>
  <c r="L24" i="9"/>
  <c r="M24" i="9"/>
  <c r="N24" i="9"/>
  <c r="A25" i="9"/>
  <c r="C25" i="9"/>
  <c r="D25" i="9"/>
  <c r="E25" i="9"/>
  <c r="F25" i="9"/>
  <c r="G25" i="9"/>
  <c r="H25" i="9"/>
  <c r="K25" i="9"/>
  <c r="L25" i="9"/>
  <c r="M25" i="9"/>
  <c r="N25" i="9"/>
  <c r="A26" i="9"/>
  <c r="C26" i="9"/>
  <c r="D26" i="9"/>
  <c r="E26" i="9"/>
  <c r="F26" i="9"/>
  <c r="G26" i="9"/>
  <c r="H26" i="9"/>
  <c r="K26" i="9"/>
  <c r="L26" i="9"/>
  <c r="M26" i="9"/>
  <c r="N26" i="9"/>
  <c r="A27" i="9"/>
  <c r="C27" i="9"/>
  <c r="D27" i="9"/>
  <c r="E27" i="9"/>
  <c r="F27" i="9"/>
  <c r="G27" i="9"/>
  <c r="H27" i="9"/>
  <c r="K27" i="9"/>
  <c r="L27" i="9"/>
  <c r="M27" i="9"/>
  <c r="N27" i="9"/>
  <c r="A28" i="9"/>
  <c r="C28" i="9"/>
  <c r="D28" i="9"/>
  <c r="E28" i="9"/>
  <c r="F28" i="9"/>
  <c r="G28" i="9"/>
  <c r="H28" i="9"/>
  <c r="K28" i="9"/>
  <c r="L28" i="9"/>
  <c r="M28" i="9"/>
  <c r="N28" i="9"/>
  <c r="A29" i="9"/>
  <c r="C29" i="9"/>
  <c r="D29" i="9"/>
  <c r="E29" i="9"/>
  <c r="F29" i="9"/>
  <c r="G29" i="9"/>
  <c r="H29" i="9"/>
  <c r="K29" i="9"/>
  <c r="L29" i="9"/>
  <c r="M29" i="9"/>
  <c r="N29" i="9"/>
  <c r="A30" i="9"/>
  <c r="C30" i="9"/>
  <c r="D30" i="9"/>
  <c r="E30" i="9"/>
  <c r="F30" i="9"/>
  <c r="G30" i="9"/>
  <c r="H30" i="9"/>
  <c r="K30" i="9"/>
  <c r="L30" i="9"/>
  <c r="M30" i="9"/>
  <c r="N30" i="9"/>
  <c r="A31" i="9"/>
  <c r="C31" i="9"/>
  <c r="D31" i="9"/>
  <c r="E31" i="9"/>
  <c r="F31" i="9"/>
  <c r="G31" i="9"/>
  <c r="H31" i="9"/>
  <c r="K31" i="9"/>
  <c r="L31" i="9"/>
  <c r="M31" i="9"/>
  <c r="N31" i="9"/>
  <c r="A32" i="9"/>
  <c r="C32" i="9"/>
  <c r="D32" i="9"/>
  <c r="E32" i="9"/>
  <c r="F32" i="9"/>
  <c r="G32" i="9"/>
  <c r="H32" i="9"/>
  <c r="K32" i="9"/>
  <c r="L32" i="9"/>
  <c r="M32" i="9"/>
  <c r="N32" i="9"/>
  <c r="A33" i="9"/>
  <c r="C33" i="9"/>
  <c r="D33" i="9"/>
  <c r="E33" i="9"/>
  <c r="F33" i="9"/>
  <c r="G33" i="9"/>
  <c r="H33" i="9"/>
  <c r="K33" i="9"/>
  <c r="L33" i="9"/>
  <c r="M33" i="9"/>
  <c r="N33" i="9"/>
  <c r="A34" i="9"/>
  <c r="C34" i="9"/>
  <c r="D34" i="9"/>
  <c r="E34" i="9"/>
  <c r="F34" i="9"/>
  <c r="G34" i="9"/>
  <c r="H34" i="9"/>
  <c r="K34" i="9"/>
  <c r="L34" i="9"/>
  <c r="M34" i="9"/>
  <c r="N34" i="9"/>
  <c r="A35" i="9"/>
  <c r="C35" i="9"/>
  <c r="D35" i="9"/>
  <c r="E35" i="9"/>
  <c r="F35" i="9"/>
  <c r="G35" i="9"/>
  <c r="H35" i="9"/>
  <c r="K35" i="9"/>
  <c r="L35" i="9"/>
  <c r="M35" i="9"/>
  <c r="N35" i="9"/>
  <c r="A36" i="9"/>
  <c r="C36" i="9"/>
  <c r="D36" i="9"/>
  <c r="E36" i="9"/>
  <c r="F36" i="9"/>
  <c r="G36" i="9"/>
  <c r="H36" i="9"/>
  <c r="K36" i="9"/>
  <c r="L36" i="9"/>
  <c r="M36" i="9"/>
  <c r="N36" i="9"/>
  <c r="A37" i="9"/>
  <c r="C37" i="9"/>
  <c r="D37" i="9"/>
  <c r="E37" i="9"/>
  <c r="F37" i="9"/>
  <c r="G37" i="9"/>
  <c r="H37" i="9"/>
  <c r="K37" i="9"/>
  <c r="L37" i="9"/>
  <c r="M37" i="9"/>
  <c r="N37" i="9"/>
  <c r="A38" i="9"/>
  <c r="C38" i="9"/>
  <c r="D38" i="9"/>
  <c r="E38" i="9"/>
  <c r="F38" i="9"/>
  <c r="G38" i="9"/>
  <c r="H38" i="9"/>
  <c r="K38" i="9"/>
  <c r="L38" i="9"/>
  <c r="M38" i="9"/>
  <c r="N38" i="9"/>
  <c r="A39" i="9"/>
  <c r="C39" i="9"/>
  <c r="D39" i="9"/>
  <c r="E39" i="9"/>
  <c r="F39" i="9"/>
  <c r="G39" i="9"/>
  <c r="H39" i="9"/>
  <c r="K39" i="9"/>
  <c r="L39" i="9"/>
  <c r="M39" i="9"/>
  <c r="N39" i="9"/>
  <c r="A40" i="9"/>
  <c r="C40" i="9"/>
  <c r="D40" i="9"/>
  <c r="E40" i="9"/>
  <c r="F40" i="9"/>
  <c r="G40" i="9"/>
  <c r="H40" i="9"/>
  <c r="K40" i="9"/>
  <c r="L40" i="9"/>
  <c r="M40" i="9"/>
  <c r="N40" i="9"/>
  <c r="A41" i="9"/>
  <c r="C41" i="9"/>
  <c r="D41" i="9"/>
  <c r="E41" i="9"/>
  <c r="F41" i="9"/>
  <c r="G41" i="9"/>
  <c r="H41" i="9"/>
  <c r="K41" i="9"/>
  <c r="L41" i="9"/>
  <c r="M41" i="9"/>
  <c r="N41" i="9"/>
  <c r="A42" i="9"/>
  <c r="C42" i="9"/>
  <c r="D42" i="9"/>
  <c r="E42" i="9"/>
  <c r="F42" i="9"/>
  <c r="G42" i="9"/>
  <c r="H42" i="9"/>
  <c r="K42" i="9"/>
  <c r="L42" i="9"/>
  <c r="M42" i="9"/>
  <c r="N42" i="9"/>
  <c r="A43" i="9"/>
  <c r="C43" i="9"/>
  <c r="D43" i="9"/>
  <c r="E43" i="9"/>
  <c r="F43" i="9"/>
  <c r="G43" i="9"/>
  <c r="H43" i="9"/>
  <c r="K43" i="9"/>
  <c r="L43" i="9"/>
  <c r="M43" i="9"/>
  <c r="N43" i="9"/>
  <c r="A44" i="9"/>
  <c r="C44" i="9"/>
  <c r="D44" i="9"/>
  <c r="E44" i="9"/>
  <c r="F44" i="9"/>
  <c r="G44" i="9"/>
  <c r="H44" i="9"/>
  <c r="K44" i="9"/>
  <c r="L44" i="9"/>
  <c r="M44" i="9"/>
  <c r="N44" i="9"/>
  <c r="A45" i="9"/>
  <c r="C45" i="9"/>
  <c r="D45" i="9"/>
  <c r="E45" i="9"/>
  <c r="F45" i="9"/>
  <c r="G45" i="9"/>
  <c r="H45" i="9"/>
  <c r="K45" i="9"/>
  <c r="L45" i="9"/>
  <c r="M45" i="9"/>
  <c r="N45" i="9"/>
  <c r="A46" i="9"/>
  <c r="C46" i="9"/>
  <c r="D46" i="9"/>
  <c r="E46" i="9"/>
  <c r="F46" i="9"/>
  <c r="G46" i="9"/>
  <c r="H46" i="9"/>
  <c r="K46" i="9"/>
  <c r="L46" i="9"/>
  <c r="M46" i="9"/>
  <c r="N46" i="9"/>
  <c r="A47" i="9"/>
  <c r="C47" i="9"/>
  <c r="D47" i="9"/>
  <c r="E47" i="9"/>
  <c r="F47" i="9"/>
  <c r="G47" i="9"/>
  <c r="H47" i="9"/>
  <c r="K47" i="9"/>
  <c r="L47" i="9"/>
  <c r="M47" i="9"/>
  <c r="N47" i="9"/>
  <c r="A48" i="9"/>
  <c r="C48" i="9"/>
  <c r="D48" i="9"/>
  <c r="E48" i="9"/>
  <c r="F48" i="9"/>
  <c r="G48" i="9"/>
  <c r="H48" i="9"/>
  <c r="K48" i="9"/>
  <c r="L48" i="9"/>
  <c r="M48" i="9"/>
  <c r="N48" i="9"/>
  <c r="A49" i="9"/>
  <c r="C49" i="9"/>
  <c r="D49" i="9"/>
  <c r="E49" i="9"/>
  <c r="F49" i="9"/>
  <c r="G49" i="9"/>
  <c r="H49" i="9"/>
  <c r="K49" i="9"/>
  <c r="L49" i="9"/>
  <c r="M49" i="9"/>
  <c r="N49" i="9"/>
  <c r="A50" i="9"/>
  <c r="C50" i="9"/>
  <c r="D50" i="9"/>
  <c r="E50" i="9"/>
  <c r="F50" i="9"/>
  <c r="G50" i="9"/>
  <c r="H50" i="9"/>
  <c r="K50" i="9"/>
  <c r="L50" i="9"/>
  <c r="M50" i="9"/>
  <c r="N50" i="9"/>
  <c r="A51" i="9"/>
  <c r="C51" i="9"/>
  <c r="D51" i="9"/>
  <c r="E51" i="9"/>
  <c r="F51" i="9"/>
  <c r="G51" i="9"/>
  <c r="H51" i="9"/>
  <c r="K51" i="9"/>
  <c r="L51" i="9"/>
  <c r="M51" i="9"/>
  <c r="N51" i="9"/>
  <c r="A52" i="9"/>
  <c r="C52" i="9"/>
  <c r="D52" i="9"/>
  <c r="E52" i="9"/>
  <c r="F52" i="9"/>
  <c r="G52" i="9"/>
  <c r="H52" i="9"/>
  <c r="K52" i="9"/>
  <c r="L52" i="9"/>
  <c r="M52" i="9"/>
  <c r="N52" i="9"/>
  <c r="A53" i="9"/>
  <c r="C53" i="9"/>
  <c r="D53" i="9"/>
  <c r="E53" i="9"/>
  <c r="F53" i="9"/>
  <c r="G53" i="9"/>
  <c r="H53" i="9"/>
  <c r="K53" i="9"/>
  <c r="L53" i="9"/>
  <c r="M53" i="9"/>
  <c r="N53" i="9"/>
  <c r="B54" i="9"/>
  <c r="D54" i="9"/>
  <c r="F54" i="9"/>
  <c r="H54" i="9"/>
  <c r="J54" i="9"/>
  <c r="K54" i="9"/>
  <c r="L54" i="9"/>
  <c r="M54" i="9"/>
  <c r="N54" i="9"/>
  <c r="K56" i="9"/>
  <c r="L56" i="9"/>
  <c r="M56" i="9"/>
  <c r="N56" i="9"/>
  <c r="N4" i="7"/>
  <c r="E17" i="7"/>
  <c r="E18" i="7"/>
  <c r="E19" i="7"/>
  <c r="C23" i="7"/>
  <c r="D23" i="7"/>
  <c r="E23" i="7"/>
  <c r="F23" i="7"/>
  <c r="G23" i="7"/>
  <c r="H23" i="7"/>
  <c r="K23" i="7"/>
  <c r="L23" i="7"/>
  <c r="M23" i="7"/>
  <c r="N23" i="7"/>
  <c r="A24" i="7"/>
  <c r="C24" i="7"/>
  <c r="D24" i="7"/>
  <c r="E24" i="7"/>
  <c r="F24" i="7"/>
  <c r="G24" i="7"/>
  <c r="H24" i="7"/>
  <c r="K24" i="7"/>
  <c r="L24" i="7"/>
  <c r="M24" i="7"/>
  <c r="N24" i="7"/>
  <c r="A25" i="7"/>
  <c r="C25" i="7"/>
  <c r="D25" i="7"/>
  <c r="E25" i="7"/>
  <c r="F25" i="7"/>
  <c r="G25" i="7"/>
  <c r="H25" i="7"/>
  <c r="K25" i="7"/>
  <c r="L25" i="7"/>
  <c r="M25" i="7"/>
  <c r="N25" i="7"/>
  <c r="A26" i="7"/>
  <c r="C26" i="7"/>
  <c r="D26" i="7"/>
  <c r="E26" i="7"/>
  <c r="F26" i="7"/>
  <c r="G26" i="7"/>
  <c r="H26" i="7"/>
  <c r="K26" i="7"/>
  <c r="L26" i="7"/>
  <c r="M26" i="7"/>
  <c r="N26" i="7"/>
  <c r="A27" i="7"/>
  <c r="C27" i="7"/>
  <c r="D27" i="7"/>
  <c r="E27" i="7"/>
  <c r="F27" i="7"/>
  <c r="G27" i="7"/>
  <c r="H27" i="7"/>
  <c r="K27" i="7"/>
  <c r="L27" i="7"/>
  <c r="M27" i="7"/>
  <c r="N27" i="7"/>
  <c r="A28" i="7"/>
  <c r="C28" i="7"/>
  <c r="D28" i="7"/>
  <c r="E28" i="7"/>
  <c r="F28" i="7"/>
  <c r="G28" i="7"/>
  <c r="H28" i="7"/>
  <c r="K28" i="7"/>
  <c r="L28" i="7"/>
  <c r="M28" i="7"/>
  <c r="N28" i="7"/>
  <c r="A29" i="7"/>
  <c r="C29" i="7"/>
  <c r="D29" i="7"/>
  <c r="E29" i="7"/>
  <c r="F29" i="7"/>
  <c r="G29" i="7"/>
  <c r="H29" i="7"/>
  <c r="K29" i="7"/>
  <c r="L29" i="7"/>
  <c r="M29" i="7"/>
  <c r="N29" i="7"/>
  <c r="A30" i="7"/>
  <c r="C30" i="7"/>
  <c r="D30" i="7"/>
  <c r="E30" i="7"/>
  <c r="F30" i="7"/>
  <c r="G30" i="7"/>
  <c r="H30" i="7"/>
  <c r="K30" i="7"/>
  <c r="L30" i="7"/>
  <c r="M30" i="7"/>
  <c r="N30" i="7"/>
  <c r="A31" i="7"/>
  <c r="C31" i="7"/>
  <c r="D31" i="7"/>
  <c r="E31" i="7"/>
  <c r="F31" i="7"/>
  <c r="G31" i="7"/>
  <c r="H31" i="7"/>
  <c r="K31" i="7"/>
  <c r="L31" i="7"/>
  <c r="M31" i="7"/>
  <c r="N31" i="7"/>
  <c r="A32" i="7"/>
  <c r="C32" i="7"/>
  <c r="D32" i="7"/>
  <c r="E32" i="7"/>
  <c r="F32" i="7"/>
  <c r="G32" i="7"/>
  <c r="H32" i="7"/>
  <c r="K32" i="7"/>
  <c r="L32" i="7"/>
  <c r="M32" i="7"/>
  <c r="N32" i="7"/>
  <c r="A33" i="7"/>
  <c r="C33" i="7"/>
  <c r="D33" i="7"/>
  <c r="E33" i="7"/>
  <c r="F33" i="7"/>
  <c r="G33" i="7"/>
  <c r="H33" i="7"/>
  <c r="K33" i="7"/>
  <c r="L33" i="7"/>
  <c r="M33" i="7"/>
  <c r="N33" i="7"/>
  <c r="A34" i="7"/>
  <c r="C34" i="7"/>
  <c r="D34" i="7"/>
  <c r="E34" i="7"/>
  <c r="F34" i="7"/>
  <c r="G34" i="7"/>
  <c r="H34" i="7"/>
  <c r="K34" i="7"/>
  <c r="L34" i="7"/>
  <c r="M34" i="7"/>
  <c r="N34" i="7"/>
  <c r="A35" i="7"/>
  <c r="C35" i="7"/>
  <c r="D35" i="7"/>
  <c r="E35" i="7"/>
  <c r="F35" i="7"/>
  <c r="G35" i="7"/>
  <c r="H35" i="7"/>
  <c r="K35" i="7"/>
  <c r="L35" i="7"/>
  <c r="M35" i="7"/>
  <c r="N35" i="7"/>
  <c r="A36" i="7"/>
  <c r="C36" i="7"/>
  <c r="D36" i="7"/>
  <c r="E36" i="7"/>
  <c r="F36" i="7"/>
  <c r="G36" i="7"/>
  <c r="H36" i="7"/>
  <c r="K36" i="7"/>
  <c r="L36" i="7"/>
  <c r="M36" i="7"/>
  <c r="N36" i="7"/>
  <c r="A37" i="7"/>
  <c r="C37" i="7"/>
  <c r="D37" i="7"/>
  <c r="E37" i="7"/>
  <c r="F37" i="7"/>
  <c r="G37" i="7"/>
  <c r="H37" i="7"/>
  <c r="K37" i="7"/>
  <c r="L37" i="7"/>
  <c r="M37" i="7"/>
  <c r="N37" i="7"/>
  <c r="A38" i="7"/>
  <c r="C38" i="7"/>
  <c r="D38" i="7"/>
  <c r="E38" i="7"/>
  <c r="F38" i="7"/>
  <c r="G38" i="7"/>
  <c r="H38" i="7"/>
  <c r="K38" i="7"/>
  <c r="L38" i="7"/>
  <c r="M38" i="7"/>
  <c r="N38" i="7"/>
  <c r="A39" i="7"/>
  <c r="C39" i="7"/>
  <c r="D39" i="7"/>
  <c r="E39" i="7"/>
  <c r="F39" i="7"/>
  <c r="G39" i="7"/>
  <c r="H39" i="7"/>
  <c r="K39" i="7"/>
  <c r="L39" i="7"/>
  <c r="M39" i="7"/>
  <c r="N39" i="7"/>
  <c r="A40" i="7"/>
  <c r="C40" i="7"/>
  <c r="D40" i="7"/>
  <c r="E40" i="7"/>
  <c r="F40" i="7"/>
  <c r="G40" i="7"/>
  <c r="H40" i="7"/>
  <c r="K40" i="7"/>
  <c r="L40" i="7"/>
  <c r="M40" i="7"/>
  <c r="N40" i="7"/>
  <c r="A41" i="7"/>
  <c r="C41" i="7"/>
  <c r="D41" i="7"/>
  <c r="E41" i="7"/>
  <c r="F41" i="7"/>
  <c r="G41" i="7"/>
  <c r="H41" i="7"/>
  <c r="K41" i="7"/>
  <c r="L41" i="7"/>
  <c r="M41" i="7"/>
  <c r="N41" i="7"/>
  <c r="A42" i="7"/>
  <c r="C42" i="7"/>
  <c r="D42" i="7"/>
  <c r="E42" i="7"/>
  <c r="F42" i="7"/>
  <c r="G42" i="7"/>
  <c r="H42" i="7"/>
  <c r="K42" i="7"/>
  <c r="L42" i="7"/>
  <c r="M42" i="7"/>
  <c r="N42" i="7"/>
  <c r="A43" i="7"/>
  <c r="C43" i="7"/>
  <c r="D43" i="7"/>
  <c r="E43" i="7"/>
  <c r="F43" i="7"/>
  <c r="G43" i="7"/>
  <c r="H43" i="7"/>
  <c r="K43" i="7"/>
  <c r="L43" i="7"/>
  <c r="M43" i="7"/>
  <c r="N43" i="7"/>
  <c r="A44" i="7"/>
  <c r="C44" i="7"/>
  <c r="D44" i="7"/>
  <c r="E44" i="7"/>
  <c r="F44" i="7"/>
  <c r="G44" i="7"/>
  <c r="H44" i="7"/>
  <c r="K44" i="7"/>
  <c r="L44" i="7"/>
  <c r="M44" i="7"/>
  <c r="N44" i="7"/>
  <c r="A45" i="7"/>
  <c r="C45" i="7"/>
  <c r="D45" i="7"/>
  <c r="E45" i="7"/>
  <c r="F45" i="7"/>
  <c r="G45" i="7"/>
  <c r="H45" i="7"/>
  <c r="K45" i="7"/>
  <c r="L45" i="7"/>
  <c r="M45" i="7"/>
  <c r="N45" i="7"/>
  <c r="A46" i="7"/>
  <c r="C46" i="7"/>
  <c r="D46" i="7"/>
  <c r="E46" i="7"/>
  <c r="F46" i="7"/>
  <c r="G46" i="7"/>
  <c r="H46" i="7"/>
  <c r="K46" i="7"/>
  <c r="L46" i="7"/>
  <c r="M46" i="7"/>
  <c r="N46" i="7"/>
  <c r="A47" i="7"/>
  <c r="C47" i="7"/>
  <c r="D47" i="7"/>
  <c r="E47" i="7"/>
  <c r="F47" i="7"/>
  <c r="G47" i="7"/>
  <c r="H47" i="7"/>
  <c r="K47" i="7"/>
  <c r="L47" i="7"/>
  <c r="M47" i="7"/>
  <c r="N47" i="7"/>
  <c r="A48" i="7"/>
  <c r="C48" i="7"/>
  <c r="D48" i="7"/>
  <c r="E48" i="7"/>
  <c r="F48" i="7"/>
  <c r="G48" i="7"/>
  <c r="H48" i="7"/>
  <c r="K48" i="7"/>
  <c r="L48" i="7"/>
  <c r="M48" i="7"/>
  <c r="N48" i="7"/>
  <c r="A49" i="7"/>
  <c r="C49" i="7"/>
  <c r="D49" i="7"/>
  <c r="E49" i="7"/>
  <c r="F49" i="7"/>
  <c r="G49" i="7"/>
  <c r="H49" i="7"/>
  <c r="K49" i="7"/>
  <c r="L49" i="7"/>
  <c r="M49" i="7"/>
  <c r="N49" i="7"/>
  <c r="A50" i="7"/>
  <c r="C50" i="7"/>
  <c r="D50" i="7"/>
  <c r="E50" i="7"/>
  <c r="F50" i="7"/>
  <c r="G50" i="7"/>
  <c r="H50" i="7"/>
  <c r="K50" i="7"/>
  <c r="L50" i="7"/>
  <c r="M50" i="7"/>
  <c r="N50" i="7"/>
  <c r="A51" i="7"/>
  <c r="C51" i="7"/>
  <c r="D51" i="7"/>
  <c r="E51" i="7"/>
  <c r="F51" i="7"/>
  <c r="G51" i="7"/>
  <c r="H51" i="7"/>
  <c r="K51" i="7"/>
  <c r="L51" i="7"/>
  <c r="M51" i="7"/>
  <c r="N51" i="7"/>
  <c r="A52" i="7"/>
  <c r="C52" i="7"/>
  <c r="D52" i="7"/>
  <c r="E52" i="7"/>
  <c r="F52" i="7"/>
  <c r="G52" i="7"/>
  <c r="H52" i="7"/>
  <c r="K52" i="7"/>
  <c r="L52" i="7"/>
  <c r="M52" i="7"/>
  <c r="N52" i="7"/>
  <c r="A53" i="7"/>
  <c r="C53" i="7"/>
  <c r="D53" i="7"/>
  <c r="E53" i="7"/>
  <c r="F53" i="7"/>
  <c r="G53" i="7"/>
  <c r="H53" i="7"/>
  <c r="K53" i="7"/>
  <c r="L53" i="7"/>
  <c r="M53" i="7"/>
  <c r="N53" i="7"/>
  <c r="B54" i="7"/>
  <c r="D54" i="7"/>
  <c r="F54" i="7"/>
  <c r="H54" i="7"/>
  <c r="J54" i="7"/>
  <c r="K54" i="7"/>
  <c r="L54" i="7"/>
  <c r="M54" i="7"/>
  <c r="N54" i="7"/>
  <c r="K56" i="7"/>
  <c r="L56" i="7"/>
  <c r="M56" i="7"/>
  <c r="N56" i="7"/>
  <c r="N4" i="3"/>
  <c r="E17" i="3"/>
  <c r="E18" i="3"/>
  <c r="E19" i="3"/>
  <c r="C23" i="3"/>
  <c r="D23" i="3"/>
  <c r="E23" i="3"/>
  <c r="F23" i="3"/>
  <c r="G23" i="3"/>
  <c r="H23" i="3"/>
  <c r="K23" i="3"/>
  <c r="L23" i="3"/>
  <c r="M23" i="3"/>
  <c r="N23" i="3"/>
  <c r="P23" i="3"/>
  <c r="A24" i="3"/>
  <c r="C24" i="3"/>
  <c r="D24" i="3"/>
  <c r="E24" i="3"/>
  <c r="F24" i="3"/>
  <c r="G24" i="3"/>
  <c r="H24" i="3"/>
  <c r="K24" i="3"/>
  <c r="L24" i="3"/>
  <c r="M24" i="3"/>
  <c r="N24" i="3"/>
  <c r="P24" i="3"/>
  <c r="A25" i="3"/>
  <c r="C25" i="3"/>
  <c r="D25" i="3"/>
  <c r="E25" i="3"/>
  <c r="F25" i="3"/>
  <c r="G25" i="3"/>
  <c r="H25" i="3"/>
  <c r="K25" i="3"/>
  <c r="L25" i="3"/>
  <c r="M25" i="3"/>
  <c r="N25" i="3"/>
  <c r="P25" i="3"/>
  <c r="A26" i="3"/>
  <c r="C26" i="3"/>
  <c r="D26" i="3"/>
  <c r="E26" i="3"/>
  <c r="F26" i="3"/>
  <c r="G26" i="3"/>
  <c r="H26" i="3"/>
  <c r="K26" i="3"/>
  <c r="L26" i="3"/>
  <c r="M26" i="3"/>
  <c r="N26" i="3"/>
  <c r="P26" i="3"/>
  <c r="A27" i="3"/>
  <c r="C27" i="3"/>
  <c r="D27" i="3"/>
  <c r="E27" i="3"/>
  <c r="F27" i="3"/>
  <c r="G27" i="3"/>
  <c r="H27" i="3"/>
  <c r="K27" i="3"/>
  <c r="L27" i="3"/>
  <c r="M27" i="3"/>
  <c r="N27" i="3"/>
  <c r="P27" i="3"/>
  <c r="A28" i="3"/>
  <c r="C28" i="3"/>
  <c r="D28" i="3"/>
  <c r="E28" i="3"/>
  <c r="F28" i="3"/>
  <c r="G28" i="3"/>
  <c r="H28" i="3"/>
  <c r="K28" i="3"/>
  <c r="L28" i="3"/>
  <c r="M28" i="3"/>
  <c r="N28" i="3"/>
  <c r="P28" i="3"/>
  <c r="A29" i="3"/>
  <c r="C29" i="3"/>
  <c r="D29" i="3"/>
  <c r="E29" i="3"/>
  <c r="F29" i="3"/>
  <c r="G29" i="3"/>
  <c r="H29" i="3"/>
  <c r="K29" i="3"/>
  <c r="L29" i="3"/>
  <c r="M29" i="3"/>
  <c r="N29" i="3"/>
  <c r="P29" i="3"/>
  <c r="A30" i="3"/>
  <c r="C30" i="3"/>
  <c r="D30" i="3"/>
  <c r="E30" i="3"/>
  <c r="F30" i="3"/>
  <c r="G30" i="3"/>
  <c r="H30" i="3"/>
  <c r="K30" i="3"/>
  <c r="L30" i="3"/>
  <c r="M30" i="3"/>
  <c r="N30" i="3"/>
  <c r="P30" i="3"/>
  <c r="A31" i="3"/>
  <c r="C31" i="3"/>
  <c r="D31" i="3"/>
  <c r="E31" i="3"/>
  <c r="F31" i="3"/>
  <c r="G31" i="3"/>
  <c r="H31" i="3"/>
  <c r="K31" i="3"/>
  <c r="L31" i="3"/>
  <c r="M31" i="3"/>
  <c r="N31" i="3"/>
  <c r="P31" i="3"/>
  <c r="A32" i="3"/>
  <c r="C32" i="3"/>
  <c r="D32" i="3"/>
  <c r="E32" i="3"/>
  <c r="F32" i="3"/>
  <c r="G32" i="3"/>
  <c r="H32" i="3"/>
  <c r="K32" i="3"/>
  <c r="L32" i="3"/>
  <c r="M32" i="3"/>
  <c r="N32" i="3"/>
  <c r="P32" i="3"/>
  <c r="A33" i="3"/>
  <c r="C33" i="3"/>
  <c r="D33" i="3"/>
  <c r="E33" i="3"/>
  <c r="F33" i="3"/>
  <c r="G33" i="3"/>
  <c r="H33" i="3"/>
  <c r="K33" i="3"/>
  <c r="L33" i="3"/>
  <c r="M33" i="3"/>
  <c r="N33" i="3"/>
  <c r="P33" i="3"/>
  <c r="A34" i="3"/>
  <c r="C34" i="3"/>
  <c r="D34" i="3"/>
  <c r="E34" i="3"/>
  <c r="F34" i="3"/>
  <c r="G34" i="3"/>
  <c r="H34" i="3"/>
  <c r="K34" i="3"/>
  <c r="L34" i="3"/>
  <c r="M34" i="3"/>
  <c r="N34" i="3"/>
  <c r="P34" i="3"/>
  <c r="A35" i="3"/>
  <c r="C35" i="3"/>
  <c r="D35" i="3"/>
  <c r="E35" i="3"/>
  <c r="F35" i="3"/>
  <c r="G35" i="3"/>
  <c r="H35" i="3"/>
  <c r="K35" i="3"/>
  <c r="L35" i="3"/>
  <c r="M35" i="3"/>
  <c r="N35" i="3"/>
  <c r="P35" i="3"/>
  <c r="A36" i="3"/>
  <c r="C36" i="3"/>
  <c r="D36" i="3"/>
  <c r="E36" i="3"/>
  <c r="F36" i="3"/>
  <c r="G36" i="3"/>
  <c r="H36" i="3"/>
  <c r="K36" i="3"/>
  <c r="L36" i="3"/>
  <c r="M36" i="3"/>
  <c r="N36" i="3"/>
  <c r="P36" i="3"/>
  <c r="A37" i="3"/>
  <c r="C37" i="3"/>
  <c r="D37" i="3"/>
  <c r="E37" i="3"/>
  <c r="F37" i="3"/>
  <c r="G37" i="3"/>
  <c r="H37" i="3"/>
  <c r="K37" i="3"/>
  <c r="L37" i="3"/>
  <c r="M37" i="3"/>
  <c r="N37" i="3"/>
  <c r="P37" i="3"/>
  <c r="A38" i="3"/>
  <c r="C38" i="3"/>
  <c r="D38" i="3"/>
  <c r="E38" i="3"/>
  <c r="F38" i="3"/>
  <c r="G38" i="3"/>
  <c r="H38" i="3"/>
  <c r="K38" i="3"/>
  <c r="L38" i="3"/>
  <c r="M38" i="3"/>
  <c r="N38" i="3"/>
  <c r="P38" i="3"/>
  <c r="A39" i="3"/>
  <c r="C39" i="3"/>
  <c r="D39" i="3"/>
  <c r="E39" i="3"/>
  <c r="F39" i="3"/>
  <c r="G39" i="3"/>
  <c r="H39" i="3"/>
  <c r="K39" i="3"/>
  <c r="L39" i="3"/>
  <c r="M39" i="3"/>
  <c r="N39" i="3"/>
  <c r="P39" i="3"/>
  <c r="A40" i="3"/>
  <c r="C40" i="3"/>
  <c r="D40" i="3"/>
  <c r="E40" i="3"/>
  <c r="F40" i="3"/>
  <c r="G40" i="3"/>
  <c r="H40" i="3"/>
  <c r="K40" i="3"/>
  <c r="L40" i="3"/>
  <c r="M40" i="3"/>
  <c r="N40" i="3"/>
  <c r="P40" i="3"/>
  <c r="A41" i="3"/>
  <c r="C41" i="3"/>
  <c r="D41" i="3"/>
  <c r="E41" i="3"/>
  <c r="F41" i="3"/>
  <c r="G41" i="3"/>
  <c r="H41" i="3"/>
  <c r="K41" i="3"/>
  <c r="L41" i="3"/>
  <c r="M41" i="3"/>
  <c r="N41" i="3"/>
  <c r="P41" i="3"/>
  <c r="A42" i="3"/>
  <c r="C42" i="3"/>
  <c r="D42" i="3"/>
  <c r="E42" i="3"/>
  <c r="F42" i="3"/>
  <c r="G42" i="3"/>
  <c r="H42" i="3"/>
  <c r="K42" i="3"/>
  <c r="L42" i="3"/>
  <c r="M42" i="3"/>
  <c r="N42" i="3"/>
  <c r="P42" i="3"/>
  <c r="A43" i="3"/>
  <c r="C43" i="3"/>
  <c r="D43" i="3"/>
  <c r="E43" i="3"/>
  <c r="F43" i="3"/>
  <c r="G43" i="3"/>
  <c r="H43" i="3"/>
  <c r="K43" i="3"/>
  <c r="L43" i="3"/>
  <c r="M43" i="3"/>
  <c r="N43" i="3"/>
  <c r="P43" i="3"/>
  <c r="A44" i="3"/>
  <c r="C44" i="3"/>
  <c r="D44" i="3"/>
  <c r="E44" i="3"/>
  <c r="F44" i="3"/>
  <c r="G44" i="3"/>
  <c r="H44" i="3"/>
  <c r="K44" i="3"/>
  <c r="L44" i="3"/>
  <c r="M44" i="3"/>
  <c r="N44" i="3"/>
  <c r="P44" i="3"/>
  <c r="A45" i="3"/>
  <c r="C45" i="3"/>
  <c r="D45" i="3"/>
  <c r="E45" i="3"/>
  <c r="F45" i="3"/>
  <c r="G45" i="3"/>
  <c r="H45" i="3"/>
  <c r="K45" i="3"/>
  <c r="L45" i="3"/>
  <c r="M45" i="3"/>
  <c r="N45" i="3"/>
  <c r="P45" i="3"/>
  <c r="A46" i="3"/>
  <c r="C46" i="3"/>
  <c r="D46" i="3"/>
  <c r="E46" i="3"/>
  <c r="F46" i="3"/>
  <c r="G46" i="3"/>
  <c r="H46" i="3"/>
  <c r="K46" i="3"/>
  <c r="L46" i="3"/>
  <c r="M46" i="3"/>
  <c r="N46" i="3"/>
  <c r="P46" i="3"/>
  <c r="A47" i="3"/>
  <c r="C47" i="3"/>
  <c r="D47" i="3"/>
  <c r="E47" i="3"/>
  <c r="F47" i="3"/>
  <c r="G47" i="3"/>
  <c r="H47" i="3"/>
  <c r="K47" i="3"/>
  <c r="L47" i="3"/>
  <c r="M47" i="3"/>
  <c r="N47" i="3"/>
  <c r="P47" i="3"/>
  <c r="A48" i="3"/>
  <c r="C48" i="3"/>
  <c r="D48" i="3"/>
  <c r="E48" i="3"/>
  <c r="F48" i="3"/>
  <c r="G48" i="3"/>
  <c r="H48" i="3"/>
  <c r="K48" i="3"/>
  <c r="L48" i="3"/>
  <c r="M48" i="3"/>
  <c r="N48" i="3"/>
  <c r="P48" i="3"/>
  <c r="A49" i="3"/>
  <c r="C49" i="3"/>
  <c r="D49" i="3"/>
  <c r="E49" i="3"/>
  <c r="F49" i="3"/>
  <c r="G49" i="3"/>
  <c r="H49" i="3"/>
  <c r="K49" i="3"/>
  <c r="L49" i="3"/>
  <c r="M49" i="3"/>
  <c r="N49" i="3"/>
  <c r="P49" i="3"/>
  <c r="A50" i="3"/>
  <c r="C50" i="3"/>
  <c r="D50" i="3"/>
  <c r="E50" i="3"/>
  <c r="F50" i="3"/>
  <c r="G50" i="3"/>
  <c r="H50" i="3"/>
  <c r="K50" i="3"/>
  <c r="L50" i="3"/>
  <c r="M50" i="3"/>
  <c r="N50" i="3"/>
  <c r="P50" i="3"/>
  <c r="A51" i="3"/>
  <c r="C51" i="3"/>
  <c r="D51" i="3"/>
  <c r="E51" i="3"/>
  <c r="F51" i="3"/>
  <c r="G51" i="3"/>
  <c r="H51" i="3"/>
  <c r="K51" i="3"/>
  <c r="L51" i="3"/>
  <c r="M51" i="3"/>
  <c r="N51" i="3"/>
  <c r="P51" i="3"/>
  <c r="A52" i="3"/>
  <c r="C52" i="3"/>
  <c r="D52" i="3"/>
  <c r="E52" i="3"/>
  <c r="F52" i="3"/>
  <c r="G52" i="3"/>
  <c r="H52" i="3"/>
  <c r="K52" i="3"/>
  <c r="L52" i="3"/>
  <c r="M52" i="3"/>
  <c r="N52" i="3"/>
  <c r="P52" i="3"/>
  <c r="A53" i="3"/>
  <c r="C53" i="3"/>
  <c r="D53" i="3"/>
  <c r="E53" i="3"/>
  <c r="F53" i="3"/>
  <c r="G53" i="3"/>
  <c r="H53" i="3"/>
  <c r="K53" i="3"/>
  <c r="L53" i="3"/>
  <c r="M53" i="3"/>
  <c r="N53" i="3"/>
  <c r="P53" i="3"/>
  <c r="B54" i="3"/>
  <c r="D54" i="3"/>
  <c r="F54" i="3"/>
  <c r="H54" i="3"/>
  <c r="J54" i="3"/>
  <c r="K54" i="3"/>
  <c r="L54" i="3"/>
  <c r="M54" i="3"/>
  <c r="N54" i="3"/>
  <c r="K56" i="3"/>
  <c r="L56" i="3"/>
  <c r="M56" i="3"/>
  <c r="N56" i="3"/>
  <c r="N4" i="12"/>
  <c r="E17" i="12"/>
  <c r="E18" i="12"/>
  <c r="E19" i="12"/>
  <c r="C23" i="12"/>
  <c r="D23" i="12"/>
  <c r="E23" i="12"/>
  <c r="F23" i="12"/>
  <c r="G23" i="12"/>
  <c r="H23" i="12"/>
  <c r="K23" i="12"/>
  <c r="L23" i="12"/>
  <c r="M23" i="12"/>
  <c r="N23" i="12"/>
  <c r="P23" i="12"/>
  <c r="A24" i="12"/>
  <c r="C24" i="12"/>
  <c r="D24" i="12"/>
  <c r="E24" i="12"/>
  <c r="F24" i="12"/>
  <c r="G24" i="12"/>
  <c r="H24" i="12"/>
  <c r="K24" i="12"/>
  <c r="L24" i="12"/>
  <c r="M24" i="12"/>
  <c r="N24" i="12"/>
  <c r="P24" i="12"/>
  <c r="A25" i="12"/>
  <c r="C25" i="12"/>
  <c r="D25" i="12"/>
  <c r="E25" i="12"/>
  <c r="F25" i="12"/>
  <c r="G25" i="12"/>
  <c r="H25" i="12"/>
  <c r="K25" i="12"/>
  <c r="L25" i="12"/>
  <c r="M25" i="12"/>
  <c r="N25" i="12"/>
  <c r="P25" i="12"/>
  <c r="A26" i="12"/>
  <c r="C26" i="12"/>
  <c r="D26" i="12"/>
  <c r="E26" i="12"/>
  <c r="F26" i="12"/>
  <c r="G26" i="12"/>
  <c r="H26" i="12"/>
  <c r="K26" i="12"/>
  <c r="L26" i="12"/>
  <c r="M26" i="12"/>
  <c r="N26" i="12"/>
  <c r="P26" i="12"/>
  <c r="A27" i="12"/>
  <c r="C27" i="12"/>
  <c r="D27" i="12"/>
  <c r="E27" i="12"/>
  <c r="F27" i="12"/>
  <c r="G27" i="12"/>
  <c r="H27" i="12"/>
  <c r="K27" i="12"/>
  <c r="L27" i="12"/>
  <c r="M27" i="12"/>
  <c r="N27" i="12"/>
  <c r="P27" i="12"/>
  <c r="A28" i="12"/>
  <c r="C28" i="12"/>
  <c r="D28" i="12"/>
  <c r="E28" i="12"/>
  <c r="F28" i="12"/>
  <c r="G28" i="12"/>
  <c r="H28" i="12"/>
  <c r="K28" i="12"/>
  <c r="L28" i="12"/>
  <c r="M28" i="12"/>
  <c r="N28" i="12"/>
  <c r="P28" i="12"/>
  <c r="A29" i="12"/>
  <c r="C29" i="12"/>
  <c r="D29" i="12"/>
  <c r="E29" i="12"/>
  <c r="F29" i="12"/>
  <c r="G29" i="12"/>
  <c r="H29" i="12"/>
  <c r="K29" i="12"/>
  <c r="L29" i="12"/>
  <c r="M29" i="12"/>
  <c r="N29" i="12"/>
  <c r="P29" i="12"/>
  <c r="A30" i="12"/>
  <c r="C30" i="12"/>
  <c r="D30" i="12"/>
  <c r="E30" i="12"/>
  <c r="F30" i="12"/>
  <c r="G30" i="12"/>
  <c r="H30" i="12"/>
  <c r="K30" i="12"/>
  <c r="L30" i="12"/>
  <c r="M30" i="12"/>
  <c r="N30" i="12"/>
  <c r="P30" i="12"/>
  <c r="A31" i="12"/>
  <c r="C31" i="12"/>
  <c r="D31" i="12"/>
  <c r="E31" i="12"/>
  <c r="F31" i="12"/>
  <c r="G31" i="12"/>
  <c r="H31" i="12"/>
  <c r="K31" i="12"/>
  <c r="L31" i="12"/>
  <c r="M31" i="12"/>
  <c r="N31" i="12"/>
  <c r="P31" i="12"/>
  <c r="A32" i="12"/>
  <c r="C32" i="12"/>
  <c r="D32" i="12"/>
  <c r="E32" i="12"/>
  <c r="F32" i="12"/>
  <c r="G32" i="12"/>
  <c r="H32" i="12"/>
  <c r="K32" i="12"/>
  <c r="L32" i="12"/>
  <c r="M32" i="12"/>
  <c r="N32" i="12"/>
  <c r="P32" i="12"/>
  <c r="A33" i="12"/>
  <c r="C33" i="12"/>
  <c r="D33" i="12"/>
  <c r="E33" i="12"/>
  <c r="F33" i="12"/>
  <c r="G33" i="12"/>
  <c r="H33" i="12"/>
  <c r="K33" i="12"/>
  <c r="L33" i="12"/>
  <c r="M33" i="12"/>
  <c r="N33" i="12"/>
  <c r="P33" i="12"/>
  <c r="A34" i="12"/>
  <c r="C34" i="12"/>
  <c r="D34" i="12"/>
  <c r="E34" i="12"/>
  <c r="F34" i="12"/>
  <c r="G34" i="12"/>
  <c r="H34" i="12"/>
  <c r="K34" i="12"/>
  <c r="L34" i="12"/>
  <c r="M34" i="12"/>
  <c r="N34" i="12"/>
  <c r="P34" i="12"/>
  <c r="A35" i="12"/>
  <c r="C35" i="12"/>
  <c r="D35" i="12"/>
  <c r="E35" i="12"/>
  <c r="F35" i="12"/>
  <c r="G35" i="12"/>
  <c r="H35" i="12"/>
  <c r="K35" i="12"/>
  <c r="L35" i="12"/>
  <c r="M35" i="12"/>
  <c r="N35" i="12"/>
  <c r="P35" i="12"/>
  <c r="A36" i="12"/>
  <c r="C36" i="12"/>
  <c r="D36" i="12"/>
  <c r="E36" i="12"/>
  <c r="F36" i="12"/>
  <c r="G36" i="12"/>
  <c r="H36" i="12"/>
  <c r="K36" i="12"/>
  <c r="L36" i="12"/>
  <c r="M36" i="12"/>
  <c r="N36" i="12"/>
  <c r="P36" i="12"/>
  <c r="A37" i="12"/>
  <c r="C37" i="12"/>
  <c r="D37" i="12"/>
  <c r="E37" i="12"/>
  <c r="F37" i="12"/>
  <c r="G37" i="12"/>
  <c r="H37" i="12"/>
  <c r="K37" i="12"/>
  <c r="L37" i="12"/>
  <c r="M37" i="12"/>
  <c r="N37" i="12"/>
  <c r="P37" i="12"/>
  <c r="A38" i="12"/>
  <c r="C38" i="12"/>
  <c r="D38" i="12"/>
  <c r="E38" i="12"/>
  <c r="F38" i="12"/>
  <c r="G38" i="12"/>
  <c r="H38" i="12"/>
  <c r="K38" i="12"/>
  <c r="L38" i="12"/>
  <c r="M38" i="12"/>
  <c r="N38" i="12"/>
  <c r="P38" i="12"/>
  <c r="A39" i="12"/>
  <c r="C39" i="12"/>
  <c r="D39" i="12"/>
  <c r="E39" i="12"/>
  <c r="F39" i="12"/>
  <c r="G39" i="12"/>
  <c r="H39" i="12"/>
  <c r="K39" i="12"/>
  <c r="L39" i="12"/>
  <c r="M39" i="12"/>
  <c r="N39" i="12"/>
  <c r="P39" i="12"/>
  <c r="A40" i="12"/>
  <c r="C40" i="12"/>
  <c r="D40" i="12"/>
  <c r="E40" i="12"/>
  <c r="F40" i="12"/>
  <c r="G40" i="12"/>
  <c r="H40" i="12"/>
  <c r="K40" i="12"/>
  <c r="L40" i="12"/>
  <c r="M40" i="12"/>
  <c r="N40" i="12"/>
  <c r="P40" i="12"/>
  <c r="A41" i="12"/>
  <c r="C41" i="12"/>
  <c r="D41" i="12"/>
  <c r="E41" i="12"/>
  <c r="F41" i="12"/>
  <c r="G41" i="12"/>
  <c r="H41" i="12"/>
  <c r="K41" i="12"/>
  <c r="L41" i="12"/>
  <c r="M41" i="12"/>
  <c r="N41" i="12"/>
  <c r="P41" i="12"/>
  <c r="A42" i="12"/>
  <c r="C42" i="12"/>
  <c r="D42" i="12"/>
  <c r="E42" i="12"/>
  <c r="F42" i="12"/>
  <c r="G42" i="12"/>
  <c r="H42" i="12"/>
  <c r="K42" i="12"/>
  <c r="L42" i="12"/>
  <c r="M42" i="12"/>
  <c r="N42" i="12"/>
  <c r="P42" i="12"/>
  <c r="A43" i="12"/>
  <c r="C43" i="12"/>
  <c r="D43" i="12"/>
  <c r="E43" i="12"/>
  <c r="F43" i="12"/>
  <c r="G43" i="12"/>
  <c r="H43" i="12"/>
  <c r="K43" i="12"/>
  <c r="L43" i="12"/>
  <c r="M43" i="12"/>
  <c r="N43" i="12"/>
  <c r="P43" i="12"/>
  <c r="A44" i="12"/>
  <c r="C44" i="12"/>
  <c r="D44" i="12"/>
  <c r="E44" i="12"/>
  <c r="F44" i="12"/>
  <c r="G44" i="12"/>
  <c r="H44" i="12"/>
  <c r="K44" i="12"/>
  <c r="L44" i="12"/>
  <c r="M44" i="12"/>
  <c r="N44" i="12"/>
  <c r="P44" i="12"/>
  <c r="A45" i="12"/>
  <c r="C45" i="12"/>
  <c r="D45" i="12"/>
  <c r="E45" i="12"/>
  <c r="F45" i="12"/>
  <c r="G45" i="12"/>
  <c r="H45" i="12"/>
  <c r="K45" i="12"/>
  <c r="L45" i="12"/>
  <c r="M45" i="12"/>
  <c r="N45" i="12"/>
  <c r="P45" i="12"/>
  <c r="A46" i="12"/>
  <c r="C46" i="12"/>
  <c r="D46" i="12"/>
  <c r="E46" i="12"/>
  <c r="F46" i="12"/>
  <c r="G46" i="12"/>
  <c r="H46" i="12"/>
  <c r="K46" i="12"/>
  <c r="L46" i="12"/>
  <c r="M46" i="12"/>
  <c r="N46" i="12"/>
  <c r="P46" i="12"/>
  <c r="A47" i="12"/>
  <c r="C47" i="12"/>
  <c r="D47" i="12"/>
  <c r="E47" i="12"/>
  <c r="F47" i="12"/>
  <c r="G47" i="12"/>
  <c r="H47" i="12"/>
  <c r="K47" i="12"/>
  <c r="L47" i="12"/>
  <c r="M47" i="12"/>
  <c r="N47" i="12"/>
  <c r="P47" i="12"/>
  <c r="A48" i="12"/>
  <c r="C48" i="12"/>
  <c r="D48" i="12"/>
  <c r="E48" i="12"/>
  <c r="F48" i="12"/>
  <c r="G48" i="12"/>
  <c r="H48" i="12"/>
  <c r="K48" i="12"/>
  <c r="L48" i="12"/>
  <c r="M48" i="12"/>
  <c r="N48" i="12"/>
  <c r="P48" i="12"/>
  <c r="A49" i="12"/>
  <c r="C49" i="12"/>
  <c r="D49" i="12"/>
  <c r="E49" i="12"/>
  <c r="F49" i="12"/>
  <c r="G49" i="12"/>
  <c r="H49" i="12"/>
  <c r="K49" i="12"/>
  <c r="L49" i="12"/>
  <c r="M49" i="12"/>
  <c r="N49" i="12"/>
  <c r="P49" i="12"/>
  <c r="A50" i="12"/>
  <c r="C50" i="12"/>
  <c r="D50" i="12"/>
  <c r="E50" i="12"/>
  <c r="F50" i="12"/>
  <c r="G50" i="12"/>
  <c r="H50" i="12"/>
  <c r="K50" i="12"/>
  <c r="L50" i="12"/>
  <c r="M50" i="12"/>
  <c r="N50" i="12"/>
  <c r="P50" i="12"/>
  <c r="A51" i="12"/>
  <c r="C51" i="12"/>
  <c r="D51" i="12"/>
  <c r="E51" i="12"/>
  <c r="F51" i="12"/>
  <c r="G51" i="12"/>
  <c r="H51" i="12"/>
  <c r="K51" i="12"/>
  <c r="L51" i="12"/>
  <c r="M51" i="12"/>
  <c r="N51" i="12"/>
  <c r="P51" i="12"/>
  <c r="A52" i="12"/>
  <c r="C52" i="12"/>
  <c r="D52" i="12"/>
  <c r="E52" i="12"/>
  <c r="F52" i="12"/>
  <c r="G52" i="12"/>
  <c r="H52" i="12"/>
  <c r="K52" i="12"/>
  <c r="L52" i="12"/>
  <c r="M52" i="12"/>
  <c r="N52" i="12"/>
  <c r="P52" i="12"/>
  <c r="B54" i="12"/>
  <c r="D54" i="12"/>
  <c r="F54" i="12"/>
  <c r="H54" i="12"/>
  <c r="J54" i="12"/>
  <c r="K54" i="12"/>
  <c r="L54" i="12"/>
  <c r="M54" i="12"/>
  <c r="N54" i="12"/>
  <c r="K56" i="12"/>
  <c r="L56" i="12"/>
  <c r="M56" i="12"/>
  <c r="N56" i="12"/>
  <c r="N4" i="8"/>
  <c r="E17" i="8"/>
  <c r="E18" i="8"/>
  <c r="E19" i="8"/>
  <c r="C23" i="8"/>
  <c r="D23" i="8"/>
  <c r="E23" i="8"/>
  <c r="F23" i="8"/>
  <c r="G23" i="8"/>
  <c r="H23" i="8"/>
  <c r="K23" i="8"/>
  <c r="L23" i="8"/>
  <c r="M23" i="8"/>
  <c r="N23" i="8"/>
  <c r="A24" i="8"/>
  <c r="C24" i="8"/>
  <c r="D24" i="8"/>
  <c r="E24" i="8"/>
  <c r="F24" i="8"/>
  <c r="G24" i="8"/>
  <c r="H24" i="8"/>
  <c r="K24" i="8"/>
  <c r="L24" i="8"/>
  <c r="M24" i="8"/>
  <c r="N24" i="8"/>
  <c r="A25" i="8"/>
  <c r="C25" i="8"/>
  <c r="D25" i="8"/>
  <c r="E25" i="8"/>
  <c r="F25" i="8"/>
  <c r="G25" i="8"/>
  <c r="H25" i="8"/>
  <c r="K25" i="8"/>
  <c r="L25" i="8"/>
  <c r="M25" i="8"/>
  <c r="N25" i="8"/>
  <c r="A26" i="8"/>
  <c r="C26" i="8"/>
  <c r="D26" i="8"/>
  <c r="E26" i="8"/>
  <c r="F26" i="8"/>
  <c r="G26" i="8"/>
  <c r="H26" i="8"/>
  <c r="K26" i="8"/>
  <c r="L26" i="8"/>
  <c r="M26" i="8"/>
  <c r="N26" i="8"/>
  <c r="A27" i="8"/>
  <c r="C27" i="8"/>
  <c r="D27" i="8"/>
  <c r="E27" i="8"/>
  <c r="F27" i="8"/>
  <c r="G27" i="8"/>
  <c r="H27" i="8"/>
  <c r="K27" i="8"/>
  <c r="L27" i="8"/>
  <c r="M27" i="8"/>
  <c r="N27" i="8"/>
  <c r="A28" i="8"/>
  <c r="C28" i="8"/>
  <c r="D28" i="8"/>
  <c r="E28" i="8"/>
  <c r="F28" i="8"/>
  <c r="G28" i="8"/>
  <c r="H28" i="8"/>
  <c r="K28" i="8"/>
  <c r="L28" i="8"/>
  <c r="M28" i="8"/>
  <c r="N28" i="8"/>
  <c r="A29" i="8"/>
  <c r="C29" i="8"/>
  <c r="D29" i="8"/>
  <c r="E29" i="8"/>
  <c r="F29" i="8"/>
  <c r="G29" i="8"/>
  <c r="H29" i="8"/>
  <c r="K29" i="8"/>
  <c r="L29" i="8"/>
  <c r="M29" i="8"/>
  <c r="N29" i="8"/>
  <c r="A30" i="8"/>
  <c r="C30" i="8"/>
  <c r="D30" i="8"/>
  <c r="E30" i="8"/>
  <c r="F30" i="8"/>
  <c r="G30" i="8"/>
  <c r="H30" i="8"/>
  <c r="K30" i="8"/>
  <c r="L30" i="8"/>
  <c r="M30" i="8"/>
  <c r="N30" i="8"/>
  <c r="A31" i="8"/>
  <c r="C31" i="8"/>
  <c r="D31" i="8"/>
  <c r="E31" i="8"/>
  <c r="F31" i="8"/>
  <c r="G31" i="8"/>
  <c r="H31" i="8"/>
  <c r="K31" i="8"/>
  <c r="L31" i="8"/>
  <c r="M31" i="8"/>
  <c r="N31" i="8"/>
  <c r="A32" i="8"/>
  <c r="C32" i="8"/>
  <c r="D32" i="8"/>
  <c r="E32" i="8"/>
  <c r="F32" i="8"/>
  <c r="G32" i="8"/>
  <c r="H32" i="8"/>
  <c r="K32" i="8"/>
  <c r="L32" i="8"/>
  <c r="M32" i="8"/>
  <c r="N32" i="8"/>
  <c r="A33" i="8"/>
  <c r="C33" i="8"/>
  <c r="D33" i="8"/>
  <c r="E33" i="8"/>
  <c r="F33" i="8"/>
  <c r="G33" i="8"/>
  <c r="H33" i="8"/>
  <c r="K33" i="8"/>
  <c r="L33" i="8"/>
  <c r="M33" i="8"/>
  <c r="N33" i="8"/>
  <c r="A34" i="8"/>
  <c r="C34" i="8"/>
  <c r="D34" i="8"/>
  <c r="E34" i="8"/>
  <c r="F34" i="8"/>
  <c r="G34" i="8"/>
  <c r="H34" i="8"/>
  <c r="K34" i="8"/>
  <c r="L34" i="8"/>
  <c r="M34" i="8"/>
  <c r="N34" i="8"/>
  <c r="A35" i="8"/>
  <c r="C35" i="8"/>
  <c r="D35" i="8"/>
  <c r="E35" i="8"/>
  <c r="F35" i="8"/>
  <c r="G35" i="8"/>
  <c r="H35" i="8"/>
  <c r="K35" i="8"/>
  <c r="L35" i="8"/>
  <c r="M35" i="8"/>
  <c r="N35" i="8"/>
  <c r="A36" i="8"/>
  <c r="C36" i="8"/>
  <c r="D36" i="8"/>
  <c r="E36" i="8"/>
  <c r="F36" i="8"/>
  <c r="G36" i="8"/>
  <c r="H36" i="8"/>
  <c r="K36" i="8"/>
  <c r="L36" i="8"/>
  <c r="M36" i="8"/>
  <c r="N36" i="8"/>
  <c r="A37" i="8"/>
  <c r="C37" i="8"/>
  <c r="D37" i="8"/>
  <c r="E37" i="8"/>
  <c r="F37" i="8"/>
  <c r="G37" i="8"/>
  <c r="H37" i="8"/>
  <c r="K37" i="8"/>
  <c r="L37" i="8"/>
  <c r="M37" i="8"/>
  <c r="N37" i="8"/>
  <c r="A38" i="8"/>
  <c r="C38" i="8"/>
  <c r="D38" i="8"/>
  <c r="E38" i="8"/>
  <c r="F38" i="8"/>
  <c r="G38" i="8"/>
  <c r="H38" i="8"/>
  <c r="K38" i="8"/>
  <c r="L38" i="8"/>
  <c r="M38" i="8"/>
  <c r="N38" i="8"/>
  <c r="A39" i="8"/>
  <c r="C39" i="8"/>
  <c r="D39" i="8"/>
  <c r="E39" i="8"/>
  <c r="F39" i="8"/>
  <c r="G39" i="8"/>
  <c r="H39" i="8"/>
  <c r="K39" i="8"/>
  <c r="L39" i="8"/>
  <c r="M39" i="8"/>
  <c r="N39" i="8"/>
  <c r="A40" i="8"/>
  <c r="C40" i="8"/>
  <c r="D40" i="8"/>
  <c r="E40" i="8"/>
  <c r="F40" i="8"/>
  <c r="G40" i="8"/>
  <c r="H40" i="8"/>
  <c r="K40" i="8"/>
  <c r="L40" i="8"/>
  <c r="M40" i="8"/>
  <c r="N40" i="8"/>
  <c r="A41" i="8"/>
  <c r="C41" i="8"/>
  <c r="D41" i="8"/>
  <c r="E41" i="8"/>
  <c r="F41" i="8"/>
  <c r="G41" i="8"/>
  <c r="H41" i="8"/>
  <c r="K41" i="8"/>
  <c r="L41" i="8"/>
  <c r="M41" i="8"/>
  <c r="N41" i="8"/>
  <c r="A42" i="8"/>
  <c r="C42" i="8"/>
  <c r="D42" i="8"/>
  <c r="E42" i="8"/>
  <c r="F42" i="8"/>
  <c r="G42" i="8"/>
  <c r="H42" i="8"/>
  <c r="K42" i="8"/>
  <c r="L42" i="8"/>
  <c r="M42" i="8"/>
  <c r="N42" i="8"/>
  <c r="A43" i="8"/>
  <c r="C43" i="8"/>
  <c r="D43" i="8"/>
  <c r="E43" i="8"/>
  <c r="F43" i="8"/>
  <c r="G43" i="8"/>
  <c r="H43" i="8"/>
  <c r="K43" i="8"/>
  <c r="L43" i="8"/>
  <c r="M43" i="8"/>
  <c r="N43" i="8"/>
  <c r="A44" i="8"/>
  <c r="C44" i="8"/>
  <c r="D44" i="8"/>
  <c r="E44" i="8"/>
  <c r="F44" i="8"/>
  <c r="G44" i="8"/>
  <c r="H44" i="8"/>
  <c r="K44" i="8"/>
  <c r="L44" i="8"/>
  <c r="M44" i="8"/>
  <c r="N44" i="8"/>
  <c r="A45" i="8"/>
  <c r="C45" i="8"/>
  <c r="D45" i="8"/>
  <c r="E45" i="8"/>
  <c r="F45" i="8"/>
  <c r="G45" i="8"/>
  <c r="H45" i="8"/>
  <c r="K45" i="8"/>
  <c r="L45" i="8"/>
  <c r="M45" i="8"/>
  <c r="N45" i="8"/>
  <c r="A46" i="8"/>
  <c r="C46" i="8"/>
  <c r="D46" i="8"/>
  <c r="E46" i="8"/>
  <c r="F46" i="8"/>
  <c r="G46" i="8"/>
  <c r="H46" i="8"/>
  <c r="K46" i="8"/>
  <c r="L46" i="8"/>
  <c r="M46" i="8"/>
  <c r="N46" i="8"/>
  <c r="A47" i="8"/>
  <c r="C47" i="8"/>
  <c r="D47" i="8"/>
  <c r="E47" i="8"/>
  <c r="F47" i="8"/>
  <c r="G47" i="8"/>
  <c r="H47" i="8"/>
  <c r="K47" i="8"/>
  <c r="L47" i="8"/>
  <c r="M47" i="8"/>
  <c r="N47" i="8"/>
  <c r="A48" i="8"/>
  <c r="C48" i="8"/>
  <c r="D48" i="8"/>
  <c r="E48" i="8"/>
  <c r="F48" i="8"/>
  <c r="G48" i="8"/>
  <c r="H48" i="8"/>
  <c r="K48" i="8"/>
  <c r="L48" i="8"/>
  <c r="M48" i="8"/>
  <c r="N48" i="8"/>
  <c r="A49" i="8"/>
  <c r="C49" i="8"/>
  <c r="D49" i="8"/>
  <c r="E49" i="8"/>
  <c r="F49" i="8"/>
  <c r="G49" i="8"/>
  <c r="H49" i="8"/>
  <c r="K49" i="8"/>
  <c r="L49" i="8"/>
  <c r="M49" i="8"/>
  <c r="N49" i="8"/>
  <c r="A50" i="8"/>
  <c r="C50" i="8"/>
  <c r="D50" i="8"/>
  <c r="E50" i="8"/>
  <c r="F50" i="8"/>
  <c r="G50" i="8"/>
  <c r="H50" i="8"/>
  <c r="K50" i="8"/>
  <c r="L50" i="8"/>
  <c r="M50" i="8"/>
  <c r="N50" i="8"/>
  <c r="A51" i="8"/>
  <c r="C51" i="8"/>
  <c r="D51" i="8"/>
  <c r="E51" i="8"/>
  <c r="F51" i="8"/>
  <c r="G51" i="8"/>
  <c r="H51" i="8"/>
  <c r="K51" i="8"/>
  <c r="L51" i="8"/>
  <c r="M51" i="8"/>
  <c r="N51" i="8"/>
  <c r="A52" i="8"/>
  <c r="C52" i="8"/>
  <c r="D52" i="8"/>
  <c r="E52" i="8"/>
  <c r="F52" i="8"/>
  <c r="G52" i="8"/>
  <c r="H52" i="8"/>
  <c r="K52" i="8"/>
  <c r="L52" i="8"/>
  <c r="M52" i="8"/>
  <c r="N52" i="8"/>
  <c r="A53" i="8"/>
  <c r="C53" i="8"/>
  <c r="D53" i="8"/>
  <c r="E53" i="8"/>
  <c r="F53" i="8"/>
  <c r="G53" i="8"/>
  <c r="H53" i="8"/>
  <c r="K53" i="8"/>
  <c r="L53" i="8"/>
  <c r="M53" i="8"/>
  <c r="N53" i="8"/>
  <c r="B54" i="8"/>
  <c r="D54" i="8"/>
  <c r="F54" i="8"/>
  <c r="H54" i="8"/>
  <c r="J54" i="8"/>
  <c r="K54" i="8"/>
  <c r="L54" i="8"/>
  <c r="M54" i="8"/>
  <c r="N54" i="8"/>
  <c r="K56" i="8"/>
  <c r="L56" i="8"/>
  <c r="M56" i="8"/>
  <c r="N56" i="8"/>
  <c r="N4" i="11"/>
  <c r="E17" i="11"/>
  <c r="E18" i="11"/>
  <c r="E19" i="11"/>
  <c r="C23" i="11"/>
  <c r="D23" i="11"/>
  <c r="E23" i="11"/>
  <c r="F23" i="11"/>
  <c r="G23" i="11"/>
  <c r="H23" i="11"/>
  <c r="K23" i="11"/>
  <c r="L23" i="11"/>
  <c r="M23" i="11"/>
  <c r="N23" i="11"/>
  <c r="A24" i="11"/>
  <c r="C24" i="11"/>
  <c r="D24" i="11"/>
  <c r="E24" i="11"/>
  <c r="F24" i="11"/>
  <c r="G24" i="11"/>
  <c r="H24" i="11"/>
  <c r="K24" i="11"/>
  <c r="L24" i="11"/>
  <c r="M24" i="11"/>
  <c r="N24" i="11"/>
  <c r="A25" i="11"/>
  <c r="C25" i="11"/>
  <c r="D25" i="11"/>
  <c r="E25" i="11"/>
  <c r="F25" i="11"/>
  <c r="G25" i="11"/>
  <c r="H25" i="11"/>
  <c r="K25" i="11"/>
  <c r="L25" i="11"/>
  <c r="M25" i="11"/>
  <c r="N25" i="11"/>
  <c r="A26" i="11"/>
  <c r="C26" i="11"/>
  <c r="D26" i="11"/>
  <c r="E26" i="11"/>
  <c r="F26" i="11"/>
  <c r="G26" i="11"/>
  <c r="H26" i="11"/>
  <c r="K26" i="11"/>
  <c r="L26" i="11"/>
  <c r="M26" i="11"/>
  <c r="N26" i="11"/>
  <c r="A27" i="11"/>
  <c r="C27" i="11"/>
  <c r="D27" i="11"/>
  <c r="E27" i="11"/>
  <c r="F27" i="11"/>
  <c r="G27" i="11"/>
  <c r="H27" i="11"/>
  <c r="K27" i="11"/>
  <c r="L27" i="11"/>
  <c r="M27" i="11"/>
  <c r="N27" i="11"/>
  <c r="A28" i="11"/>
  <c r="C28" i="11"/>
  <c r="D28" i="11"/>
  <c r="E28" i="11"/>
  <c r="F28" i="11"/>
  <c r="G28" i="11"/>
  <c r="H28" i="11"/>
  <c r="K28" i="11"/>
  <c r="L28" i="11"/>
  <c r="M28" i="11"/>
  <c r="N28" i="11"/>
  <c r="A29" i="11"/>
  <c r="C29" i="11"/>
  <c r="D29" i="11"/>
  <c r="E29" i="11"/>
  <c r="F29" i="11"/>
  <c r="G29" i="11"/>
  <c r="H29" i="11"/>
  <c r="K29" i="11"/>
  <c r="L29" i="11"/>
  <c r="M29" i="11"/>
  <c r="N29" i="11"/>
  <c r="A30" i="11"/>
  <c r="C30" i="11"/>
  <c r="D30" i="11"/>
  <c r="E30" i="11"/>
  <c r="F30" i="11"/>
  <c r="G30" i="11"/>
  <c r="H30" i="11"/>
  <c r="K30" i="11"/>
  <c r="L30" i="11"/>
  <c r="M30" i="11"/>
  <c r="N30" i="11"/>
  <c r="A31" i="11"/>
  <c r="C31" i="11"/>
  <c r="D31" i="11"/>
  <c r="E31" i="11"/>
  <c r="F31" i="11"/>
  <c r="G31" i="11"/>
  <c r="H31" i="11"/>
  <c r="K31" i="11"/>
  <c r="L31" i="11"/>
  <c r="M31" i="11"/>
  <c r="N31" i="11"/>
  <c r="A32" i="11"/>
  <c r="C32" i="11"/>
  <c r="D32" i="11"/>
  <c r="E32" i="11"/>
  <c r="F32" i="11"/>
  <c r="G32" i="11"/>
  <c r="H32" i="11"/>
  <c r="K32" i="11"/>
  <c r="L32" i="11"/>
  <c r="M32" i="11"/>
  <c r="N32" i="11"/>
  <c r="A33" i="11"/>
  <c r="C33" i="11"/>
  <c r="D33" i="11"/>
  <c r="E33" i="11"/>
  <c r="F33" i="11"/>
  <c r="G33" i="11"/>
  <c r="H33" i="11"/>
  <c r="K33" i="11"/>
  <c r="L33" i="11"/>
  <c r="M33" i="11"/>
  <c r="N33" i="11"/>
  <c r="A34" i="11"/>
  <c r="C34" i="11"/>
  <c r="D34" i="11"/>
  <c r="E34" i="11"/>
  <c r="F34" i="11"/>
  <c r="G34" i="11"/>
  <c r="H34" i="11"/>
  <c r="K34" i="11"/>
  <c r="L34" i="11"/>
  <c r="M34" i="11"/>
  <c r="N34" i="11"/>
  <c r="A35" i="11"/>
  <c r="C35" i="11"/>
  <c r="D35" i="11"/>
  <c r="E35" i="11"/>
  <c r="F35" i="11"/>
  <c r="G35" i="11"/>
  <c r="H35" i="11"/>
  <c r="K35" i="11"/>
  <c r="L35" i="11"/>
  <c r="M35" i="11"/>
  <c r="N35" i="11"/>
  <c r="A36" i="11"/>
  <c r="C36" i="11"/>
  <c r="D36" i="11"/>
  <c r="E36" i="11"/>
  <c r="F36" i="11"/>
  <c r="G36" i="11"/>
  <c r="H36" i="11"/>
  <c r="K36" i="11"/>
  <c r="L36" i="11"/>
  <c r="M36" i="11"/>
  <c r="N36" i="11"/>
  <c r="A37" i="11"/>
  <c r="C37" i="11"/>
  <c r="D37" i="11"/>
  <c r="E37" i="11"/>
  <c r="F37" i="11"/>
  <c r="G37" i="11"/>
  <c r="H37" i="11"/>
  <c r="K37" i="11"/>
  <c r="L37" i="11"/>
  <c r="M37" i="11"/>
  <c r="N37" i="11"/>
  <c r="A38" i="11"/>
  <c r="C38" i="11"/>
  <c r="D38" i="11"/>
  <c r="E38" i="11"/>
  <c r="F38" i="11"/>
  <c r="G38" i="11"/>
  <c r="H38" i="11"/>
  <c r="K38" i="11"/>
  <c r="L38" i="11"/>
  <c r="M38" i="11"/>
  <c r="N38" i="11"/>
  <c r="A39" i="11"/>
  <c r="C39" i="11"/>
  <c r="D39" i="11"/>
  <c r="E39" i="11"/>
  <c r="F39" i="11"/>
  <c r="G39" i="11"/>
  <c r="H39" i="11"/>
  <c r="K39" i="11"/>
  <c r="L39" i="11"/>
  <c r="M39" i="11"/>
  <c r="N39" i="11"/>
  <c r="A40" i="11"/>
  <c r="C40" i="11"/>
  <c r="D40" i="11"/>
  <c r="E40" i="11"/>
  <c r="F40" i="11"/>
  <c r="G40" i="11"/>
  <c r="H40" i="11"/>
  <c r="K40" i="11"/>
  <c r="L40" i="11"/>
  <c r="M40" i="11"/>
  <c r="N40" i="11"/>
  <c r="A41" i="11"/>
  <c r="C41" i="11"/>
  <c r="D41" i="11"/>
  <c r="E41" i="11"/>
  <c r="F41" i="11"/>
  <c r="G41" i="11"/>
  <c r="H41" i="11"/>
  <c r="K41" i="11"/>
  <c r="L41" i="11"/>
  <c r="M41" i="11"/>
  <c r="N41" i="11"/>
  <c r="A42" i="11"/>
  <c r="C42" i="11"/>
  <c r="D42" i="11"/>
  <c r="E42" i="11"/>
  <c r="F42" i="11"/>
  <c r="G42" i="11"/>
  <c r="H42" i="11"/>
  <c r="K42" i="11"/>
  <c r="L42" i="11"/>
  <c r="M42" i="11"/>
  <c r="N42" i="11"/>
  <c r="A43" i="11"/>
  <c r="C43" i="11"/>
  <c r="D43" i="11"/>
  <c r="E43" i="11"/>
  <c r="F43" i="11"/>
  <c r="G43" i="11"/>
  <c r="H43" i="11"/>
  <c r="K43" i="11"/>
  <c r="L43" i="11"/>
  <c r="M43" i="11"/>
  <c r="N43" i="11"/>
  <c r="A44" i="11"/>
  <c r="C44" i="11"/>
  <c r="D44" i="11"/>
  <c r="E44" i="11"/>
  <c r="F44" i="11"/>
  <c r="G44" i="11"/>
  <c r="H44" i="11"/>
  <c r="K44" i="11"/>
  <c r="L44" i="11"/>
  <c r="M44" i="11"/>
  <c r="N44" i="11"/>
  <c r="A45" i="11"/>
  <c r="C45" i="11"/>
  <c r="D45" i="11"/>
  <c r="E45" i="11"/>
  <c r="F45" i="11"/>
  <c r="G45" i="11"/>
  <c r="H45" i="11"/>
  <c r="K45" i="11"/>
  <c r="L45" i="11"/>
  <c r="M45" i="11"/>
  <c r="N45" i="11"/>
  <c r="A46" i="11"/>
  <c r="C46" i="11"/>
  <c r="D46" i="11"/>
  <c r="E46" i="11"/>
  <c r="F46" i="11"/>
  <c r="G46" i="11"/>
  <c r="H46" i="11"/>
  <c r="K46" i="11"/>
  <c r="L46" i="11"/>
  <c r="M46" i="11"/>
  <c r="N46" i="11"/>
  <c r="A47" i="11"/>
  <c r="C47" i="11"/>
  <c r="D47" i="11"/>
  <c r="E47" i="11"/>
  <c r="F47" i="11"/>
  <c r="G47" i="11"/>
  <c r="H47" i="11"/>
  <c r="K47" i="11"/>
  <c r="L47" i="11"/>
  <c r="M47" i="11"/>
  <c r="N47" i="11"/>
  <c r="A48" i="11"/>
  <c r="C48" i="11"/>
  <c r="D48" i="11"/>
  <c r="E48" i="11"/>
  <c r="F48" i="11"/>
  <c r="G48" i="11"/>
  <c r="H48" i="11"/>
  <c r="K48" i="11"/>
  <c r="L48" i="11"/>
  <c r="M48" i="11"/>
  <c r="N48" i="11"/>
  <c r="A49" i="11"/>
  <c r="C49" i="11"/>
  <c r="D49" i="11"/>
  <c r="E49" i="11"/>
  <c r="F49" i="11"/>
  <c r="G49" i="11"/>
  <c r="H49" i="11"/>
  <c r="K49" i="11"/>
  <c r="L49" i="11"/>
  <c r="M49" i="11"/>
  <c r="N49" i="11"/>
  <c r="A50" i="11"/>
  <c r="C50" i="11"/>
  <c r="D50" i="11"/>
  <c r="E50" i="11"/>
  <c r="F50" i="11"/>
  <c r="G50" i="11"/>
  <c r="H50" i="11"/>
  <c r="K50" i="11"/>
  <c r="L50" i="11"/>
  <c r="M50" i="11"/>
  <c r="N50" i="11"/>
  <c r="A51" i="11"/>
  <c r="C51" i="11"/>
  <c r="D51" i="11"/>
  <c r="E51" i="11"/>
  <c r="F51" i="11"/>
  <c r="G51" i="11"/>
  <c r="H51" i="11"/>
  <c r="K51" i="11"/>
  <c r="L51" i="11"/>
  <c r="M51" i="11"/>
  <c r="N51" i="11"/>
  <c r="A52" i="11"/>
  <c r="C52" i="11"/>
  <c r="D52" i="11"/>
  <c r="E52" i="11"/>
  <c r="F52" i="11"/>
  <c r="G52" i="11"/>
  <c r="H52" i="11"/>
  <c r="K52" i="11"/>
  <c r="L52" i="11"/>
  <c r="M52" i="11"/>
  <c r="N52" i="11"/>
  <c r="A53" i="11"/>
  <c r="C53" i="11"/>
  <c r="D53" i="11"/>
  <c r="E53" i="11"/>
  <c r="F53" i="11"/>
  <c r="G53" i="11"/>
  <c r="H53" i="11"/>
  <c r="K53" i="11"/>
  <c r="L53" i="11"/>
  <c r="M53" i="11"/>
  <c r="N53" i="11"/>
  <c r="B54" i="11"/>
  <c r="D54" i="11"/>
  <c r="F54" i="11"/>
  <c r="H54" i="11"/>
  <c r="J54" i="11"/>
  <c r="K54" i="11"/>
  <c r="L54" i="11"/>
  <c r="M54" i="11"/>
  <c r="N54" i="11"/>
  <c r="K56" i="11"/>
  <c r="L56" i="11"/>
  <c r="M56" i="11"/>
  <c r="N56" i="11"/>
  <c r="N4" i="15"/>
  <c r="E17" i="15"/>
  <c r="E18" i="15"/>
  <c r="E19" i="15"/>
  <c r="C23" i="15"/>
  <c r="D23" i="15"/>
  <c r="E23" i="15"/>
  <c r="F23" i="15"/>
  <c r="G23" i="15"/>
  <c r="H23" i="15"/>
  <c r="K23" i="15"/>
  <c r="L23" i="15"/>
  <c r="M23" i="15"/>
  <c r="N23" i="15"/>
  <c r="P23" i="15"/>
  <c r="A24" i="15"/>
  <c r="C24" i="15"/>
  <c r="D24" i="15"/>
  <c r="E24" i="15"/>
  <c r="F24" i="15"/>
  <c r="G24" i="15"/>
  <c r="H24" i="15"/>
  <c r="K24" i="15"/>
  <c r="L24" i="15"/>
  <c r="M24" i="15"/>
  <c r="N24" i="15"/>
  <c r="P24" i="15"/>
  <c r="A25" i="15"/>
  <c r="C25" i="15"/>
  <c r="D25" i="15"/>
  <c r="E25" i="15"/>
  <c r="F25" i="15"/>
  <c r="G25" i="15"/>
  <c r="H25" i="15"/>
  <c r="K25" i="15"/>
  <c r="L25" i="15"/>
  <c r="M25" i="15"/>
  <c r="N25" i="15"/>
  <c r="P25" i="15"/>
  <c r="A26" i="15"/>
  <c r="C26" i="15"/>
  <c r="D26" i="15"/>
  <c r="E26" i="15"/>
  <c r="F26" i="15"/>
  <c r="G26" i="15"/>
  <c r="H26" i="15"/>
  <c r="K26" i="15"/>
  <c r="L26" i="15"/>
  <c r="M26" i="15"/>
  <c r="N26" i="15"/>
  <c r="P26" i="15"/>
  <c r="A27" i="15"/>
  <c r="C27" i="15"/>
  <c r="D27" i="15"/>
  <c r="E27" i="15"/>
  <c r="F27" i="15"/>
  <c r="G27" i="15"/>
  <c r="H27" i="15"/>
  <c r="K27" i="15"/>
  <c r="L27" i="15"/>
  <c r="M27" i="15"/>
  <c r="N27" i="15"/>
  <c r="P27" i="15"/>
  <c r="A28" i="15"/>
  <c r="C28" i="15"/>
  <c r="D28" i="15"/>
  <c r="E28" i="15"/>
  <c r="F28" i="15"/>
  <c r="G28" i="15"/>
  <c r="H28" i="15"/>
  <c r="K28" i="15"/>
  <c r="L28" i="15"/>
  <c r="M28" i="15"/>
  <c r="N28" i="15"/>
  <c r="P28" i="15"/>
  <c r="A29" i="15"/>
  <c r="C29" i="15"/>
  <c r="D29" i="15"/>
  <c r="E29" i="15"/>
  <c r="F29" i="15"/>
  <c r="G29" i="15"/>
  <c r="H29" i="15"/>
  <c r="K29" i="15"/>
  <c r="L29" i="15"/>
  <c r="M29" i="15"/>
  <c r="N29" i="15"/>
  <c r="P29" i="15"/>
  <c r="A30" i="15"/>
  <c r="C30" i="15"/>
  <c r="D30" i="15"/>
  <c r="E30" i="15"/>
  <c r="F30" i="15"/>
  <c r="G30" i="15"/>
  <c r="H30" i="15"/>
  <c r="K30" i="15"/>
  <c r="L30" i="15"/>
  <c r="M30" i="15"/>
  <c r="N30" i="15"/>
  <c r="P30" i="15"/>
  <c r="A31" i="15"/>
  <c r="C31" i="15"/>
  <c r="D31" i="15"/>
  <c r="E31" i="15"/>
  <c r="F31" i="15"/>
  <c r="G31" i="15"/>
  <c r="H31" i="15"/>
  <c r="K31" i="15"/>
  <c r="L31" i="15"/>
  <c r="M31" i="15"/>
  <c r="N31" i="15"/>
  <c r="P31" i="15"/>
  <c r="A32" i="15"/>
  <c r="C32" i="15"/>
  <c r="D32" i="15"/>
  <c r="E32" i="15"/>
  <c r="F32" i="15"/>
  <c r="G32" i="15"/>
  <c r="H32" i="15"/>
  <c r="K32" i="15"/>
  <c r="L32" i="15"/>
  <c r="M32" i="15"/>
  <c r="N32" i="15"/>
  <c r="P32" i="15"/>
  <c r="A33" i="15"/>
  <c r="C33" i="15"/>
  <c r="D33" i="15"/>
  <c r="E33" i="15"/>
  <c r="F33" i="15"/>
  <c r="G33" i="15"/>
  <c r="H33" i="15"/>
  <c r="K33" i="15"/>
  <c r="L33" i="15"/>
  <c r="M33" i="15"/>
  <c r="N33" i="15"/>
  <c r="P33" i="15"/>
  <c r="A34" i="15"/>
  <c r="C34" i="15"/>
  <c r="D34" i="15"/>
  <c r="E34" i="15"/>
  <c r="F34" i="15"/>
  <c r="G34" i="15"/>
  <c r="H34" i="15"/>
  <c r="K34" i="15"/>
  <c r="L34" i="15"/>
  <c r="M34" i="15"/>
  <c r="N34" i="15"/>
  <c r="P34" i="15"/>
  <c r="A35" i="15"/>
  <c r="C35" i="15"/>
  <c r="D35" i="15"/>
  <c r="E35" i="15"/>
  <c r="F35" i="15"/>
  <c r="G35" i="15"/>
  <c r="H35" i="15"/>
  <c r="K35" i="15"/>
  <c r="L35" i="15"/>
  <c r="M35" i="15"/>
  <c r="N35" i="15"/>
  <c r="P35" i="15"/>
  <c r="A36" i="15"/>
  <c r="C36" i="15"/>
  <c r="D36" i="15"/>
  <c r="E36" i="15"/>
  <c r="F36" i="15"/>
  <c r="G36" i="15"/>
  <c r="H36" i="15"/>
  <c r="K36" i="15"/>
  <c r="L36" i="15"/>
  <c r="M36" i="15"/>
  <c r="N36" i="15"/>
  <c r="P36" i="15"/>
  <c r="A37" i="15"/>
  <c r="C37" i="15"/>
  <c r="D37" i="15"/>
  <c r="E37" i="15"/>
  <c r="F37" i="15"/>
  <c r="G37" i="15"/>
  <c r="H37" i="15"/>
  <c r="K37" i="15"/>
  <c r="L37" i="15"/>
  <c r="M37" i="15"/>
  <c r="N37" i="15"/>
  <c r="P37" i="15"/>
  <c r="A38" i="15"/>
  <c r="C38" i="15"/>
  <c r="D38" i="15"/>
  <c r="E38" i="15"/>
  <c r="F38" i="15"/>
  <c r="G38" i="15"/>
  <c r="H38" i="15"/>
  <c r="K38" i="15"/>
  <c r="L38" i="15"/>
  <c r="M38" i="15"/>
  <c r="N38" i="15"/>
  <c r="P38" i="15"/>
  <c r="A39" i="15"/>
  <c r="C39" i="15"/>
  <c r="D39" i="15"/>
  <c r="E39" i="15"/>
  <c r="F39" i="15"/>
  <c r="G39" i="15"/>
  <c r="H39" i="15"/>
  <c r="K39" i="15"/>
  <c r="L39" i="15"/>
  <c r="M39" i="15"/>
  <c r="N39" i="15"/>
  <c r="P39" i="15"/>
  <c r="A40" i="15"/>
  <c r="C40" i="15"/>
  <c r="D40" i="15"/>
  <c r="E40" i="15"/>
  <c r="F40" i="15"/>
  <c r="G40" i="15"/>
  <c r="H40" i="15"/>
  <c r="K40" i="15"/>
  <c r="L40" i="15"/>
  <c r="M40" i="15"/>
  <c r="N40" i="15"/>
  <c r="P40" i="15"/>
  <c r="A41" i="15"/>
  <c r="C41" i="15"/>
  <c r="D41" i="15"/>
  <c r="E41" i="15"/>
  <c r="F41" i="15"/>
  <c r="G41" i="15"/>
  <c r="H41" i="15"/>
  <c r="K41" i="15"/>
  <c r="L41" i="15"/>
  <c r="M41" i="15"/>
  <c r="N41" i="15"/>
  <c r="P41" i="15"/>
  <c r="A42" i="15"/>
  <c r="C42" i="15"/>
  <c r="D42" i="15"/>
  <c r="E42" i="15"/>
  <c r="F42" i="15"/>
  <c r="G42" i="15"/>
  <c r="H42" i="15"/>
  <c r="K42" i="15"/>
  <c r="L42" i="15"/>
  <c r="M42" i="15"/>
  <c r="N42" i="15"/>
  <c r="P42" i="15"/>
  <c r="A43" i="15"/>
  <c r="C43" i="15"/>
  <c r="D43" i="15"/>
  <c r="E43" i="15"/>
  <c r="F43" i="15"/>
  <c r="G43" i="15"/>
  <c r="H43" i="15"/>
  <c r="K43" i="15"/>
  <c r="L43" i="15"/>
  <c r="M43" i="15"/>
  <c r="N43" i="15"/>
  <c r="P43" i="15"/>
  <c r="A44" i="15"/>
  <c r="C44" i="15"/>
  <c r="D44" i="15"/>
  <c r="E44" i="15"/>
  <c r="F44" i="15"/>
  <c r="G44" i="15"/>
  <c r="H44" i="15"/>
  <c r="K44" i="15"/>
  <c r="L44" i="15"/>
  <c r="M44" i="15"/>
  <c r="N44" i="15"/>
  <c r="P44" i="15"/>
  <c r="A45" i="15"/>
  <c r="C45" i="15"/>
  <c r="D45" i="15"/>
  <c r="E45" i="15"/>
  <c r="F45" i="15"/>
  <c r="G45" i="15"/>
  <c r="H45" i="15"/>
  <c r="K45" i="15"/>
  <c r="L45" i="15"/>
  <c r="M45" i="15"/>
  <c r="N45" i="15"/>
  <c r="P45" i="15"/>
  <c r="A46" i="15"/>
  <c r="C46" i="15"/>
  <c r="D46" i="15"/>
  <c r="E46" i="15"/>
  <c r="F46" i="15"/>
  <c r="G46" i="15"/>
  <c r="H46" i="15"/>
  <c r="K46" i="15"/>
  <c r="L46" i="15"/>
  <c r="M46" i="15"/>
  <c r="N46" i="15"/>
  <c r="P46" i="15"/>
  <c r="A47" i="15"/>
  <c r="C47" i="15"/>
  <c r="D47" i="15"/>
  <c r="E47" i="15"/>
  <c r="F47" i="15"/>
  <c r="G47" i="15"/>
  <c r="H47" i="15"/>
  <c r="K47" i="15"/>
  <c r="L47" i="15"/>
  <c r="M47" i="15"/>
  <c r="N47" i="15"/>
  <c r="P47" i="15"/>
  <c r="A48" i="15"/>
  <c r="C48" i="15"/>
  <c r="D48" i="15"/>
  <c r="E48" i="15"/>
  <c r="F48" i="15"/>
  <c r="G48" i="15"/>
  <c r="H48" i="15"/>
  <c r="K48" i="15"/>
  <c r="L48" i="15"/>
  <c r="M48" i="15"/>
  <c r="N48" i="15"/>
  <c r="P48" i="15"/>
  <c r="A49" i="15"/>
  <c r="C49" i="15"/>
  <c r="D49" i="15"/>
  <c r="E49" i="15"/>
  <c r="F49" i="15"/>
  <c r="G49" i="15"/>
  <c r="H49" i="15"/>
  <c r="K49" i="15"/>
  <c r="L49" i="15"/>
  <c r="M49" i="15"/>
  <c r="N49" i="15"/>
  <c r="P49" i="15"/>
  <c r="A50" i="15"/>
  <c r="C50" i="15"/>
  <c r="D50" i="15"/>
  <c r="E50" i="15"/>
  <c r="F50" i="15"/>
  <c r="G50" i="15"/>
  <c r="H50" i="15"/>
  <c r="K50" i="15"/>
  <c r="L50" i="15"/>
  <c r="M50" i="15"/>
  <c r="N50" i="15"/>
  <c r="P50" i="15"/>
  <c r="A51" i="15"/>
  <c r="C51" i="15"/>
  <c r="D51" i="15"/>
  <c r="E51" i="15"/>
  <c r="F51" i="15"/>
  <c r="G51" i="15"/>
  <c r="H51" i="15"/>
  <c r="K51" i="15"/>
  <c r="L51" i="15"/>
  <c r="M51" i="15"/>
  <c r="N51" i="15"/>
  <c r="P51" i="15"/>
  <c r="A52" i="15"/>
  <c r="C52" i="15"/>
  <c r="D52" i="15"/>
  <c r="E52" i="15"/>
  <c r="F52" i="15"/>
  <c r="G52" i="15"/>
  <c r="H52" i="15"/>
  <c r="K52" i="15"/>
  <c r="L52" i="15"/>
  <c r="M52" i="15"/>
  <c r="N52" i="15"/>
  <c r="P52" i="15"/>
  <c r="B54" i="15"/>
  <c r="D54" i="15"/>
  <c r="F54" i="15"/>
  <c r="H54" i="15"/>
  <c r="J54" i="15"/>
  <c r="K54" i="15"/>
  <c r="L54" i="15"/>
  <c r="M54" i="15"/>
  <c r="N54" i="15"/>
  <c r="K56" i="15"/>
  <c r="L56" i="15"/>
  <c r="M56" i="15"/>
  <c r="N56" i="15"/>
  <c r="N4" i="14"/>
  <c r="E17" i="14"/>
  <c r="E18" i="14"/>
  <c r="E19" i="14"/>
  <c r="C23" i="14"/>
  <c r="E23" i="14"/>
  <c r="F23" i="14"/>
  <c r="G23" i="14"/>
  <c r="K23" i="14"/>
  <c r="L23" i="14"/>
  <c r="M23" i="14"/>
  <c r="N23" i="14"/>
  <c r="P23" i="14"/>
  <c r="R23" i="14"/>
  <c r="T23" i="14"/>
  <c r="A24" i="14"/>
  <c r="C24" i="14"/>
  <c r="E24" i="14"/>
  <c r="F24" i="14"/>
  <c r="G24" i="14"/>
  <c r="K24" i="14"/>
  <c r="L24" i="14"/>
  <c r="M24" i="14"/>
  <c r="N24" i="14"/>
  <c r="P24" i="14"/>
  <c r="R24" i="14"/>
  <c r="T24" i="14"/>
  <c r="A25" i="14"/>
  <c r="C25" i="14"/>
  <c r="E25" i="14"/>
  <c r="F25" i="14"/>
  <c r="G25" i="14"/>
  <c r="K25" i="14"/>
  <c r="L25" i="14"/>
  <c r="M25" i="14"/>
  <c r="N25" i="14"/>
  <c r="P25" i="14"/>
  <c r="R25" i="14"/>
  <c r="T25" i="14"/>
  <c r="A26" i="14"/>
  <c r="C26" i="14"/>
  <c r="E26" i="14"/>
  <c r="G26" i="14"/>
  <c r="K26" i="14"/>
  <c r="L26" i="14"/>
  <c r="M26" i="14"/>
  <c r="N26" i="14"/>
  <c r="P26" i="14"/>
  <c r="R26" i="14"/>
  <c r="T26" i="14"/>
  <c r="A27" i="14"/>
  <c r="C27" i="14"/>
  <c r="E27" i="14"/>
  <c r="G27" i="14"/>
  <c r="K27" i="14"/>
  <c r="L27" i="14"/>
  <c r="M27" i="14"/>
  <c r="N27" i="14"/>
  <c r="P27" i="14"/>
  <c r="R27" i="14"/>
  <c r="T27" i="14"/>
  <c r="A28" i="14"/>
  <c r="C28" i="14"/>
  <c r="E28" i="14"/>
  <c r="F28" i="14"/>
  <c r="G28" i="14"/>
  <c r="K28" i="14"/>
  <c r="L28" i="14"/>
  <c r="M28" i="14"/>
  <c r="N28" i="14"/>
  <c r="P28" i="14"/>
  <c r="R28" i="14"/>
  <c r="T28" i="14"/>
  <c r="A29" i="14"/>
  <c r="C29" i="14"/>
  <c r="E29" i="14"/>
  <c r="F29" i="14"/>
  <c r="G29" i="14"/>
  <c r="K29" i="14"/>
  <c r="L29" i="14"/>
  <c r="M29" i="14"/>
  <c r="N29" i="14"/>
  <c r="P29" i="14"/>
  <c r="R29" i="14"/>
  <c r="T29" i="14"/>
  <c r="A30" i="14"/>
  <c r="C30" i="14"/>
  <c r="E30" i="14"/>
  <c r="F30" i="14"/>
  <c r="G30" i="14"/>
  <c r="K30" i="14"/>
  <c r="L30" i="14"/>
  <c r="M30" i="14"/>
  <c r="N30" i="14"/>
  <c r="P30" i="14"/>
  <c r="R30" i="14"/>
  <c r="T30" i="14"/>
  <c r="A31" i="14"/>
  <c r="C31" i="14"/>
  <c r="E31" i="14"/>
  <c r="F31" i="14"/>
  <c r="G31" i="14"/>
  <c r="K31" i="14"/>
  <c r="L31" i="14"/>
  <c r="M31" i="14"/>
  <c r="N31" i="14"/>
  <c r="P31" i="14"/>
  <c r="R31" i="14"/>
  <c r="T31" i="14"/>
  <c r="A32" i="14"/>
  <c r="C32" i="14"/>
  <c r="E32" i="14"/>
  <c r="F32" i="14"/>
  <c r="G32" i="14"/>
  <c r="K32" i="14"/>
  <c r="L32" i="14"/>
  <c r="M32" i="14"/>
  <c r="N32" i="14"/>
  <c r="P32" i="14"/>
  <c r="R32" i="14"/>
  <c r="T32" i="14"/>
  <c r="A33" i="14"/>
  <c r="C33" i="14"/>
  <c r="E33" i="14"/>
  <c r="F33" i="14"/>
  <c r="G33" i="14"/>
  <c r="K33" i="14"/>
  <c r="L33" i="14"/>
  <c r="M33" i="14"/>
  <c r="N33" i="14"/>
  <c r="P33" i="14"/>
  <c r="R33" i="14"/>
  <c r="T33" i="14"/>
  <c r="A34" i="14"/>
  <c r="C34" i="14"/>
  <c r="E34" i="14"/>
  <c r="F34" i="14"/>
  <c r="G34" i="14"/>
  <c r="K34" i="14"/>
  <c r="L34" i="14"/>
  <c r="M34" i="14"/>
  <c r="N34" i="14"/>
  <c r="P34" i="14"/>
  <c r="R34" i="14"/>
  <c r="T34" i="14"/>
  <c r="A35" i="14"/>
  <c r="C35" i="14"/>
  <c r="E35" i="14"/>
  <c r="F35" i="14"/>
  <c r="G35" i="14"/>
  <c r="K35" i="14"/>
  <c r="L35" i="14"/>
  <c r="M35" i="14"/>
  <c r="N35" i="14"/>
  <c r="P35" i="14"/>
  <c r="R35" i="14"/>
  <c r="T35" i="14"/>
  <c r="A36" i="14"/>
  <c r="C36" i="14"/>
  <c r="E36" i="14"/>
  <c r="F36" i="14"/>
  <c r="G36" i="14"/>
  <c r="K36" i="14"/>
  <c r="L36" i="14"/>
  <c r="M36" i="14"/>
  <c r="N36" i="14"/>
  <c r="P36" i="14"/>
  <c r="R36" i="14"/>
  <c r="T36" i="14"/>
  <c r="A37" i="14"/>
  <c r="C37" i="14"/>
  <c r="E37" i="14"/>
  <c r="F37" i="14"/>
  <c r="G37" i="14"/>
  <c r="K37" i="14"/>
  <c r="L37" i="14"/>
  <c r="M37" i="14"/>
  <c r="N37" i="14"/>
  <c r="P37" i="14"/>
  <c r="R37" i="14"/>
  <c r="T37" i="14"/>
  <c r="A38" i="14"/>
  <c r="C38" i="14"/>
  <c r="E38" i="14"/>
  <c r="F38" i="14"/>
  <c r="G38" i="14"/>
  <c r="K38" i="14"/>
  <c r="L38" i="14"/>
  <c r="M38" i="14"/>
  <c r="N38" i="14"/>
  <c r="P38" i="14"/>
  <c r="R38" i="14"/>
  <c r="T38" i="14"/>
  <c r="A39" i="14"/>
  <c r="C39" i="14"/>
  <c r="E39" i="14"/>
  <c r="F39" i="14"/>
  <c r="G39" i="14"/>
  <c r="K39" i="14"/>
  <c r="L39" i="14"/>
  <c r="M39" i="14"/>
  <c r="N39" i="14"/>
  <c r="P39" i="14"/>
  <c r="R39" i="14"/>
  <c r="T39" i="14"/>
  <c r="A40" i="14"/>
  <c r="C40" i="14"/>
  <c r="E40" i="14"/>
  <c r="F40" i="14"/>
  <c r="G40" i="14"/>
  <c r="K40" i="14"/>
  <c r="L40" i="14"/>
  <c r="M40" i="14"/>
  <c r="N40" i="14"/>
  <c r="P40" i="14"/>
  <c r="R40" i="14"/>
  <c r="T40" i="14"/>
  <c r="A41" i="14"/>
  <c r="C41" i="14"/>
  <c r="E41" i="14"/>
  <c r="F41" i="14"/>
  <c r="G41" i="14"/>
  <c r="K41" i="14"/>
  <c r="L41" i="14"/>
  <c r="M41" i="14"/>
  <c r="N41" i="14"/>
  <c r="P41" i="14"/>
  <c r="R41" i="14"/>
  <c r="T41" i="14"/>
  <c r="A42" i="14"/>
  <c r="C42" i="14"/>
  <c r="E42" i="14"/>
  <c r="F42" i="14"/>
  <c r="G42" i="14"/>
  <c r="K42" i="14"/>
  <c r="L42" i="14"/>
  <c r="M42" i="14"/>
  <c r="N42" i="14"/>
  <c r="P42" i="14"/>
  <c r="R42" i="14"/>
  <c r="T42" i="14"/>
  <c r="A43" i="14"/>
  <c r="C43" i="14"/>
  <c r="E43" i="14"/>
  <c r="F43" i="14"/>
  <c r="G43" i="14"/>
  <c r="K43" i="14"/>
  <c r="L43" i="14"/>
  <c r="M43" i="14"/>
  <c r="N43" i="14"/>
  <c r="P43" i="14"/>
  <c r="R43" i="14"/>
  <c r="T43" i="14"/>
  <c r="A44" i="14"/>
  <c r="C44" i="14"/>
  <c r="E44" i="14"/>
  <c r="F44" i="14"/>
  <c r="G44" i="14"/>
  <c r="K44" i="14"/>
  <c r="L44" i="14"/>
  <c r="M44" i="14"/>
  <c r="N44" i="14"/>
  <c r="P44" i="14"/>
  <c r="R44" i="14"/>
  <c r="T44" i="14"/>
  <c r="A45" i="14"/>
  <c r="C45" i="14"/>
  <c r="E45" i="14"/>
  <c r="F45" i="14"/>
  <c r="G45" i="14"/>
  <c r="K45" i="14"/>
  <c r="L45" i="14"/>
  <c r="M45" i="14"/>
  <c r="N45" i="14"/>
  <c r="P45" i="14"/>
  <c r="R45" i="14"/>
  <c r="T45" i="14"/>
  <c r="A46" i="14"/>
  <c r="C46" i="14"/>
  <c r="E46" i="14"/>
  <c r="F46" i="14"/>
  <c r="G46" i="14"/>
  <c r="K46" i="14"/>
  <c r="L46" i="14"/>
  <c r="M46" i="14"/>
  <c r="N46" i="14"/>
  <c r="P46" i="14"/>
  <c r="R46" i="14"/>
  <c r="T46" i="14"/>
  <c r="A47" i="14"/>
  <c r="C47" i="14"/>
  <c r="E47" i="14"/>
  <c r="F47" i="14"/>
  <c r="G47" i="14"/>
  <c r="K47" i="14"/>
  <c r="L47" i="14"/>
  <c r="M47" i="14"/>
  <c r="N47" i="14"/>
  <c r="P47" i="14"/>
  <c r="R47" i="14"/>
  <c r="T47" i="14"/>
  <c r="A48" i="14"/>
  <c r="C48" i="14"/>
  <c r="E48" i="14"/>
  <c r="F48" i="14"/>
  <c r="G48" i="14"/>
  <c r="K48" i="14"/>
  <c r="L48" i="14"/>
  <c r="M48" i="14"/>
  <c r="N48" i="14"/>
  <c r="P48" i="14"/>
  <c r="R48" i="14"/>
  <c r="T48" i="14"/>
  <c r="A49" i="14"/>
  <c r="C49" i="14"/>
  <c r="E49" i="14"/>
  <c r="F49" i="14"/>
  <c r="G49" i="14"/>
  <c r="K49" i="14"/>
  <c r="L49" i="14"/>
  <c r="M49" i="14"/>
  <c r="N49" i="14"/>
  <c r="P49" i="14"/>
  <c r="R49" i="14"/>
  <c r="T49" i="14"/>
  <c r="A50" i="14"/>
  <c r="C50" i="14"/>
  <c r="E50" i="14"/>
  <c r="F50" i="14"/>
  <c r="G50" i="14"/>
  <c r="K50" i="14"/>
  <c r="L50" i="14"/>
  <c r="M50" i="14"/>
  <c r="N50" i="14"/>
  <c r="P50" i="14"/>
  <c r="R50" i="14"/>
  <c r="T50" i="14"/>
  <c r="A51" i="14"/>
  <c r="C51" i="14"/>
  <c r="E51" i="14"/>
  <c r="F51" i="14"/>
  <c r="G51" i="14"/>
  <c r="K51" i="14"/>
  <c r="L51" i="14"/>
  <c r="M51" i="14"/>
  <c r="N51" i="14"/>
  <c r="P51" i="14"/>
  <c r="R51" i="14"/>
  <c r="T51" i="14"/>
  <c r="A52" i="14"/>
  <c r="C52" i="14"/>
  <c r="E52" i="14"/>
  <c r="F52" i="14"/>
  <c r="G52" i="14"/>
  <c r="K52" i="14"/>
  <c r="L52" i="14"/>
  <c r="M52" i="14"/>
  <c r="N52" i="14"/>
  <c r="P52" i="14"/>
  <c r="R52" i="14"/>
  <c r="T52" i="14"/>
  <c r="A53" i="14"/>
  <c r="C53" i="14"/>
  <c r="E53" i="14"/>
  <c r="F53" i="14"/>
  <c r="G53" i="14"/>
  <c r="K53" i="14"/>
  <c r="L53" i="14"/>
  <c r="M53" i="14"/>
  <c r="N53" i="14"/>
  <c r="P53" i="14"/>
  <c r="R53" i="14"/>
  <c r="T53" i="14"/>
  <c r="B54" i="14"/>
  <c r="D54" i="14"/>
  <c r="F54" i="14"/>
  <c r="H54" i="14"/>
  <c r="I54" i="14"/>
  <c r="J54" i="14"/>
  <c r="K54" i="14"/>
  <c r="L54" i="14"/>
  <c r="M54" i="14"/>
  <c r="N54" i="14"/>
  <c r="L56" i="14"/>
  <c r="M56" i="14"/>
  <c r="N56" i="14"/>
</calcChain>
</file>

<file path=xl/sharedStrings.xml><?xml version="1.0" encoding="utf-8"?>
<sst xmlns="http://schemas.openxmlformats.org/spreadsheetml/2006/main" count="411" uniqueCount="49">
  <si>
    <t>Contact:</t>
  </si>
  <si>
    <t>Enron North America</t>
  </si>
  <si>
    <t>PH:</t>
  </si>
  <si>
    <t>FAX:</t>
  </si>
  <si>
    <t>Theresa Staab</t>
  </si>
  <si>
    <t>First of Month Nomination:</t>
  </si>
  <si>
    <t>Btu factor</t>
  </si>
  <si>
    <t>Transportation</t>
  </si>
  <si>
    <t>Index Discount/Premium</t>
  </si>
  <si>
    <t>Total Net Back</t>
  </si>
  <si>
    <t>Net Backs:</t>
  </si>
  <si>
    <t>CIG GD</t>
  </si>
  <si>
    <t>CIG GD Volume MMBtu</t>
  </si>
  <si>
    <t>$ CIG GD</t>
  </si>
  <si>
    <t>$ CIG</t>
  </si>
  <si>
    <t>Total Payment</t>
  </si>
  <si>
    <t>CIG GD Rockies</t>
  </si>
  <si>
    <t>CIG less Netback</t>
  </si>
  <si>
    <t>avg. $/MMBtu</t>
  </si>
  <si>
    <t>Mark Sprung</t>
  </si>
  <si>
    <t>Lost Creek Transport/MMBtu</t>
  </si>
  <si>
    <t>IF CIG Index</t>
  </si>
  <si>
    <t>Firm Quantity</t>
  </si>
  <si>
    <t>IF CIG (90%)</t>
  </si>
  <si>
    <t>Firm Quantity Volume MMBtu</t>
  </si>
  <si>
    <t>90% of FOM Nom. Less Firm Quantity</t>
  </si>
  <si>
    <t>IF CIG less Netback</t>
  </si>
  <si>
    <t>90% of FOM less Firm Quantity</t>
  </si>
  <si>
    <t>GD Volume</t>
  </si>
  <si>
    <t>GD less Netback</t>
  </si>
  <si>
    <t>North Central Oil</t>
  </si>
  <si>
    <t>(713) 268-4532</t>
  </si>
  <si>
    <t>PH:  303-575-6485</t>
  </si>
  <si>
    <t>FAX:  303-534-0552</t>
  </si>
  <si>
    <t>Total Receipts MMBtu</t>
  </si>
  <si>
    <t>$ CIG +.04</t>
  </si>
  <si>
    <t>per MMBtu (25,000/d)</t>
  </si>
  <si>
    <t>E-Mail:</t>
  </si>
  <si>
    <t>msprung@ncoc.com</t>
  </si>
  <si>
    <t>January, 2001</t>
  </si>
  <si>
    <t>March, 2001</t>
  </si>
  <si>
    <t>Total Net Receipts MMBtu</t>
  </si>
  <si>
    <t>May, 2001</t>
  </si>
  <si>
    <t>June, 2001</t>
  </si>
  <si>
    <t>July, 2001</t>
  </si>
  <si>
    <t>Aug, 2001</t>
  </si>
  <si>
    <t>Sept. 01</t>
  </si>
  <si>
    <t>KNI volumes</t>
  </si>
  <si>
    <t>Nov,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</si>
</sst>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7" formatCode="_(* #,##0_);_(* \(#,##0\);_(* &quot;-&quot;??_);_(@_)"/>
    <numFmt numFmtId="171" formatCode="0_);\(0\)"/>
    <numFmt numFmtId="173" formatCode="0.00_);\(0.00\)"/>
    <numFmt numFmtId="174" formatCode="_(&quot;$&quot;* #,##0.00000_);_(&quot;$&quot;* \(#,##0.00000\);_(&quot;$&quot;* &quot;-&quot;??_);_(@_)"/>
    <numFmt numFmtId="178" formatCode="_(&quot;$&quot;* #,##0.000000000_);_(&quot;$&quot;* \(#,##0.000000000\);_(&quot;$&quot;* &quot;-&quot;??_);_(@_)"/>
    <numFmt numFmtId="179" formatCode="_(&quot;$&quot;* #,##0.000_);_(&quot;$&quot;* \(#,##0.000\);_(&quot;$&quot;* &quot;-&quot;??_);_(@_)"/>
    <numFmt numFmtId="183" formatCode="&quot;$&quot;#,##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44" fontId="1" fillId="0" borderId="0" xfId="2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166" fontId="1" fillId="0" borderId="3" xfId="2" applyNumberFormat="1" applyFill="1" applyBorder="1"/>
    <xf numFmtId="166" fontId="0" fillId="0" borderId="0" xfId="2" applyNumberFormat="1" applyFont="1" applyFill="1" applyBorder="1"/>
    <xf numFmtId="166" fontId="1" fillId="0" borderId="0" xfId="2" applyNumberFormat="1" applyFill="1" applyBorder="1"/>
    <xf numFmtId="166" fontId="1" fillId="0" borderId="4" xfId="2" applyNumberFormat="1" applyFill="1" applyBorder="1"/>
    <xf numFmtId="166" fontId="0" fillId="0" borderId="5" xfId="2" applyNumberFormat="1" applyFont="1" applyFill="1" applyBorder="1"/>
    <xf numFmtId="166" fontId="1" fillId="0" borderId="5" xfId="2" applyNumberForma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44" fontId="1" fillId="0" borderId="6" xfId="2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44" fontId="1" fillId="0" borderId="8" xfId="2" applyBorder="1"/>
    <xf numFmtId="16" fontId="0" fillId="0" borderId="0" xfId="0" applyNumberFormat="1"/>
    <xf numFmtId="166" fontId="1" fillId="2" borderId="1" xfId="2" applyNumberFormat="1" applyFill="1" applyBorder="1"/>
    <xf numFmtId="167" fontId="1" fillId="0" borderId="6" xfId="1" applyNumberFormat="1" applyBorder="1"/>
    <xf numFmtId="166" fontId="0" fillId="2" borderId="1" xfId="0" applyNumberFormat="1" applyFill="1" applyBorder="1"/>
    <xf numFmtId="1" fontId="4" fillId="0" borderId="0" xfId="0" applyNumberFormat="1" applyFont="1"/>
    <xf numFmtId="44" fontId="1" fillId="0" borderId="3" xfId="2" applyBorder="1"/>
    <xf numFmtId="44" fontId="1" fillId="0" borderId="0" xfId="2" applyBorder="1"/>
    <xf numFmtId="44" fontId="1" fillId="0" borderId="7" xfId="2" applyBorder="1"/>
    <xf numFmtId="166" fontId="1" fillId="2" borderId="3" xfId="2" applyNumberFormat="1" applyFill="1" applyBorder="1"/>
    <xf numFmtId="167" fontId="1" fillId="0" borderId="7" xfId="1" applyNumberFormat="1" applyBorder="1"/>
    <xf numFmtId="166" fontId="0" fillId="2" borderId="3" xfId="0" applyNumberFormat="1" applyFill="1" applyBorder="1"/>
    <xf numFmtId="166" fontId="1" fillId="2" borderId="4" xfId="2" applyNumberFormat="1" applyFill="1" applyBorder="1"/>
    <xf numFmtId="167" fontId="1" fillId="0" borderId="8" xfId="1" applyNumberFormat="1" applyBorder="1"/>
    <xf numFmtId="166" fontId="0" fillId="2" borderId="4" xfId="0" applyNumberFormat="1" applyFill="1" applyBorder="1"/>
    <xf numFmtId="167" fontId="1" fillId="0" borderId="0" xfId="1" applyNumberFormat="1"/>
    <xf numFmtId="1" fontId="0" fillId="0" borderId="0" xfId="0" applyNumberFormat="1"/>
    <xf numFmtId="44" fontId="2" fillId="0" borderId="4" xfId="2" applyFont="1" applyBorder="1"/>
    <xf numFmtId="44" fontId="2" fillId="0" borderId="5" xfId="2" applyFont="1" applyBorder="1"/>
    <xf numFmtId="44" fontId="2" fillId="0" borderId="8" xfId="2" applyFont="1" applyBorder="1"/>
    <xf numFmtId="44" fontId="2" fillId="0" borderId="0" xfId="2" applyFont="1"/>
    <xf numFmtId="166" fontId="0" fillId="0" borderId="0" xfId="0" applyNumberFormat="1"/>
    <xf numFmtId="10" fontId="0" fillId="0" borderId="0" xfId="4" applyNumberFormat="1" applyFont="1"/>
    <xf numFmtId="166" fontId="1" fillId="0" borderId="0" xfId="2" applyNumberFormat="1"/>
    <xf numFmtId="0" fontId="0" fillId="2" borderId="4" xfId="0" applyFill="1" applyBorder="1"/>
    <xf numFmtId="0" fontId="0" fillId="0" borderId="0" xfId="0" applyFill="1" applyBorder="1" applyAlignment="1">
      <alignment wrapText="1"/>
    </xf>
    <xf numFmtId="166" fontId="2" fillId="0" borderId="0" xfId="2" applyNumberFormat="1" applyFont="1" applyFill="1" applyBorder="1"/>
    <xf numFmtId="0" fontId="0" fillId="0" borderId="6" xfId="0" applyFill="1" applyBorder="1" applyAlignment="1">
      <alignment wrapText="1"/>
    </xf>
    <xf numFmtId="1" fontId="4" fillId="0" borderId="1" xfId="0" applyNumberFormat="1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171" fontId="2" fillId="0" borderId="0" xfId="0" applyNumberFormat="1" applyFont="1" applyAlignment="1">
      <alignment horizontal="left"/>
    </xf>
    <xf numFmtId="171" fontId="2" fillId="0" borderId="0" xfId="0" applyNumberFormat="1" applyFont="1"/>
    <xf numFmtId="171" fontId="0" fillId="0" borderId="0" xfId="0" applyNumberFormat="1"/>
    <xf numFmtId="171" fontId="3" fillId="0" borderId="0" xfId="1" quotePrefix="1" applyNumberFormat="1" applyFont="1" applyAlignment="1">
      <alignment horizontal="right"/>
    </xf>
    <xf numFmtId="173" fontId="1" fillId="0" borderId="0" xfId="2" applyNumberFormat="1"/>
    <xf numFmtId="0" fontId="6" fillId="0" borderId="0" xfId="3" applyAlignment="1" applyProtection="1"/>
    <xf numFmtId="178" fontId="0" fillId="0" borderId="0" xfId="2" applyNumberFormat="1" applyFont="1" applyFill="1" applyBorder="1"/>
    <xf numFmtId="178" fontId="0" fillId="0" borderId="5" xfId="2" applyNumberFormat="1" applyFont="1" applyFill="1" applyBorder="1"/>
    <xf numFmtId="44" fontId="1" fillId="0" borderId="1" xfId="2" applyBorder="1"/>
    <xf numFmtId="44" fontId="1" fillId="0" borderId="2" xfId="2" applyBorder="1"/>
    <xf numFmtId="44" fontId="1" fillId="0" borderId="6" xfId="2" applyBorder="1"/>
    <xf numFmtId="179" fontId="0" fillId="0" borderId="0" xfId="0" applyNumberFormat="1"/>
    <xf numFmtId="174" fontId="2" fillId="0" borderId="7" xfId="2" applyNumberFormat="1" applyFont="1" applyFill="1" applyBorder="1"/>
    <xf numFmtId="174" fontId="2" fillId="0" borderId="8" xfId="2" applyNumberFormat="1" applyFont="1" applyFill="1" applyBorder="1"/>
    <xf numFmtId="179" fontId="5" fillId="0" borderId="9" xfId="2" applyNumberFormat="1" applyFont="1" applyBorder="1"/>
    <xf numFmtId="3" fontId="0" fillId="0" borderId="6" xfId="0" applyNumberFormat="1" applyBorder="1"/>
    <xf numFmtId="179" fontId="5" fillId="0" borderId="10" xfId="2" applyNumberFormat="1" applyFont="1" applyBorder="1"/>
    <xf numFmtId="3" fontId="0" fillId="0" borderId="7" xfId="0" applyNumberFormat="1" applyBorder="1"/>
    <xf numFmtId="179" fontId="5" fillId="0" borderId="11" xfId="2" applyNumberFormat="1" applyFont="1" applyBorder="1"/>
    <xf numFmtId="3" fontId="0" fillId="0" borderId="8" xfId="0" applyNumberFormat="1" applyBorder="1"/>
    <xf numFmtId="167" fontId="1" fillId="0" borderId="0" xfId="1" applyNumberFormat="1" applyBorder="1"/>
    <xf numFmtId="167" fontId="1" fillId="0" borderId="12" xfId="1" applyNumberFormat="1" applyBorder="1"/>
    <xf numFmtId="179" fontId="5" fillId="0" borderId="0" xfId="2" applyNumberFormat="1" applyFont="1"/>
    <xf numFmtId="167" fontId="0" fillId="0" borderId="0" xfId="1" applyNumberFormat="1" applyFont="1"/>
    <xf numFmtId="179" fontId="3" fillId="0" borderId="0" xfId="2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/>
    <xf numFmtId="167" fontId="5" fillId="0" borderId="0" xfId="1" applyNumberFormat="1" applyFont="1" applyBorder="1"/>
    <xf numFmtId="167" fontId="5" fillId="0" borderId="0" xfId="1" applyNumberFormat="1" applyFont="1"/>
    <xf numFmtId="0" fontId="5" fillId="0" borderId="2" xfId="0" applyFont="1" applyFill="1" applyBorder="1" applyAlignment="1">
      <alignment wrapText="1"/>
    </xf>
    <xf numFmtId="178" fontId="5" fillId="0" borderId="0" xfId="2" applyNumberFormat="1" applyFont="1" applyFill="1" applyBorder="1"/>
    <xf numFmtId="178" fontId="5" fillId="0" borderId="5" xfId="2" applyNumberFormat="1" applyFont="1" applyFill="1" applyBorder="1"/>
    <xf numFmtId="167" fontId="0" fillId="0" borderId="0" xfId="0" applyNumberFormat="1"/>
    <xf numFmtId="183" fontId="0" fillId="0" borderId="0" xfId="0" applyNumberFormat="1"/>
    <xf numFmtId="0" fontId="0" fillId="0" borderId="2" xfId="0" applyBorder="1" applyAlignment="1">
      <alignment vertical="center" wrapText="1"/>
    </xf>
    <xf numFmtId="44" fontId="1" fillId="0" borderId="9" xfId="2" applyBorder="1"/>
    <xf numFmtId="44" fontId="1" fillId="0" borderId="10" xfId="2" applyBorder="1"/>
    <xf numFmtId="44" fontId="2" fillId="0" borderId="11" xfId="2" applyFont="1" applyBorder="1"/>
    <xf numFmtId="179" fontId="5" fillId="0" borderId="0" xfId="2" applyNumberFormat="1" applyFont="1" applyFill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7" name="Object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8" name="Object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29" name="Object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0" name="Object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3" name="Object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4" name="Object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6" name="Object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7" name="Object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8" name="Object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39" name="Object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9240" name="Object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49" name="Object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0" name="Object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1" name="Object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2" name="Object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3" name="Object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4" name="Object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5" name="Object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6" name="Object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7" name="Object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8" name="Object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59" name="Object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60" name="Object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61" name="Object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62" name="Object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63" name="Object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0264" name="Object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8" name="Object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79" name="Object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0" name="Object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1" name="Object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2" name="Object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3" name="Object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4" name="Object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5" name="Object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6" name="Object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7" name="Object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1288" name="Object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0" name="Object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6" name="Object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8" name="Object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0</xdr:row>
          <xdr:rowOff>76200</xdr:rowOff>
        </xdr:from>
        <xdr:to>
          <xdr:col>4</xdr:col>
          <xdr:colOff>929640</xdr:colOff>
          <xdr:row>3</xdr:row>
          <xdr:rowOff>129540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1.bin"/><Relationship Id="rId10" Type="http://schemas.openxmlformats.org/officeDocument/2006/relationships/oleObject" Target="../embeddings/oleObject5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9.bin"/><Relationship Id="rId13" Type="http://schemas.openxmlformats.org/officeDocument/2006/relationships/oleObject" Target="../embeddings/oleObject194.bin"/><Relationship Id="rId18" Type="http://schemas.openxmlformats.org/officeDocument/2006/relationships/oleObject" Target="../embeddings/oleObject199.bin"/><Relationship Id="rId26" Type="http://schemas.openxmlformats.org/officeDocument/2006/relationships/oleObject" Target="../embeddings/oleObject207.bin"/><Relationship Id="rId3" Type="http://schemas.openxmlformats.org/officeDocument/2006/relationships/drawing" Target="../drawings/drawing10.xml"/><Relationship Id="rId21" Type="http://schemas.openxmlformats.org/officeDocument/2006/relationships/oleObject" Target="../embeddings/oleObject202.bin"/><Relationship Id="rId7" Type="http://schemas.openxmlformats.org/officeDocument/2006/relationships/oleObject" Target="../embeddings/oleObject188.bin"/><Relationship Id="rId12" Type="http://schemas.openxmlformats.org/officeDocument/2006/relationships/oleObject" Target="../embeddings/oleObject193.bin"/><Relationship Id="rId17" Type="http://schemas.openxmlformats.org/officeDocument/2006/relationships/oleObject" Target="../embeddings/oleObject198.bin"/><Relationship Id="rId25" Type="http://schemas.openxmlformats.org/officeDocument/2006/relationships/oleObject" Target="../embeddings/oleObject206.bin"/><Relationship Id="rId2" Type="http://schemas.openxmlformats.org/officeDocument/2006/relationships/printerSettings" Target="../printerSettings/printerSettings10.bin"/><Relationship Id="rId16" Type="http://schemas.openxmlformats.org/officeDocument/2006/relationships/oleObject" Target="../embeddings/oleObject197.bin"/><Relationship Id="rId20" Type="http://schemas.openxmlformats.org/officeDocument/2006/relationships/oleObject" Target="../embeddings/oleObject201.bin"/><Relationship Id="rId29" Type="http://schemas.openxmlformats.org/officeDocument/2006/relationships/oleObject" Target="../embeddings/oleObject21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92.bin"/><Relationship Id="rId24" Type="http://schemas.openxmlformats.org/officeDocument/2006/relationships/oleObject" Target="../embeddings/oleObject205.bin"/><Relationship Id="rId5" Type="http://schemas.openxmlformats.org/officeDocument/2006/relationships/oleObject" Target="../embeddings/oleObject187.bin"/><Relationship Id="rId15" Type="http://schemas.openxmlformats.org/officeDocument/2006/relationships/oleObject" Target="../embeddings/oleObject196.bin"/><Relationship Id="rId23" Type="http://schemas.openxmlformats.org/officeDocument/2006/relationships/oleObject" Target="../embeddings/oleObject204.bin"/><Relationship Id="rId28" Type="http://schemas.openxmlformats.org/officeDocument/2006/relationships/oleObject" Target="../embeddings/oleObject209.bin"/><Relationship Id="rId10" Type="http://schemas.openxmlformats.org/officeDocument/2006/relationships/oleObject" Target="../embeddings/oleObject191.bin"/><Relationship Id="rId19" Type="http://schemas.openxmlformats.org/officeDocument/2006/relationships/oleObject" Target="../embeddings/oleObject200.bin"/><Relationship Id="rId4" Type="http://schemas.openxmlformats.org/officeDocument/2006/relationships/vmlDrawing" Target="../drawings/vmlDrawing10.vml"/><Relationship Id="rId9" Type="http://schemas.openxmlformats.org/officeDocument/2006/relationships/oleObject" Target="../embeddings/oleObject190.bin"/><Relationship Id="rId14" Type="http://schemas.openxmlformats.org/officeDocument/2006/relationships/oleObject" Target="../embeddings/oleObject195.bin"/><Relationship Id="rId22" Type="http://schemas.openxmlformats.org/officeDocument/2006/relationships/oleObject" Target="../embeddings/oleObject203.bin"/><Relationship Id="rId27" Type="http://schemas.openxmlformats.org/officeDocument/2006/relationships/oleObject" Target="../embeddings/oleObject20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oleObject" Target="../embeddings/oleObject14.bin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8.bin"/><Relationship Id="rId12" Type="http://schemas.openxmlformats.org/officeDocument/2006/relationships/oleObject" Target="../embeddings/oleObject13.bin"/><Relationship Id="rId17" Type="http://schemas.openxmlformats.org/officeDocument/2006/relationships/oleObject" Target="../embeddings/oleObject18.bin"/><Relationship Id="rId2" Type="http://schemas.openxmlformats.org/officeDocument/2006/relationships/printerSettings" Target="../printerSettings/printerSettings2.bin"/><Relationship Id="rId16" Type="http://schemas.openxmlformats.org/officeDocument/2006/relationships/oleObject" Target="../embeddings/oleObject17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7.bin"/><Relationship Id="rId15" Type="http://schemas.openxmlformats.org/officeDocument/2006/relationships/oleObject" Target="../embeddings/oleObject16.bin"/><Relationship Id="rId10" Type="http://schemas.openxmlformats.org/officeDocument/2006/relationships/oleObject" Target="../embeddings/oleObject11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10.bin"/><Relationship Id="rId14" Type="http://schemas.openxmlformats.org/officeDocument/2006/relationships/oleObject" Target="../embeddings/oleObject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oleObject" Target="../embeddings/oleObject26.bin"/><Relationship Id="rId18" Type="http://schemas.openxmlformats.org/officeDocument/2006/relationships/oleObject" Target="../embeddings/oleObject31.bin"/><Relationship Id="rId26" Type="http://schemas.openxmlformats.org/officeDocument/2006/relationships/oleObject" Target="../embeddings/oleObject39.bin"/><Relationship Id="rId3" Type="http://schemas.openxmlformats.org/officeDocument/2006/relationships/drawing" Target="../drawings/drawing3.xml"/><Relationship Id="rId21" Type="http://schemas.openxmlformats.org/officeDocument/2006/relationships/oleObject" Target="../embeddings/oleObject34.bin"/><Relationship Id="rId7" Type="http://schemas.openxmlformats.org/officeDocument/2006/relationships/oleObject" Target="../embeddings/oleObject20.bin"/><Relationship Id="rId12" Type="http://schemas.openxmlformats.org/officeDocument/2006/relationships/oleObject" Target="../embeddings/oleObject25.bin"/><Relationship Id="rId17" Type="http://schemas.openxmlformats.org/officeDocument/2006/relationships/oleObject" Target="../embeddings/oleObject30.bin"/><Relationship Id="rId25" Type="http://schemas.openxmlformats.org/officeDocument/2006/relationships/oleObject" Target="../embeddings/oleObject38.bin"/><Relationship Id="rId2" Type="http://schemas.openxmlformats.org/officeDocument/2006/relationships/printerSettings" Target="../printerSettings/printerSettings3.bin"/><Relationship Id="rId16" Type="http://schemas.openxmlformats.org/officeDocument/2006/relationships/oleObject" Target="../embeddings/oleObject29.bin"/><Relationship Id="rId20" Type="http://schemas.openxmlformats.org/officeDocument/2006/relationships/oleObject" Target="../embeddings/oleObject33.bin"/><Relationship Id="rId29" Type="http://schemas.openxmlformats.org/officeDocument/2006/relationships/oleObject" Target="../embeddings/oleObject4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24.bin"/><Relationship Id="rId24" Type="http://schemas.openxmlformats.org/officeDocument/2006/relationships/oleObject" Target="../embeddings/oleObject37.bin"/><Relationship Id="rId5" Type="http://schemas.openxmlformats.org/officeDocument/2006/relationships/oleObject" Target="../embeddings/oleObject19.bin"/><Relationship Id="rId15" Type="http://schemas.openxmlformats.org/officeDocument/2006/relationships/oleObject" Target="../embeddings/oleObject28.bin"/><Relationship Id="rId23" Type="http://schemas.openxmlformats.org/officeDocument/2006/relationships/oleObject" Target="../embeddings/oleObject36.bin"/><Relationship Id="rId28" Type="http://schemas.openxmlformats.org/officeDocument/2006/relationships/oleObject" Target="../embeddings/oleObject41.bin"/><Relationship Id="rId10" Type="http://schemas.openxmlformats.org/officeDocument/2006/relationships/oleObject" Target="../embeddings/oleObject23.bin"/><Relationship Id="rId19" Type="http://schemas.openxmlformats.org/officeDocument/2006/relationships/oleObject" Target="../embeddings/oleObject32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22.bin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4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5.bin"/><Relationship Id="rId13" Type="http://schemas.openxmlformats.org/officeDocument/2006/relationships/oleObject" Target="../embeddings/oleObject50.bin"/><Relationship Id="rId18" Type="http://schemas.openxmlformats.org/officeDocument/2006/relationships/oleObject" Target="../embeddings/oleObject55.bin"/><Relationship Id="rId26" Type="http://schemas.openxmlformats.org/officeDocument/2006/relationships/oleObject" Target="../embeddings/oleObject63.bin"/><Relationship Id="rId3" Type="http://schemas.openxmlformats.org/officeDocument/2006/relationships/drawing" Target="../drawings/drawing4.xml"/><Relationship Id="rId21" Type="http://schemas.openxmlformats.org/officeDocument/2006/relationships/oleObject" Target="../embeddings/oleObject58.bin"/><Relationship Id="rId7" Type="http://schemas.openxmlformats.org/officeDocument/2006/relationships/oleObject" Target="../embeddings/oleObject44.bin"/><Relationship Id="rId12" Type="http://schemas.openxmlformats.org/officeDocument/2006/relationships/oleObject" Target="../embeddings/oleObject49.bin"/><Relationship Id="rId17" Type="http://schemas.openxmlformats.org/officeDocument/2006/relationships/oleObject" Target="../embeddings/oleObject54.bin"/><Relationship Id="rId25" Type="http://schemas.openxmlformats.org/officeDocument/2006/relationships/oleObject" Target="../embeddings/oleObject62.bin"/><Relationship Id="rId2" Type="http://schemas.openxmlformats.org/officeDocument/2006/relationships/printerSettings" Target="../printerSettings/printerSettings4.bin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7.bin"/><Relationship Id="rId29" Type="http://schemas.openxmlformats.org/officeDocument/2006/relationships/oleObject" Target="../embeddings/oleObject6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8.bin"/><Relationship Id="rId24" Type="http://schemas.openxmlformats.org/officeDocument/2006/relationships/oleObject" Target="../embeddings/oleObject61.bin"/><Relationship Id="rId5" Type="http://schemas.openxmlformats.org/officeDocument/2006/relationships/oleObject" Target="../embeddings/oleObject43.bin"/><Relationship Id="rId15" Type="http://schemas.openxmlformats.org/officeDocument/2006/relationships/oleObject" Target="../embeddings/oleObject52.bin"/><Relationship Id="rId23" Type="http://schemas.openxmlformats.org/officeDocument/2006/relationships/oleObject" Target="../embeddings/oleObject60.bin"/><Relationship Id="rId28" Type="http://schemas.openxmlformats.org/officeDocument/2006/relationships/oleObject" Target="../embeddings/oleObject65.bin"/><Relationship Id="rId10" Type="http://schemas.openxmlformats.org/officeDocument/2006/relationships/oleObject" Target="../embeddings/oleObject47.bin"/><Relationship Id="rId19" Type="http://schemas.openxmlformats.org/officeDocument/2006/relationships/oleObject" Target="../embeddings/oleObject56.bin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46.bin"/><Relationship Id="rId14" Type="http://schemas.openxmlformats.org/officeDocument/2006/relationships/oleObject" Target="../embeddings/oleObject51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9.bin"/><Relationship Id="rId13" Type="http://schemas.openxmlformats.org/officeDocument/2006/relationships/oleObject" Target="../embeddings/oleObject74.bin"/><Relationship Id="rId18" Type="http://schemas.openxmlformats.org/officeDocument/2006/relationships/oleObject" Target="../embeddings/oleObject79.bin"/><Relationship Id="rId26" Type="http://schemas.openxmlformats.org/officeDocument/2006/relationships/oleObject" Target="../embeddings/oleObject87.bin"/><Relationship Id="rId3" Type="http://schemas.openxmlformats.org/officeDocument/2006/relationships/drawing" Target="../drawings/drawing5.xml"/><Relationship Id="rId21" Type="http://schemas.openxmlformats.org/officeDocument/2006/relationships/oleObject" Target="../embeddings/oleObject82.bin"/><Relationship Id="rId7" Type="http://schemas.openxmlformats.org/officeDocument/2006/relationships/oleObject" Target="../embeddings/oleObject68.bin"/><Relationship Id="rId12" Type="http://schemas.openxmlformats.org/officeDocument/2006/relationships/oleObject" Target="../embeddings/oleObject73.bin"/><Relationship Id="rId17" Type="http://schemas.openxmlformats.org/officeDocument/2006/relationships/oleObject" Target="../embeddings/oleObject78.bin"/><Relationship Id="rId25" Type="http://schemas.openxmlformats.org/officeDocument/2006/relationships/oleObject" Target="../embeddings/oleObject86.bin"/><Relationship Id="rId2" Type="http://schemas.openxmlformats.org/officeDocument/2006/relationships/printerSettings" Target="../printerSettings/printerSettings5.bin"/><Relationship Id="rId16" Type="http://schemas.openxmlformats.org/officeDocument/2006/relationships/oleObject" Target="../embeddings/oleObject77.bin"/><Relationship Id="rId20" Type="http://schemas.openxmlformats.org/officeDocument/2006/relationships/oleObject" Target="../embeddings/oleObject81.bin"/><Relationship Id="rId29" Type="http://schemas.openxmlformats.org/officeDocument/2006/relationships/oleObject" Target="../embeddings/oleObject9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72.bin"/><Relationship Id="rId24" Type="http://schemas.openxmlformats.org/officeDocument/2006/relationships/oleObject" Target="../embeddings/oleObject85.bin"/><Relationship Id="rId5" Type="http://schemas.openxmlformats.org/officeDocument/2006/relationships/oleObject" Target="../embeddings/oleObject67.bin"/><Relationship Id="rId15" Type="http://schemas.openxmlformats.org/officeDocument/2006/relationships/oleObject" Target="../embeddings/oleObject76.bin"/><Relationship Id="rId23" Type="http://schemas.openxmlformats.org/officeDocument/2006/relationships/oleObject" Target="../embeddings/oleObject84.bin"/><Relationship Id="rId28" Type="http://schemas.openxmlformats.org/officeDocument/2006/relationships/oleObject" Target="../embeddings/oleObject89.bin"/><Relationship Id="rId10" Type="http://schemas.openxmlformats.org/officeDocument/2006/relationships/oleObject" Target="../embeddings/oleObject71.bin"/><Relationship Id="rId19" Type="http://schemas.openxmlformats.org/officeDocument/2006/relationships/oleObject" Target="../embeddings/oleObject80.bin"/><Relationship Id="rId4" Type="http://schemas.openxmlformats.org/officeDocument/2006/relationships/vmlDrawing" Target="../drawings/vmlDrawing5.vml"/><Relationship Id="rId9" Type="http://schemas.openxmlformats.org/officeDocument/2006/relationships/oleObject" Target="../embeddings/oleObject70.bin"/><Relationship Id="rId14" Type="http://schemas.openxmlformats.org/officeDocument/2006/relationships/oleObject" Target="../embeddings/oleObject75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3.bin"/><Relationship Id="rId13" Type="http://schemas.openxmlformats.org/officeDocument/2006/relationships/oleObject" Target="../embeddings/oleObject98.bin"/><Relationship Id="rId18" Type="http://schemas.openxmlformats.org/officeDocument/2006/relationships/oleObject" Target="../embeddings/oleObject103.bin"/><Relationship Id="rId26" Type="http://schemas.openxmlformats.org/officeDocument/2006/relationships/oleObject" Target="../embeddings/oleObject111.bin"/><Relationship Id="rId3" Type="http://schemas.openxmlformats.org/officeDocument/2006/relationships/drawing" Target="../drawings/drawing6.xml"/><Relationship Id="rId21" Type="http://schemas.openxmlformats.org/officeDocument/2006/relationships/oleObject" Target="../embeddings/oleObject106.bin"/><Relationship Id="rId7" Type="http://schemas.openxmlformats.org/officeDocument/2006/relationships/oleObject" Target="../embeddings/oleObject92.bin"/><Relationship Id="rId12" Type="http://schemas.openxmlformats.org/officeDocument/2006/relationships/oleObject" Target="../embeddings/oleObject97.bin"/><Relationship Id="rId17" Type="http://schemas.openxmlformats.org/officeDocument/2006/relationships/oleObject" Target="../embeddings/oleObject102.bin"/><Relationship Id="rId25" Type="http://schemas.openxmlformats.org/officeDocument/2006/relationships/oleObject" Target="../embeddings/oleObject110.bin"/><Relationship Id="rId2" Type="http://schemas.openxmlformats.org/officeDocument/2006/relationships/printerSettings" Target="../printerSettings/printerSettings6.bin"/><Relationship Id="rId16" Type="http://schemas.openxmlformats.org/officeDocument/2006/relationships/oleObject" Target="../embeddings/oleObject101.bin"/><Relationship Id="rId20" Type="http://schemas.openxmlformats.org/officeDocument/2006/relationships/oleObject" Target="../embeddings/oleObject105.bin"/><Relationship Id="rId29" Type="http://schemas.openxmlformats.org/officeDocument/2006/relationships/oleObject" Target="../embeddings/oleObject114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96.bin"/><Relationship Id="rId24" Type="http://schemas.openxmlformats.org/officeDocument/2006/relationships/oleObject" Target="../embeddings/oleObject109.bin"/><Relationship Id="rId5" Type="http://schemas.openxmlformats.org/officeDocument/2006/relationships/oleObject" Target="../embeddings/oleObject91.bin"/><Relationship Id="rId15" Type="http://schemas.openxmlformats.org/officeDocument/2006/relationships/oleObject" Target="../embeddings/oleObject100.bin"/><Relationship Id="rId23" Type="http://schemas.openxmlformats.org/officeDocument/2006/relationships/oleObject" Target="../embeddings/oleObject108.bin"/><Relationship Id="rId28" Type="http://schemas.openxmlformats.org/officeDocument/2006/relationships/oleObject" Target="../embeddings/oleObject113.bin"/><Relationship Id="rId10" Type="http://schemas.openxmlformats.org/officeDocument/2006/relationships/oleObject" Target="../embeddings/oleObject95.bin"/><Relationship Id="rId19" Type="http://schemas.openxmlformats.org/officeDocument/2006/relationships/oleObject" Target="../embeddings/oleObject104.bin"/><Relationship Id="rId4" Type="http://schemas.openxmlformats.org/officeDocument/2006/relationships/vmlDrawing" Target="../drawings/vmlDrawing6.vml"/><Relationship Id="rId9" Type="http://schemas.openxmlformats.org/officeDocument/2006/relationships/oleObject" Target="../embeddings/oleObject94.bin"/><Relationship Id="rId14" Type="http://schemas.openxmlformats.org/officeDocument/2006/relationships/oleObject" Target="../embeddings/oleObject99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7.bin"/><Relationship Id="rId13" Type="http://schemas.openxmlformats.org/officeDocument/2006/relationships/oleObject" Target="../embeddings/oleObject122.bin"/><Relationship Id="rId18" Type="http://schemas.openxmlformats.org/officeDocument/2006/relationships/oleObject" Target="../embeddings/oleObject127.bin"/><Relationship Id="rId26" Type="http://schemas.openxmlformats.org/officeDocument/2006/relationships/oleObject" Target="../embeddings/oleObject135.bin"/><Relationship Id="rId3" Type="http://schemas.openxmlformats.org/officeDocument/2006/relationships/drawing" Target="../drawings/drawing7.xml"/><Relationship Id="rId21" Type="http://schemas.openxmlformats.org/officeDocument/2006/relationships/oleObject" Target="../embeddings/oleObject130.bin"/><Relationship Id="rId7" Type="http://schemas.openxmlformats.org/officeDocument/2006/relationships/oleObject" Target="../embeddings/oleObject116.bin"/><Relationship Id="rId12" Type="http://schemas.openxmlformats.org/officeDocument/2006/relationships/oleObject" Target="../embeddings/oleObject121.bin"/><Relationship Id="rId17" Type="http://schemas.openxmlformats.org/officeDocument/2006/relationships/oleObject" Target="../embeddings/oleObject126.bin"/><Relationship Id="rId25" Type="http://schemas.openxmlformats.org/officeDocument/2006/relationships/oleObject" Target="../embeddings/oleObject134.bin"/><Relationship Id="rId2" Type="http://schemas.openxmlformats.org/officeDocument/2006/relationships/printerSettings" Target="../printerSettings/printerSettings7.bin"/><Relationship Id="rId16" Type="http://schemas.openxmlformats.org/officeDocument/2006/relationships/oleObject" Target="../embeddings/oleObject125.bin"/><Relationship Id="rId20" Type="http://schemas.openxmlformats.org/officeDocument/2006/relationships/oleObject" Target="../embeddings/oleObject129.bin"/><Relationship Id="rId29" Type="http://schemas.openxmlformats.org/officeDocument/2006/relationships/oleObject" Target="../embeddings/oleObject138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0.bin"/><Relationship Id="rId24" Type="http://schemas.openxmlformats.org/officeDocument/2006/relationships/oleObject" Target="../embeddings/oleObject133.bin"/><Relationship Id="rId5" Type="http://schemas.openxmlformats.org/officeDocument/2006/relationships/oleObject" Target="../embeddings/oleObject115.bin"/><Relationship Id="rId15" Type="http://schemas.openxmlformats.org/officeDocument/2006/relationships/oleObject" Target="../embeddings/oleObject124.bin"/><Relationship Id="rId23" Type="http://schemas.openxmlformats.org/officeDocument/2006/relationships/oleObject" Target="../embeddings/oleObject132.bin"/><Relationship Id="rId28" Type="http://schemas.openxmlformats.org/officeDocument/2006/relationships/oleObject" Target="../embeddings/oleObject137.bin"/><Relationship Id="rId10" Type="http://schemas.openxmlformats.org/officeDocument/2006/relationships/oleObject" Target="../embeddings/oleObject119.bin"/><Relationship Id="rId19" Type="http://schemas.openxmlformats.org/officeDocument/2006/relationships/oleObject" Target="../embeddings/oleObject128.bin"/><Relationship Id="rId4" Type="http://schemas.openxmlformats.org/officeDocument/2006/relationships/vmlDrawing" Target="../drawings/vmlDrawing7.vml"/><Relationship Id="rId9" Type="http://schemas.openxmlformats.org/officeDocument/2006/relationships/oleObject" Target="../embeddings/oleObject118.bin"/><Relationship Id="rId14" Type="http://schemas.openxmlformats.org/officeDocument/2006/relationships/oleObject" Target="../embeddings/oleObject123.bin"/><Relationship Id="rId22" Type="http://schemas.openxmlformats.org/officeDocument/2006/relationships/oleObject" Target="../embeddings/oleObject131.bin"/><Relationship Id="rId27" Type="http://schemas.openxmlformats.org/officeDocument/2006/relationships/oleObject" Target="../embeddings/oleObject13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1.bin"/><Relationship Id="rId13" Type="http://schemas.openxmlformats.org/officeDocument/2006/relationships/oleObject" Target="../embeddings/oleObject146.bin"/><Relationship Id="rId18" Type="http://schemas.openxmlformats.org/officeDocument/2006/relationships/oleObject" Target="../embeddings/oleObject151.bin"/><Relationship Id="rId26" Type="http://schemas.openxmlformats.org/officeDocument/2006/relationships/oleObject" Target="../embeddings/oleObject159.bin"/><Relationship Id="rId3" Type="http://schemas.openxmlformats.org/officeDocument/2006/relationships/drawing" Target="../drawings/drawing8.xml"/><Relationship Id="rId21" Type="http://schemas.openxmlformats.org/officeDocument/2006/relationships/oleObject" Target="../embeddings/oleObject154.bin"/><Relationship Id="rId7" Type="http://schemas.openxmlformats.org/officeDocument/2006/relationships/oleObject" Target="../embeddings/oleObject140.bin"/><Relationship Id="rId12" Type="http://schemas.openxmlformats.org/officeDocument/2006/relationships/oleObject" Target="../embeddings/oleObject145.bin"/><Relationship Id="rId17" Type="http://schemas.openxmlformats.org/officeDocument/2006/relationships/oleObject" Target="../embeddings/oleObject150.bin"/><Relationship Id="rId25" Type="http://schemas.openxmlformats.org/officeDocument/2006/relationships/oleObject" Target="../embeddings/oleObject158.bin"/><Relationship Id="rId2" Type="http://schemas.openxmlformats.org/officeDocument/2006/relationships/printerSettings" Target="../printerSettings/printerSettings8.bin"/><Relationship Id="rId16" Type="http://schemas.openxmlformats.org/officeDocument/2006/relationships/oleObject" Target="../embeddings/oleObject149.bin"/><Relationship Id="rId20" Type="http://schemas.openxmlformats.org/officeDocument/2006/relationships/oleObject" Target="../embeddings/oleObject153.bin"/><Relationship Id="rId29" Type="http://schemas.openxmlformats.org/officeDocument/2006/relationships/oleObject" Target="../embeddings/oleObject16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44.bin"/><Relationship Id="rId24" Type="http://schemas.openxmlformats.org/officeDocument/2006/relationships/oleObject" Target="../embeddings/oleObject157.bin"/><Relationship Id="rId5" Type="http://schemas.openxmlformats.org/officeDocument/2006/relationships/oleObject" Target="../embeddings/oleObject139.bin"/><Relationship Id="rId15" Type="http://schemas.openxmlformats.org/officeDocument/2006/relationships/oleObject" Target="../embeddings/oleObject148.bin"/><Relationship Id="rId23" Type="http://schemas.openxmlformats.org/officeDocument/2006/relationships/oleObject" Target="../embeddings/oleObject156.bin"/><Relationship Id="rId28" Type="http://schemas.openxmlformats.org/officeDocument/2006/relationships/oleObject" Target="../embeddings/oleObject161.bin"/><Relationship Id="rId10" Type="http://schemas.openxmlformats.org/officeDocument/2006/relationships/oleObject" Target="../embeddings/oleObject143.bin"/><Relationship Id="rId19" Type="http://schemas.openxmlformats.org/officeDocument/2006/relationships/oleObject" Target="../embeddings/oleObject152.bin"/><Relationship Id="rId4" Type="http://schemas.openxmlformats.org/officeDocument/2006/relationships/vmlDrawing" Target="../drawings/vmlDrawing8.vml"/><Relationship Id="rId9" Type="http://schemas.openxmlformats.org/officeDocument/2006/relationships/oleObject" Target="../embeddings/oleObject142.bin"/><Relationship Id="rId14" Type="http://schemas.openxmlformats.org/officeDocument/2006/relationships/oleObject" Target="../embeddings/oleObject147.bin"/><Relationship Id="rId22" Type="http://schemas.openxmlformats.org/officeDocument/2006/relationships/oleObject" Target="../embeddings/oleObject155.bin"/><Relationship Id="rId27" Type="http://schemas.openxmlformats.org/officeDocument/2006/relationships/oleObject" Target="../embeddings/oleObject160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5.bin"/><Relationship Id="rId13" Type="http://schemas.openxmlformats.org/officeDocument/2006/relationships/oleObject" Target="../embeddings/oleObject170.bin"/><Relationship Id="rId18" Type="http://schemas.openxmlformats.org/officeDocument/2006/relationships/oleObject" Target="../embeddings/oleObject175.bin"/><Relationship Id="rId26" Type="http://schemas.openxmlformats.org/officeDocument/2006/relationships/oleObject" Target="../embeddings/oleObject183.bin"/><Relationship Id="rId3" Type="http://schemas.openxmlformats.org/officeDocument/2006/relationships/drawing" Target="../drawings/drawing9.xml"/><Relationship Id="rId21" Type="http://schemas.openxmlformats.org/officeDocument/2006/relationships/oleObject" Target="../embeddings/oleObject178.bin"/><Relationship Id="rId7" Type="http://schemas.openxmlformats.org/officeDocument/2006/relationships/oleObject" Target="../embeddings/oleObject164.bin"/><Relationship Id="rId12" Type="http://schemas.openxmlformats.org/officeDocument/2006/relationships/oleObject" Target="../embeddings/oleObject169.bin"/><Relationship Id="rId17" Type="http://schemas.openxmlformats.org/officeDocument/2006/relationships/oleObject" Target="../embeddings/oleObject174.bin"/><Relationship Id="rId25" Type="http://schemas.openxmlformats.org/officeDocument/2006/relationships/oleObject" Target="../embeddings/oleObject182.bin"/><Relationship Id="rId2" Type="http://schemas.openxmlformats.org/officeDocument/2006/relationships/printerSettings" Target="../printerSettings/printerSettings9.bin"/><Relationship Id="rId16" Type="http://schemas.openxmlformats.org/officeDocument/2006/relationships/oleObject" Target="../embeddings/oleObject173.bin"/><Relationship Id="rId20" Type="http://schemas.openxmlformats.org/officeDocument/2006/relationships/oleObject" Target="../embeddings/oleObject177.bin"/><Relationship Id="rId29" Type="http://schemas.openxmlformats.org/officeDocument/2006/relationships/oleObject" Target="../embeddings/oleObject18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68.bin"/><Relationship Id="rId24" Type="http://schemas.openxmlformats.org/officeDocument/2006/relationships/oleObject" Target="../embeddings/oleObject181.bin"/><Relationship Id="rId5" Type="http://schemas.openxmlformats.org/officeDocument/2006/relationships/oleObject" Target="../embeddings/oleObject163.bin"/><Relationship Id="rId15" Type="http://schemas.openxmlformats.org/officeDocument/2006/relationships/oleObject" Target="../embeddings/oleObject172.bin"/><Relationship Id="rId23" Type="http://schemas.openxmlformats.org/officeDocument/2006/relationships/oleObject" Target="../embeddings/oleObject180.bin"/><Relationship Id="rId28" Type="http://schemas.openxmlformats.org/officeDocument/2006/relationships/oleObject" Target="../embeddings/oleObject185.bin"/><Relationship Id="rId10" Type="http://schemas.openxmlformats.org/officeDocument/2006/relationships/oleObject" Target="../embeddings/oleObject167.bin"/><Relationship Id="rId19" Type="http://schemas.openxmlformats.org/officeDocument/2006/relationships/oleObject" Target="../embeddings/oleObject176.bin"/><Relationship Id="rId4" Type="http://schemas.openxmlformats.org/officeDocument/2006/relationships/vmlDrawing" Target="../drawings/vmlDrawing9.vml"/><Relationship Id="rId9" Type="http://schemas.openxmlformats.org/officeDocument/2006/relationships/oleObject" Target="../embeddings/oleObject166.bin"/><Relationship Id="rId14" Type="http://schemas.openxmlformats.org/officeDocument/2006/relationships/oleObject" Target="../embeddings/oleObject171.bin"/><Relationship Id="rId22" Type="http://schemas.openxmlformats.org/officeDocument/2006/relationships/oleObject" Target="../embeddings/oleObject179.bin"/><Relationship Id="rId27" Type="http://schemas.openxmlformats.org/officeDocument/2006/relationships/oleObject" Target="../embeddings/oleObject18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39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27049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60">
        <v>8.6300000000000008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5">
      <c r="A17" s="9" t="s">
        <v>10</v>
      </c>
      <c r="B17" s="10" t="s">
        <v>11</v>
      </c>
      <c r="C17" s="11">
        <v>0.03</v>
      </c>
      <c r="D17" s="62">
        <v>-0.14141417486999999</v>
      </c>
      <c r="E17" s="68">
        <f>SUM(C17:D17)</f>
        <v>-0.11141417486999999</v>
      </c>
      <c r="F17" s="10"/>
      <c r="G17" s="10"/>
      <c r="H17" s="10"/>
      <c r="I17" s="51"/>
    </row>
    <row r="18" spans="1:14" x14ac:dyDescent="0.25">
      <c r="A18" s="9"/>
      <c r="B18" s="10" t="s">
        <v>22</v>
      </c>
      <c r="C18" s="11">
        <v>0</v>
      </c>
      <c r="D18" s="62">
        <v>-0.14141417486999999</v>
      </c>
      <c r="E18" s="68">
        <f>SUM(C18:D18)</f>
        <v>-0.14141417486999999</v>
      </c>
      <c r="F18" s="10"/>
      <c r="G18" s="10"/>
      <c r="H18" s="10"/>
      <c r="I18" s="51"/>
    </row>
    <row r="19" spans="1:14" ht="13.8" thickBot="1" x14ac:dyDescent="0.3">
      <c r="A19" s="12"/>
      <c r="B19" s="13" t="s">
        <v>23</v>
      </c>
      <c r="C19" s="14">
        <v>0.04</v>
      </c>
      <c r="D19" s="63">
        <v>-0.14141417486999999</v>
      </c>
      <c r="E19" s="69">
        <f>SUM(C19:D19)</f>
        <v>-0.10141417486999998</v>
      </c>
      <c r="F19" s="10"/>
      <c r="G19" s="10"/>
      <c r="H19" s="10"/>
      <c r="I19" s="51"/>
    </row>
    <row r="20" spans="1:14" ht="13.8" thickBot="1" x14ac:dyDescent="0.3"/>
    <row r="21" spans="1:14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5">
      <c r="A23" s="26">
        <v>36892</v>
      </c>
      <c r="B23" s="70">
        <v>8.875</v>
      </c>
      <c r="C23" s="27">
        <f>+$B$11+$E$19</f>
        <v>8.5285858251300013</v>
      </c>
      <c r="D23" s="28">
        <f t="shared" ref="D23:D42" si="0">MIN(0.9*$B$8,J23)-F23</f>
        <v>9344.1000000000022</v>
      </c>
      <c r="E23" s="29">
        <f>+$B$11+$E$18</f>
        <v>8.4885858251300004</v>
      </c>
      <c r="F23" s="71">
        <f>IF(J23+I23&gt;$F$22,$F$22,J23+I23)</f>
        <v>15000</v>
      </c>
      <c r="G23" s="29">
        <f>+B23+$E$17</f>
        <v>8.7635858251300007</v>
      </c>
      <c r="H23" s="28">
        <f t="shared" ref="H23:H52" si="1">+J23-F23-D23</f>
        <v>2434.4099999999962</v>
      </c>
      <c r="I23" s="53"/>
      <c r="J23" s="28">
        <v>26778.51</v>
      </c>
      <c r="K23" s="64">
        <f>+C23*D23</f>
        <v>79691.958808597265</v>
      </c>
      <c r="L23" s="65">
        <f>+E23*F23</f>
        <v>127328.78737695</v>
      </c>
      <c r="M23" s="66">
        <f>+G23*H23</f>
        <v>21334.160968554694</v>
      </c>
      <c r="N23" s="5">
        <f>+C23*D23+E23*F23+G23*H23</f>
        <v>228354.90715410197</v>
      </c>
    </row>
    <row r="24" spans="1:14" x14ac:dyDescent="0.25">
      <c r="A24" s="26">
        <f>+A23+1</f>
        <v>36893</v>
      </c>
      <c r="B24" s="72">
        <v>8.875</v>
      </c>
      <c r="C24" s="34">
        <f t="shared" ref="C24:C53" si="2">+$B$11+$E$19</f>
        <v>8.5285858251300013</v>
      </c>
      <c r="D24" s="35">
        <f t="shared" si="0"/>
        <v>9344.1000000000022</v>
      </c>
      <c r="E24" s="36">
        <f t="shared" ref="E24:E53" si="3">+$B$11+$E$18</f>
        <v>8.4885858251300004</v>
      </c>
      <c r="F24" s="73">
        <f t="shared" ref="F24:F51" si="4">IF(J24+I24&gt;$F$22,$F$22,J24+I24)</f>
        <v>15000</v>
      </c>
      <c r="G24" s="36">
        <f t="shared" ref="G24:G52" si="5">+B24+$E$17</f>
        <v>8.7635858251300007</v>
      </c>
      <c r="H24" s="35">
        <f t="shared" si="1"/>
        <v>2434.4099999999962</v>
      </c>
      <c r="I24" s="54"/>
      <c r="J24" s="35">
        <v>26778.51</v>
      </c>
      <c r="K24" s="31">
        <f t="shared" ref="K24:K51" si="6">+C24*D24</f>
        <v>79691.958808597265</v>
      </c>
      <c r="L24" s="32">
        <f t="shared" ref="L24:L51" si="7">+E24*F24</f>
        <v>127328.78737695</v>
      </c>
      <c r="M24" s="33">
        <f t="shared" ref="M24:M51" si="8">+G24*H24</f>
        <v>21334.160968554694</v>
      </c>
      <c r="N24" s="5">
        <f t="shared" ref="N24:N51" si="9">+C24*D24+E24*F24+G24*H24</f>
        <v>228354.90715410197</v>
      </c>
    </row>
    <row r="25" spans="1:14" x14ac:dyDescent="0.25">
      <c r="A25" s="26">
        <f t="shared" ref="A25:A52" si="10">+A24+1</f>
        <v>36894</v>
      </c>
      <c r="B25" s="72">
        <v>8.0500000000000007</v>
      </c>
      <c r="C25" s="34">
        <f t="shared" si="2"/>
        <v>8.5285858251300013</v>
      </c>
      <c r="D25" s="35">
        <f t="shared" si="0"/>
        <v>9344.1000000000022</v>
      </c>
      <c r="E25" s="36">
        <f t="shared" si="3"/>
        <v>8.4885858251300004</v>
      </c>
      <c r="F25" s="73">
        <f t="shared" si="4"/>
        <v>15000</v>
      </c>
      <c r="G25" s="36">
        <f t="shared" si="5"/>
        <v>7.9385858251300006</v>
      </c>
      <c r="H25" s="35">
        <f t="shared" si="1"/>
        <v>2434.4099999999962</v>
      </c>
      <c r="I25" s="54"/>
      <c r="J25" s="35">
        <v>26778.51</v>
      </c>
      <c r="K25" s="31">
        <f t="shared" si="6"/>
        <v>79691.958808597265</v>
      </c>
      <c r="L25" s="32">
        <f t="shared" si="7"/>
        <v>127328.78737695</v>
      </c>
      <c r="M25" s="33">
        <f t="shared" si="8"/>
        <v>19325.772718554694</v>
      </c>
      <c r="N25" s="5">
        <f t="shared" si="9"/>
        <v>226346.51890410195</v>
      </c>
    </row>
    <row r="26" spans="1:14" x14ac:dyDescent="0.25">
      <c r="A26" s="26">
        <f t="shared" si="10"/>
        <v>36895</v>
      </c>
      <c r="B26" s="72">
        <v>8.5449999999999999</v>
      </c>
      <c r="C26" s="34">
        <f t="shared" si="2"/>
        <v>8.5285858251300013</v>
      </c>
      <c r="D26" s="35">
        <f t="shared" si="0"/>
        <v>9344.1000000000022</v>
      </c>
      <c r="E26" s="36">
        <f t="shared" si="3"/>
        <v>8.4885858251300004</v>
      </c>
      <c r="F26" s="73">
        <f t="shared" si="4"/>
        <v>15000</v>
      </c>
      <c r="G26" s="36">
        <f t="shared" si="5"/>
        <v>8.4335858251300007</v>
      </c>
      <c r="H26" s="35">
        <f t="shared" si="1"/>
        <v>2434.4099999999962</v>
      </c>
      <c r="I26" s="54"/>
      <c r="J26" s="35">
        <v>26778.51</v>
      </c>
      <c r="K26" s="31">
        <f t="shared" si="6"/>
        <v>79691.958808597265</v>
      </c>
      <c r="L26" s="32">
        <f t="shared" si="7"/>
        <v>127328.78737695</v>
      </c>
      <c r="M26" s="33">
        <f t="shared" si="8"/>
        <v>20530.805668554694</v>
      </c>
      <c r="N26" s="5">
        <f t="shared" si="9"/>
        <v>227551.55185410197</v>
      </c>
    </row>
    <row r="27" spans="1:14" x14ac:dyDescent="0.25">
      <c r="A27" s="26">
        <f t="shared" si="10"/>
        <v>36896</v>
      </c>
      <c r="B27" s="72">
        <v>8.58</v>
      </c>
      <c r="C27" s="34">
        <f t="shared" si="2"/>
        <v>8.5285858251300013</v>
      </c>
      <c r="D27" s="35">
        <f t="shared" si="0"/>
        <v>9344.1000000000022</v>
      </c>
      <c r="E27" s="36">
        <f t="shared" si="3"/>
        <v>8.4885858251300004</v>
      </c>
      <c r="F27" s="73">
        <f t="shared" si="4"/>
        <v>15000</v>
      </c>
      <c r="G27" s="36">
        <f t="shared" si="5"/>
        <v>8.4685858251300008</v>
      </c>
      <c r="H27" s="35">
        <f t="shared" si="1"/>
        <v>2434.4099999999962</v>
      </c>
      <c r="I27" s="54"/>
      <c r="J27" s="35">
        <v>26778.51</v>
      </c>
      <c r="K27" s="31">
        <f t="shared" si="6"/>
        <v>79691.958808597265</v>
      </c>
      <c r="L27" s="32">
        <f t="shared" si="7"/>
        <v>127328.78737695</v>
      </c>
      <c r="M27" s="33">
        <f t="shared" si="8"/>
        <v>20616.010018554694</v>
      </c>
      <c r="N27" s="5">
        <f t="shared" si="9"/>
        <v>227636.75620410196</v>
      </c>
    </row>
    <row r="28" spans="1:14" x14ac:dyDescent="0.25">
      <c r="A28" s="26">
        <f t="shared" si="10"/>
        <v>36897</v>
      </c>
      <c r="B28" s="72">
        <v>8.7200000000000006</v>
      </c>
      <c r="C28" s="34">
        <f t="shared" si="2"/>
        <v>8.5285858251300013</v>
      </c>
      <c r="D28" s="35">
        <f t="shared" si="0"/>
        <v>9344.1000000000022</v>
      </c>
      <c r="E28" s="36">
        <f t="shared" si="3"/>
        <v>8.4885858251300004</v>
      </c>
      <c r="F28" s="73">
        <f t="shared" si="4"/>
        <v>15000</v>
      </c>
      <c r="G28" s="36">
        <f t="shared" si="5"/>
        <v>8.6085858251300014</v>
      </c>
      <c r="H28" s="35">
        <f t="shared" si="1"/>
        <v>2434.4099999999962</v>
      </c>
      <c r="I28" s="54"/>
      <c r="J28" s="35">
        <v>26778.51</v>
      </c>
      <c r="K28" s="31">
        <f t="shared" si="6"/>
        <v>79691.958808597265</v>
      </c>
      <c r="L28" s="32">
        <f t="shared" si="7"/>
        <v>127328.78737695</v>
      </c>
      <c r="M28" s="33">
        <f t="shared" si="8"/>
        <v>20956.827418554694</v>
      </c>
      <c r="N28" s="5">
        <f t="shared" si="9"/>
        <v>227977.57360410196</v>
      </c>
    </row>
    <row r="29" spans="1:14" x14ac:dyDescent="0.25">
      <c r="A29" s="26">
        <f t="shared" si="10"/>
        <v>36898</v>
      </c>
      <c r="B29" s="72">
        <v>8.7200000000000006</v>
      </c>
      <c r="C29" s="34">
        <f t="shared" si="2"/>
        <v>8.5285858251300013</v>
      </c>
      <c r="D29" s="35">
        <f t="shared" si="0"/>
        <v>9344.1000000000022</v>
      </c>
      <c r="E29" s="36">
        <f t="shared" si="3"/>
        <v>8.4885858251300004</v>
      </c>
      <c r="F29" s="73">
        <f t="shared" si="4"/>
        <v>15000</v>
      </c>
      <c r="G29" s="36">
        <f t="shared" si="5"/>
        <v>8.6085858251300014</v>
      </c>
      <c r="H29" s="35">
        <f t="shared" si="1"/>
        <v>2434.4099999999962</v>
      </c>
      <c r="I29" s="54"/>
      <c r="J29" s="35">
        <v>26778.51</v>
      </c>
      <c r="K29" s="31">
        <f t="shared" si="6"/>
        <v>79691.958808597265</v>
      </c>
      <c r="L29" s="32">
        <f t="shared" si="7"/>
        <v>127328.78737695</v>
      </c>
      <c r="M29" s="33">
        <f t="shared" si="8"/>
        <v>20956.827418554694</v>
      </c>
      <c r="N29" s="5">
        <f t="shared" si="9"/>
        <v>227977.57360410196</v>
      </c>
    </row>
    <row r="30" spans="1:14" x14ac:dyDescent="0.25">
      <c r="A30" s="26">
        <f t="shared" si="10"/>
        <v>36899</v>
      </c>
      <c r="B30" s="72">
        <v>8.7200000000000006</v>
      </c>
      <c r="C30" s="34">
        <f t="shared" si="2"/>
        <v>8.5285858251300013</v>
      </c>
      <c r="D30" s="35">
        <f t="shared" si="0"/>
        <v>9344.1000000000022</v>
      </c>
      <c r="E30" s="36">
        <f t="shared" si="3"/>
        <v>8.4885858251300004</v>
      </c>
      <c r="F30" s="73">
        <f t="shared" si="4"/>
        <v>15000</v>
      </c>
      <c r="G30" s="36">
        <f t="shared" si="5"/>
        <v>8.6085858251300014</v>
      </c>
      <c r="H30" s="35">
        <f t="shared" si="1"/>
        <v>2434.4099999999962</v>
      </c>
      <c r="I30" s="54"/>
      <c r="J30" s="35">
        <v>26778.51</v>
      </c>
      <c r="K30" s="31">
        <f t="shared" si="6"/>
        <v>79691.958808597265</v>
      </c>
      <c r="L30" s="32">
        <f t="shared" si="7"/>
        <v>127328.78737695</v>
      </c>
      <c r="M30" s="33">
        <f t="shared" si="8"/>
        <v>20956.827418554694</v>
      </c>
      <c r="N30" s="5">
        <f t="shared" si="9"/>
        <v>227977.57360410196</v>
      </c>
    </row>
    <row r="31" spans="1:14" x14ac:dyDescent="0.25">
      <c r="A31" s="26">
        <f t="shared" si="10"/>
        <v>36900</v>
      </c>
      <c r="B31" s="72">
        <v>9.4350000000000005</v>
      </c>
      <c r="C31" s="34">
        <f t="shared" si="2"/>
        <v>8.5285858251300013</v>
      </c>
      <c r="D31" s="35">
        <f t="shared" si="0"/>
        <v>9344.1000000000022</v>
      </c>
      <c r="E31" s="36">
        <f t="shared" si="3"/>
        <v>8.4885858251300004</v>
      </c>
      <c r="F31" s="73">
        <f t="shared" si="4"/>
        <v>15000</v>
      </c>
      <c r="G31" s="36">
        <f t="shared" si="5"/>
        <v>9.3235858251300012</v>
      </c>
      <c r="H31" s="35">
        <f t="shared" si="1"/>
        <v>2434.4099999999962</v>
      </c>
      <c r="I31" s="54"/>
      <c r="J31" s="35">
        <v>26778.51</v>
      </c>
      <c r="K31" s="31">
        <f t="shared" si="6"/>
        <v>79691.958808597265</v>
      </c>
      <c r="L31" s="32">
        <f t="shared" si="7"/>
        <v>127328.78737695</v>
      </c>
      <c r="M31" s="33">
        <f t="shared" si="8"/>
        <v>22697.43056855469</v>
      </c>
      <c r="N31" s="5">
        <f t="shared" si="9"/>
        <v>229718.17675410197</v>
      </c>
    </row>
    <row r="32" spans="1:14" x14ac:dyDescent="0.25">
      <c r="A32" s="26">
        <f t="shared" si="10"/>
        <v>36901</v>
      </c>
      <c r="B32" s="72">
        <v>8.9049999999999994</v>
      </c>
      <c r="C32" s="34">
        <f t="shared" si="2"/>
        <v>8.5285858251300013</v>
      </c>
      <c r="D32" s="35">
        <f t="shared" si="0"/>
        <v>9344.1000000000022</v>
      </c>
      <c r="E32" s="36">
        <f t="shared" si="3"/>
        <v>8.4885858251300004</v>
      </c>
      <c r="F32" s="73">
        <f t="shared" si="4"/>
        <v>15000</v>
      </c>
      <c r="G32" s="36">
        <f t="shared" si="5"/>
        <v>8.7935858251300001</v>
      </c>
      <c r="H32" s="35">
        <f t="shared" si="1"/>
        <v>2827.4399999999987</v>
      </c>
      <c r="I32" s="54"/>
      <c r="J32" s="35">
        <v>27171.54</v>
      </c>
      <c r="K32" s="31">
        <f t="shared" si="6"/>
        <v>79691.958808597265</v>
      </c>
      <c r="L32" s="32">
        <f t="shared" si="7"/>
        <v>127328.78737695</v>
      </c>
      <c r="M32" s="33">
        <f t="shared" si="8"/>
        <v>24863.336305405555</v>
      </c>
      <c r="N32" s="5">
        <f t="shared" si="9"/>
        <v>231884.08249095283</v>
      </c>
    </row>
    <row r="33" spans="1:14" x14ac:dyDescent="0.25">
      <c r="A33" s="26">
        <f t="shared" si="10"/>
        <v>36902</v>
      </c>
      <c r="B33" s="72">
        <v>9.1750000000000007</v>
      </c>
      <c r="C33" s="34">
        <f t="shared" si="2"/>
        <v>8.5285858251300013</v>
      </c>
      <c r="D33" s="35">
        <f t="shared" si="0"/>
        <v>9344.1000000000022</v>
      </c>
      <c r="E33" s="36">
        <f t="shared" si="3"/>
        <v>8.4885858251300004</v>
      </c>
      <c r="F33" s="73">
        <f t="shared" si="4"/>
        <v>15000</v>
      </c>
      <c r="G33" s="36">
        <f t="shared" si="5"/>
        <v>9.0635858251300014</v>
      </c>
      <c r="H33" s="35">
        <f t="shared" si="1"/>
        <v>2827.4399999999987</v>
      </c>
      <c r="I33" s="54"/>
      <c r="J33" s="35">
        <v>27171.54</v>
      </c>
      <c r="K33" s="31">
        <f t="shared" si="6"/>
        <v>79691.958808597265</v>
      </c>
      <c r="L33" s="32">
        <f t="shared" si="7"/>
        <v>127328.78737695</v>
      </c>
      <c r="M33" s="33">
        <f t="shared" si="8"/>
        <v>25626.74510540556</v>
      </c>
      <c r="N33" s="5">
        <f t="shared" si="9"/>
        <v>232647.49129095284</v>
      </c>
    </row>
    <row r="34" spans="1:14" x14ac:dyDescent="0.25">
      <c r="A34" s="26">
        <f t="shared" si="10"/>
        <v>36903</v>
      </c>
      <c r="B34" s="72">
        <v>8.5150000000000006</v>
      </c>
      <c r="C34" s="34">
        <f t="shared" si="2"/>
        <v>8.5285858251300013</v>
      </c>
      <c r="D34" s="35">
        <f t="shared" si="0"/>
        <v>9344.1000000000022</v>
      </c>
      <c r="E34" s="36">
        <f t="shared" si="3"/>
        <v>8.4885858251300004</v>
      </c>
      <c r="F34" s="73">
        <f t="shared" si="4"/>
        <v>15000</v>
      </c>
      <c r="G34" s="36">
        <f t="shared" si="5"/>
        <v>8.4035858251300013</v>
      </c>
      <c r="H34" s="35">
        <f t="shared" si="1"/>
        <v>2827.4399999999987</v>
      </c>
      <c r="I34" s="54"/>
      <c r="J34" s="35">
        <v>27171.54</v>
      </c>
      <c r="K34" s="31">
        <f t="shared" si="6"/>
        <v>79691.958808597265</v>
      </c>
      <c r="L34" s="32">
        <f t="shared" si="7"/>
        <v>127328.78737695</v>
      </c>
      <c r="M34" s="33">
        <f t="shared" si="8"/>
        <v>23760.634705405559</v>
      </c>
      <c r="N34" s="5">
        <f t="shared" si="9"/>
        <v>230781.38089095283</v>
      </c>
    </row>
    <row r="35" spans="1:14" x14ac:dyDescent="0.25">
      <c r="A35" s="26">
        <f t="shared" si="10"/>
        <v>36904</v>
      </c>
      <c r="B35" s="72">
        <v>8.4550000000000001</v>
      </c>
      <c r="C35" s="34">
        <f t="shared" si="2"/>
        <v>8.5285858251300013</v>
      </c>
      <c r="D35" s="35">
        <f t="shared" si="0"/>
        <v>9344.1000000000022</v>
      </c>
      <c r="E35" s="36">
        <f t="shared" si="3"/>
        <v>8.4885858251300004</v>
      </c>
      <c r="F35" s="73">
        <f t="shared" si="4"/>
        <v>15000</v>
      </c>
      <c r="G35" s="36">
        <f t="shared" si="5"/>
        <v>8.3435858251300008</v>
      </c>
      <c r="H35" s="35">
        <f t="shared" si="1"/>
        <v>2827.4399999999987</v>
      </c>
      <c r="I35" s="54"/>
      <c r="J35" s="35">
        <v>27171.54</v>
      </c>
      <c r="K35" s="31">
        <f t="shared" si="6"/>
        <v>79691.958808597265</v>
      </c>
      <c r="L35" s="32">
        <f t="shared" si="7"/>
        <v>127328.78737695</v>
      </c>
      <c r="M35" s="33">
        <f t="shared" si="8"/>
        <v>23590.988305405557</v>
      </c>
      <c r="N35" s="5">
        <f t="shared" si="9"/>
        <v>230611.73449095283</v>
      </c>
    </row>
    <row r="36" spans="1:14" x14ac:dyDescent="0.25">
      <c r="A36" s="26">
        <f t="shared" si="10"/>
        <v>36905</v>
      </c>
      <c r="B36" s="72">
        <v>8.4550000000000001</v>
      </c>
      <c r="C36" s="34">
        <f t="shared" si="2"/>
        <v>8.5285858251300013</v>
      </c>
      <c r="D36" s="35">
        <f t="shared" si="0"/>
        <v>9344.1000000000022</v>
      </c>
      <c r="E36" s="36">
        <f t="shared" si="3"/>
        <v>8.4885858251300004</v>
      </c>
      <c r="F36" s="73">
        <f t="shared" si="4"/>
        <v>15000</v>
      </c>
      <c r="G36" s="36">
        <f t="shared" si="5"/>
        <v>8.3435858251300008</v>
      </c>
      <c r="H36" s="35">
        <f t="shared" si="1"/>
        <v>2827.4399999999987</v>
      </c>
      <c r="I36" s="54"/>
      <c r="J36" s="35">
        <v>27171.54</v>
      </c>
      <c r="K36" s="31">
        <f t="shared" si="6"/>
        <v>79691.958808597265</v>
      </c>
      <c r="L36" s="32">
        <f t="shared" si="7"/>
        <v>127328.78737695</v>
      </c>
      <c r="M36" s="33">
        <f t="shared" si="8"/>
        <v>23590.988305405557</v>
      </c>
      <c r="N36" s="5">
        <f t="shared" si="9"/>
        <v>230611.73449095283</v>
      </c>
    </row>
    <row r="37" spans="1:14" x14ac:dyDescent="0.25">
      <c r="A37" s="26">
        <f t="shared" si="10"/>
        <v>36906</v>
      </c>
      <c r="B37" s="72">
        <v>8.4550000000000001</v>
      </c>
      <c r="C37" s="34">
        <f t="shared" si="2"/>
        <v>8.5285858251300013</v>
      </c>
      <c r="D37" s="35">
        <f t="shared" si="0"/>
        <v>9344.1000000000022</v>
      </c>
      <c r="E37" s="36">
        <f t="shared" si="3"/>
        <v>8.4885858251300004</v>
      </c>
      <c r="F37" s="73">
        <f t="shared" si="4"/>
        <v>15000</v>
      </c>
      <c r="G37" s="36">
        <f t="shared" si="5"/>
        <v>8.3435858251300008</v>
      </c>
      <c r="H37" s="35">
        <f t="shared" si="1"/>
        <v>2827.4399999999987</v>
      </c>
      <c r="I37" s="54"/>
      <c r="J37" s="35">
        <v>27171.54</v>
      </c>
      <c r="K37" s="31">
        <f t="shared" si="6"/>
        <v>79691.958808597265</v>
      </c>
      <c r="L37" s="32">
        <f t="shared" si="7"/>
        <v>127328.78737695</v>
      </c>
      <c r="M37" s="33">
        <f t="shared" si="8"/>
        <v>23590.988305405557</v>
      </c>
      <c r="N37" s="5">
        <f t="shared" si="9"/>
        <v>230611.73449095283</v>
      </c>
    </row>
    <row r="38" spans="1:14" x14ac:dyDescent="0.25">
      <c r="A38" s="26">
        <f t="shared" si="10"/>
        <v>36907</v>
      </c>
      <c r="B38" s="72">
        <v>8.4550000000000001</v>
      </c>
      <c r="C38" s="34">
        <f t="shared" si="2"/>
        <v>8.5285858251300013</v>
      </c>
      <c r="D38" s="35">
        <f t="shared" si="0"/>
        <v>9344.1000000000022</v>
      </c>
      <c r="E38" s="36">
        <f t="shared" si="3"/>
        <v>8.4885858251300004</v>
      </c>
      <c r="F38" s="73">
        <f t="shared" si="4"/>
        <v>15000</v>
      </c>
      <c r="G38" s="36">
        <f t="shared" si="5"/>
        <v>8.3435858251300008</v>
      </c>
      <c r="H38" s="35">
        <f t="shared" si="1"/>
        <v>2827.4399999999987</v>
      </c>
      <c r="I38" s="54"/>
      <c r="J38" s="35">
        <v>27171.54</v>
      </c>
      <c r="K38" s="31">
        <f t="shared" si="6"/>
        <v>79691.958808597265</v>
      </c>
      <c r="L38" s="32">
        <f t="shared" si="7"/>
        <v>127328.78737695</v>
      </c>
      <c r="M38" s="33">
        <f t="shared" si="8"/>
        <v>23590.988305405557</v>
      </c>
      <c r="N38" s="5">
        <f t="shared" si="9"/>
        <v>230611.73449095283</v>
      </c>
    </row>
    <row r="39" spans="1:14" x14ac:dyDescent="0.25">
      <c r="A39" s="26">
        <f t="shared" si="10"/>
        <v>36908</v>
      </c>
      <c r="B39" s="72">
        <v>8.0500000000000007</v>
      </c>
      <c r="C39" s="34">
        <f t="shared" si="2"/>
        <v>8.5285858251300013</v>
      </c>
      <c r="D39" s="35">
        <f t="shared" si="0"/>
        <v>6012.75</v>
      </c>
      <c r="E39" s="36">
        <f t="shared" si="3"/>
        <v>8.4885858251300004</v>
      </c>
      <c r="F39" s="73">
        <f t="shared" si="4"/>
        <v>15000</v>
      </c>
      <c r="G39" s="36">
        <f t="shared" si="5"/>
        <v>7.9385858251300006</v>
      </c>
      <c r="H39" s="35">
        <f t="shared" si="1"/>
        <v>0</v>
      </c>
      <c r="I39" s="54"/>
      <c r="J39" s="35">
        <v>21012.75</v>
      </c>
      <c r="K39" s="31">
        <f t="shared" si="6"/>
        <v>51280.254420050413</v>
      </c>
      <c r="L39" s="32">
        <f t="shared" si="7"/>
        <v>127328.78737695</v>
      </c>
      <c r="M39" s="33">
        <f t="shared" si="8"/>
        <v>0</v>
      </c>
      <c r="N39" s="5">
        <f t="shared" si="9"/>
        <v>178609.04179700042</v>
      </c>
    </row>
    <row r="40" spans="1:14" x14ac:dyDescent="0.25">
      <c r="A40" s="26">
        <f t="shared" si="10"/>
        <v>36909</v>
      </c>
      <c r="B40" s="72">
        <v>7.61</v>
      </c>
      <c r="C40" s="34">
        <f t="shared" si="2"/>
        <v>8.5285858251300013</v>
      </c>
      <c r="D40" s="35">
        <f t="shared" si="0"/>
        <v>9344.1000000000022</v>
      </c>
      <c r="E40" s="36">
        <f t="shared" si="3"/>
        <v>8.4885858251300004</v>
      </c>
      <c r="F40" s="73">
        <f t="shared" si="4"/>
        <v>15000</v>
      </c>
      <c r="G40" s="36">
        <f t="shared" si="5"/>
        <v>7.4985858251300002</v>
      </c>
      <c r="H40" s="35">
        <f t="shared" si="1"/>
        <v>343.52999999999884</v>
      </c>
      <c r="I40" s="54"/>
      <c r="J40" s="35">
        <v>24687.63</v>
      </c>
      <c r="K40" s="31">
        <f t="shared" si="6"/>
        <v>79691.958808597265</v>
      </c>
      <c r="L40" s="32">
        <f t="shared" si="7"/>
        <v>127328.78737695</v>
      </c>
      <c r="M40" s="33">
        <f t="shared" si="8"/>
        <v>2575.9891885069001</v>
      </c>
      <c r="N40" s="5">
        <f t="shared" si="9"/>
        <v>209596.73537405417</v>
      </c>
    </row>
    <row r="41" spans="1:14" x14ac:dyDescent="0.25">
      <c r="A41" s="26">
        <f t="shared" si="10"/>
        <v>36910</v>
      </c>
      <c r="B41" s="72">
        <v>6.9649999999999999</v>
      </c>
      <c r="C41" s="34">
        <f t="shared" si="2"/>
        <v>8.5285858251300013</v>
      </c>
      <c r="D41" s="35">
        <f t="shared" si="0"/>
        <v>9344.1000000000022</v>
      </c>
      <c r="E41" s="36">
        <f t="shared" si="3"/>
        <v>8.4885858251300004</v>
      </c>
      <c r="F41" s="73">
        <f t="shared" si="4"/>
        <v>15000</v>
      </c>
      <c r="G41" s="36">
        <f t="shared" si="5"/>
        <v>6.8535858251299997</v>
      </c>
      <c r="H41" s="35">
        <f t="shared" si="1"/>
        <v>1323.6299999999974</v>
      </c>
      <c r="I41" s="54"/>
      <c r="J41" s="35">
        <v>25667.73</v>
      </c>
      <c r="K41" s="31">
        <f t="shared" si="6"/>
        <v>79691.958808597265</v>
      </c>
      <c r="L41" s="32">
        <f t="shared" si="7"/>
        <v>127328.78737695</v>
      </c>
      <c r="M41" s="33">
        <f t="shared" si="8"/>
        <v>9071.6118057168042</v>
      </c>
      <c r="N41" s="5">
        <f t="shared" si="9"/>
        <v>216092.35799126406</v>
      </c>
    </row>
    <row r="42" spans="1:14" x14ac:dyDescent="0.25">
      <c r="A42" s="26">
        <f t="shared" si="10"/>
        <v>36911</v>
      </c>
      <c r="B42" s="72">
        <v>7.39</v>
      </c>
      <c r="C42" s="34">
        <f t="shared" si="2"/>
        <v>8.5285858251300013</v>
      </c>
      <c r="D42" s="35">
        <f t="shared" si="0"/>
        <v>9344.1000000000022</v>
      </c>
      <c r="E42" s="36">
        <f t="shared" si="3"/>
        <v>8.4885858251300004</v>
      </c>
      <c r="F42" s="73">
        <f t="shared" si="4"/>
        <v>15000</v>
      </c>
      <c r="G42" s="36">
        <f t="shared" si="5"/>
        <v>7.2785858251299995</v>
      </c>
      <c r="H42" s="35">
        <f t="shared" si="1"/>
        <v>1323.6299999999974</v>
      </c>
      <c r="I42" s="54"/>
      <c r="J42" s="35">
        <v>25667.73</v>
      </c>
      <c r="K42" s="31">
        <f t="shared" si="6"/>
        <v>79691.958808597265</v>
      </c>
      <c r="L42" s="32">
        <f t="shared" si="7"/>
        <v>127328.78737695</v>
      </c>
      <c r="M42" s="33">
        <f t="shared" si="8"/>
        <v>9634.1545557168029</v>
      </c>
      <c r="N42" s="5">
        <f t="shared" si="9"/>
        <v>216654.90074126408</v>
      </c>
    </row>
    <row r="43" spans="1:14" x14ac:dyDescent="0.25">
      <c r="A43" s="26">
        <f t="shared" si="10"/>
        <v>36912</v>
      </c>
      <c r="B43" s="72">
        <v>7.39</v>
      </c>
      <c r="C43" s="34">
        <f t="shared" si="2"/>
        <v>8.5285858251300013</v>
      </c>
      <c r="D43" s="35">
        <f>MIN(0.9*$B$8,J43)-F43</f>
        <v>9344.1000000000022</v>
      </c>
      <c r="E43" s="36">
        <f t="shared" si="3"/>
        <v>8.4885858251300004</v>
      </c>
      <c r="F43" s="73">
        <f t="shared" si="4"/>
        <v>15000</v>
      </c>
      <c r="G43" s="36">
        <f t="shared" si="5"/>
        <v>7.2785858251299995</v>
      </c>
      <c r="H43" s="35">
        <f t="shared" si="1"/>
        <v>1323.6299999999974</v>
      </c>
      <c r="I43" s="54"/>
      <c r="J43" s="35">
        <v>25667.73</v>
      </c>
      <c r="K43" s="31">
        <f t="shared" si="6"/>
        <v>79691.958808597265</v>
      </c>
      <c r="L43" s="32">
        <f t="shared" si="7"/>
        <v>127328.78737695</v>
      </c>
      <c r="M43" s="33">
        <f t="shared" si="8"/>
        <v>9634.1545557168029</v>
      </c>
      <c r="N43" s="5">
        <f t="shared" si="9"/>
        <v>216654.90074126408</v>
      </c>
    </row>
    <row r="44" spans="1:14" x14ac:dyDescent="0.25">
      <c r="A44" s="26">
        <f t="shared" si="10"/>
        <v>36913</v>
      </c>
      <c r="B44" s="72">
        <v>7.39</v>
      </c>
      <c r="C44" s="34">
        <f t="shared" si="2"/>
        <v>8.5285858251300013</v>
      </c>
      <c r="D44" s="35">
        <f t="shared" ref="D44:D52" si="11">MIN(0.9*$B$8,J44)-F44</f>
        <v>9344.1000000000022</v>
      </c>
      <c r="E44" s="36">
        <f t="shared" si="3"/>
        <v>8.4885858251300004</v>
      </c>
      <c r="F44" s="73">
        <f t="shared" si="4"/>
        <v>15000</v>
      </c>
      <c r="G44" s="36">
        <f t="shared" si="5"/>
        <v>7.2785858251299995</v>
      </c>
      <c r="H44" s="35">
        <f t="shared" si="1"/>
        <v>1323.6299999999974</v>
      </c>
      <c r="I44" s="54"/>
      <c r="J44" s="35">
        <v>25667.73</v>
      </c>
      <c r="K44" s="31">
        <f t="shared" si="6"/>
        <v>79691.958808597265</v>
      </c>
      <c r="L44" s="32">
        <f t="shared" si="7"/>
        <v>127328.78737695</v>
      </c>
      <c r="M44" s="33">
        <f t="shared" si="8"/>
        <v>9634.1545557168029</v>
      </c>
      <c r="N44" s="5">
        <f t="shared" si="9"/>
        <v>216654.90074126408</v>
      </c>
    </row>
    <row r="45" spans="1:14" x14ac:dyDescent="0.25">
      <c r="A45" s="26">
        <f t="shared" si="10"/>
        <v>36914</v>
      </c>
      <c r="B45" s="72">
        <v>7.5449999999999999</v>
      </c>
      <c r="C45" s="34">
        <f t="shared" si="2"/>
        <v>8.5285858251300013</v>
      </c>
      <c r="D45" s="35">
        <f t="shared" si="11"/>
        <v>9344.1000000000022</v>
      </c>
      <c r="E45" s="36">
        <f t="shared" si="3"/>
        <v>8.4885858251300004</v>
      </c>
      <c r="F45" s="73">
        <f t="shared" si="4"/>
        <v>15000</v>
      </c>
      <c r="G45" s="36">
        <f t="shared" si="5"/>
        <v>7.4335858251299998</v>
      </c>
      <c r="H45" s="35">
        <f t="shared" si="1"/>
        <v>1323.6299999999974</v>
      </c>
      <c r="I45" s="54"/>
      <c r="J45" s="35">
        <v>25667.73</v>
      </c>
      <c r="K45" s="31">
        <f t="shared" si="6"/>
        <v>79691.958808597265</v>
      </c>
      <c r="L45" s="32">
        <f t="shared" si="7"/>
        <v>127328.78737695</v>
      </c>
      <c r="M45" s="33">
        <f t="shared" si="8"/>
        <v>9839.3172057168013</v>
      </c>
      <c r="N45" s="5">
        <f t="shared" si="9"/>
        <v>216860.06339126406</v>
      </c>
    </row>
    <row r="46" spans="1:14" x14ac:dyDescent="0.25">
      <c r="A46" s="26">
        <f t="shared" si="10"/>
        <v>36915</v>
      </c>
      <c r="B46" s="72">
        <v>6.7750000000000004</v>
      </c>
      <c r="C46" s="34">
        <f t="shared" si="2"/>
        <v>8.5285858251300013</v>
      </c>
      <c r="D46" s="35">
        <f t="shared" si="11"/>
        <v>9344.1000000000022</v>
      </c>
      <c r="E46" s="36">
        <f t="shared" si="3"/>
        <v>8.4885858251300004</v>
      </c>
      <c r="F46" s="73">
        <f t="shared" si="4"/>
        <v>15000</v>
      </c>
      <c r="G46" s="36">
        <f t="shared" si="5"/>
        <v>6.6635858251300002</v>
      </c>
      <c r="H46" s="35">
        <f t="shared" si="1"/>
        <v>1323.6299999999974</v>
      </c>
      <c r="I46" s="54"/>
      <c r="J46" s="35">
        <v>25667.73</v>
      </c>
      <c r="K46" s="31">
        <f t="shared" si="6"/>
        <v>79691.958808597265</v>
      </c>
      <c r="L46" s="32">
        <f t="shared" si="7"/>
        <v>127328.78737695</v>
      </c>
      <c r="M46" s="33">
        <f t="shared" si="8"/>
        <v>8820.1221057168041</v>
      </c>
      <c r="N46" s="5">
        <f t="shared" si="9"/>
        <v>215840.86829126408</v>
      </c>
    </row>
    <row r="47" spans="1:14" x14ac:dyDescent="0.25">
      <c r="A47" s="26">
        <f t="shared" si="10"/>
        <v>36916</v>
      </c>
      <c r="B47" s="72">
        <v>6.7249999999999996</v>
      </c>
      <c r="C47" s="34">
        <f t="shared" si="2"/>
        <v>8.5285858251300013</v>
      </c>
      <c r="D47" s="35">
        <f t="shared" si="11"/>
        <v>9344.1000000000022</v>
      </c>
      <c r="E47" s="36">
        <f t="shared" si="3"/>
        <v>8.4885858251300004</v>
      </c>
      <c r="F47" s="73">
        <f t="shared" si="4"/>
        <v>15000</v>
      </c>
      <c r="G47" s="36">
        <f t="shared" si="5"/>
        <v>6.6135858251299995</v>
      </c>
      <c r="H47" s="35">
        <f t="shared" si="1"/>
        <v>343.52999999999884</v>
      </c>
      <c r="I47" s="54"/>
      <c r="J47" s="35">
        <v>24687.63</v>
      </c>
      <c r="K47" s="31">
        <f t="shared" si="6"/>
        <v>79691.958808597265</v>
      </c>
      <c r="L47" s="32">
        <f t="shared" si="7"/>
        <v>127328.78737695</v>
      </c>
      <c r="M47" s="33">
        <f t="shared" si="8"/>
        <v>2271.965138506901</v>
      </c>
      <c r="N47" s="5">
        <f t="shared" si="9"/>
        <v>209292.71132405417</v>
      </c>
    </row>
    <row r="48" spans="1:14" x14ac:dyDescent="0.25">
      <c r="A48" s="26">
        <f t="shared" si="10"/>
        <v>36917</v>
      </c>
      <c r="B48" s="72">
        <v>7.26</v>
      </c>
      <c r="C48" s="34">
        <f t="shared" si="2"/>
        <v>8.5285858251300013</v>
      </c>
      <c r="D48" s="35">
        <f t="shared" si="11"/>
        <v>9344.1000000000022</v>
      </c>
      <c r="E48" s="36">
        <f t="shared" si="3"/>
        <v>8.4885858251300004</v>
      </c>
      <c r="F48" s="73">
        <f t="shared" si="4"/>
        <v>15000</v>
      </c>
      <c r="G48" s="36">
        <f t="shared" si="5"/>
        <v>7.1485858251299996</v>
      </c>
      <c r="H48" s="35">
        <f t="shared" si="1"/>
        <v>343.52999999999884</v>
      </c>
      <c r="I48" s="54"/>
      <c r="J48" s="35">
        <v>24687.63</v>
      </c>
      <c r="K48" s="31">
        <f t="shared" si="6"/>
        <v>79691.958808597265</v>
      </c>
      <c r="L48" s="32">
        <f t="shared" si="7"/>
        <v>127328.78737695</v>
      </c>
      <c r="M48" s="33">
        <f t="shared" si="8"/>
        <v>2455.7536885069003</v>
      </c>
      <c r="N48" s="5">
        <f t="shared" si="9"/>
        <v>209476.49987405416</v>
      </c>
    </row>
    <row r="49" spans="1:14" x14ac:dyDescent="0.25">
      <c r="A49" s="26">
        <f t="shared" si="10"/>
        <v>36918</v>
      </c>
      <c r="B49" s="72">
        <v>6.81</v>
      </c>
      <c r="C49" s="34">
        <f t="shared" si="2"/>
        <v>8.5285858251300013</v>
      </c>
      <c r="D49" s="35">
        <f t="shared" si="11"/>
        <v>9163.9199999999983</v>
      </c>
      <c r="E49" s="36">
        <f t="shared" si="3"/>
        <v>8.4885858251300004</v>
      </c>
      <c r="F49" s="73">
        <f t="shared" si="4"/>
        <v>15000</v>
      </c>
      <c r="G49" s="36">
        <f t="shared" si="5"/>
        <v>6.6985858251299994</v>
      </c>
      <c r="H49" s="35">
        <f t="shared" si="1"/>
        <v>0</v>
      </c>
      <c r="I49" s="54"/>
      <c r="J49" s="35">
        <v>24163.919999999998</v>
      </c>
      <c r="K49" s="31">
        <f t="shared" si="6"/>
        <v>78155.278214625301</v>
      </c>
      <c r="L49" s="32">
        <f t="shared" si="7"/>
        <v>127328.78737695</v>
      </c>
      <c r="M49" s="33">
        <f t="shared" si="8"/>
        <v>0</v>
      </c>
      <c r="N49" s="5">
        <f t="shared" si="9"/>
        <v>205484.06559157529</v>
      </c>
    </row>
    <row r="50" spans="1:14" x14ac:dyDescent="0.25">
      <c r="A50" s="26">
        <f t="shared" si="10"/>
        <v>36919</v>
      </c>
      <c r="B50" s="72">
        <v>6.81</v>
      </c>
      <c r="C50" s="34">
        <f t="shared" si="2"/>
        <v>8.5285858251300013</v>
      </c>
      <c r="D50" s="35">
        <f t="shared" si="11"/>
        <v>9163.9199999999983</v>
      </c>
      <c r="E50" s="36">
        <f t="shared" si="3"/>
        <v>8.4885858251300004</v>
      </c>
      <c r="F50" s="73">
        <f t="shared" si="4"/>
        <v>15000</v>
      </c>
      <c r="G50" s="36">
        <f t="shared" si="5"/>
        <v>6.6985858251299994</v>
      </c>
      <c r="H50" s="35">
        <f t="shared" si="1"/>
        <v>0</v>
      </c>
      <c r="I50" s="54"/>
      <c r="J50" s="35">
        <v>24163.919999999998</v>
      </c>
      <c r="K50" s="31">
        <f t="shared" si="6"/>
        <v>78155.278214625301</v>
      </c>
      <c r="L50" s="32">
        <f t="shared" si="7"/>
        <v>127328.78737695</v>
      </c>
      <c r="M50" s="33">
        <f t="shared" si="8"/>
        <v>0</v>
      </c>
      <c r="N50" s="5">
        <f t="shared" si="9"/>
        <v>205484.06559157529</v>
      </c>
    </row>
    <row r="51" spans="1:14" x14ac:dyDescent="0.25">
      <c r="A51" s="26">
        <f t="shared" si="10"/>
        <v>36920</v>
      </c>
      <c r="B51" s="72">
        <v>6.81</v>
      </c>
      <c r="C51" s="34">
        <f t="shared" si="2"/>
        <v>8.5285858251300013</v>
      </c>
      <c r="D51" s="35">
        <f t="shared" si="11"/>
        <v>9163.9199999999983</v>
      </c>
      <c r="E51" s="36">
        <f t="shared" si="3"/>
        <v>8.4885858251300004</v>
      </c>
      <c r="F51" s="73">
        <f t="shared" si="4"/>
        <v>15000</v>
      </c>
      <c r="G51" s="36">
        <f t="shared" si="5"/>
        <v>6.6985858251299994</v>
      </c>
      <c r="H51" s="35">
        <f t="shared" si="1"/>
        <v>0</v>
      </c>
      <c r="I51" s="54"/>
      <c r="J51" s="35">
        <v>24163.919999999998</v>
      </c>
      <c r="K51" s="31">
        <f t="shared" si="6"/>
        <v>78155.278214625301</v>
      </c>
      <c r="L51" s="32">
        <f t="shared" si="7"/>
        <v>127328.78737695</v>
      </c>
      <c r="M51" s="33">
        <f t="shared" si="8"/>
        <v>0</v>
      </c>
      <c r="N51" s="5">
        <f t="shared" si="9"/>
        <v>205484.06559157529</v>
      </c>
    </row>
    <row r="52" spans="1:14" x14ac:dyDescent="0.25">
      <c r="A52" s="26">
        <f t="shared" si="10"/>
        <v>36921</v>
      </c>
      <c r="B52" s="72">
        <v>6.55</v>
      </c>
      <c r="C52" s="34">
        <f t="shared" si="2"/>
        <v>8.5285858251300013</v>
      </c>
      <c r="D52" s="35">
        <f t="shared" si="11"/>
        <v>9344.1000000000022</v>
      </c>
      <c r="E52" s="36">
        <f t="shared" si="3"/>
        <v>8.4885858251300004</v>
      </c>
      <c r="F52" s="73">
        <f>IF(J52+I52&gt;$F$22,$F$22,J52+I52)</f>
        <v>15000</v>
      </c>
      <c r="G52" s="36">
        <f t="shared" si="5"/>
        <v>6.4385858251299997</v>
      </c>
      <c r="H52" s="35">
        <f t="shared" si="1"/>
        <v>799.91999999999825</v>
      </c>
      <c r="I52" s="54"/>
      <c r="J52" s="35">
        <v>25144.02</v>
      </c>
      <c r="K52" s="31">
        <f>+C52*D52</f>
        <v>79691.958808597265</v>
      </c>
      <c r="L52" s="32">
        <f>+E52*F52</f>
        <v>127328.78737695</v>
      </c>
      <c r="M52" s="33">
        <f>+G52*H52</f>
        <v>5150.3535732379778</v>
      </c>
      <c r="N52" s="5">
        <f>+C52*D52+E52*F52+G52*H52</f>
        <v>212171.09975878525</v>
      </c>
    </row>
    <row r="53" spans="1:14" ht="13.8" thickBot="1" x14ac:dyDescent="0.3">
      <c r="A53" s="26">
        <f>+A52+1</f>
        <v>36922</v>
      </c>
      <c r="B53" s="74">
        <v>5.68</v>
      </c>
      <c r="C53" s="37">
        <f t="shared" si="2"/>
        <v>8.5285858251300013</v>
      </c>
      <c r="D53" s="38">
        <f>MIN(0.9*$B$8,J53)-F53</f>
        <v>9344.1000000000022</v>
      </c>
      <c r="E53" s="39">
        <f t="shared" si="3"/>
        <v>8.4885858251300004</v>
      </c>
      <c r="F53" s="75">
        <f>IF(J53+I53&gt;$F$22,$F$22,J53+I53)</f>
        <v>15000</v>
      </c>
      <c r="G53" s="39">
        <f>+B53+$E$17</f>
        <v>5.5685858251299996</v>
      </c>
      <c r="H53" s="38">
        <f>+J53-F53-D53</f>
        <v>799.91999999999825</v>
      </c>
      <c r="I53" s="55"/>
      <c r="J53" s="38">
        <v>25144.02</v>
      </c>
      <c r="K53" s="31">
        <f>+C53*D53</f>
        <v>79691.958808597265</v>
      </c>
      <c r="L53" s="32">
        <f>+E53*F53</f>
        <v>127328.78737695</v>
      </c>
      <c r="M53" s="33">
        <f>+G53*H53</f>
        <v>4454.4231732379794</v>
      </c>
      <c r="N53" s="5">
        <f>+C53*D53+E53*F53+G53*H53</f>
        <v>211475.16935878524</v>
      </c>
    </row>
    <row r="54" spans="1:14" ht="13.8" thickBot="1" x14ac:dyDescent="0.3">
      <c r="B54" s="67">
        <f>SUM(B23:B53)/31</f>
        <v>7.8933870967741937</v>
      </c>
      <c r="D54" s="40">
        <f>SUM(D23:D53)</f>
        <v>285795.21000000002</v>
      </c>
      <c r="F54" s="41">
        <f>SUM(F23:F53)</f>
        <v>465000</v>
      </c>
      <c r="H54" s="41">
        <f>SUM(H23:H53)</f>
        <v>52273.979999999938</v>
      </c>
      <c r="I54" s="30"/>
      <c r="J54" s="41">
        <f>SUM(J23:J53)</f>
        <v>803069.19</v>
      </c>
      <c r="K54" s="42">
        <f>SUM(K23:K53)</f>
        <v>2437428.9768960509</v>
      </c>
      <c r="L54" s="43">
        <f>SUM(L23:L53)</f>
        <v>3947192.4086854504</v>
      </c>
      <c r="M54" s="44">
        <f>SUM(M23:M53)</f>
        <v>430865.49205112853</v>
      </c>
      <c r="N54" s="45">
        <f>SUM(N23:N53)</f>
        <v>6815486.8776326338</v>
      </c>
    </row>
    <row r="55" spans="1:14" x14ac:dyDescent="0.25">
      <c r="B55" s="46"/>
    </row>
    <row r="56" spans="1:14" x14ac:dyDescent="0.25">
      <c r="B56" s="46"/>
      <c r="I56" s="47"/>
      <c r="J56" t="s">
        <v>18</v>
      </c>
      <c r="K56" s="48">
        <f>+K54/D54</f>
        <v>8.528585825129996</v>
      </c>
      <c r="L56" s="48">
        <f>+L54/F54</f>
        <v>8.4885858251300004</v>
      </c>
      <c r="M56" s="48">
        <f>+M54/H54</f>
        <v>8.2424466637345972</v>
      </c>
      <c r="N56" s="48">
        <f>+N54/(J54+I54)</f>
        <v>8.4867990983848287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6145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45" r:id="rId5"/>
      </mc:Fallback>
    </mc:AlternateContent>
    <mc:AlternateContent xmlns:mc="http://schemas.openxmlformats.org/markup-compatibility/2006">
      <mc:Choice Requires="x14">
        <oleObject progId="Paint.Picture" shapeId="6146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46" r:id="rId7"/>
      </mc:Fallback>
    </mc:AlternateContent>
    <mc:AlternateContent xmlns:mc="http://schemas.openxmlformats.org/markup-compatibility/2006">
      <mc:Choice Requires="x14">
        <oleObject progId="Paint.Picture" shapeId="6147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47" r:id="rId8"/>
      </mc:Fallback>
    </mc:AlternateContent>
    <mc:AlternateContent xmlns:mc="http://schemas.openxmlformats.org/markup-compatibility/2006">
      <mc:Choice Requires="x14">
        <oleObject progId="Paint.Picture" shapeId="6148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48" r:id="rId9"/>
      </mc:Fallback>
    </mc:AlternateContent>
    <mc:AlternateContent xmlns:mc="http://schemas.openxmlformats.org/markup-compatibility/2006">
      <mc:Choice Requires="x14">
        <oleObject progId="Paint.Picture" shapeId="6149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49" r:id="rId10"/>
      </mc:Fallback>
    </mc:AlternateContent>
    <mc:AlternateContent xmlns:mc="http://schemas.openxmlformats.org/markup-compatibility/2006">
      <mc:Choice Requires="x14">
        <oleObject progId="Paint.Picture" shapeId="6150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6150" r:id="rId1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E16" workbookViewId="0">
      <selection activeCell="H29" sqref="H29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style="81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37242.433766203707</v>
      </c>
    </row>
    <row r="5" spans="1:14" x14ac:dyDescent="0.25">
      <c r="A5" s="3" t="s">
        <v>48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22518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80">
        <v>2.54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5">
      <c r="A17" s="9" t="s">
        <v>10</v>
      </c>
      <c r="B17" s="10" t="s">
        <v>11</v>
      </c>
      <c r="C17" s="11">
        <v>0.03</v>
      </c>
      <c r="D17" s="88">
        <v>-0.15225599887999999</v>
      </c>
      <c r="E17" s="68">
        <f>SUM(C17:D17)</f>
        <v>-0.12225599887999999</v>
      </c>
      <c r="F17" s="10"/>
      <c r="G17" s="10"/>
      <c r="H17" s="10"/>
      <c r="I17" s="51"/>
    </row>
    <row r="18" spans="1:16" x14ac:dyDescent="0.25">
      <c r="A18" s="9"/>
      <c r="B18" s="10" t="s">
        <v>22</v>
      </c>
      <c r="C18" s="11">
        <v>0</v>
      </c>
      <c r="D18" s="88">
        <v>-0.15225599887999999</v>
      </c>
      <c r="E18" s="68">
        <f>SUM(C18:D18)</f>
        <v>-0.15225599887999999</v>
      </c>
      <c r="F18" s="10"/>
      <c r="G18" s="10"/>
      <c r="H18" s="10"/>
      <c r="I18" s="51"/>
    </row>
    <row r="19" spans="1:16" ht="13.8" thickBot="1" x14ac:dyDescent="0.3">
      <c r="A19" s="12"/>
      <c r="B19" s="13" t="s">
        <v>23</v>
      </c>
      <c r="C19" s="14">
        <v>0.04</v>
      </c>
      <c r="D19" s="89">
        <v>-0.15225599887999999</v>
      </c>
      <c r="E19" s="69">
        <f>SUM(C19:D19)</f>
        <v>-0.11225599887999999</v>
      </c>
      <c r="F19" s="10"/>
      <c r="G19" s="10"/>
      <c r="H19" s="10"/>
      <c r="I19" s="51"/>
    </row>
    <row r="20" spans="1:16" ht="13.8" thickBot="1" x14ac:dyDescent="0.3"/>
    <row r="21" spans="1:16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5">
      <c r="A23" s="26">
        <v>37196</v>
      </c>
      <c r="B23" s="78">
        <v>2.67</v>
      </c>
      <c r="C23" s="27">
        <f>+$B$11+$E$19</f>
        <v>2.4277440011200002</v>
      </c>
      <c r="D23" s="28">
        <f>ROUND(MIN(0.9*$B$8,J23)-F23,0)</f>
        <v>5266</v>
      </c>
      <c r="E23" s="29">
        <f>+$B$11+$E$18</f>
        <v>2.3877440011200002</v>
      </c>
      <c r="F23" s="71">
        <f>ROUND(IF(J23+I23&gt;$F$22,$F$22,J23+I23),0)</f>
        <v>15000</v>
      </c>
      <c r="G23" s="29">
        <f>+B23+$E$17</f>
        <v>2.5477440011199999</v>
      </c>
      <c r="H23" s="28">
        <f t="shared" ref="H23:H50" si="0">+J23-F23-D23</f>
        <v>2026.8199999999997</v>
      </c>
      <c r="I23" s="53"/>
      <c r="J23" s="76">
        <v>22292.82</v>
      </c>
      <c r="K23" s="64">
        <f>+C23*D23</f>
        <v>12784.499909897921</v>
      </c>
      <c r="L23" s="65">
        <f>+E23*F23</f>
        <v>35816.1600168</v>
      </c>
      <c r="M23" s="66">
        <f>+G23*H23</f>
        <v>5163.8184963500371</v>
      </c>
      <c r="N23" s="5">
        <f>+C23*D23+E23*F23+G23*H23</f>
        <v>53764.478423047956</v>
      </c>
      <c r="P23" s="90">
        <f>ROUND(J23,0)</f>
        <v>22293</v>
      </c>
    </row>
    <row r="24" spans="1:16" x14ac:dyDescent="0.25">
      <c r="A24" s="26">
        <f>+A23+1</f>
        <v>37197</v>
      </c>
      <c r="B24" s="78">
        <v>2.36</v>
      </c>
      <c r="C24" s="34">
        <f t="shared" ref="C24:C52" si="1">+$B$11+$E$19</f>
        <v>2.4277440011200002</v>
      </c>
      <c r="D24" s="35">
        <f t="shared" ref="D24:D52" si="2">ROUND(MIN(0.9*$B$8,J24)-F24,0)</f>
        <v>5266</v>
      </c>
      <c r="E24" s="36">
        <f t="shared" ref="E24:E52" si="3">+$B$11+$E$18</f>
        <v>2.3877440011200002</v>
      </c>
      <c r="F24" s="73">
        <f t="shared" ref="F24:F52" si="4">ROUND(IF(J24+I24&gt;$F$22,$F$22,J24+I24),0)</f>
        <v>15000</v>
      </c>
      <c r="G24" s="36">
        <f t="shared" ref="G24:G50" si="5">+B24+$E$17</f>
        <v>2.2377440011199998</v>
      </c>
      <c r="H24" s="35">
        <f t="shared" si="0"/>
        <v>2026.8199999999997</v>
      </c>
      <c r="I24" s="54"/>
      <c r="J24" s="76">
        <v>22292.82</v>
      </c>
      <c r="K24" s="31">
        <f t="shared" ref="K24:K51" si="6">+C24*D24</f>
        <v>12784.499909897921</v>
      </c>
      <c r="L24" s="32">
        <f t="shared" ref="L24:L51" si="7">+E24*F24</f>
        <v>35816.1600168</v>
      </c>
      <c r="M24" s="33">
        <f t="shared" ref="M24:M51" si="8">+G24*H24</f>
        <v>4535.5042963500373</v>
      </c>
      <c r="N24" s="5">
        <f t="shared" ref="N24:N51" si="9">+C24*D24+E24*F24+G24*H24</f>
        <v>53136.164223047956</v>
      </c>
      <c r="P24" s="90">
        <f t="shared" ref="P24:P52" si="10">ROUND(J24,0)</f>
        <v>22293</v>
      </c>
    </row>
    <row r="25" spans="1:16" x14ac:dyDescent="0.25">
      <c r="A25" s="26">
        <f t="shared" ref="A25:A50" si="11">+A24+1</f>
        <v>37198</v>
      </c>
      <c r="B25" s="78">
        <v>2.0150000000000001</v>
      </c>
      <c r="C25" s="34">
        <f t="shared" si="1"/>
        <v>2.4277440011200002</v>
      </c>
      <c r="D25" s="35">
        <f t="shared" si="2"/>
        <v>5266</v>
      </c>
      <c r="E25" s="36">
        <f t="shared" si="3"/>
        <v>2.3877440011200002</v>
      </c>
      <c r="F25" s="73">
        <f t="shared" si="4"/>
        <v>15000</v>
      </c>
      <c r="G25" s="36">
        <f t="shared" si="5"/>
        <v>1.8927440011200001</v>
      </c>
      <c r="H25" s="35">
        <f t="shared" si="0"/>
        <v>2271.3499999999985</v>
      </c>
      <c r="I25" s="54"/>
      <c r="J25" s="76">
        <v>22537.35</v>
      </c>
      <c r="K25" s="31">
        <f t="shared" si="6"/>
        <v>12784.499909897921</v>
      </c>
      <c r="L25" s="32">
        <f t="shared" si="7"/>
        <v>35816.1600168</v>
      </c>
      <c r="M25" s="33">
        <f t="shared" si="8"/>
        <v>4299.0840869439098</v>
      </c>
      <c r="N25" s="5">
        <f t="shared" si="9"/>
        <v>52899.74401364183</v>
      </c>
      <c r="P25" s="90">
        <f t="shared" si="10"/>
        <v>22537</v>
      </c>
    </row>
    <row r="26" spans="1:16" x14ac:dyDescent="0.25">
      <c r="A26" s="26">
        <f t="shared" si="11"/>
        <v>37199</v>
      </c>
      <c r="B26" s="78">
        <v>2.0150000000000001</v>
      </c>
      <c r="C26" s="34">
        <f t="shared" si="1"/>
        <v>2.4277440011200002</v>
      </c>
      <c r="D26" s="35">
        <f t="shared" si="2"/>
        <v>5266</v>
      </c>
      <c r="E26" s="36">
        <f t="shared" si="3"/>
        <v>2.3877440011200002</v>
      </c>
      <c r="F26" s="73">
        <f t="shared" si="4"/>
        <v>15000</v>
      </c>
      <c r="G26" s="36">
        <f t="shared" si="5"/>
        <v>1.8927440011200001</v>
      </c>
      <c r="H26" s="35">
        <f t="shared" si="0"/>
        <v>2271.3499999999985</v>
      </c>
      <c r="I26" s="54"/>
      <c r="J26" s="76">
        <v>22537.35</v>
      </c>
      <c r="K26" s="31">
        <f t="shared" si="6"/>
        <v>12784.499909897921</v>
      </c>
      <c r="L26" s="32">
        <f t="shared" si="7"/>
        <v>35816.1600168</v>
      </c>
      <c r="M26" s="33">
        <f t="shared" si="8"/>
        <v>4299.0840869439098</v>
      </c>
      <c r="N26" s="5">
        <f t="shared" si="9"/>
        <v>52899.74401364183</v>
      </c>
      <c r="P26" s="90">
        <f t="shared" si="10"/>
        <v>22537</v>
      </c>
    </row>
    <row r="27" spans="1:16" x14ac:dyDescent="0.25">
      <c r="A27" s="26">
        <f t="shared" si="11"/>
        <v>37200</v>
      </c>
      <c r="B27" s="78">
        <v>2.0150000000000001</v>
      </c>
      <c r="C27" s="34">
        <f t="shared" si="1"/>
        <v>2.4277440011200002</v>
      </c>
      <c r="D27" s="35">
        <f t="shared" si="2"/>
        <v>5266</v>
      </c>
      <c r="E27" s="36">
        <f t="shared" si="3"/>
        <v>2.3877440011200002</v>
      </c>
      <c r="F27" s="73">
        <f t="shared" si="4"/>
        <v>15000</v>
      </c>
      <c r="G27" s="36">
        <f t="shared" si="5"/>
        <v>1.8927440011200001</v>
      </c>
      <c r="H27" s="35">
        <f t="shared" si="0"/>
        <v>2271.3499999999985</v>
      </c>
      <c r="I27" s="54"/>
      <c r="J27" s="76">
        <v>22537.35</v>
      </c>
      <c r="K27" s="31">
        <f t="shared" si="6"/>
        <v>12784.499909897921</v>
      </c>
      <c r="L27" s="32">
        <f t="shared" si="7"/>
        <v>35816.1600168</v>
      </c>
      <c r="M27" s="33">
        <f t="shared" si="8"/>
        <v>4299.0840869439098</v>
      </c>
      <c r="N27" s="5">
        <f t="shared" si="9"/>
        <v>52899.74401364183</v>
      </c>
      <c r="P27" s="90">
        <f t="shared" si="10"/>
        <v>22537</v>
      </c>
    </row>
    <row r="28" spans="1:16" x14ac:dyDescent="0.25">
      <c r="A28" s="26">
        <f t="shared" si="11"/>
        <v>37201</v>
      </c>
      <c r="B28" s="78">
        <v>2.16</v>
      </c>
      <c r="C28" s="34">
        <f t="shared" si="1"/>
        <v>2.4277440011200002</v>
      </c>
      <c r="D28" s="35">
        <f t="shared" si="2"/>
        <v>5266</v>
      </c>
      <c r="E28" s="36">
        <f t="shared" si="3"/>
        <v>2.3877440011200002</v>
      </c>
      <c r="F28" s="73">
        <f t="shared" si="4"/>
        <v>15000</v>
      </c>
      <c r="G28" s="36">
        <f t="shared" si="5"/>
        <v>2.0377440011200001</v>
      </c>
      <c r="H28" s="35">
        <f t="shared" si="0"/>
        <v>2271.3499999999985</v>
      </c>
      <c r="I28" s="54"/>
      <c r="J28" s="76">
        <v>22537.35</v>
      </c>
      <c r="K28" s="31">
        <f t="shared" si="6"/>
        <v>12784.499909897921</v>
      </c>
      <c r="L28" s="32">
        <f t="shared" si="7"/>
        <v>35816.1600168</v>
      </c>
      <c r="M28" s="33">
        <f t="shared" si="8"/>
        <v>4628.4298369439093</v>
      </c>
      <c r="N28" s="5">
        <f t="shared" si="9"/>
        <v>53229.089763641823</v>
      </c>
      <c r="P28" s="90">
        <f t="shared" si="10"/>
        <v>22537</v>
      </c>
    </row>
    <row r="29" spans="1:16" x14ac:dyDescent="0.25">
      <c r="A29" s="26">
        <f t="shared" si="11"/>
        <v>37202</v>
      </c>
      <c r="B29" s="78">
        <v>2.1349999999999998</v>
      </c>
      <c r="C29" s="34">
        <f t="shared" si="1"/>
        <v>2.4277440011200002</v>
      </c>
      <c r="D29" s="35">
        <f t="shared" si="2"/>
        <v>5266</v>
      </c>
      <c r="E29" s="36">
        <f t="shared" si="3"/>
        <v>2.3877440011200002</v>
      </c>
      <c r="F29" s="73">
        <f t="shared" si="4"/>
        <v>15000</v>
      </c>
      <c r="G29" s="36">
        <f t="shared" si="5"/>
        <v>2.0127440011199997</v>
      </c>
      <c r="H29" s="35">
        <f t="shared" si="0"/>
        <v>2271.3499999999985</v>
      </c>
      <c r="I29" s="54"/>
      <c r="J29" s="76">
        <v>22537.35</v>
      </c>
      <c r="K29" s="31">
        <f t="shared" si="6"/>
        <v>12784.499909897921</v>
      </c>
      <c r="L29" s="32">
        <f t="shared" si="7"/>
        <v>35816.1600168</v>
      </c>
      <c r="M29" s="33">
        <f t="shared" si="8"/>
        <v>4571.6460869439088</v>
      </c>
      <c r="N29" s="5">
        <f t="shared" si="9"/>
        <v>53172.306013641828</v>
      </c>
      <c r="P29" s="90">
        <f t="shared" si="10"/>
        <v>22537</v>
      </c>
    </row>
    <row r="30" spans="1:16" x14ac:dyDescent="0.25">
      <c r="A30" s="26">
        <f t="shared" si="11"/>
        <v>37203</v>
      </c>
      <c r="B30" s="78">
        <v>2.13</v>
      </c>
      <c r="C30" s="34">
        <f t="shared" si="1"/>
        <v>2.4277440011200002</v>
      </c>
      <c r="D30" s="35">
        <f t="shared" si="2"/>
        <v>5266</v>
      </c>
      <c r="E30" s="36">
        <f t="shared" si="3"/>
        <v>2.3877440011200002</v>
      </c>
      <c r="F30" s="73">
        <f t="shared" si="4"/>
        <v>15000</v>
      </c>
      <c r="G30" s="36">
        <f t="shared" si="5"/>
        <v>2.0077440011199998</v>
      </c>
      <c r="H30" s="35">
        <f t="shared" si="0"/>
        <v>2271.3499999999985</v>
      </c>
      <c r="I30" s="54"/>
      <c r="J30" s="76">
        <v>22537.35</v>
      </c>
      <c r="K30" s="31">
        <f t="shared" si="6"/>
        <v>12784.499909897921</v>
      </c>
      <c r="L30" s="32">
        <f t="shared" si="7"/>
        <v>35816.1600168</v>
      </c>
      <c r="M30" s="33">
        <f t="shared" si="8"/>
        <v>4560.2893369439089</v>
      </c>
      <c r="N30" s="5">
        <f t="shared" si="9"/>
        <v>53160.949263641829</v>
      </c>
      <c r="P30" s="90">
        <f t="shared" si="10"/>
        <v>22537</v>
      </c>
    </row>
    <row r="31" spans="1:16" x14ac:dyDescent="0.25">
      <c r="A31" s="26">
        <f t="shared" si="11"/>
        <v>37204</v>
      </c>
      <c r="B31" s="78">
        <v>1.9350000000000001</v>
      </c>
      <c r="C31" s="34">
        <f t="shared" si="1"/>
        <v>2.4277440011200002</v>
      </c>
      <c r="D31" s="35">
        <f t="shared" si="2"/>
        <v>5266</v>
      </c>
      <c r="E31" s="36">
        <f t="shared" si="3"/>
        <v>2.3877440011200002</v>
      </c>
      <c r="F31" s="73">
        <f t="shared" si="4"/>
        <v>15000</v>
      </c>
      <c r="G31" s="36">
        <f t="shared" si="5"/>
        <v>1.81274400112</v>
      </c>
      <c r="H31" s="35">
        <f t="shared" si="0"/>
        <v>2271.3499999999985</v>
      </c>
      <c r="I31" s="54"/>
      <c r="J31" s="76">
        <v>22537.35</v>
      </c>
      <c r="K31" s="31">
        <f t="shared" si="6"/>
        <v>12784.499909897921</v>
      </c>
      <c r="L31" s="32">
        <f t="shared" si="7"/>
        <v>35816.1600168</v>
      </c>
      <c r="M31" s="33">
        <f t="shared" si="8"/>
        <v>4117.3760869439093</v>
      </c>
      <c r="N31" s="5">
        <f t="shared" si="9"/>
        <v>52718.036013641824</v>
      </c>
      <c r="P31" s="90">
        <f t="shared" si="10"/>
        <v>22537</v>
      </c>
    </row>
    <row r="32" spans="1:16" x14ac:dyDescent="0.25">
      <c r="A32" s="26">
        <f t="shared" si="11"/>
        <v>37205</v>
      </c>
      <c r="B32" s="78">
        <v>1.7</v>
      </c>
      <c r="C32" s="34">
        <f t="shared" si="1"/>
        <v>2.4277440011200002</v>
      </c>
      <c r="D32" s="35">
        <f t="shared" si="2"/>
        <v>5266</v>
      </c>
      <c r="E32" s="36">
        <f t="shared" si="3"/>
        <v>2.3877440011200002</v>
      </c>
      <c r="F32" s="73">
        <f t="shared" si="4"/>
        <v>15000</v>
      </c>
      <c r="G32" s="36">
        <f t="shared" si="5"/>
        <v>1.5777440011199999</v>
      </c>
      <c r="H32" s="35">
        <f t="shared" si="0"/>
        <v>2516.869999999999</v>
      </c>
      <c r="I32" s="54"/>
      <c r="J32" s="76">
        <v>22782.87</v>
      </c>
      <c r="K32" s="31">
        <f t="shared" si="6"/>
        <v>12784.499909897921</v>
      </c>
      <c r="L32" s="32">
        <f t="shared" si="7"/>
        <v>35816.1600168</v>
      </c>
      <c r="M32" s="33">
        <f t="shared" si="8"/>
        <v>3970.9765440988926</v>
      </c>
      <c r="N32" s="5">
        <f t="shared" si="9"/>
        <v>52571.63647079681</v>
      </c>
      <c r="P32" s="90">
        <f t="shared" si="10"/>
        <v>22783</v>
      </c>
    </row>
    <row r="33" spans="1:16" x14ac:dyDescent="0.25">
      <c r="A33" s="26">
        <f t="shared" si="11"/>
        <v>37206</v>
      </c>
      <c r="B33" s="78">
        <v>1.7</v>
      </c>
      <c r="C33" s="34">
        <f t="shared" si="1"/>
        <v>2.4277440011200002</v>
      </c>
      <c r="D33" s="35">
        <f t="shared" si="2"/>
        <v>5266</v>
      </c>
      <c r="E33" s="36">
        <f t="shared" si="3"/>
        <v>2.3877440011200002</v>
      </c>
      <c r="F33" s="73">
        <f t="shared" si="4"/>
        <v>15000</v>
      </c>
      <c r="G33" s="36">
        <f t="shared" si="5"/>
        <v>1.5777440011199999</v>
      </c>
      <c r="H33" s="35">
        <f t="shared" si="0"/>
        <v>2516.869999999999</v>
      </c>
      <c r="I33" s="54"/>
      <c r="J33" s="76">
        <v>22782.87</v>
      </c>
      <c r="K33" s="31">
        <f t="shared" si="6"/>
        <v>12784.499909897921</v>
      </c>
      <c r="L33" s="32">
        <f t="shared" si="7"/>
        <v>35816.1600168</v>
      </c>
      <c r="M33" s="33">
        <f t="shared" si="8"/>
        <v>3970.9765440988926</v>
      </c>
      <c r="N33" s="5">
        <f t="shared" si="9"/>
        <v>52571.63647079681</v>
      </c>
      <c r="P33" s="90">
        <f t="shared" si="10"/>
        <v>22783</v>
      </c>
    </row>
    <row r="34" spans="1:16" x14ac:dyDescent="0.25">
      <c r="A34" s="26">
        <f t="shared" si="11"/>
        <v>37207</v>
      </c>
      <c r="B34" s="78">
        <v>1.7</v>
      </c>
      <c r="C34" s="34">
        <f t="shared" si="1"/>
        <v>2.4277440011200002</v>
      </c>
      <c r="D34" s="35">
        <f t="shared" si="2"/>
        <v>5266</v>
      </c>
      <c r="E34" s="36">
        <f t="shared" si="3"/>
        <v>2.3877440011200002</v>
      </c>
      <c r="F34" s="73">
        <f t="shared" si="4"/>
        <v>15000</v>
      </c>
      <c r="G34" s="36">
        <f t="shared" si="5"/>
        <v>1.5777440011199999</v>
      </c>
      <c r="H34" s="35">
        <f t="shared" si="0"/>
        <v>2516.869999999999</v>
      </c>
      <c r="I34" s="54"/>
      <c r="J34" s="76">
        <v>22782.87</v>
      </c>
      <c r="K34" s="31">
        <f t="shared" si="6"/>
        <v>12784.499909897921</v>
      </c>
      <c r="L34" s="32">
        <f t="shared" si="7"/>
        <v>35816.1600168</v>
      </c>
      <c r="M34" s="33">
        <f t="shared" si="8"/>
        <v>3970.9765440988926</v>
      </c>
      <c r="N34" s="5">
        <f t="shared" si="9"/>
        <v>52571.63647079681</v>
      </c>
      <c r="P34" s="90">
        <f t="shared" si="10"/>
        <v>22783</v>
      </c>
    </row>
    <row r="35" spans="1:16" x14ac:dyDescent="0.25">
      <c r="A35" s="26">
        <f t="shared" si="11"/>
        <v>37208</v>
      </c>
      <c r="B35" s="78">
        <v>1.52</v>
      </c>
      <c r="C35" s="34">
        <f t="shared" si="1"/>
        <v>2.4277440011200002</v>
      </c>
      <c r="D35" s="35">
        <f t="shared" si="2"/>
        <v>5266</v>
      </c>
      <c r="E35" s="36">
        <f t="shared" si="3"/>
        <v>2.3877440011200002</v>
      </c>
      <c r="F35" s="73">
        <f t="shared" si="4"/>
        <v>15000</v>
      </c>
      <c r="G35" s="36">
        <f t="shared" si="5"/>
        <v>1.39774400112</v>
      </c>
      <c r="H35" s="35">
        <f t="shared" si="0"/>
        <v>2516.869999999999</v>
      </c>
      <c r="I35" s="54"/>
      <c r="J35" s="76">
        <v>22782.87</v>
      </c>
      <c r="K35" s="31">
        <f t="shared" si="6"/>
        <v>12784.499909897921</v>
      </c>
      <c r="L35" s="32">
        <f t="shared" si="7"/>
        <v>35816.1600168</v>
      </c>
      <c r="M35" s="33">
        <f t="shared" si="8"/>
        <v>3517.9399440988927</v>
      </c>
      <c r="N35" s="5">
        <f t="shared" si="9"/>
        <v>52118.59987079681</v>
      </c>
      <c r="P35" s="90">
        <f t="shared" si="10"/>
        <v>22783</v>
      </c>
    </row>
    <row r="36" spans="1:16" x14ac:dyDescent="0.25">
      <c r="A36" s="26">
        <f t="shared" si="11"/>
        <v>37209</v>
      </c>
      <c r="B36" s="78">
        <v>1.595</v>
      </c>
      <c r="C36" s="34">
        <f t="shared" si="1"/>
        <v>2.4277440011200002</v>
      </c>
      <c r="D36" s="35">
        <f t="shared" si="2"/>
        <v>5266</v>
      </c>
      <c r="E36" s="36">
        <f t="shared" si="3"/>
        <v>2.3877440011200002</v>
      </c>
      <c r="F36" s="73">
        <f t="shared" si="4"/>
        <v>15000</v>
      </c>
      <c r="G36" s="36">
        <f t="shared" si="5"/>
        <v>1.4727440011199999</v>
      </c>
      <c r="H36" s="35">
        <f t="shared" si="0"/>
        <v>2516.869999999999</v>
      </c>
      <c r="I36" s="54"/>
      <c r="J36" s="76">
        <v>22782.87</v>
      </c>
      <c r="K36" s="31">
        <f t="shared" si="6"/>
        <v>12784.499909897921</v>
      </c>
      <c r="L36" s="32">
        <f t="shared" si="7"/>
        <v>35816.1600168</v>
      </c>
      <c r="M36" s="33">
        <f t="shared" si="8"/>
        <v>3706.7051940988927</v>
      </c>
      <c r="N36" s="5">
        <f t="shared" si="9"/>
        <v>52307.365120796807</v>
      </c>
      <c r="P36" s="90">
        <f t="shared" si="10"/>
        <v>22783</v>
      </c>
    </row>
    <row r="37" spans="1:16" x14ac:dyDescent="0.25">
      <c r="A37" s="26">
        <f t="shared" si="11"/>
        <v>37210</v>
      </c>
      <c r="B37" s="78">
        <v>1.84</v>
      </c>
      <c r="C37" s="34">
        <f t="shared" si="1"/>
        <v>2.4277440011200002</v>
      </c>
      <c r="D37" s="35">
        <f t="shared" si="2"/>
        <v>5266</v>
      </c>
      <c r="E37" s="36">
        <f t="shared" si="3"/>
        <v>2.3877440011200002</v>
      </c>
      <c r="F37" s="73">
        <f t="shared" si="4"/>
        <v>15000</v>
      </c>
      <c r="G37" s="36">
        <f t="shared" si="5"/>
        <v>1.71774400112</v>
      </c>
      <c r="H37" s="35">
        <f t="shared" si="0"/>
        <v>2516.869999999999</v>
      </c>
      <c r="I37" s="54"/>
      <c r="J37" s="76">
        <v>22782.87</v>
      </c>
      <c r="K37" s="31">
        <f t="shared" si="6"/>
        <v>12784.499909897921</v>
      </c>
      <c r="L37" s="32">
        <f t="shared" si="7"/>
        <v>35816.1600168</v>
      </c>
      <c r="M37" s="33">
        <f t="shared" si="8"/>
        <v>4323.3383440988928</v>
      </c>
      <c r="N37" s="5">
        <f t="shared" si="9"/>
        <v>52923.998270796808</v>
      </c>
      <c r="P37" s="90">
        <f t="shared" si="10"/>
        <v>22783</v>
      </c>
    </row>
    <row r="38" spans="1:16" x14ac:dyDescent="0.25">
      <c r="A38" s="26">
        <f t="shared" si="11"/>
        <v>37211</v>
      </c>
      <c r="B38" s="78">
        <v>1.4350000000000001</v>
      </c>
      <c r="C38" s="34">
        <f t="shared" si="1"/>
        <v>2.4277440011200002</v>
      </c>
      <c r="D38" s="35">
        <f t="shared" si="2"/>
        <v>5266</v>
      </c>
      <c r="E38" s="36">
        <f t="shared" si="3"/>
        <v>2.3877440011200002</v>
      </c>
      <c r="F38" s="73">
        <f t="shared" si="4"/>
        <v>15000</v>
      </c>
      <c r="G38" s="36">
        <f t="shared" si="5"/>
        <v>1.31274400112</v>
      </c>
      <c r="H38" s="35">
        <f t="shared" si="0"/>
        <v>2516.869999999999</v>
      </c>
      <c r="I38" s="54"/>
      <c r="J38" s="76">
        <v>22782.87</v>
      </c>
      <c r="K38" s="31">
        <f t="shared" si="6"/>
        <v>12784.499909897921</v>
      </c>
      <c r="L38" s="32">
        <f t="shared" si="7"/>
        <v>35816.1600168</v>
      </c>
      <c r="M38" s="33">
        <f t="shared" si="8"/>
        <v>3304.0059940988931</v>
      </c>
      <c r="N38" s="5">
        <f t="shared" si="9"/>
        <v>51904.665920796811</v>
      </c>
      <c r="P38" s="90">
        <f t="shared" si="10"/>
        <v>22783</v>
      </c>
    </row>
    <row r="39" spans="1:16" x14ac:dyDescent="0.25">
      <c r="A39" s="26">
        <f t="shared" si="11"/>
        <v>37212</v>
      </c>
      <c r="B39" s="78">
        <v>1.135</v>
      </c>
      <c r="C39" s="34">
        <f t="shared" si="1"/>
        <v>2.4277440011200002</v>
      </c>
      <c r="D39" s="35">
        <f t="shared" si="2"/>
        <v>5266</v>
      </c>
      <c r="E39" s="36">
        <f t="shared" si="3"/>
        <v>2.3877440011200002</v>
      </c>
      <c r="F39" s="73">
        <f t="shared" si="4"/>
        <v>15000</v>
      </c>
      <c r="G39" s="36">
        <f t="shared" si="5"/>
        <v>1.01274400112</v>
      </c>
      <c r="H39" s="35">
        <f t="shared" si="0"/>
        <v>3097.0099999999984</v>
      </c>
      <c r="I39" s="54"/>
      <c r="J39" s="76">
        <v>23363.01</v>
      </c>
      <c r="K39" s="31">
        <f t="shared" si="6"/>
        <v>12784.499909897921</v>
      </c>
      <c r="L39" s="32">
        <f t="shared" si="7"/>
        <v>35816.1600168</v>
      </c>
      <c r="M39" s="33">
        <f t="shared" si="8"/>
        <v>3136.4782989086493</v>
      </c>
      <c r="N39" s="5">
        <f t="shared" si="9"/>
        <v>51737.13822560657</v>
      </c>
      <c r="P39" s="90">
        <f t="shared" si="10"/>
        <v>23363</v>
      </c>
    </row>
    <row r="40" spans="1:16" x14ac:dyDescent="0.25">
      <c r="A40" s="26">
        <f t="shared" si="11"/>
        <v>37213</v>
      </c>
      <c r="B40" s="78">
        <v>1.135</v>
      </c>
      <c r="C40" s="34">
        <f t="shared" si="1"/>
        <v>2.4277440011200002</v>
      </c>
      <c r="D40" s="35">
        <f t="shared" si="2"/>
        <v>5266</v>
      </c>
      <c r="E40" s="36">
        <f t="shared" si="3"/>
        <v>2.3877440011200002</v>
      </c>
      <c r="F40" s="73">
        <f t="shared" si="4"/>
        <v>15000</v>
      </c>
      <c r="G40" s="36">
        <f t="shared" si="5"/>
        <v>1.01274400112</v>
      </c>
      <c r="H40" s="35">
        <f t="shared" si="0"/>
        <v>3097.0099999999984</v>
      </c>
      <c r="I40" s="54"/>
      <c r="J40" s="76">
        <v>23363.01</v>
      </c>
      <c r="K40" s="31">
        <f t="shared" si="6"/>
        <v>12784.499909897921</v>
      </c>
      <c r="L40" s="32">
        <f t="shared" si="7"/>
        <v>35816.1600168</v>
      </c>
      <c r="M40" s="33">
        <f t="shared" si="8"/>
        <v>3136.4782989086493</v>
      </c>
      <c r="N40" s="5">
        <f t="shared" si="9"/>
        <v>51737.13822560657</v>
      </c>
      <c r="P40" s="90">
        <f t="shared" si="10"/>
        <v>23363</v>
      </c>
    </row>
    <row r="41" spans="1:16" x14ac:dyDescent="0.25">
      <c r="A41" s="26">
        <f t="shared" si="11"/>
        <v>37214</v>
      </c>
      <c r="B41" s="78">
        <v>1.135</v>
      </c>
      <c r="C41" s="34">
        <f t="shared" si="1"/>
        <v>2.4277440011200002</v>
      </c>
      <c r="D41" s="35">
        <f t="shared" si="2"/>
        <v>5266</v>
      </c>
      <c r="E41" s="36">
        <f t="shared" si="3"/>
        <v>2.3877440011200002</v>
      </c>
      <c r="F41" s="73">
        <f t="shared" si="4"/>
        <v>15000</v>
      </c>
      <c r="G41" s="36">
        <f t="shared" si="5"/>
        <v>1.01274400112</v>
      </c>
      <c r="H41" s="35">
        <f t="shared" si="0"/>
        <v>3097.0099999999984</v>
      </c>
      <c r="I41" s="54"/>
      <c r="J41" s="76">
        <v>23363.01</v>
      </c>
      <c r="K41" s="31">
        <f t="shared" si="6"/>
        <v>12784.499909897921</v>
      </c>
      <c r="L41" s="32">
        <f t="shared" si="7"/>
        <v>35816.1600168</v>
      </c>
      <c r="M41" s="33">
        <f t="shared" si="8"/>
        <v>3136.4782989086493</v>
      </c>
      <c r="N41" s="5">
        <f t="shared" si="9"/>
        <v>51737.13822560657</v>
      </c>
      <c r="P41" s="90">
        <f t="shared" si="10"/>
        <v>23363</v>
      </c>
    </row>
    <row r="42" spans="1:16" x14ac:dyDescent="0.25">
      <c r="A42" s="26">
        <f t="shared" si="11"/>
        <v>37215</v>
      </c>
      <c r="B42" s="78">
        <v>1.5349999999999999</v>
      </c>
      <c r="C42" s="34">
        <f t="shared" si="1"/>
        <v>2.4277440011200002</v>
      </c>
      <c r="D42" s="35">
        <f t="shared" si="2"/>
        <v>5266</v>
      </c>
      <c r="E42" s="36">
        <f t="shared" si="3"/>
        <v>2.3877440011200002</v>
      </c>
      <c r="F42" s="73">
        <f t="shared" si="4"/>
        <v>15000</v>
      </c>
      <c r="G42" s="36">
        <f t="shared" si="5"/>
        <v>1.4127440011199999</v>
      </c>
      <c r="H42" s="35">
        <f t="shared" si="0"/>
        <v>3097.0099999999984</v>
      </c>
      <c r="I42" s="54"/>
      <c r="J42" s="76">
        <v>23363.01</v>
      </c>
      <c r="K42" s="31">
        <f t="shared" si="6"/>
        <v>12784.499909897921</v>
      </c>
      <c r="L42" s="32">
        <f t="shared" si="7"/>
        <v>35816.1600168</v>
      </c>
      <c r="M42" s="33">
        <f t="shared" si="8"/>
        <v>4375.282298908649</v>
      </c>
      <c r="N42" s="5">
        <f t="shared" si="9"/>
        <v>52975.942225606566</v>
      </c>
      <c r="P42" s="90">
        <f t="shared" si="10"/>
        <v>23363</v>
      </c>
    </row>
    <row r="43" spans="1:16" x14ac:dyDescent="0.25">
      <c r="A43" s="26">
        <f t="shared" si="11"/>
        <v>37216</v>
      </c>
      <c r="B43" s="78">
        <v>2.2050000000000001</v>
      </c>
      <c r="C43" s="34">
        <f t="shared" si="1"/>
        <v>2.4277440011200002</v>
      </c>
      <c r="D43" s="35">
        <f t="shared" si="2"/>
        <v>5266</v>
      </c>
      <c r="E43" s="36">
        <f t="shared" si="3"/>
        <v>2.3877440011200002</v>
      </c>
      <c r="F43" s="73">
        <f t="shared" si="4"/>
        <v>15000</v>
      </c>
      <c r="G43" s="36">
        <f t="shared" si="5"/>
        <v>2.08274400112</v>
      </c>
      <c r="H43" s="35">
        <f t="shared" si="0"/>
        <v>3097.0099999999984</v>
      </c>
      <c r="I43" s="54"/>
      <c r="J43" s="76">
        <v>23363.01</v>
      </c>
      <c r="K43" s="31">
        <f t="shared" si="6"/>
        <v>12784.499909897921</v>
      </c>
      <c r="L43" s="32">
        <f t="shared" si="7"/>
        <v>35816.1600168</v>
      </c>
      <c r="M43" s="33">
        <f t="shared" si="8"/>
        <v>6450.2789989086477</v>
      </c>
      <c r="N43" s="5">
        <f t="shared" si="9"/>
        <v>55050.938925606562</v>
      </c>
      <c r="P43" s="90">
        <f t="shared" si="10"/>
        <v>23363</v>
      </c>
    </row>
    <row r="44" spans="1:16" x14ac:dyDescent="0.25">
      <c r="A44" s="26">
        <f t="shared" si="11"/>
        <v>37217</v>
      </c>
      <c r="B44" s="78">
        <v>1.43</v>
      </c>
      <c r="C44" s="34">
        <f t="shared" si="1"/>
        <v>2.4277440011200002</v>
      </c>
      <c r="D44" s="35">
        <f t="shared" si="2"/>
        <v>5266</v>
      </c>
      <c r="E44" s="36">
        <f t="shared" si="3"/>
        <v>2.3877440011200002</v>
      </c>
      <c r="F44" s="73">
        <f t="shared" si="4"/>
        <v>15000</v>
      </c>
      <c r="G44" s="36">
        <f t="shared" si="5"/>
        <v>1.3077440011199999</v>
      </c>
      <c r="H44" s="35">
        <f t="shared" si="0"/>
        <v>3097.0099999999984</v>
      </c>
      <c r="I44" s="54"/>
      <c r="J44" s="76">
        <v>23363.01</v>
      </c>
      <c r="K44" s="31">
        <f t="shared" si="6"/>
        <v>12784.499909897921</v>
      </c>
      <c r="L44" s="32">
        <f t="shared" si="7"/>
        <v>35816.1600168</v>
      </c>
      <c r="M44" s="33">
        <f t="shared" si="8"/>
        <v>4050.0962489086487</v>
      </c>
      <c r="N44" s="5">
        <f t="shared" si="9"/>
        <v>52650.75617560657</v>
      </c>
      <c r="P44" s="90">
        <f t="shared" si="10"/>
        <v>23363</v>
      </c>
    </row>
    <row r="45" spans="1:16" x14ac:dyDescent="0.25">
      <c r="A45" s="26">
        <f t="shared" si="11"/>
        <v>37218</v>
      </c>
      <c r="B45" s="78">
        <v>1.43</v>
      </c>
      <c r="C45" s="34">
        <f t="shared" si="1"/>
        <v>2.4277440011200002</v>
      </c>
      <c r="D45" s="35">
        <f t="shared" si="2"/>
        <v>5266</v>
      </c>
      <c r="E45" s="36">
        <f t="shared" si="3"/>
        <v>2.3877440011200002</v>
      </c>
      <c r="F45" s="73">
        <f t="shared" si="4"/>
        <v>15000</v>
      </c>
      <c r="G45" s="36">
        <f t="shared" si="5"/>
        <v>1.3077440011199999</v>
      </c>
      <c r="H45" s="35">
        <f t="shared" si="0"/>
        <v>3097.0099999999984</v>
      </c>
      <c r="I45" s="54"/>
      <c r="J45" s="76">
        <v>23363.01</v>
      </c>
      <c r="K45" s="31">
        <f t="shared" si="6"/>
        <v>12784.499909897921</v>
      </c>
      <c r="L45" s="32">
        <f t="shared" si="7"/>
        <v>35816.1600168</v>
      </c>
      <c r="M45" s="33">
        <f t="shared" si="8"/>
        <v>4050.0962489086487</v>
      </c>
      <c r="N45" s="5">
        <f t="shared" si="9"/>
        <v>52650.75617560657</v>
      </c>
      <c r="P45" s="90">
        <f t="shared" si="10"/>
        <v>23363</v>
      </c>
    </row>
    <row r="46" spans="1:16" x14ac:dyDescent="0.25">
      <c r="A46" s="26">
        <f t="shared" si="11"/>
        <v>37219</v>
      </c>
      <c r="B46" s="78">
        <v>1.43</v>
      </c>
      <c r="C46" s="34">
        <f t="shared" si="1"/>
        <v>2.4277440011200002</v>
      </c>
      <c r="D46" s="35">
        <f t="shared" si="2"/>
        <v>5266</v>
      </c>
      <c r="E46" s="36">
        <f t="shared" si="3"/>
        <v>2.3877440011200002</v>
      </c>
      <c r="F46" s="73">
        <f t="shared" si="4"/>
        <v>15000</v>
      </c>
      <c r="G46" s="36">
        <f t="shared" si="5"/>
        <v>1.3077440011199999</v>
      </c>
      <c r="H46" s="35">
        <f t="shared" si="0"/>
        <v>3097.0099999999984</v>
      </c>
      <c r="I46" s="54"/>
      <c r="J46" s="76">
        <v>23363.01</v>
      </c>
      <c r="K46" s="31">
        <f t="shared" si="6"/>
        <v>12784.499909897921</v>
      </c>
      <c r="L46" s="32">
        <f t="shared" si="7"/>
        <v>35816.1600168</v>
      </c>
      <c r="M46" s="33">
        <f t="shared" si="8"/>
        <v>4050.0962489086487</v>
      </c>
      <c r="N46" s="5">
        <f t="shared" si="9"/>
        <v>52650.75617560657</v>
      </c>
      <c r="P46" s="90">
        <f t="shared" si="10"/>
        <v>23363</v>
      </c>
    </row>
    <row r="47" spans="1:16" x14ac:dyDescent="0.25">
      <c r="A47" s="26">
        <f t="shared" si="11"/>
        <v>37220</v>
      </c>
      <c r="B47" s="78">
        <v>1.43</v>
      </c>
      <c r="C47" s="34">
        <f t="shared" si="1"/>
        <v>2.4277440011200002</v>
      </c>
      <c r="D47" s="35">
        <f t="shared" si="2"/>
        <v>5266</v>
      </c>
      <c r="E47" s="36">
        <f t="shared" si="3"/>
        <v>2.3877440011200002</v>
      </c>
      <c r="F47" s="73">
        <f t="shared" si="4"/>
        <v>15000</v>
      </c>
      <c r="G47" s="36">
        <f t="shared" si="5"/>
        <v>1.3077440011199999</v>
      </c>
      <c r="H47" s="35">
        <f t="shared" si="0"/>
        <v>3097.0099999999984</v>
      </c>
      <c r="I47" s="54"/>
      <c r="J47" s="76">
        <v>23363.01</v>
      </c>
      <c r="K47" s="31">
        <f t="shared" si="6"/>
        <v>12784.499909897921</v>
      </c>
      <c r="L47" s="32">
        <f t="shared" si="7"/>
        <v>35816.1600168</v>
      </c>
      <c r="M47" s="33">
        <f t="shared" si="8"/>
        <v>4050.0962489086487</v>
      </c>
      <c r="N47" s="5">
        <f t="shared" si="9"/>
        <v>52650.75617560657</v>
      </c>
      <c r="P47" s="90">
        <f t="shared" si="10"/>
        <v>23363</v>
      </c>
    </row>
    <row r="48" spans="1:16" x14ac:dyDescent="0.25">
      <c r="A48" s="26">
        <f t="shared" si="11"/>
        <v>37221</v>
      </c>
      <c r="B48" s="78">
        <v>1.43</v>
      </c>
      <c r="C48" s="34">
        <f t="shared" si="1"/>
        <v>2.4277440011200002</v>
      </c>
      <c r="D48" s="35">
        <f t="shared" si="2"/>
        <v>5266</v>
      </c>
      <c r="E48" s="36">
        <f t="shared" si="3"/>
        <v>2.3877440011200002</v>
      </c>
      <c r="F48" s="73">
        <f t="shared" si="4"/>
        <v>15000</v>
      </c>
      <c r="G48" s="36">
        <f t="shared" si="5"/>
        <v>1.3077440011199999</v>
      </c>
      <c r="H48" s="35">
        <f t="shared" si="0"/>
        <v>3097.0099999999984</v>
      </c>
      <c r="I48" s="54"/>
      <c r="J48" s="76">
        <v>23363.01</v>
      </c>
      <c r="K48" s="31">
        <f t="shared" si="6"/>
        <v>12784.499909897921</v>
      </c>
      <c r="L48" s="32">
        <f t="shared" si="7"/>
        <v>35816.1600168</v>
      </c>
      <c r="M48" s="33">
        <f t="shared" si="8"/>
        <v>4050.0962489086487</v>
      </c>
      <c r="N48" s="5">
        <f t="shared" si="9"/>
        <v>52650.75617560657</v>
      </c>
      <c r="P48" s="90">
        <f t="shared" si="10"/>
        <v>23363</v>
      </c>
    </row>
    <row r="49" spans="1:16" x14ac:dyDescent="0.25">
      <c r="A49" s="26">
        <f t="shared" si="11"/>
        <v>37222</v>
      </c>
      <c r="B49" s="78">
        <v>1.88</v>
      </c>
      <c r="C49" s="34">
        <f t="shared" si="1"/>
        <v>2.4277440011200002</v>
      </c>
      <c r="D49" s="35">
        <f t="shared" si="2"/>
        <v>5266</v>
      </c>
      <c r="E49" s="36">
        <f t="shared" si="3"/>
        <v>2.3877440011200002</v>
      </c>
      <c r="F49" s="73">
        <f t="shared" si="4"/>
        <v>15000</v>
      </c>
      <c r="G49" s="36">
        <f t="shared" si="5"/>
        <v>1.7577440011199998</v>
      </c>
      <c r="H49" s="35">
        <f t="shared" si="0"/>
        <v>3097.0099999999984</v>
      </c>
      <c r="I49" s="54"/>
      <c r="J49" s="76">
        <v>23363.01</v>
      </c>
      <c r="K49" s="31">
        <f t="shared" si="6"/>
        <v>12784.499909897921</v>
      </c>
      <c r="L49" s="32">
        <f t="shared" si="7"/>
        <v>35816.1600168</v>
      </c>
      <c r="M49" s="33">
        <f t="shared" si="8"/>
        <v>5443.7507489086483</v>
      </c>
      <c r="N49" s="5">
        <f t="shared" si="9"/>
        <v>54044.410675606567</v>
      </c>
      <c r="P49" s="90">
        <f t="shared" si="10"/>
        <v>23363</v>
      </c>
    </row>
    <row r="50" spans="1:16" x14ac:dyDescent="0.25">
      <c r="A50" s="26">
        <f t="shared" si="11"/>
        <v>37223</v>
      </c>
      <c r="B50" s="78">
        <v>2.16</v>
      </c>
      <c r="C50" s="34">
        <f t="shared" si="1"/>
        <v>2.4277440011200002</v>
      </c>
      <c r="D50" s="35">
        <f t="shared" si="2"/>
        <v>5266</v>
      </c>
      <c r="E50" s="36">
        <f t="shared" si="3"/>
        <v>2.3877440011200002</v>
      </c>
      <c r="F50" s="73">
        <f t="shared" si="4"/>
        <v>15000</v>
      </c>
      <c r="G50" s="36">
        <f t="shared" si="5"/>
        <v>2.0377440011200001</v>
      </c>
      <c r="H50" s="35">
        <f t="shared" si="0"/>
        <v>3097.0099999999984</v>
      </c>
      <c r="I50" s="54"/>
      <c r="J50" s="76">
        <v>23363.01</v>
      </c>
      <c r="K50" s="31">
        <f t="shared" si="6"/>
        <v>12784.499909897921</v>
      </c>
      <c r="L50" s="32">
        <f t="shared" si="7"/>
        <v>35816.1600168</v>
      </c>
      <c r="M50" s="33">
        <f t="shared" si="8"/>
        <v>6310.9135489086484</v>
      </c>
      <c r="N50" s="5">
        <f t="shared" si="9"/>
        <v>54911.573475606565</v>
      </c>
      <c r="P50" s="90">
        <f t="shared" si="10"/>
        <v>23363</v>
      </c>
    </row>
    <row r="51" spans="1:16" x14ac:dyDescent="0.25">
      <c r="A51" s="26">
        <f>+A50+1</f>
        <v>37224</v>
      </c>
      <c r="B51" s="96">
        <v>2.38</v>
      </c>
      <c r="C51" s="34">
        <f t="shared" si="1"/>
        <v>2.4277440011200002</v>
      </c>
      <c r="D51" s="35">
        <f t="shared" si="2"/>
        <v>5266</v>
      </c>
      <c r="E51" s="36">
        <f t="shared" si="3"/>
        <v>2.3877440011200002</v>
      </c>
      <c r="F51" s="73">
        <f t="shared" si="4"/>
        <v>15000</v>
      </c>
      <c r="G51" s="36">
        <f>+B51+$E$17</f>
        <v>2.2577440011199998</v>
      </c>
      <c r="H51" s="35">
        <f>+J51-F51-D51</f>
        <v>3456.380000000001</v>
      </c>
      <c r="I51" s="54"/>
      <c r="J51" s="76">
        <v>23722.38</v>
      </c>
      <c r="K51" s="31">
        <f t="shared" si="6"/>
        <v>12784.499909897921</v>
      </c>
      <c r="L51" s="32">
        <f t="shared" si="7"/>
        <v>35816.1600168</v>
      </c>
      <c r="M51" s="33">
        <f t="shared" si="8"/>
        <v>7803.6212105911472</v>
      </c>
      <c r="N51" s="5">
        <f t="shared" si="9"/>
        <v>56404.281137289065</v>
      </c>
      <c r="P51" s="90">
        <f t="shared" si="10"/>
        <v>23722</v>
      </c>
    </row>
    <row r="52" spans="1:16" x14ac:dyDescent="0.25">
      <c r="A52" s="26">
        <f>+A51+1</f>
        <v>37225</v>
      </c>
      <c r="B52" s="96">
        <v>2.0249999999999999</v>
      </c>
      <c r="C52" s="34">
        <f t="shared" si="1"/>
        <v>2.4277440011200002</v>
      </c>
      <c r="D52" s="35">
        <f t="shared" si="2"/>
        <v>5266</v>
      </c>
      <c r="E52" s="36">
        <f t="shared" si="3"/>
        <v>2.3877440011200002</v>
      </c>
      <c r="F52" s="73">
        <f t="shared" si="4"/>
        <v>15000</v>
      </c>
      <c r="G52" s="36">
        <f>+B52+$E$17</f>
        <v>1.9027440011199999</v>
      </c>
      <c r="H52" s="35">
        <f>+J52-F52-D52</f>
        <v>3456.380000000001</v>
      </c>
      <c r="I52" s="54"/>
      <c r="J52" s="76">
        <v>23722.38</v>
      </c>
      <c r="K52" s="31">
        <f>+C52*D52</f>
        <v>12784.499909897921</v>
      </c>
      <c r="L52" s="32">
        <f>+E52*F52</f>
        <v>35816.1600168</v>
      </c>
      <c r="M52" s="33">
        <f>+G52*H52</f>
        <v>6576.6063105911471</v>
      </c>
      <c r="N52" s="5">
        <f>+C52*D52+E52*F52+G52*H52</f>
        <v>55177.266237289063</v>
      </c>
      <c r="P52" s="90">
        <f t="shared" si="10"/>
        <v>23722</v>
      </c>
    </row>
    <row r="53" spans="1:16" x14ac:dyDescent="0.25">
      <c r="A53" s="26"/>
      <c r="B53" s="78"/>
      <c r="C53" s="34"/>
      <c r="D53" s="35"/>
      <c r="E53" s="36"/>
      <c r="F53" s="73"/>
      <c r="G53" s="36"/>
      <c r="H53" s="35"/>
      <c r="I53" s="54"/>
      <c r="J53" s="76"/>
      <c r="K53" s="31"/>
      <c r="L53" s="32"/>
      <c r="M53" s="33"/>
      <c r="N53" s="5"/>
    </row>
    <row r="54" spans="1:16" ht="13.8" thickBot="1" x14ac:dyDescent="0.3">
      <c r="B54" s="67">
        <f>SUM(B23:B53)/30</f>
        <v>1.7888333333333331</v>
      </c>
      <c r="D54" s="40">
        <f>SUM(D23:D53)</f>
        <v>157980</v>
      </c>
      <c r="F54" s="41">
        <f>SUM(F23:F53)</f>
        <v>450000</v>
      </c>
      <c r="H54" s="79">
        <f>SUM(H23:H53)</f>
        <v>81648.059999999925</v>
      </c>
      <c r="I54" s="30"/>
      <c r="J54" s="86">
        <f>SUM(J23:J53)</f>
        <v>689628.06</v>
      </c>
      <c r="K54" s="42">
        <f>SUM(K23:K53)</f>
        <v>383534.99729693757</v>
      </c>
      <c r="L54" s="43">
        <f>SUM(L23:L53)</f>
        <v>1074484.8005040004</v>
      </c>
      <c r="M54" s="44">
        <f>SUM(M23:M53)</f>
        <v>133859.60476808579</v>
      </c>
      <c r="N54" s="45">
        <f>SUM(N23:N53)</f>
        <v>1591879.402569023</v>
      </c>
    </row>
    <row r="55" spans="1:16" x14ac:dyDescent="0.25">
      <c r="B55" s="46"/>
    </row>
    <row r="56" spans="1:16" x14ac:dyDescent="0.25">
      <c r="A56" s="26"/>
      <c r="B56" s="91"/>
      <c r="I56" s="47"/>
      <c r="J56" s="81" t="s">
        <v>18</v>
      </c>
      <c r="K56" s="48">
        <f>+K54/D54</f>
        <v>2.4277440011199998</v>
      </c>
      <c r="L56" s="48">
        <f>+L54/F54</f>
        <v>2.3877440011200011</v>
      </c>
      <c r="M56" s="48">
        <f>+M54/H54</f>
        <v>1.6394707329002784</v>
      </c>
      <c r="N56" s="48">
        <f>+N54/(J54+I54)</f>
        <v>2.308315880547295</v>
      </c>
    </row>
    <row r="57" spans="1:16" x14ac:dyDescent="0.25">
      <c r="A57" s="26"/>
      <c r="B57" s="91"/>
    </row>
    <row r="58" spans="1:16" x14ac:dyDescent="0.25">
      <c r="A58" s="26"/>
      <c r="B58" s="91"/>
    </row>
    <row r="59" spans="1:16" x14ac:dyDescent="0.25">
      <c r="A59" s="26"/>
      <c r="B59" s="91"/>
    </row>
    <row r="60" spans="1:16" x14ac:dyDescent="0.25">
      <c r="A60" s="26"/>
      <c r="B60" s="91"/>
    </row>
    <row r="61" spans="1:16" x14ac:dyDescent="0.25">
      <c r="A61" s="26"/>
      <c r="B61" s="91"/>
    </row>
    <row r="62" spans="1:16" x14ac:dyDescent="0.25">
      <c r="A62" s="26"/>
      <c r="B62" s="91"/>
    </row>
    <row r="63" spans="1:16" x14ac:dyDescent="0.25">
      <c r="A63" s="26"/>
      <c r="B63" s="91"/>
    </row>
    <row r="64" spans="1:16" x14ac:dyDescent="0.25">
      <c r="A64" s="26"/>
      <c r="B64" s="91"/>
    </row>
    <row r="65" spans="1:2" x14ac:dyDescent="0.25">
      <c r="A65" s="26"/>
      <c r="B65" s="91"/>
    </row>
    <row r="66" spans="1:2" x14ac:dyDescent="0.25">
      <c r="A66" s="26"/>
      <c r="B66" s="91"/>
    </row>
    <row r="67" spans="1:2" x14ac:dyDescent="0.25">
      <c r="A67" s="26"/>
      <c r="B67" s="91"/>
    </row>
    <row r="68" spans="1:2" x14ac:dyDescent="0.25">
      <c r="A68" s="26"/>
      <c r="B68" s="91"/>
    </row>
    <row r="69" spans="1:2" x14ac:dyDescent="0.25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5361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1" r:id="rId5"/>
      </mc:Fallback>
    </mc:AlternateContent>
    <mc:AlternateContent xmlns:mc="http://schemas.openxmlformats.org/markup-compatibility/2006">
      <mc:Choice Requires="x14">
        <oleObject progId="Paint.Picture" shapeId="15362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2" r:id="rId7"/>
      </mc:Fallback>
    </mc:AlternateContent>
    <mc:AlternateContent xmlns:mc="http://schemas.openxmlformats.org/markup-compatibility/2006">
      <mc:Choice Requires="x14">
        <oleObject progId="Paint.Picture" shapeId="15363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3" r:id="rId8"/>
      </mc:Fallback>
    </mc:AlternateContent>
    <mc:AlternateContent xmlns:mc="http://schemas.openxmlformats.org/markup-compatibility/2006">
      <mc:Choice Requires="x14">
        <oleObject progId="Paint.Picture" shapeId="15364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4" r:id="rId9"/>
      </mc:Fallback>
    </mc:AlternateContent>
    <mc:AlternateContent xmlns:mc="http://schemas.openxmlformats.org/markup-compatibility/2006">
      <mc:Choice Requires="x14">
        <oleObject progId="Paint.Picture" shapeId="15365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5" r:id="rId10"/>
      </mc:Fallback>
    </mc:AlternateContent>
    <mc:AlternateContent xmlns:mc="http://schemas.openxmlformats.org/markup-compatibility/2006">
      <mc:Choice Requires="x14">
        <oleObject progId="Paint.Picture" shapeId="15366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6" r:id="rId11"/>
      </mc:Fallback>
    </mc:AlternateContent>
    <mc:AlternateContent xmlns:mc="http://schemas.openxmlformats.org/markup-compatibility/2006">
      <mc:Choice Requires="x14">
        <oleObject progId="Paint.Picture" shapeId="15367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7" r:id="rId12"/>
      </mc:Fallback>
    </mc:AlternateContent>
    <mc:AlternateContent xmlns:mc="http://schemas.openxmlformats.org/markup-compatibility/2006">
      <mc:Choice Requires="x14">
        <oleObject progId="Paint.Picture" shapeId="15368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8" r:id="rId13"/>
      </mc:Fallback>
    </mc:AlternateContent>
    <mc:AlternateContent xmlns:mc="http://schemas.openxmlformats.org/markup-compatibility/2006">
      <mc:Choice Requires="x14">
        <oleObject progId="Paint.Picture" shapeId="15369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69" r:id="rId14"/>
      </mc:Fallback>
    </mc:AlternateContent>
    <mc:AlternateContent xmlns:mc="http://schemas.openxmlformats.org/markup-compatibility/2006">
      <mc:Choice Requires="x14">
        <oleObject progId="Paint.Picture" shapeId="15370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0" r:id="rId15"/>
      </mc:Fallback>
    </mc:AlternateContent>
    <mc:AlternateContent xmlns:mc="http://schemas.openxmlformats.org/markup-compatibility/2006">
      <mc:Choice Requires="x14">
        <oleObject progId="Paint.Picture" shapeId="15371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1" r:id="rId16"/>
      </mc:Fallback>
    </mc:AlternateContent>
    <mc:AlternateContent xmlns:mc="http://schemas.openxmlformats.org/markup-compatibility/2006">
      <mc:Choice Requires="x14">
        <oleObject progId="Paint.Picture" shapeId="15372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2" r:id="rId17"/>
      </mc:Fallback>
    </mc:AlternateContent>
    <mc:AlternateContent xmlns:mc="http://schemas.openxmlformats.org/markup-compatibility/2006">
      <mc:Choice Requires="x14">
        <oleObject progId="Paint.Picture" shapeId="15373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3" r:id="rId18"/>
      </mc:Fallback>
    </mc:AlternateContent>
    <mc:AlternateContent xmlns:mc="http://schemas.openxmlformats.org/markup-compatibility/2006">
      <mc:Choice Requires="x14">
        <oleObject progId="Paint.Picture" shapeId="15374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4" r:id="rId19"/>
      </mc:Fallback>
    </mc:AlternateContent>
    <mc:AlternateContent xmlns:mc="http://schemas.openxmlformats.org/markup-compatibility/2006">
      <mc:Choice Requires="x14">
        <oleObject progId="Paint.Picture" shapeId="15375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5" r:id="rId20"/>
      </mc:Fallback>
    </mc:AlternateContent>
    <mc:AlternateContent xmlns:mc="http://schemas.openxmlformats.org/markup-compatibility/2006">
      <mc:Choice Requires="x14">
        <oleObject progId="Paint.Picture" shapeId="15376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6" r:id="rId21"/>
      </mc:Fallback>
    </mc:AlternateContent>
    <mc:AlternateContent xmlns:mc="http://schemas.openxmlformats.org/markup-compatibility/2006">
      <mc:Choice Requires="x14">
        <oleObject progId="Paint.Picture" shapeId="15377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7" r:id="rId22"/>
      </mc:Fallback>
    </mc:AlternateContent>
    <mc:AlternateContent xmlns:mc="http://schemas.openxmlformats.org/markup-compatibility/2006">
      <mc:Choice Requires="x14">
        <oleObject progId="Paint.Picture" shapeId="15378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8" r:id="rId23"/>
      </mc:Fallback>
    </mc:AlternateContent>
    <mc:AlternateContent xmlns:mc="http://schemas.openxmlformats.org/markup-compatibility/2006">
      <mc:Choice Requires="x14">
        <oleObject progId="Paint.Picture" shapeId="15379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79" r:id="rId24"/>
      </mc:Fallback>
    </mc:AlternateContent>
    <mc:AlternateContent xmlns:mc="http://schemas.openxmlformats.org/markup-compatibility/2006">
      <mc:Choice Requires="x14">
        <oleObject progId="Paint.Picture" shapeId="15380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80" r:id="rId25"/>
      </mc:Fallback>
    </mc:AlternateContent>
    <mc:AlternateContent xmlns:mc="http://schemas.openxmlformats.org/markup-compatibility/2006">
      <mc:Choice Requires="x14">
        <oleObject progId="Paint.Picture" shapeId="15381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81" r:id="rId26"/>
      </mc:Fallback>
    </mc:AlternateContent>
    <mc:AlternateContent xmlns:mc="http://schemas.openxmlformats.org/markup-compatibility/2006">
      <mc:Choice Requires="x14">
        <oleObject progId="Paint.Picture" shapeId="15382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82" r:id="rId27"/>
      </mc:Fallback>
    </mc:AlternateContent>
    <mc:AlternateContent xmlns:mc="http://schemas.openxmlformats.org/markup-compatibility/2006">
      <mc:Choice Requires="x14">
        <oleObject progId="Paint.Picture" shapeId="15383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83" r:id="rId28"/>
      </mc:Fallback>
    </mc:AlternateContent>
    <mc:AlternateContent xmlns:mc="http://schemas.openxmlformats.org/markup-compatibility/2006">
      <mc:Choice Requires="x14">
        <oleObject progId="Paint.Picture" shapeId="15384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5384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C29" workbookViewId="0">
      <selection activeCell="C29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40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27203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60">
        <v>4.72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5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5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8" thickBot="1" x14ac:dyDescent="0.3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8" thickBot="1" x14ac:dyDescent="0.3"/>
    <row r="21" spans="1:14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5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5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5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5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5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5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5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5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5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5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5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5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5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5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5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5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5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5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5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5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5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5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5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5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5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5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5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5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5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5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8" thickBot="1" x14ac:dyDescent="0.3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8" thickBot="1" x14ac:dyDescent="0.3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5">
      <c r="B55" s="46"/>
    </row>
    <row r="56" spans="1:14" x14ac:dyDescent="0.25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7169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69" r:id="rId5"/>
      </mc:Fallback>
    </mc:AlternateContent>
    <mc:AlternateContent xmlns:mc="http://schemas.openxmlformats.org/markup-compatibility/2006">
      <mc:Choice Requires="x14">
        <oleObject progId="Paint.Picture" shapeId="7170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0" r:id="rId7"/>
      </mc:Fallback>
    </mc:AlternateContent>
    <mc:AlternateContent xmlns:mc="http://schemas.openxmlformats.org/markup-compatibility/2006">
      <mc:Choice Requires="x14">
        <oleObject progId="Paint.Picture" shapeId="7171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1" r:id="rId8"/>
      </mc:Fallback>
    </mc:AlternateContent>
    <mc:AlternateContent xmlns:mc="http://schemas.openxmlformats.org/markup-compatibility/2006">
      <mc:Choice Requires="x14">
        <oleObject progId="Paint.Picture" shapeId="7172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2" r:id="rId9"/>
      </mc:Fallback>
    </mc:AlternateContent>
    <mc:AlternateContent xmlns:mc="http://schemas.openxmlformats.org/markup-compatibility/2006">
      <mc:Choice Requires="x14">
        <oleObject progId="Paint.Picture" shapeId="7173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3" r:id="rId10"/>
      </mc:Fallback>
    </mc:AlternateContent>
    <mc:AlternateContent xmlns:mc="http://schemas.openxmlformats.org/markup-compatibility/2006">
      <mc:Choice Requires="x14">
        <oleObject progId="Paint.Picture" shapeId="7174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4" r:id="rId11"/>
      </mc:Fallback>
    </mc:AlternateContent>
    <mc:AlternateContent xmlns:mc="http://schemas.openxmlformats.org/markup-compatibility/2006">
      <mc:Choice Requires="x14">
        <oleObject progId="Paint.Picture" shapeId="7175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5" r:id="rId12"/>
      </mc:Fallback>
    </mc:AlternateContent>
    <mc:AlternateContent xmlns:mc="http://schemas.openxmlformats.org/markup-compatibility/2006">
      <mc:Choice Requires="x14">
        <oleObject progId="Paint.Picture" shapeId="7176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6" r:id="rId13"/>
      </mc:Fallback>
    </mc:AlternateContent>
    <mc:AlternateContent xmlns:mc="http://schemas.openxmlformats.org/markup-compatibility/2006">
      <mc:Choice Requires="x14">
        <oleObject progId="Paint.Picture" shapeId="7177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7" r:id="rId14"/>
      </mc:Fallback>
    </mc:AlternateContent>
    <mc:AlternateContent xmlns:mc="http://schemas.openxmlformats.org/markup-compatibility/2006">
      <mc:Choice Requires="x14">
        <oleObject progId="Paint.Picture" shapeId="7178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8" r:id="rId15"/>
      </mc:Fallback>
    </mc:AlternateContent>
    <mc:AlternateContent xmlns:mc="http://schemas.openxmlformats.org/markup-compatibility/2006">
      <mc:Choice Requires="x14">
        <oleObject progId="Paint.Picture" shapeId="7179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79" r:id="rId16"/>
      </mc:Fallback>
    </mc:AlternateContent>
    <mc:AlternateContent xmlns:mc="http://schemas.openxmlformats.org/markup-compatibility/2006">
      <mc:Choice Requires="x14">
        <oleObject progId="Paint.Picture" shapeId="7180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7180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G29" workbookViewId="0">
      <selection activeCell="G29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40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27203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60">
        <v>4.72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5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5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8" thickBot="1" x14ac:dyDescent="0.3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8" thickBot="1" x14ac:dyDescent="0.3"/>
    <row r="21" spans="1:14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5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5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5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5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5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5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5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5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5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5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5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5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5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5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5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5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5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5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5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5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5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5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5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5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5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5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5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5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5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5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8" thickBot="1" x14ac:dyDescent="0.3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8" thickBot="1" x14ac:dyDescent="0.3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5">
      <c r="B55" s="46"/>
    </row>
    <row r="56" spans="1:14" x14ac:dyDescent="0.25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8193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3" r:id="rId5"/>
      </mc:Fallback>
    </mc:AlternateContent>
    <mc:AlternateContent xmlns:mc="http://schemas.openxmlformats.org/markup-compatibility/2006">
      <mc:Choice Requires="x14">
        <oleObject progId="Paint.Picture" shapeId="8194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4" r:id="rId7"/>
      </mc:Fallback>
    </mc:AlternateContent>
    <mc:AlternateContent xmlns:mc="http://schemas.openxmlformats.org/markup-compatibility/2006">
      <mc:Choice Requires="x14">
        <oleObject progId="Paint.Picture" shapeId="8195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5" r:id="rId8"/>
      </mc:Fallback>
    </mc:AlternateContent>
    <mc:AlternateContent xmlns:mc="http://schemas.openxmlformats.org/markup-compatibility/2006">
      <mc:Choice Requires="x14">
        <oleObject progId="Paint.Picture" shapeId="8196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6" r:id="rId9"/>
      </mc:Fallback>
    </mc:AlternateContent>
    <mc:AlternateContent xmlns:mc="http://schemas.openxmlformats.org/markup-compatibility/2006">
      <mc:Choice Requires="x14">
        <oleObject progId="Paint.Picture" shapeId="8197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7" r:id="rId10"/>
      </mc:Fallback>
    </mc:AlternateContent>
    <mc:AlternateContent xmlns:mc="http://schemas.openxmlformats.org/markup-compatibility/2006">
      <mc:Choice Requires="x14">
        <oleObject progId="Paint.Picture" shapeId="8198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8" r:id="rId11"/>
      </mc:Fallback>
    </mc:AlternateContent>
    <mc:AlternateContent xmlns:mc="http://schemas.openxmlformats.org/markup-compatibility/2006">
      <mc:Choice Requires="x14">
        <oleObject progId="Paint.Picture" shapeId="8199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199" r:id="rId12"/>
      </mc:Fallback>
    </mc:AlternateContent>
    <mc:AlternateContent xmlns:mc="http://schemas.openxmlformats.org/markup-compatibility/2006">
      <mc:Choice Requires="x14">
        <oleObject progId="Paint.Picture" shapeId="8200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0" r:id="rId13"/>
      </mc:Fallback>
    </mc:AlternateContent>
    <mc:AlternateContent xmlns:mc="http://schemas.openxmlformats.org/markup-compatibility/2006">
      <mc:Choice Requires="x14">
        <oleObject progId="Paint.Picture" shapeId="8201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1" r:id="rId14"/>
      </mc:Fallback>
    </mc:AlternateContent>
    <mc:AlternateContent xmlns:mc="http://schemas.openxmlformats.org/markup-compatibility/2006">
      <mc:Choice Requires="x14">
        <oleObject progId="Paint.Picture" shapeId="8202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2" r:id="rId15"/>
      </mc:Fallback>
    </mc:AlternateContent>
    <mc:AlternateContent xmlns:mc="http://schemas.openxmlformats.org/markup-compatibility/2006">
      <mc:Choice Requires="x14">
        <oleObject progId="Paint.Picture" shapeId="8203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3" r:id="rId16"/>
      </mc:Fallback>
    </mc:AlternateContent>
    <mc:AlternateContent xmlns:mc="http://schemas.openxmlformats.org/markup-compatibility/2006">
      <mc:Choice Requires="x14">
        <oleObject progId="Paint.Picture" shapeId="8204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4" r:id="rId17"/>
      </mc:Fallback>
    </mc:AlternateContent>
    <mc:AlternateContent xmlns:mc="http://schemas.openxmlformats.org/markup-compatibility/2006">
      <mc:Choice Requires="x14">
        <oleObject progId="Paint.Picture" shapeId="8205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5" r:id="rId18"/>
      </mc:Fallback>
    </mc:AlternateContent>
    <mc:AlternateContent xmlns:mc="http://schemas.openxmlformats.org/markup-compatibility/2006">
      <mc:Choice Requires="x14">
        <oleObject progId="Paint.Picture" shapeId="8206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6" r:id="rId19"/>
      </mc:Fallback>
    </mc:AlternateContent>
    <mc:AlternateContent xmlns:mc="http://schemas.openxmlformats.org/markup-compatibility/2006">
      <mc:Choice Requires="x14">
        <oleObject progId="Paint.Picture" shapeId="8207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7" r:id="rId20"/>
      </mc:Fallback>
    </mc:AlternateContent>
    <mc:AlternateContent xmlns:mc="http://schemas.openxmlformats.org/markup-compatibility/2006">
      <mc:Choice Requires="x14">
        <oleObject progId="Paint.Picture" shapeId="8208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8" r:id="rId21"/>
      </mc:Fallback>
    </mc:AlternateContent>
    <mc:AlternateContent xmlns:mc="http://schemas.openxmlformats.org/markup-compatibility/2006">
      <mc:Choice Requires="x14">
        <oleObject progId="Paint.Picture" shapeId="8209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09" r:id="rId22"/>
      </mc:Fallback>
    </mc:AlternateContent>
    <mc:AlternateContent xmlns:mc="http://schemas.openxmlformats.org/markup-compatibility/2006">
      <mc:Choice Requires="x14">
        <oleObject progId="Paint.Picture" shapeId="8210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0" r:id="rId23"/>
      </mc:Fallback>
    </mc:AlternateContent>
    <mc:AlternateContent xmlns:mc="http://schemas.openxmlformats.org/markup-compatibility/2006">
      <mc:Choice Requires="x14">
        <oleObject progId="Paint.Picture" shapeId="8211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1" r:id="rId24"/>
      </mc:Fallback>
    </mc:AlternateContent>
    <mc:AlternateContent xmlns:mc="http://schemas.openxmlformats.org/markup-compatibility/2006">
      <mc:Choice Requires="x14">
        <oleObject progId="Paint.Picture" shapeId="8212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2" r:id="rId25"/>
      </mc:Fallback>
    </mc:AlternateContent>
    <mc:AlternateContent xmlns:mc="http://schemas.openxmlformats.org/markup-compatibility/2006">
      <mc:Choice Requires="x14">
        <oleObject progId="Paint.Picture" shapeId="8213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3" r:id="rId26"/>
      </mc:Fallback>
    </mc:AlternateContent>
    <mc:AlternateContent xmlns:mc="http://schemas.openxmlformats.org/markup-compatibility/2006">
      <mc:Choice Requires="x14">
        <oleObject progId="Paint.Picture" shapeId="8214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4" r:id="rId27"/>
      </mc:Fallback>
    </mc:AlternateContent>
    <mc:AlternateContent xmlns:mc="http://schemas.openxmlformats.org/markup-compatibility/2006">
      <mc:Choice Requires="x14">
        <oleObject progId="Paint.Picture" shapeId="8215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5" r:id="rId28"/>
      </mc:Fallback>
    </mc:AlternateContent>
    <mc:AlternateContent xmlns:mc="http://schemas.openxmlformats.org/markup-compatibility/2006">
      <mc:Choice Requires="x14">
        <oleObject progId="Paint.Picture" shapeId="8216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8216" r:id="rId2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40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26951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60">
        <v>4.49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5">
      <c r="A17" s="9" t="s">
        <v>10</v>
      </c>
      <c r="B17" s="10" t="s">
        <v>11</v>
      </c>
      <c r="C17" s="11">
        <v>0.03</v>
      </c>
      <c r="D17" s="62">
        <v>-0.14325631146000001</v>
      </c>
      <c r="E17" s="68">
        <f>SUM(C17:D17)</f>
        <v>-0.11325631146000001</v>
      </c>
      <c r="F17" s="10"/>
      <c r="G17" s="10"/>
      <c r="H17" s="10"/>
      <c r="I17" s="51"/>
    </row>
    <row r="18" spans="1:14" x14ac:dyDescent="0.25">
      <c r="A18" s="9"/>
      <c r="B18" s="10" t="s">
        <v>22</v>
      </c>
      <c r="C18" s="11">
        <v>0</v>
      </c>
      <c r="D18" s="62">
        <v>-0.14325631146000001</v>
      </c>
      <c r="E18" s="68">
        <f>SUM(C18:D18)</f>
        <v>-0.14325631146000001</v>
      </c>
      <c r="F18" s="10"/>
      <c r="G18" s="10"/>
      <c r="H18" s="10"/>
      <c r="I18" s="51"/>
    </row>
    <row r="19" spans="1:14" ht="13.8" thickBot="1" x14ac:dyDescent="0.3">
      <c r="A19" s="12"/>
      <c r="B19" s="13" t="s">
        <v>23</v>
      </c>
      <c r="C19" s="14">
        <v>0.04</v>
      </c>
      <c r="D19" s="63">
        <v>-0.14325631146000001</v>
      </c>
      <c r="E19" s="69">
        <f>SUM(C19:D19)</f>
        <v>-0.10325631146</v>
      </c>
      <c r="F19" s="10"/>
      <c r="G19" s="10"/>
      <c r="H19" s="10"/>
      <c r="I19" s="51"/>
    </row>
    <row r="20" spans="1:14" ht="13.8" thickBot="1" x14ac:dyDescent="0.3"/>
    <row r="21" spans="1:14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5">
      <c r="A23" s="26">
        <v>36982</v>
      </c>
      <c r="B23" s="78">
        <v>3.94</v>
      </c>
      <c r="C23" s="27">
        <f>+$B$11+$E$19</f>
        <v>4.3867436885400002</v>
      </c>
      <c r="D23" s="28">
        <f t="shared" ref="D23:D42" si="0">MIN(0.9*$B$8,J23)-F23</f>
        <v>9255.9000000000015</v>
      </c>
      <c r="E23" s="29">
        <f>+$B$11+$E$18</f>
        <v>4.3467436885400002</v>
      </c>
      <c r="F23" s="71">
        <f>IF(J23+I23&gt;$F$22,$F$22,J23+I23)</f>
        <v>15000</v>
      </c>
      <c r="G23" s="29">
        <f>+B23+$E$17</f>
        <v>3.8267436885400001</v>
      </c>
      <c r="H23" s="28">
        <f t="shared" ref="H23:H50" si="1">+J23-F23-D23</f>
        <v>2425.59</v>
      </c>
      <c r="I23" s="53"/>
      <c r="J23" s="76">
        <v>26681.49</v>
      </c>
      <c r="K23" s="64">
        <f>+C23*D23</f>
        <v>40603.260906757394</v>
      </c>
      <c r="L23" s="65">
        <f>+E23*F23</f>
        <v>65201.155328100001</v>
      </c>
      <c r="M23" s="66">
        <f>+G23*H23</f>
        <v>9282.1112234857392</v>
      </c>
      <c r="N23" s="5">
        <f>+C23*D23+E23*F23+G23*H23</f>
        <v>115086.52745834315</v>
      </c>
    </row>
    <row r="24" spans="1:14" x14ac:dyDescent="0.25">
      <c r="A24" s="26">
        <f>+A23+1</f>
        <v>36983</v>
      </c>
      <c r="B24" s="78">
        <v>3.94</v>
      </c>
      <c r="C24" s="34">
        <f t="shared" ref="C24:C52" si="2">+$B$11+$E$19</f>
        <v>4.3867436885400002</v>
      </c>
      <c r="D24" s="35">
        <f t="shared" si="0"/>
        <v>9255.9000000000015</v>
      </c>
      <c r="E24" s="36">
        <f t="shared" ref="E24:E52" si="3">+$B$11+$E$18</f>
        <v>4.3467436885400002</v>
      </c>
      <c r="F24" s="73">
        <f t="shared" ref="F24:F50" si="4">IF(J24+I24&gt;$F$22,$F$22,J24+I24)</f>
        <v>15000</v>
      </c>
      <c r="G24" s="36">
        <f t="shared" ref="G24:G50" si="5">+B24+$E$17</f>
        <v>3.8267436885400001</v>
      </c>
      <c r="H24" s="35">
        <f t="shared" si="1"/>
        <v>2425.59</v>
      </c>
      <c r="I24" s="54"/>
      <c r="J24" s="76">
        <v>26681.49</v>
      </c>
      <c r="K24" s="31">
        <f t="shared" ref="K24:K51" si="6">+C24*D24</f>
        <v>40603.260906757394</v>
      </c>
      <c r="L24" s="32">
        <f t="shared" ref="L24:L51" si="7">+E24*F24</f>
        <v>65201.155328100001</v>
      </c>
      <c r="M24" s="33">
        <f t="shared" ref="M24:M51" si="8">+G24*H24</f>
        <v>9282.1112234857392</v>
      </c>
      <c r="N24" s="5">
        <f t="shared" ref="N24:N51" si="9">+C24*D24+E24*F24+G24*H24</f>
        <v>115086.52745834315</v>
      </c>
    </row>
    <row r="25" spans="1:14" x14ac:dyDescent="0.25">
      <c r="A25" s="26">
        <f t="shared" ref="A25:A52" si="10">+A24+1</f>
        <v>36984</v>
      </c>
      <c r="B25" s="78">
        <v>3.34</v>
      </c>
      <c r="C25" s="34">
        <f t="shared" si="2"/>
        <v>4.3867436885400002</v>
      </c>
      <c r="D25" s="35">
        <f t="shared" si="0"/>
        <v>9255.9000000000015</v>
      </c>
      <c r="E25" s="36">
        <f t="shared" si="3"/>
        <v>4.3467436885400002</v>
      </c>
      <c r="F25" s="73">
        <f t="shared" si="4"/>
        <v>15000</v>
      </c>
      <c r="G25" s="36">
        <f t="shared" si="5"/>
        <v>3.22674368854</v>
      </c>
      <c r="H25" s="35">
        <f t="shared" si="1"/>
        <v>2425.59</v>
      </c>
      <c r="I25" s="54"/>
      <c r="J25" s="76">
        <v>26681.49</v>
      </c>
      <c r="K25" s="31">
        <f t="shared" si="6"/>
        <v>40603.260906757394</v>
      </c>
      <c r="L25" s="32">
        <f t="shared" si="7"/>
        <v>65201.155328100001</v>
      </c>
      <c r="M25" s="33">
        <f t="shared" si="8"/>
        <v>7826.7572234857389</v>
      </c>
      <c r="N25" s="5">
        <f t="shared" si="9"/>
        <v>113631.17345834314</v>
      </c>
    </row>
    <row r="26" spans="1:14" x14ac:dyDescent="0.25">
      <c r="A26" s="26">
        <f t="shared" si="10"/>
        <v>36985</v>
      </c>
      <c r="B26" s="78">
        <v>3.645</v>
      </c>
      <c r="C26" s="34">
        <f t="shared" si="2"/>
        <v>4.3867436885400002</v>
      </c>
      <c r="D26" s="35">
        <f t="shared" si="0"/>
        <v>9255.9000000000015</v>
      </c>
      <c r="E26" s="36">
        <f t="shared" si="3"/>
        <v>4.3467436885400002</v>
      </c>
      <c r="F26" s="73">
        <f t="shared" si="4"/>
        <v>15000</v>
      </c>
      <c r="G26" s="36">
        <f t="shared" si="5"/>
        <v>3.5317436885400002</v>
      </c>
      <c r="H26" s="35">
        <f t="shared" si="1"/>
        <v>2425.59</v>
      </c>
      <c r="I26" s="54"/>
      <c r="J26" s="76">
        <v>26681.49</v>
      </c>
      <c r="K26" s="31">
        <f t="shared" si="6"/>
        <v>40603.260906757394</v>
      </c>
      <c r="L26" s="32">
        <f t="shared" si="7"/>
        <v>65201.155328100001</v>
      </c>
      <c r="M26" s="33">
        <f t="shared" si="8"/>
        <v>8566.5621734857395</v>
      </c>
      <c r="N26" s="5">
        <f t="shared" si="9"/>
        <v>114370.97840834314</v>
      </c>
    </row>
    <row r="27" spans="1:14" x14ac:dyDescent="0.25">
      <c r="A27" s="26">
        <f t="shared" si="10"/>
        <v>36986</v>
      </c>
      <c r="B27" s="78">
        <v>4.6500000000000004</v>
      </c>
      <c r="C27" s="34">
        <f t="shared" si="2"/>
        <v>4.3867436885400002</v>
      </c>
      <c r="D27" s="35">
        <f t="shared" si="0"/>
        <v>9255.9000000000015</v>
      </c>
      <c r="E27" s="36">
        <f t="shared" si="3"/>
        <v>4.3467436885400002</v>
      </c>
      <c r="F27" s="73">
        <f t="shared" si="4"/>
        <v>15000</v>
      </c>
      <c r="G27" s="36">
        <f t="shared" si="5"/>
        <v>4.5367436885400005</v>
      </c>
      <c r="H27" s="35">
        <f t="shared" si="1"/>
        <v>2425.59</v>
      </c>
      <c r="I27" s="54"/>
      <c r="J27" s="76">
        <v>26681.49</v>
      </c>
      <c r="K27" s="31">
        <f t="shared" si="6"/>
        <v>40603.260906757394</v>
      </c>
      <c r="L27" s="32">
        <f t="shared" si="7"/>
        <v>65201.155328100001</v>
      </c>
      <c r="M27" s="33">
        <f t="shared" si="8"/>
        <v>11004.28012348574</v>
      </c>
      <c r="N27" s="5">
        <f t="shared" si="9"/>
        <v>116808.69635834315</v>
      </c>
    </row>
    <row r="28" spans="1:14" x14ac:dyDescent="0.25">
      <c r="A28" s="26">
        <f t="shared" si="10"/>
        <v>36987</v>
      </c>
      <c r="B28" s="78">
        <v>4.5149999999999997</v>
      </c>
      <c r="C28" s="34">
        <f t="shared" si="2"/>
        <v>4.3867436885400002</v>
      </c>
      <c r="D28" s="35">
        <f t="shared" si="0"/>
        <v>9255.9000000000015</v>
      </c>
      <c r="E28" s="36">
        <f t="shared" si="3"/>
        <v>4.3467436885400002</v>
      </c>
      <c r="F28" s="73">
        <f t="shared" si="4"/>
        <v>15000</v>
      </c>
      <c r="G28" s="36">
        <f t="shared" si="5"/>
        <v>4.4017436885399999</v>
      </c>
      <c r="H28" s="35">
        <f t="shared" si="1"/>
        <v>1378.1699999999983</v>
      </c>
      <c r="I28" s="54"/>
      <c r="J28" s="76">
        <v>25634.07</v>
      </c>
      <c r="K28" s="31">
        <f t="shared" si="6"/>
        <v>40603.260906757394</v>
      </c>
      <c r="L28" s="32">
        <f t="shared" si="7"/>
        <v>65201.155328100001</v>
      </c>
      <c r="M28" s="33">
        <f t="shared" si="8"/>
        <v>6066.3510992351639</v>
      </c>
      <c r="N28" s="5">
        <f t="shared" si="9"/>
        <v>111870.76733409257</v>
      </c>
    </row>
    <row r="29" spans="1:14" x14ac:dyDescent="0.25">
      <c r="A29" s="26">
        <f t="shared" si="10"/>
        <v>36988</v>
      </c>
      <c r="B29" s="78">
        <v>4.5350000000000001</v>
      </c>
      <c r="C29" s="34">
        <f t="shared" si="2"/>
        <v>4.3867436885400002</v>
      </c>
      <c r="D29" s="35">
        <f t="shared" si="0"/>
        <v>9255.9000000000015</v>
      </c>
      <c r="E29" s="36">
        <f t="shared" si="3"/>
        <v>4.3467436885400002</v>
      </c>
      <c r="F29" s="73">
        <f t="shared" si="4"/>
        <v>15000</v>
      </c>
      <c r="G29" s="36">
        <f t="shared" si="5"/>
        <v>4.4217436885400003</v>
      </c>
      <c r="H29" s="35">
        <f t="shared" si="1"/>
        <v>1378.1699999999983</v>
      </c>
      <c r="I29" s="54"/>
      <c r="J29" s="76">
        <v>25634.07</v>
      </c>
      <c r="K29" s="31">
        <f t="shared" si="6"/>
        <v>40603.260906757394</v>
      </c>
      <c r="L29" s="32">
        <f t="shared" si="7"/>
        <v>65201.155328100001</v>
      </c>
      <c r="M29" s="33">
        <f t="shared" si="8"/>
        <v>6093.9144992351648</v>
      </c>
      <c r="N29" s="5">
        <f t="shared" si="9"/>
        <v>111898.33073409257</v>
      </c>
    </row>
    <row r="30" spans="1:14" x14ac:dyDescent="0.25">
      <c r="A30" s="26">
        <f t="shared" si="10"/>
        <v>36989</v>
      </c>
      <c r="B30" s="78">
        <v>4.5350000000000001</v>
      </c>
      <c r="C30" s="34">
        <f t="shared" si="2"/>
        <v>4.3867436885400002</v>
      </c>
      <c r="D30" s="35">
        <f t="shared" si="0"/>
        <v>9255.9000000000015</v>
      </c>
      <c r="E30" s="36">
        <f t="shared" si="3"/>
        <v>4.3467436885400002</v>
      </c>
      <c r="F30" s="73">
        <f t="shared" si="4"/>
        <v>15000</v>
      </c>
      <c r="G30" s="36">
        <f t="shared" si="5"/>
        <v>4.4217436885400003</v>
      </c>
      <c r="H30" s="35">
        <f t="shared" si="1"/>
        <v>1378.1699999999983</v>
      </c>
      <c r="I30" s="54"/>
      <c r="J30" s="76">
        <v>25634.07</v>
      </c>
      <c r="K30" s="31">
        <f t="shared" si="6"/>
        <v>40603.260906757394</v>
      </c>
      <c r="L30" s="32">
        <f t="shared" si="7"/>
        <v>65201.155328100001</v>
      </c>
      <c r="M30" s="33">
        <f t="shared" si="8"/>
        <v>6093.9144992351648</v>
      </c>
      <c r="N30" s="5">
        <f t="shared" si="9"/>
        <v>111898.33073409257</v>
      </c>
    </row>
    <row r="31" spans="1:14" x14ac:dyDescent="0.25">
      <c r="A31" s="26">
        <f t="shared" si="10"/>
        <v>36990</v>
      </c>
      <c r="B31" s="78">
        <v>4.5350000000000001</v>
      </c>
      <c r="C31" s="34">
        <f t="shared" si="2"/>
        <v>4.3867436885400002</v>
      </c>
      <c r="D31" s="35">
        <f t="shared" si="0"/>
        <v>9255.9000000000015</v>
      </c>
      <c r="E31" s="36">
        <f t="shared" si="3"/>
        <v>4.3467436885400002</v>
      </c>
      <c r="F31" s="73">
        <f t="shared" si="4"/>
        <v>15000</v>
      </c>
      <c r="G31" s="36">
        <f t="shared" si="5"/>
        <v>4.4217436885400003</v>
      </c>
      <c r="H31" s="35">
        <f t="shared" si="1"/>
        <v>1378.1699999999983</v>
      </c>
      <c r="I31" s="54"/>
      <c r="J31" s="76">
        <v>25634.07</v>
      </c>
      <c r="K31" s="31">
        <f t="shared" si="6"/>
        <v>40603.260906757394</v>
      </c>
      <c r="L31" s="32">
        <f t="shared" si="7"/>
        <v>65201.155328100001</v>
      </c>
      <c r="M31" s="33">
        <f t="shared" si="8"/>
        <v>6093.9144992351648</v>
      </c>
      <c r="N31" s="5">
        <f t="shared" si="9"/>
        <v>111898.33073409257</v>
      </c>
    </row>
    <row r="32" spans="1:14" x14ac:dyDescent="0.25">
      <c r="A32" s="26">
        <f t="shared" si="10"/>
        <v>36991</v>
      </c>
      <c r="B32" s="78">
        <v>4.75</v>
      </c>
      <c r="C32" s="34">
        <f t="shared" si="2"/>
        <v>4.3867436885400002</v>
      </c>
      <c r="D32" s="35">
        <f t="shared" si="0"/>
        <v>9255.9000000000015</v>
      </c>
      <c r="E32" s="36">
        <f t="shared" si="3"/>
        <v>4.3467436885400002</v>
      </c>
      <c r="F32" s="73">
        <f t="shared" si="4"/>
        <v>15000</v>
      </c>
      <c r="G32" s="36">
        <f t="shared" si="5"/>
        <v>4.6367436885400002</v>
      </c>
      <c r="H32" s="35">
        <f t="shared" si="1"/>
        <v>1378.1699999999983</v>
      </c>
      <c r="I32" s="54"/>
      <c r="J32" s="76">
        <v>25634.07</v>
      </c>
      <c r="K32" s="31">
        <f t="shared" si="6"/>
        <v>40603.260906757394</v>
      </c>
      <c r="L32" s="32">
        <f t="shared" si="7"/>
        <v>65201.155328100001</v>
      </c>
      <c r="M32" s="33">
        <f t="shared" si="8"/>
        <v>6390.2210492351642</v>
      </c>
      <c r="N32" s="5">
        <f t="shared" si="9"/>
        <v>112194.63728409256</v>
      </c>
    </row>
    <row r="33" spans="1:14" x14ac:dyDescent="0.25">
      <c r="A33" s="26">
        <f t="shared" si="10"/>
        <v>36992</v>
      </c>
      <c r="B33" s="78">
        <v>4.8849999999999998</v>
      </c>
      <c r="C33" s="34">
        <f t="shared" si="2"/>
        <v>4.3867436885400002</v>
      </c>
      <c r="D33" s="35">
        <f t="shared" si="0"/>
        <v>9255.9000000000015</v>
      </c>
      <c r="E33" s="36">
        <f t="shared" si="3"/>
        <v>4.3467436885400002</v>
      </c>
      <c r="F33" s="73">
        <f t="shared" si="4"/>
        <v>15000</v>
      </c>
      <c r="G33" s="36">
        <f t="shared" si="5"/>
        <v>4.77174368854</v>
      </c>
      <c r="H33" s="35">
        <f t="shared" si="1"/>
        <v>1713.7799999999988</v>
      </c>
      <c r="I33" s="54"/>
      <c r="J33" s="76">
        <v>25969.68</v>
      </c>
      <c r="K33" s="31">
        <f t="shared" si="6"/>
        <v>40603.260906757394</v>
      </c>
      <c r="L33" s="32">
        <f t="shared" si="7"/>
        <v>65201.155328100001</v>
      </c>
      <c r="M33" s="33">
        <f t="shared" si="8"/>
        <v>8177.7188985460753</v>
      </c>
      <c r="N33" s="5">
        <f t="shared" si="9"/>
        <v>113982.13513340348</v>
      </c>
    </row>
    <row r="34" spans="1:14" x14ac:dyDescent="0.25">
      <c r="A34" s="26">
        <f t="shared" si="10"/>
        <v>36993</v>
      </c>
      <c r="B34" s="78">
        <v>5.01</v>
      </c>
      <c r="C34" s="34">
        <f t="shared" si="2"/>
        <v>4.3867436885400002</v>
      </c>
      <c r="D34" s="35">
        <f t="shared" si="0"/>
        <v>9255.9000000000015</v>
      </c>
      <c r="E34" s="36">
        <f t="shared" si="3"/>
        <v>4.3467436885400002</v>
      </c>
      <c r="F34" s="73">
        <f t="shared" si="4"/>
        <v>15000</v>
      </c>
      <c r="G34" s="36">
        <f t="shared" si="5"/>
        <v>4.89674368854</v>
      </c>
      <c r="H34" s="35">
        <f t="shared" si="1"/>
        <v>1713.7799999999988</v>
      </c>
      <c r="I34" s="54"/>
      <c r="J34" s="76">
        <v>25969.68</v>
      </c>
      <c r="K34" s="31">
        <f t="shared" si="6"/>
        <v>40603.260906757394</v>
      </c>
      <c r="L34" s="32">
        <f t="shared" si="7"/>
        <v>65201.155328100001</v>
      </c>
      <c r="M34" s="33">
        <f t="shared" si="8"/>
        <v>8391.941398546076</v>
      </c>
      <c r="N34" s="5">
        <f t="shared" si="9"/>
        <v>114196.35763340347</v>
      </c>
    </row>
    <row r="35" spans="1:14" x14ac:dyDescent="0.25">
      <c r="A35" s="26">
        <f t="shared" si="10"/>
        <v>36994</v>
      </c>
      <c r="B35" s="78">
        <v>4.8949999999999996</v>
      </c>
      <c r="C35" s="34">
        <f t="shared" si="2"/>
        <v>4.3867436885400002</v>
      </c>
      <c r="D35" s="35">
        <f t="shared" si="0"/>
        <v>9255.9000000000015</v>
      </c>
      <c r="E35" s="36">
        <f t="shared" si="3"/>
        <v>4.3467436885400002</v>
      </c>
      <c r="F35" s="73">
        <f t="shared" si="4"/>
        <v>15000</v>
      </c>
      <c r="G35" s="36">
        <f t="shared" si="5"/>
        <v>4.7817436885399998</v>
      </c>
      <c r="H35" s="35">
        <f t="shared" si="1"/>
        <v>1713.7799999999988</v>
      </c>
      <c r="I35" s="54"/>
      <c r="J35" s="76">
        <v>25969.68</v>
      </c>
      <c r="K35" s="31">
        <f t="shared" si="6"/>
        <v>40603.260906757394</v>
      </c>
      <c r="L35" s="32">
        <f t="shared" si="7"/>
        <v>65201.155328100001</v>
      </c>
      <c r="M35" s="33">
        <f t="shared" si="8"/>
        <v>8194.8566985460748</v>
      </c>
      <c r="N35" s="5">
        <f t="shared" si="9"/>
        <v>113999.27293340348</v>
      </c>
    </row>
    <row r="36" spans="1:14" x14ac:dyDescent="0.25">
      <c r="A36" s="26">
        <f t="shared" si="10"/>
        <v>36995</v>
      </c>
      <c r="B36" s="78">
        <v>4.8949999999999996</v>
      </c>
      <c r="C36" s="34">
        <f t="shared" si="2"/>
        <v>4.3867436885400002</v>
      </c>
      <c r="D36" s="35">
        <f t="shared" si="0"/>
        <v>9255.9000000000015</v>
      </c>
      <c r="E36" s="36">
        <f t="shared" si="3"/>
        <v>4.3467436885400002</v>
      </c>
      <c r="F36" s="73">
        <f t="shared" si="4"/>
        <v>15000</v>
      </c>
      <c r="G36" s="36">
        <f t="shared" si="5"/>
        <v>4.7817436885399998</v>
      </c>
      <c r="H36" s="35">
        <f t="shared" si="1"/>
        <v>1713.7799999999988</v>
      </c>
      <c r="I36" s="54"/>
      <c r="J36" s="76">
        <v>25969.68</v>
      </c>
      <c r="K36" s="31">
        <f t="shared" si="6"/>
        <v>40603.260906757394</v>
      </c>
      <c r="L36" s="32">
        <f t="shared" si="7"/>
        <v>65201.155328100001</v>
      </c>
      <c r="M36" s="33">
        <f t="shared" si="8"/>
        <v>8194.8566985460748</v>
      </c>
      <c r="N36" s="5">
        <f t="shared" si="9"/>
        <v>113999.27293340348</v>
      </c>
    </row>
    <row r="37" spans="1:14" x14ac:dyDescent="0.25">
      <c r="A37" s="26">
        <f t="shared" si="10"/>
        <v>36996</v>
      </c>
      <c r="B37" s="78">
        <v>4.8949999999999996</v>
      </c>
      <c r="C37" s="34">
        <f t="shared" si="2"/>
        <v>4.3867436885400002</v>
      </c>
      <c r="D37" s="35">
        <f t="shared" si="0"/>
        <v>9255.9000000000015</v>
      </c>
      <c r="E37" s="36">
        <f t="shared" si="3"/>
        <v>4.3467436885400002</v>
      </c>
      <c r="F37" s="73">
        <f t="shared" si="4"/>
        <v>15000</v>
      </c>
      <c r="G37" s="36">
        <f t="shared" si="5"/>
        <v>4.7817436885399998</v>
      </c>
      <c r="H37" s="35">
        <f t="shared" si="1"/>
        <v>1713.7799999999988</v>
      </c>
      <c r="I37" s="54"/>
      <c r="J37" s="76">
        <v>25969.68</v>
      </c>
      <c r="K37" s="31">
        <f t="shared" si="6"/>
        <v>40603.260906757394</v>
      </c>
      <c r="L37" s="32">
        <f t="shared" si="7"/>
        <v>65201.155328100001</v>
      </c>
      <c r="M37" s="33">
        <f t="shared" si="8"/>
        <v>8194.8566985460748</v>
      </c>
      <c r="N37" s="5">
        <f t="shared" si="9"/>
        <v>113999.27293340348</v>
      </c>
    </row>
    <row r="38" spans="1:14" x14ac:dyDescent="0.25">
      <c r="A38" s="26">
        <f t="shared" si="10"/>
        <v>36997</v>
      </c>
      <c r="B38" s="78">
        <v>4.8949999999999996</v>
      </c>
      <c r="C38" s="34">
        <f t="shared" si="2"/>
        <v>4.3867436885400002</v>
      </c>
      <c r="D38" s="35">
        <f t="shared" si="0"/>
        <v>9255.9000000000015</v>
      </c>
      <c r="E38" s="36">
        <f t="shared" si="3"/>
        <v>4.3467436885400002</v>
      </c>
      <c r="F38" s="73">
        <f t="shared" si="4"/>
        <v>15000</v>
      </c>
      <c r="G38" s="36">
        <f t="shared" si="5"/>
        <v>4.7817436885399998</v>
      </c>
      <c r="H38" s="35">
        <f t="shared" si="1"/>
        <v>1713.7799999999988</v>
      </c>
      <c r="I38" s="54"/>
      <c r="J38" s="76">
        <v>25969.68</v>
      </c>
      <c r="K38" s="31">
        <f t="shared" si="6"/>
        <v>40603.260906757394</v>
      </c>
      <c r="L38" s="32">
        <f t="shared" si="7"/>
        <v>65201.155328100001</v>
      </c>
      <c r="M38" s="33">
        <f t="shared" si="8"/>
        <v>8194.8566985460748</v>
      </c>
      <c r="N38" s="5">
        <f t="shared" si="9"/>
        <v>113999.27293340348</v>
      </c>
    </row>
    <row r="39" spans="1:14" x14ac:dyDescent="0.25">
      <c r="A39" s="26">
        <f t="shared" si="10"/>
        <v>36998</v>
      </c>
      <c r="B39" s="78">
        <v>4.9400000000000004</v>
      </c>
      <c r="C39" s="34">
        <f t="shared" si="2"/>
        <v>4.3867436885400002</v>
      </c>
      <c r="D39" s="35">
        <f t="shared" si="0"/>
        <v>4967.3100000000013</v>
      </c>
      <c r="E39" s="36">
        <f t="shared" si="3"/>
        <v>4.3467436885400002</v>
      </c>
      <c r="F39" s="73">
        <f t="shared" si="4"/>
        <v>15000</v>
      </c>
      <c r="G39" s="36">
        <f t="shared" si="5"/>
        <v>4.8267436885400006</v>
      </c>
      <c r="H39" s="35">
        <f t="shared" si="1"/>
        <v>0</v>
      </c>
      <c r="I39" s="54"/>
      <c r="J39" s="76">
        <v>19967.310000000001</v>
      </c>
      <c r="K39" s="31">
        <f t="shared" si="6"/>
        <v>21790.315791521632</v>
      </c>
      <c r="L39" s="32">
        <f t="shared" si="7"/>
        <v>65201.155328100001</v>
      </c>
      <c r="M39" s="33">
        <f t="shared" si="8"/>
        <v>0</v>
      </c>
      <c r="N39" s="5">
        <f t="shared" si="9"/>
        <v>86991.471119621638</v>
      </c>
    </row>
    <row r="40" spans="1:14" x14ac:dyDescent="0.25">
      <c r="A40" s="26">
        <f t="shared" si="10"/>
        <v>36999</v>
      </c>
      <c r="B40" s="78">
        <v>4.75</v>
      </c>
      <c r="C40" s="34">
        <f t="shared" si="2"/>
        <v>4.3867436885400002</v>
      </c>
      <c r="D40" s="35">
        <f t="shared" si="0"/>
        <v>4967.3100000000013</v>
      </c>
      <c r="E40" s="36">
        <f t="shared" si="3"/>
        <v>4.3467436885400002</v>
      </c>
      <c r="F40" s="73">
        <f t="shared" si="4"/>
        <v>15000</v>
      </c>
      <c r="G40" s="36">
        <f t="shared" si="5"/>
        <v>4.6367436885400002</v>
      </c>
      <c r="H40" s="35">
        <f t="shared" si="1"/>
        <v>0</v>
      </c>
      <c r="I40" s="54"/>
      <c r="J40" s="76">
        <v>19967.310000000001</v>
      </c>
      <c r="K40" s="31">
        <f t="shared" si="6"/>
        <v>21790.315791521632</v>
      </c>
      <c r="L40" s="32">
        <f t="shared" si="7"/>
        <v>65201.155328100001</v>
      </c>
      <c r="M40" s="33">
        <f t="shared" si="8"/>
        <v>0</v>
      </c>
      <c r="N40" s="5">
        <f t="shared" si="9"/>
        <v>86991.471119621638</v>
      </c>
    </row>
    <row r="41" spans="1:14" x14ac:dyDescent="0.25">
      <c r="A41" s="26">
        <f t="shared" si="10"/>
        <v>37000</v>
      </c>
      <c r="B41" s="78">
        <v>4.4050000000000002</v>
      </c>
      <c r="C41" s="34">
        <f t="shared" si="2"/>
        <v>4.3867436885400002</v>
      </c>
      <c r="D41" s="35">
        <f t="shared" si="0"/>
        <v>4967.3100000000013</v>
      </c>
      <c r="E41" s="36">
        <f t="shared" si="3"/>
        <v>4.3467436885400002</v>
      </c>
      <c r="F41" s="73">
        <f t="shared" si="4"/>
        <v>15000</v>
      </c>
      <c r="G41" s="36">
        <f t="shared" si="5"/>
        <v>4.2917436885400004</v>
      </c>
      <c r="H41" s="35">
        <f t="shared" si="1"/>
        <v>0</v>
      </c>
      <c r="I41" s="54"/>
      <c r="J41" s="76">
        <v>19967.310000000001</v>
      </c>
      <c r="K41" s="31">
        <f t="shared" si="6"/>
        <v>21790.315791521632</v>
      </c>
      <c r="L41" s="32">
        <f t="shared" si="7"/>
        <v>65201.155328100001</v>
      </c>
      <c r="M41" s="33">
        <f t="shared" si="8"/>
        <v>0</v>
      </c>
      <c r="N41" s="5">
        <f t="shared" si="9"/>
        <v>86991.471119621638</v>
      </c>
    </row>
    <row r="42" spans="1:14" x14ac:dyDescent="0.25">
      <c r="A42" s="26">
        <f t="shared" si="10"/>
        <v>37001</v>
      </c>
      <c r="B42" s="78">
        <v>4.2249999999999996</v>
      </c>
      <c r="C42" s="34">
        <f t="shared" si="2"/>
        <v>4.3867436885400002</v>
      </c>
      <c r="D42" s="35">
        <f t="shared" si="0"/>
        <v>4967.3100000000013</v>
      </c>
      <c r="E42" s="36">
        <f t="shared" si="3"/>
        <v>4.3467436885400002</v>
      </c>
      <c r="F42" s="73">
        <f t="shared" si="4"/>
        <v>15000</v>
      </c>
      <c r="G42" s="36">
        <f t="shared" si="5"/>
        <v>4.1117436885399998</v>
      </c>
      <c r="H42" s="35">
        <f t="shared" si="1"/>
        <v>0</v>
      </c>
      <c r="I42" s="54"/>
      <c r="J42" s="76">
        <v>19967.310000000001</v>
      </c>
      <c r="K42" s="31">
        <f t="shared" si="6"/>
        <v>21790.315791521632</v>
      </c>
      <c r="L42" s="32">
        <f t="shared" si="7"/>
        <v>65201.155328100001</v>
      </c>
      <c r="M42" s="33">
        <f t="shared" si="8"/>
        <v>0</v>
      </c>
      <c r="N42" s="5">
        <f t="shared" si="9"/>
        <v>86991.471119621638</v>
      </c>
    </row>
    <row r="43" spans="1:14" x14ac:dyDescent="0.25">
      <c r="A43" s="26">
        <f t="shared" si="10"/>
        <v>37002</v>
      </c>
      <c r="B43" s="78">
        <v>4.08</v>
      </c>
      <c r="C43" s="34">
        <f t="shared" si="2"/>
        <v>4.3867436885400002</v>
      </c>
      <c r="D43" s="35">
        <f>MIN(0.9*$B$8,J43)-F43</f>
        <v>4967.3100000000013</v>
      </c>
      <c r="E43" s="36">
        <f t="shared" si="3"/>
        <v>4.3467436885400002</v>
      </c>
      <c r="F43" s="73">
        <f t="shared" si="4"/>
        <v>15000</v>
      </c>
      <c r="G43" s="36">
        <f t="shared" si="5"/>
        <v>3.9667436885400003</v>
      </c>
      <c r="H43" s="35">
        <f t="shared" si="1"/>
        <v>0</v>
      </c>
      <c r="I43" s="54"/>
      <c r="J43" s="76">
        <v>19967.310000000001</v>
      </c>
      <c r="K43" s="31">
        <f t="shared" si="6"/>
        <v>21790.315791521632</v>
      </c>
      <c r="L43" s="32">
        <f t="shared" si="7"/>
        <v>65201.155328100001</v>
      </c>
      <c r="M43" s="33">
        <f t="shared" si="8"/>
        <v>0</v>
      </c>
      <c r="N43" s="5">
        <f t="shared" si="9"/>
        <v>86991.471119621638</v>
      </c>
    </row>
    <row r="44" spans="1:14" x14ac:dyDescent="0.25">
      <c r="A44" s="26">
        <f t="shared" si="10"/>
        <v>37003</v>
      </c>
      <c r="B44" s="78">
        <v>4.08</v>
      </c>
      <c r="C44" s="34">
        <f t="shared" si="2"/>
        <v>4.3867436885400002</v>
      </c>
      <c r="D44" s="35">
        <f t="shared" ref="D44:D50" si="11">MIN(0.9*$B$8,J44)-F44</f>
        <v>4967.3100000000013</v>
      </c>
      <c r="E44" s="36">
        <f t="shared" si="3"/>
        <v>4.3467436885400002</v>
      </c>
      <c r="F44" s="73">
        <f t="shared" si="4"/>
        <v>15000</v>
      </c>
      <c r="G44" s="36">
        <f t="shared" si="5"/>
        <v>3.9667436885400003</v>
      </c>
      <c r="H44" s="35">
        <f t="shared" si="1"/>
        <v>0</v>
      </c>
      <c r="I44" s="54"/>
      <c r="J44" s="76">
        <v>19967.310000000001</v>
      </c>
      <c r="K44" s="31">
        <f t="shared" si="6"/>
        <v>21790.315791521632</v>
      </c>
      <c r="L44" s="32">
        <f t="shared" si="7"/>
        <v>65201.155328100001</v>
      </c>
      <c r="M44" s="33">
        <f t="shared" si="8"/>
        <v>0</v>
      </c>
      <c r="N44" s="5">
        <f t="shared" si="9"/>
        <v>86991.471119621638</v>
      </c>
    </row>
    <row r="45" spans="1:14" x14ac:dyDescent="0.25">
      <c r="A45" s="26">
        <f t="shared" si="10"/>
        <v>37004</v>
      </c>
      <c r="B45" s="78">
        <v>4.08</v>
      </c>
      <c r="C45" s="34">
        <f t="shared" si="2"/>
        <v>4.3867436885400002</v>
      </c>
      <c r="D45" s="35">
        <f t="shared" si="11"/>
        <v>4967.3100000000013</v>
      </c>
      <c r="E45" s="36">
        <f t="shared" si="3"/>
        <v>4.3467436885400002</v>
      </c>
      <c r="F45" s="73">
        <f t="shared" si="4"/>
        <v>15000</v>
      </c>
      <c r="G45" s="36">
        <f t="shared" si="5"/>
        <v>3.9667436885400003</v>
      </c>
      <c r="H45" s="35">
        <f t="shared" si="1"/>
        <v>0</v>
      </c>
      <c r="I45" s="54"/>
      <c r="J45" s="76">
        <v>19967.310000000001</v>
      </c>
      <c r="K45" s="31">
        <f t="shared" si="6"/>
        <v>21790.315791521632</v>
      </c>
      <c r="L45" s="32">
        <f t="shared" si="7"/>
        <v>65201.155328100001</v>
      </c>
      <c r="M45" s="33">
        <f t="shared" si="8"/>
        <v>0</v>
      </c>
      <c r="N45" s="5">
        <f t="shared" si="9"/>
        <v>86991.471119621638</v>
      </c>
    </row>
    <row r="46" spans="1:14" x14ac:dyDescent="0.25">
      <c r="A46" s="26">
        <f t="shared" si="10"/>
        <v>37005</v>
      </c>
      <c r="B46" s="78">
        <v>4.6050000000000004</v>
      </c>
      <c r="C46" s="34">
        <f t="shared" si="2"/>
        <v>4.3867436885400002</v>
      </c>
      <c r="D46" s="35">
        <f t="shared" si="11"/>
        <v>4967.3100000000013</v>
      </c>
      <c r="E46" s="36">
        <f t="shared" si="3"/>
        <v>4.3467436885400002</v>
      </c>
      <c r="F46" s="73">
        <f t="shared" si="4"/>
        <v>15000</v>
      </c>
      <c r="G46" s="36">
        <f t="shared" si="5"/>
        <v>4.4917436885400006</v>
      </c>
      <c r="H46" s="35">
        <f t="shared" si="1"/>
        <v>0</v>
      </c>
      <c r="I46" s="54"/>
      <c r="J46" s="76">
        <v>19967.310000000001</v>
      </c>
      <c r="K46" s="31">
        <f t="shared" si="6"/>
        <v>21790.315791521632</v>
      </c>
      <c r="L46" s="32">
        <f t="shared" si="7"/>
        <v>65201.155328100001</v>
      </c>
      <c r="M46" s="33">
        <f t="shared" si="8"/>
        <v>0</v>
      </c>
      <c r="N46" s="5">
        <f t="shared" si="9"/>
        <v>86991.471119621638</v>
      </c>
    </row>
    <row r="47" spans="1:14" x14ac:dyDescent="0.25">
      <c r="A47" s="26">
        <f t="shared" si="10"/>
        <v>37006</v>
      </c>
      <c r="B47" s="78">
        <v>4.5599999999999996</v>
      </c>
      <c r="C47" s="34">
        <f t="shared" si="2"/>
        <v>4.3867436885400002</v>
      </c>
      <c r="D47" s="35">
        <f t="shared" si="11"/>
        <v>9255.9000000000015</v>
      </c>
      <c r="E47" s="36">
        <f t="shared" si="3"/>
        <v>4.3467436885400002</v>
      </c>
      <c r="F47" s="73">
        <f t="shared" si="4"/>
        <v>15000</v>
      </c>
      <c r="G47" s="36">
        <f t="shared" si="5"/>
        <v>4.4467436885399998</v>
      </c>
      <c r="H47" s="35">
        <f t="shared" si="1"/>
        <v>1713.7799999999988</v>
      </c>
      <c r="I47" s="54"/>
      <c r="J47" s="76">
        <v>25969.68</v>
      </c>
      <c r="K47" s="31">
        <f t="shared" si="6"/>
        <v>40603.260906757394</v>
      </c>
      <c r="L47" s="32">
        <f t="shared" si="7"/>
        <v>65201.155328100001</v>
      </c>
      <c r="M47" s="33">
        <f t="shared" si="8"/>
        <v>7620.740398546076</v>
      </c>
      <c r="N47" s="5">
        <f t="shared" si="9"/>
        <v>113425.15663340347</v>
      </c>
    </row>
    <row r="48" spans="1:14" x14ac:dyDescent="0.25">
      <c r="A48" s="26">
        <f t="shared" si="10"/>
        <v>37007</v>
      </c>
      <c r="B48" s="78">
        <v>4.2149999999999999</v>
      </c>
      <c r="C48" s="34">
        <f t="shared" si="2"/>
        <v>4.3867436885400002</v>
      </c>
      <c r="D48" s="35">
        <f t="shared" si="11"/>
        <v>9255.9000000000015</v>
      </c>
      <c r="E48" s="36">
        <f t="shared" si="3"/>
        <v>4.3467436885400002</v>
      </c>
      <c r="F48" s="73">
        <f t="shared" si="4"/>
        <v>15000</v>
      </c>
      <c r="G48" s="36">
        <f t="shared" si="5"/>
        <v>4.10174368854</v>
      </c>
      <c r="H48" s="35">
        <f t="shared" si="1"/>
        <v>1713.7799999999988</v>
      </c>
      <c r="I48" s="54"/>
      <c r="J48" s="76">
        <v>25969.68</v>
      </c>
      <c r="K48" s="31">
        <f t="shared" si="6"/>
        <v>40603.260906757394</v>
      </c>
      <c r="L48" s="32">
        <f t="shared" si="7"/>
        <v>65201.155328100001</v>
      </c>
      <c r="M48" s="33">
        <f t="shared" si="8"/>
        <v>7029.4862985460768</v>
      </c>
      <c r="N48" s="5">
        <f t="shared" si="9"/>
        <v>112833.90253340348</v>
      </c>
    </row>
    <row r="49" spans="1:14" x14ac:dyDescent="0.25">
      <c r="A49" s="26">
        <f t="shared" si="10"/>
        <v>37008</v>
      </c>
      <c r="B49" s="78">
        <v>4.08</v>
      </c>
      <c r="C49" s="34">
        <f t="shared" si="2"/>
        <v>4.3867436885400002</v>
      </c>
      <c r="D49" s="35">
        <f t="shared" si="11"/>
        <v>9255.9000000000015</v>
      </c>
      <c r="E49" s="36">
        <f t="shared" si="3"/>
        <v>4.3467436885400002</v>
      </c>
      <c r="F49" s="73">
        <f t="shared" si="4"/>
        <v>15000</v>
      </c>
      <c r="G49" s="36">
        <f t="shared" si="5"/>
        <v>3.9667436885400003</v>
      </c>
      <c r="H49" s="35">
        <f t="shared" si="1"/>
        <v>1713.7799999999988</v>
      </c>
      <c r="I49" s="54"/>
      <c r="J49" s="76">
        <v>25969.68</v>
      </c>
      <c r="K49" s="31">
        <f t="shared" si="6"/>
        <v>40603.260906757394</v>
      </c>
      <c r="L49" s="32">
        <f t="shared" si="7"/>
        <v>65201.155328100001</v>
      </c>
      <c r="M49" s="33">
        <f t="shared" si="8"/>
        <v>6798.1259985460774</v>
      </c>
      <c r="N49" s="5">
        <f t="shared" si="9"/>
        <v>112602.54223340348</v>
      </c>
    </row>
    <row r="50" spans="1:14" x14ac:dyDescent="0.25">
      <c r="A50" s="26">
        <f t="shared" si="10"/>
        <v>37009</v>
      </c>
      <c r="B50" s="78">
        <v>3.9849999999999999</v>
      </c>
      <c r="C50" s="34">
        <f t="shared" si="2"/>
        <v>4.3867436885400002</v>
      </c>
      <c r="D50" s="35">
        <f t="shared" si="11"/>
        <v>9255.9000000000015</v>
      </c>
      <c r="E50" s="36">
        <f t="shared" si="3"/>
        <v>4.3467436885400002</v>
      </c>
      <c r="F50" s="73">
        <f t="shared" si="4"/>
        <v>15000</v>
      </c>
      <c r="G50" s="36">
        <f t="shared" si="5"/>
        <v>3.8717436885400001</v>
      </c>
      <c r="H50" s="35">
        <f t="shared" si="1"/>
        <v>1713.7799999999988</v>
      </c>
      <c r="I50" s="54"/>
      <c r="J50" s="76">
        <v>25969.68</v>
      </c>
      <c r="K50" s="31">
        <f t="shared" si="6"/>
        <v>40603.260906757394</v>
      </c>
      <c r="L50" s="32">
        <f t="shared" si="7"/>
        <v>65201.155328100001</v>
      </c>
      <c r="M50" s="33">
        <f t="shared" si="8"/>
        <v>6635.316898546077</v>
      </c>
      <c r="N50" s="5">
        <f t="shared" si="9"/>
        <v>112439.73313340348</v>
      </c>
    </row>
    <row r="51" spans="1:14" x14ac:dyDescent="0.25">
      <c r="A51" s="26">
        <f t="shared" si="10"/>
        <v>37010</v>
      </c>
      <c r="B51" s="78">
        <v>3.9849999999999999</v>
      </c>
      <c r="C51" s="34">
        <f t="shared" si="2"/>
        <v>4.3867436885400002</v>
      </c>
      <c r="D51" s="35">
        <f>MIN(0.9*$B$8,J51)-F51</f>
        <v>9255.9000000000015</v>
      </c>
      <c r="E51" s="36">
        <f t="shared" si="3"/>
        <v>4.3467436885400002</v>
      </c>
      <c r="F51" s="73">
        <f>IF(J51+I51&gt;$F$22,$F$22,J51+I51)</f>
        <v>15000</v>
      </c>
      <c r="G51" s="36">
        <f>+B51+$E$17</f>
        <v>3.8717436885400001</v>
      </c>
      <c r="H51" s="35">
        <f>+J51-F51-D51</f>
        <v>1713.7799999999988</v>
      </c>
      <c r="I51" s="54"/>
      <c r="J51" s="76">
        <v>25969.68</v>
      </c>
      <c r="K51" s="31">
        <f t="shared" si="6"/>
        <v>40603.260906757394</v>
      </c>
      <c r="L51" s="32">
        <f t="shared" si="7"/>
        <v>65201.155328100001</v>
      </c>
      <c r="M51" s="33">
        <f t="shared" si="8"/>
        <v>6635.316898546077</v>
      </c>
      <c r="N51" s="5">
        <f t="shared" si="9"/>
        <v>112439.73313340348</v>
      </c>
    </row>
    <row r="52" spans="1:14" x14ac:dyDescent="0.25">
      <c r="A52" s="26">
        <f t="shared" si="10"/>
        <v>37011</v>
      </c>
      <c r="B52" s="78">
        <v>3.9849999999999999</v>
      </c>
      <c r="C52" s="34">
        <f t="shared" si="2"/>
        <v>4.3867436885400002</v>
      </c>
      <c r="D52" s="35">
        <f>MIN(0.9*$B$8,J52)-F52</f>
        <v>9255.9000000000015</v>
      </c>
      <c r="E52" s="36">
        <f t="shared" si="3"/>
        <v>4.3467436885400002</v>
      </c>
      <c r="F52" s="73">
        <f>IF(J52+I52&gt;$F$22,$F$22,J52+I52)</f>
        <v>15000</v>
      </c>
      <c r="G52" s="36">
        <f>+B52+$E$17</f>
        <v>3.8717436885400001</v>
      </c>
      <c r="H52" s="35">
        <f>+J52-F52-D52</f>
        <v>1713.7799999999988</v>
      </c>
      <c r="I52" s="54"/>
      <c r="J52" s="76">
        <v>25969.68</v>
      </c>
      <c r="K52" s="31">
        <f>+C52*D52</f>
        <v>40603.260906757394</v>
      </c>
      <c r="L52" s="32">
        <f>+E52*F52</f>
        <v>65201.155328100001</v>
      </c>
      <c r="M52" s="33">
        <f>+G52*H52</f>
        <v>6635.316898546077</v>
      </c>
      <c r="N52" s="5">
        <f>+C52*D52+E52*F52+G52*H52</f>
        <v>112439.73313340348</v>
      </c>
    </row>
    <row r="53" spans="1:14" ht="13.8" thickBot="1" x14ac:dyDescent="0.3">
      <c r="A53" s="26"/>
      <c r="B53" s="74"/>
      <c r="C53" s="34"/>
      <c r="D53" s="35"/>
      <c r="E53" s="36"/>
      <c r="F53" s="73"/>
      <c r="G53" s="36"/>
      <c r="H53" s="35"/>
      <c r="I53" s="55"/>
      <c r="J53" s="77"/>
      <c r="K53" s="31"/>
      <c r="L53" s="32"/>
      <c r="M53" s="33"/>
      <c r="N53" s="5"/>
    </row>
    <row r="54" spans="1:14" ht="13.8" thickBot="1" x14ac:dyDescent="0.3">
      <c r="B54" s="67">
        <f>SUM(B23:B53)/31</f>
        <v>4.2527419354838703</v>
      </c>
      <c r="D54" s="40">
        <f>SUM(D23:D53)</f>
        <v>243368.27999999991</v>
      </c>
      <c r="F54" s="41">
        <f>SUM(F23:F53)</f>
        <v>450000</v>
      </c>
      <c r="H54" s="41">
        <f>SUM(H23:H53)</f>
        <v>39584.159999999974</v>
      </c>
      <c r="I54" s="30"/>
      <c r="J54" s="41">
        <f>SUM(J23:J53)</f>
        <v>732952.44000000041</v>
      </c>
      <c r="K54" s="42">
        <f>SUM(K23:K53)</f>
        <v>1067594.2662808364</v>
      </c>
      <c r="L54" s="43">
        <f>SUM(L23:L53)</f>
        <v>1956034.6598430008</v>
      </c>
      <c r="M54" s="44">
        <f>SUM(M23:M53)</f>
        <v>167403.52809615742</v>
      </c>
      <c r="N54" s="45">
        <f>SUM(N23:N53)</f>
        <v>3191032.4542199941</v>
      </c>
    </row>
    <row r="55" spans="1:14" x14ac:dyDescent="0.25">
      <c r="B55" s="46"/>
    </row>
    <row r="56" spans="1:14" x14ac:dyDescent="0.25">
      <c r="B56" s="46"/>
      <c r="I56" s="47"/>
      <c r="J56" t="s">
        <v>18</v>
      </c>
      <c r="K56" s="48">
        <f>+K54/D54</f>
        <v>4.3867436885400055</v>
      </c>
      <c r="L56" s="48">
        <f>+L54/F54</f>
        <v>4.3467436885400019</v>
      </c>
      <c r="M56" s="48">
        <f>+M54/H54</f>
        <v>4.2290534419868333</v>
      </c>
      <c r="N56" s="48">
        <f>+N54/(J54+I54)</f>
        <v>4.3536691878943641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9217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17" r:id="rId5"/>
      </mc:Fallback>
    </mc:AlternateContent>
    <mc:AlternateContent xmlns:mc="http://schemas.openxmlformats.org/markup-compatibility/2006">
      <mc:Choice Requires="x14">
        <oleObject progId="Paint.Picture" shapeId="9218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18" r:id="rId7"/>
      </mc:Fallback>
    </mc:AlternateContent>
    <mc:AlternateContent xmlns:mc="http://schemas.openxmlformats.org/markup-compatibility/2006">
      <mc:Choice Requires="x14">
        <oleObject progId="Paint.Picture" shapeId="9219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19" r:id="rId8"/>
      </mc:Fallback>
    </mc:AlternateContent>
    <mc:AlternateContent xmlns:mc="http://schemas.openxmlformats.org/markup-compatibility/2006">
      <mc:Choice Requires="x14">
        <oleObject progId="Paint.Picture" shapeId="9220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0" r:id="rId9"/>
      </mc:Fallback>
    </mc:AlternateContent>
    <mc:AlternateContent xmlns:mc="http://schemas.openxmlformats.org/markup-compatibility/2006">
      <mc:Choice Requires="x14">
        <oleObject progId="Paint.Picture" shapeId="9221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1" r:id="rId10"/>
      </mc:Fallback>
    </mc:AlternateContent>
    <mc:AlternateContent xmlns:mc="http://schemas.openxmlformats.org/markup-compatibility/2006">
      <mc:Choice Requires="x14">
        <oleObject progId="Paint.Picture" shapeId="9222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2" r:id="rId11"/>
      </mc:Fallback>
    </mc:AlternateContent>
    <mc:AlternateContent xmlns:mc="http://schemas.openxmlformats.org/markup-compatibility/2006">
      <mc:Choice Requires="x14">
        <oleObject progId="Paint.Picture" shapeId="9223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3" r:id="rId12"/>
      </mc:Fallback>
    </mc:AlternateContent>
    <mc:AlternateContent xmlns:mc="http://schemas.openxmlformats.org/markup-compatibility/2006">
      <mc:Choice Requires="x14">
        <oleObject progId="Paint.Picture" shapeId="9224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4" r:id="rId13"/>
      </mc:Fallback>
    </mc:AlternateContent>
    <mc:AlternateContent xmlns:mc="http://schemas.openxmlformats.org/markup-compatibility/2006">
      <mc:Choice Requires="x14">
        <oleObject progId="Paint.Picture" shapeId="9225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5" r:id="rId14"/>
      </mc:Fallback>
    </mc:AlternateContent>
    <mc:AlternateContent xmlns:mc="http://schemas.openxmlformats.org/markup-compatibility/2006">
      <mc:Choice Requires="x14">
        <oleObject progId="Paint.Picture" shapeId="9226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6" r:id="rId15"/>
      </mc:Fallback>
    </mc:AlternateContent>
    <mc:AlternateContent xmlns:mc="http://schemas.openxmlformats.org/markup-compatibility/2006">
      <mc:Choice Requires="x14">
        <oleObject progId="Paint.Picture" shapeId="9227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7" r:id="rId16"/>
      </mc:Fallback>
    </mc:AlternateContent>
    <mc:AlternateContent xmlns:mc="http://schemas.openxmlformats.org/markup-compatibility/2006">
      <mc:Choice Requires="x14">
        <oleObject progId="Paint.Picture" shapeId="9228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8" r:id="rId17"/>
      </mc:Fallback>
    </mc:AlternateContent>
    <mc:AlternateContent xmlns:mc="http://schemas.openxmlformats.org/markup-compatibility/2006">
      <mc:Choice Requires="x14">
        <oleObject progId="Paint.Picture" shapeId="9229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29" r:id="rId18"/>
      </mc:Fallback>
    </mc:AlternateContent>
    <mc:AlternateContent xmlns:mc="http://schemas.openxmlformats.org/markup-compatibility/2006">
      <mc:Choice Requires="x14">
        <oleObject progId="Paint.Picture" shapeId="9230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0" r:id="rId19"/>
      </mc:Fallback>
    </mc:AlternateContent>
    <mc:AlternateContent xmlns:mc="http://schemas.openxmlformats.org/markup-compatibility/2006">
      <mc:Choice Requires="x14">
        <oleObject progId="Paint.Picture" shapeId="9231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1" r:id="rId20"/>
      </mc:Fallback>
    </mc:AlternateContent>
    <mc:AlternateContent xmlns:mc="http://schemas.openxmlformats.org/markup-compatibility/2006">
      <mc:Choice Requires="x14">
        <oleObject progId="Paint.Picture" shapeId="9232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2" r:id="rId21"/>
      </mc:Fallback>
    </mc:AlternateContent>
    <mc:AlternateContent xmlns:mc="http://schemas.openxmlformats.org/markup-compatibility/2006">
      <mc:Choice Requires="x14">
        <oleObject progId="Paint.Picture" shapeId="9233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3" r:id="rId22"/>
      </mc:Fallback>
    </mc:AlternateContent>
    <mc:AlternateContent xmlns:mc="http://schemas.openxmlformats.org/markup-compatibility/2006">
      <mc:Choice Requires="x14">
        <oleObject progId="Paint.Picture" shapeId="9234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4" r:id="rId23"/>
      </mc:Fallback>
    </mc:AlternateContent>
    <mc:AlternateContent xmlns:mc="http://schemas.openxmlformats.org/markup-compatibility/2006">
      <mc:Choice Requires="x14">
        <oleObject progId="Paint.Picture" shapeId="9235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5" r:id="rId24"/>
      </mc:Fallback>
    </mc:AlternateContent>
    <mc:AlternateContent xmlns:mc="http://schemas.openxmlformats.org/markup-compatibility/2006">
      <mc:Choice Requires="x14">
        <oleObject progId="Paint.Picture" shapeId="9236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6" r:id="rId25"/>
      </mc:Fallback>
    </mc:AlternateContent>
    <mc:AlternateContent xmlns:mc="http://schemas.openxmlformats.org/markup-compatibility/2006">
      <mc:Choice Requires="x14">
        <oleObject progId="Paint.Picture" shapeId="9237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7" r:id="rId26"/>
      </mc:Fallback>
    </mc:AlternateContent>
    <mc:AlternateContent xmlns:mc="http://schemas.openxmlformats.org/markup-compatibility/2006">
      <mc:Choice Requires="x14">
        <oleObject progId="Paint.Picture" shapeId="9238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8" r:id="rId27"/>
      </mc:Fallback>
    </mc:AlternateContent>
    <mc:AlternateContent xmlns:mc="http://schemas.openxmlformats.org/markup-compatibility/2006">
      <mc:Choice Requires="x14">
        <oleObject progId="Paint.Picture" shapeId="9239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39" r:id="rId28"/>
      </mc:Fallback>
    </mc:AlternateContent>
    <mc:AlternateContent xmlns:mc="http://schemas.openxmlformats.org/markup-compatibility/2006">
      <mc:Choice Requires="x14">
        <oleObject progId="Paint.Picture" shapeId="9240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9240" r:id="rId2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A10" workbookViewId="0">
      <selection activeCell="A10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42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27390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60">
        <v>3.91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5">
      <c r="A17" s="9" t="s">
        <v>10</v>
      </c>
      <c r="B17" s="10" t="s">
        <v>11</v>
      </c>
      <c r="C17" s="11">
        <v>0.03</v>
      </c>
      <c r="D17" s="62">
        <v>-0.14141420554</v>
      </c>
      <c r="E17" s="68">
        <f>SUM(C17:D17)</f>
        <v>-0.11141420554000001</v>
      </c>
      <c r="F17" s="10"/>
      <c r="G17" s="10"/>
      <c r="H17" s="10"/>
      <c r="I17" s="51"/>
    </row>
    <row r="18" spans="1:14" x14ac:dyDescent="0.25">
      <c r="A18" s="9"/>
      <c r="B18" s="10" t="s">
        <v>22</v>
      </c>
      <c r="C18" s="11">
        <v>0</v>
      </c>
      <c r="D18" s="62">
        <v>-0.14141420554</v>
      </c>
      <c r="E18" s="68">
        <f>SUM(C18:D18)</f>
        <v>-0.14141420554</v>
      </c>
      <c r="F18" s="10"/>
      <c r="G18" s="10"/>
      <c r="H18" s="10"/>
      <c r="I18" s="51"/>
    </row>
    <row r="19" spans="1:14" ht="13.8" thickBot="1" x14ac:dyDescent="0.3">
      <c r="A19" s="12"/>
      <c r="B19" s="13" t="s">
        <v>23</v>
      </c>
      <c r="C19" s="14">
        <v>0.04</v>
      </c>
      <c r="D19" s="63">
        <v>-0.14141420554</v>
      </c>
      <c r="E19" s="69">
        <f>SUM(C19:D19)</f>
        <v>-0.10141420554</v>
      </c>
      <c r="F19" s="10"/>
      <c r="G19" s="10"/>
      <c r="H19" s="10"/>
      <c r="I19" s="51"/>
    </row>
    <row r="20" spans="1:14" ht="13.8" thickBot="1" x14ac:dyDescent="0.3"/>
    <row r="21" spans="1:14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5">
      <c r="A23" s="26">
        <v>37012</v>
      </c>
      <c r="B23" s="78">
        <v>4.1500000000000004</v>
      </c>
      <c r="C23" s="27">
        <f>+$B$11+$E$19</f>
        <v>3.8085857944600003</v>
      </c>
      <c r="D23" s="28">
        <f t="shared" ref="D23:D42" si="0">MIN(0.9*$B$8,J23)-F23</f>
        <v>9651</v>
      </c>
      <c r="E23" s="29">
        <f>+$B$11+$E$18</f>
        <v>3.7685857944600003</v>
      </c>
      <c r="F23" s="71">
        <f>IF(J23+I23&gt;$F$22,$F$22,J23+I23)</f>
        <v>15000</v>
      </c>
      <c r="G23" s="29">
        <f>+B23+$E$17</f>
        <v>4.0385857944600003</v>
      </c>
      <c r="H23" s="28">
        <f t="shared" ref="H23:H50" si="1">+J23-F23-D23</f>
        <v>2465.0999999999985</v>
      </c>
      <c r="I23" s="53"/>
      <c r="J23" s="76">
        <v>27116.1</v>
      </c>
      <c r="K23" s="64">
        <f>+C23*D23</f>
        <v>36756.66150233346</v>
      </c>
      <c r="L23" s="65">
        <f>+E23*F23</f>
        <v>56528.786916900004</v>
      </c>
      <c r="M23" s="66">
        <f>+G23*H23</f>
        <v>9955.5178419233416</v>
      </c>
      <c r="N23" s="5">
        <f>+C23*D23+E23*F23+G23*H23</f>
        <v>103240.96626115681</v>
      </c>
    </row>
    <row r="24" spans="1:14" x14ac:dyDescent="0.25">
      <c r="A24" s="26">
        <f>+A23+1</f>
        <v>37013</v>
      </c>
      <c r="B24" s="78">
        <v>4.1150000000000002</v>
      </c>
      <c r="C24" s="34">
        <f t="shared" ref="C24:C53" si="2">+$B$11+$E$19</f>
        <v>3.8085857944600003</v>
      </c>
      <c r="D24" s="35">
        <f t="shared" si="0"/>
        <v>9651</v>
      </c>
      <c r="E24" s="36">
        <f t="shared" ref="E24:E53" si="3">+$B$11+$E$18</f>
        <v>3.7685857944600003</v>
      </c>
      <c r="F24" s="73">
        <f t="shared" ref="F24:F50" si="4">IF(J24+I24&gt;$F$22,$F$22,J24+I24)</f>
        <v>15000</v>
      </c>
      <c r="G24" s="36">
        <f t="shared" ref="G24:G50" si="5">+B24+$E$17</f>
        <v>4.0035857944600002</v>
      </c>
      <c r="H24" s="35">
        <f t="shared" si="1"/>
        <v>2465.0999999999985</v>
      </c>
      <c r="I24" s="54"/>
      <c r="J24" s="76">
        <v>27116.1</v>
      </c>
      <c r="K24" s="31">
        <f t="shared" ref="K24:K51" si="6">+C24*D24</f>
        <v>36756.66150233346</v>
      </c>
      <c r="L24" s="32">
        <f t="shared" ref="L24:L51" si="7">+E24*F24</f>
        <v>56528.786916900004</v>
      </c>
      <c r="M24" s="33">
        <f t="shared" ref="M24:M51" si="8">+G24*H24</f>
        <v>9869.2393419233413</v>
      </c>
      <c r="N24" s="5">
        <f t="shared" ref="N24:N51" si="9">+C24*D24+E24*F24+G24*H24</f>
        <v>103154.68776115681</v>
      </c>
    </row>
    <row r="25" spans="1:14" x14ac:dyDescent="0.25">
      <c r="A25" s="26">
        <f t="shared" ref="A25:A52" si="10">+A24+1</f>
        <v>37014</v>
      </c>
      <c r="B25" s="78">
        <v>4.0049999999999999</v>
      </c>
      <c r="C25" s="34">
        <f t="shared" si="2"/>
        <v>3.8085857944600003</v>
      </c>
      <c r="D25" s="35">
        <f t="shared" si="0"/>
        <v>9651</v>
      </c>
      <c r="E25" s="36">
        <f t="shared" si="3"/>
        <v>3.7685857944600003</v>
      </c>
      <c r="F25" s="73">
        <f t="shared" si="4"/>
        <v>15000</v>
      </c>
      <c r="G25" s="36">
        <f t="shared" si="5"/>
        <v>3.8935857944599999</v>
      </c>
      <c r="H25" s="35">
        <f t="shared" si="1"/>
        <v>3302.6399999999994</v>
      </c>
      <c r="I25" s="54"/>
      <c r="J25" s="76">
        <v>27953.64</v>
      </c>
      <c r="K25" s="31">
        <f t="shared" si="6"/>
        <v>36756.66150233346</v>
      </c>
      <c r="L25" s="32">
        <f t="shared" si="7"/>
        <v>56528.786916900004</v>
      </c>
      <c r="M25" s="33">
        <f t="shared" si="8"/>
        <v>12859.112188215371</v>
      </c>
      <c r="N25" s="5">
        <f t="shared" si="9"/>
        <v>106144.56060744883</v>
      </c>
    </row>
    <row r="26" spans="1:14" x14ac:dyDescent="0.25">
      <c r="A26" s="26">
        <f t="shared" si="10"/>
        <v>37015</v>
      </c>
      <c r="B26" s="78">
        <v>3.94</v>
      </c>
      <c r="C26" s="34">
        <f t="shared" si="2"/>
        <v>3.8085857944600003</v>
      </c>
      <c r="D26" s="35">
        <f t="shared" si="0"/>
        <v>9651</v>
      </c>
      <c r="E26" s="36">
        <f t="shared" si="3"/>
        <v>3.7685857944600003</v>
      </c>
      <c r="F26" s="73">
        <f t="shared" si="4"/>
        <v>15000</v>
      </c>
      <c r="G26" s="36">
        <f t="shared" si="5"/>
        <v>3.8285857944599999</v>
      </c>
      <c r="H26" s="35">
        <f t="shared" si="1"/>
        <v>3302.6399999999994</v>
      </c>
      <c r="I26" s="54"/>
      <c r="J26" s="76">
        <v>27953.64</v>
      </c>
      <c r="K26" s="31">
        <f t="shared" si="6"/>
        <v>36756.66150233346</v>
      </c>
      <c r="L26" s="32">
        <f t="shared" si="7"/>
        <v>56528.786916900004</v>
      </c>
      <c r="M26" s="33">
        <f t="shared" si="8"/>
        <v>12644.440588215371</v>
      </c>
      <c r="N26" s="5">
        <f t="shared" si="9"/>
        <v>105929.88900744883</v>
      </c>
    </row>
    <row r="27" spans="1:14" x14ac:dyDescent="0.25">
      <c r="A27" s="26">
        <f t="shared" si="10"/>
        <v>37016</v>
      </c>
      <c r="B27" s="78">
        <v>3.8650000000000002</v>
      </c>
      <c r="C27" s="34">
        <f t="shared" si="2"/>
        <v>3.8085857944600003</v>
      </c>
      <c r="D27" s="35">
        <f t="shared" si="0"/>
        <v>9651</v>
      </c>
      <c r="E27" s="36">
        <f t="shared" si="3"/>
        <v>3.7685857944600003</v>
      </c>
      <c r="F27" s="73">
        <f t="shared" si="4"/>
        <v>15000</v>
      </c>
      <c r="G27" s="36">
        <f t="shared" si="5"/>
        <v>3.7535857944600002</v>
      </c>
      <c r="H27" s="35">
        <f t="shared" si="1"/>
        <v>3424.41</v>
      </c>
      <c r="I27" s="54"/>
      <c r="J27" s="76">
        <v>28075.41</v>
      </c>
      <c r="K27" s="31">
        <f t="shared" si="6"/>
        <v>36756.66150233346</v>
      </c>
      <c r="L27" s="32">
        <f t="shared" si="7"/>
        <v>56528.786916900004</v>
      </c>
      <c r="M27" s="33">
        <f t="shared" si="8"/>
        <v>12853.816730406768</v>
      </c>
      <c r="N27" s="5">
        <f t="shared" si="9"/>
        <v>106139.26514964024</v>
      </c>
    </row>
    <row r="28" spans="1:14" x14ac:dyDescent="0.25">
      <c r="A28" s="26">
        <f t="shared" si="10"/>
        <v>37017</v>
      </c>
      <c r="B28" s="78">
        <v>3.8650000000000002</v>
      </c>
      <c r="C28" s="34">
        <f t="shared" si="2"/>
        <v>3.8085857944600003</v>
      </c>
      <c r="D28" s="35">
        <f t="shared" si="0"/>
        <v>9651</v>
      </c>
      <c r="E28" s="36">
        <f t="shared" si="3"/>
        <v>3.7685857944600003</v>
      </c>
      <c r="F28" s="73">
        <f t="shared" si="4"/>
        <v>15000</v>
      </c>
      <c r="G28" s="36">
        <f t="shared" si="5"/>
        <v>3.7535857944600002</v>
      </c>
      <c r="H28" s="35">
        <f t="shared" si="1"/>
        <v>3424.41</v>
      </c>
      <c r="I28" s="54"/>
      <c r="J28" s="76">
        <v>28075.41</v>
      </c>
      <c r="K28" s="31">
        <f t="shared" si="6"/>
        <v>36756.66150233346</v>
      </c>
      <c r="L28" s="32">
        <f t="shared" si="7"/>
        <v>56528.786916900004</v>
      </c>
      <c r="M28" s="33">
        <f t="shared" si="8"/>
        <v>12853.816730406768</v>
      </c>
      <c r="N28" s="5">
        <f t="shared" si="9"/>
        <v>106139.26514964024</v>
      </c>
    </row>
    <row r="29" spans="1:14" x14ac:dyDescent="0.25">
      <c r="A29" s="26">
        <f t="shared" si="10"/>
        <v>37018</v>
      </c>
      <c r="B29" s="78">
        <v>3.8650000000000002</v>
      </c>
      <c r="C29" s="34">
        <f t="shared" si="2"/>
        <v>3.8085857944600003</v>
      </c>
      <c r="D29" s="35">
        <f t="shared" si="0"/>
        <v>9651</v>
      </c>
      <c r="E29" s="36">
        <f t="shared" si="3"/>
        <v>3.7685857944600003</v>
      </c>
      <c r="F29" s="73">
        <f t="shared" si="4"/>
        <v>15000</v>
      </c>
      <c r="G29" s="36">
        <f t="shared" si="5"/>
        <v>3.7535857944600002</v>
      </c>
      <c r="H29" s="35">
        <f t="shared" si="1"/>
        <v>3424.41</v>
      </c>
      <c r="I29" s="54"/>
      <c r="J29" s="76">
        <v>28075.41</v>
      </c>
      <c r="K29" s="31">
        <f t="shared" si="6"/>
        <v>36756.66150233346</v>
      </c>
      <c r="L29" s="32">
        <f t="shared" si="7"/>
        <v>56528.786916900004</v>
      </c>
      <c r="M29" s="33">
        <f t="shared" si="8"/>
        <v>12853.816730406768</v>
      </c>
      <c r="N29" s="5">
        <f t="shared" si="9"/>
        <v>106139.26514964024</v>
      </c>
    </row>
    <row r="30" spans="1:14" x14ac:dyDescent="0.25">
      <c r="A30" s="26">
        <f t="shared" si="10"/>
        <v>37019</v>
      </c>
      <c r="B30" s="78">
        <v>3.78</v>
      </c>
      <c r="C30" s="34">
        <f t="shared" si="2"/>
        <v>3.8085857944600003</v>
      </c>
      <c r="D30" s="35">
        <f t="shared" si="0"/>
        <v>9651</v>
      </c>
      <c r="E30" s="36">
        <f t="shared" si="3"/>
        <v>3.7685857944600003</v>
      </c>
      <c r="F30" s="73">
        <f t="shared" si="4"/>
        <v>15000</v>
      </c>
      <c r="G30" s="36">
        <f t="shared" si="5"/>
        <v>3.6685857944599998</v>
      </c>
      <c r="H30" s="35">
        <f t="shared" si="1"/>
        <v>3628.3499999999985</v>
      </c>
      <c r="I30" s="54"/>
      <c r="J30" s="76">
        <v>28279.35</v>
      </c>
      <c r="K30" s="31">
        <f t="shared" si="6"/>
        <v>36756.66150233346</v>
      </c>
      <c r="L30" s="32">
        <f t="shared" si="7"/>
        <v>56528.786916900004</v>
      </c>
      <c r="M30" s="33">
        <f t="shared" si="8"/>
        <v>13310.913267328935</v>
      </c>
      <c r="N30" s="5">
        <f t="shared" si="9"/>
        <v>106596.36168656239</v>
      </c>
    </row>
    <row r="31" spans="1:14" x14ac:dyDescent="0.25">
      <c r="A31" s="26">
        <f t="shared" si="10"/>
        <v>37020</v>
      </c>
      <c r="B31" s="78">
        <v>3.6949999999999998</v>
      </c>
      <c r="C31" s="34">
        <f t="shared" si="2"/>
        <v>3.8085857944600003</v>
      </c>
      <c r="D31" s="35">
        <f t="shared" si="0"/>
        <v>9651</v>
      </c>
      <c r="E31" s="36">
        <f t="shared" si="3"/>
        <v>3.7685857944600003</v>
      </c>
      <c r="F31" s="73">
        <f t="shared" si="4"/>
        <v>15000</v>
      </c>
      <c r="G31" s="36">
        <f t="shared" si="5"/>
        <v>3.5835857944599998</v>
      </c>
      <c r="H31" s="35">
        <f t="shared" si="1"/>
        <v>2890.7999999999993</v>
      </c>
      <c r="I31" s="54"/>
      <c r="J31" s="76">
        <v>27541.8</v>
      </c>
      <c r="K31" s="31">
        <f t="shared" si="6"/>
        <v>36756.66150233346</v>
      </c>
      <c r="L31" s="32">
        <f t="shared" si="7"/>
        <v>56528.786916900004</v>
      </c>
      <c r="M31" s="33">
        <f t="shared" si="8"/>
        <v>10359.429814624966</v>
      </c>
      <c r="N31" s="5">
        <f t="shared" si="9"/>
        <v>103644.87823385843</v>
      </c>
    </row>
    <row r="32" spans="1:14" x14ac:dyDescent="0.25">
      <c r="A32" s="26">
        <f t="shared" si="10"/>
        <v>37021</v>
      </c>
      <c r="B32" s="78">
        <v>3.47</v>
      </c>
      <c r="C32" s="34">
        <f t="shared" si="2"/>
        <v>3.8085857944600003</v>
      </c>
      <c r="D32" s="35">
        <f t="shared" si="0"/>
        <v>9651</v>
      </c>
      <c r="E32" s="36">
        <f t="shared" si="3"/>
        <v>3.7685857944600003</v>
      </c>
      <c r="F32" s="73">
        <f t="shared" si="4"/>
        <v>15000</v>
      </c>
      <c r="G32" s="36">
        <f t="shared" si="5"/>
        <v>3.3585857944600002</v>
      </c>
      <c r="H32" s="35">
        <f t="shared" si="1"/>
        <v>2890.7999999999993</v>
      </c>
      <c r="I32" s="54"/>
      <c r="J32" s="76">
        <v>27541.8</v>
      </c>
      <c r="K32" s="31">
        <f t="shared" si="6"/>
        <v>36756.66150233346</v>
      </c>
      <c r="L32" s="32">
        <f t="shared" si="7"/>
        <v>56528.786916900004</v>
      </c>
      <c r="M32" s="33">
        <f t="shared" si="8"/>
        <v>9708.9998146249654</v>
      </c>
      <c r="N32" s="5">
        <f t="shared" si="9"/>
        <v>102994.44823385843</v>
      </c>
    </row>
    <row r="33" spans="1:14" x14ac:dyDescent="0.25">
      <c r="A33" s="26">
        <f t="shared" si="10"/>
        <v>37022</v>
      </c>
      <c r="B33" s="78">
        <v>3.3050000000000002</v>
      </c>
      <c r="C33" s="34">
        <f t="shared" si="2"/>
        <v>3.8085857944600003</v>
      </c>
      <c r="D33" s="35">
        <f t="shared" si="0"/>
        <v>9651</v>
      </c>
      <c r="E33" s="36">
        <f t="shared" si="3"/>
        <v>3.7685857944600003</v>
      </c>
      <c r="F33" s="73">
        <f t="shared" si="4"/>
        <v>15000</v>
      </c>
      <c r="G33" s="36">
        <f t="shared" si="5"/>
        <v>3.1935857944600001</v>
      </c>
      <c r="H33" s="35">
        <f t="shared" si="1"/>
        <v>2890.7999999999993</v>
      </c>
      <c r="I33" s="54"/>
      <c r="J33" s="76">
        <v>27541.8</v>
      </c>
      <c r="K33" s="31">
        <f t="shared" si="6"/>
        <v>36756.66150233346</v>
      </c>
      <c r="L33" s="32">
        <f t="shared" si="7"/>
        <v>56528.786916900004</v>
      </c>
      <c r="M33" s="33">
        <f t="shared" si="8"/>
        <v>9232.0178146249655</v>
      </c>
      <c r="N33" s="5">
        <f t="shared" si="9"/>
        <v>102517.46623385843</v>
      </c>
    </row>
    <row r="34" spans="1:14" x14ac:dyDescent="0.25">
      <c r="A34" s="26">
        <f t="shared" si="10"/>
        <v>37023</v>
      </c>
      <c r="B34" s="78">
        <v>3.1850000000000001</v>
      </c>
      <c r="C34" s="34">
        <f t="shared" si="2"/>
        <v>3.8085857944600003</v>
      </c>
      <c r="D34" s="35">
        <f t="shared" si="0"/>
        <v>9651</v>
      </c>
      <c r="E34" s="36">
        <f t="shared" si="3"/>
        <v>3.7685857944600003</v>
      </c>
      <c r="F34" s="73">
        <f t="shared" si="4"/>
        <v>15000</v>
      </c>
      <c r="G34" s="36">
        <f t="shared" si="5"/>
        <v>3.07358579446</v>
      </c>
      <c r="H34" s="35">
        <f t="shared" si="1"/>
        <v>2890.7999999999993</v>
      </c>
      <c r="I34" s="54"/>
      <c r="J34" s="76">
        <v>27541.8</v>
      </c>
      <c r="K34" s="31">
        <f t="shared" si="6"/>
        <v>36756.66150233346</v>
      </c>
      <c r="L34" s="32">
        <f t="shared" si="7"/>
        <v>56528.786916900004</v>
      </c>
      <c r="M34" s="33">
        <f t="shared" si="8"/>
        <v>8885.1218146249666</v>
      </c>
      <c r="N34" s="5">
        <f t="shared" si="9"/>
        <v>102170.57023385842</v>
      </c>
    </row>
    <row r="35" spans="1:14" x14ac:dyDescent="0.25">
      <c r="A35" s="26">
        <f t="shared" si="10"/>
        <v>37024</v>
      </c>
      <c r="B35" s="78">
        <v>3.1850000000000001</v>
      </c>
      <c r="C35" s="34">
        <f t="shared" si="2"/>
        <v>3.8085857944600003</v>
      </c>
      <c r="D35" s="35">
        <f t="shared" si="0"/>
        <v>9651</v>
      </c>
      <c r="E35" s="36">
        <f t="shared" si="3"/>
        <v>3.7685857944600003</v>
      </c>
      <c r="F35" s="73">
        <f t="shared" si="4"/>
        <v>15000</v>
      </c>
      <c r="G35" s="36">
        <f t="shared" si="5"/>
        <v>3.07358579446</v>
      </c>
      <c r="H35" s="35">
        <f t="shared" si="1"/>
        <v>2890.7999999999993</v>
      </c>
      <c r="I35" s="54"/>
      <c r="J35" s="76">
        <v>27541.8</v>
      </c>
      <c r="K35" s="31">
        <f t="shared" si="6"/>
        <v>36756.66150233346</v>
      </c>
      <c r="L35" s="32">
        <f t="shared" si="7"/>
        <v>56528.786916900004</v>
      </c>
      <c r="M35" s="33">
        <f t="shared" si="8"/>
        <v>8885.1218146249666</v>
      </c>
      <c r="N35" s="5">
        <f t="shared" si="9"/>
        <v>102170.57023385842</v>
      </c>
    </row>
    <row r="36" spans="1:14" x14ac:dyDescent="0.25">
      <c r="A36" s="26">
        <f t="shared" si="10"/>
        <v>37025</v>
      </c>
      <c r="B36" s="78">
        <v>3.1850000000000001</v>
      </c>
      <c r="C36" s="34">
        <f t="shared" si="2"/>
        <v>3.8085857944600003</v>
      </c>
      <c r="D36" s="35">
        <f t="shared" si="0"/>
        <v>9651</v>
      </c>
      <c r="E36" s="36">
        <f t="shared" si="3"/>
        <v>3.7685857944600003</v>
      </c>
      <c r="F36" s="73">
        <f t="shared" si="4"/>
        <v>15000</v>
      </c>
      <c r="G36" s="36">
        <f t="shared" si="5"/>
        <v>3.07358579446</v>
      </c>
      <c r="H36" s="35">
        <f t="shared" si="1"/>
        <v>2890.7999999999993</v>
      </c>
      <c r="I36" s="54"/>
      <c r="J36" s="76">
        <v>27541.8</v>
      </c>
      <c r="K36" s="31">
        <f t="shared" si="6"/>
        <v>36756.66150233346</v>
      </c>
      <c r="L36" s="32">
        <f t="shared" si="7"/>
        <v>56528.786916900004</v>
      </c>
      <c r="M36" s="33">
        <f t="shared" si="8"/>
        <v>8885.1218146249666</v>
      </c>
      <c r="N36" s="5">
        <f t="shared" si="9"/>
        <v>102170.57023385842</v>
      </c>
    </row>
    <row r="37" spans="1:14" x14ac:dyDescent="0.25">
      <c r="A37" s="26">
        <f t="shared" si="10"/>
        <v>37026</v>
      </c>
      <c r="B37" s="78">
        <v>3.1349999999999998</v>
      </c>
      <c r="C37" s="34">
        <f t="shared" si="2"/>
        <v>3.8085857944600003</v>
      </c>
      <c r="D37" s="35">
        <f t="shared" si="0"/>
        <v>9651</v>
      </c>
      <c r="E37" s="36">
        <f t="shared" si="3"/>
        <v>3.7685857944600003</v>
      </c>
      <c r="F37" s="73">
        <f t="shared" si="4"/>
        <v>15000</v>
      </c>
      <c r="G37" s="36">
        <f t="shared" si="5"/>
        <v>3.0235857944599998</v>
      </c>
      <c r="H37" s="35">
        <f t="shared" si="1"/>
        <v>1582.0200000000004</v>
      </c>
      <c r="I37" s="54"/>
      <c r="J37" s="76">
        <v>26233.02</v>
      </c>
      <c r="K37" s="31">
        <f t="shared" si="6"/>
        <v>36756.66150233346</v>
      </c>
      <c r="L37" s="32">
        <f t="shared" si="7"/>
        <v>56528.786916900004</v>
      </c>
      <c r="M37" s="33">
        <f t="shared" si="8"/>
        <v>4783.3731985516097</v>
      </c>
      <c r="N37" s="5">
        <f t="shared" si="9"/>
        <v>98068.82161778507</v>
      </c>
    </row>
    <row r="38" spans="1:14" x14ac:dyDescent="0.25">
      <c r="A38" s="26">
        <f t="shared" si="10"/>
        <v>37027</v>
      </c>
      <c r="B38" s="78">
        <v>3.03</v>
      </c>
      <c r="C38" s="34">
        <f t="shared" si="2"/>
        <v>3.8085857944600003</v>
      </c>
      <c r="D38" s="35">
        <f t="shared" si="0"/>
        <v>9651</v>
      </c>
      <c r="E38" s="36">
        <f t="shared" si="3"/>
        <v>3.7685857944600003</v>
      </c>
      <c r="F38" s="73">
        <f t="shared" si="4"/>
        <v>15000</v>
      </c>
      <c r="G38" s="36">
        <f t="shared" si="5"/>
        <v>2.9185857944599998</v>
      </c>
      <c r="H38" s="35">
        <f t="shared" si="1"/>
        <v>1582.0200000000004</v>
      </c>
      <c r="I38" s="54"/>
      <c r="J38" s="76">
        <v>26233.02</v>
      </c>
      <c r="K38" s="31">
        <f t="shared" si="6"/>
        <v>36756.66150233346</v>
      </c>
      <c r="L38" s="32">
        <f t="shared" si="7"/>
        <v>56528.786916900004</v>
      </c>
      <c r="M38" s="33">
        <f t="shared" si="8"/>
        <v>4617.2610985516103</v>
      </c>
      <c r="N38" s="5">
        <f t="shared" si="9"/>
        <v>97902.709517785072</v>
      </c>
    </row>
    <row r="39" spans="1:14" x14ac:dyDescent="0.25">
      <c r="A39" s="26">
        <f t="shared" si="10"/>
        <v>37028</v>
      </c>
      <c r="B39" s="78">
        <v>3.01</v>
      </c>
      <c r="C39" s="34">
        <f t="shared" si="2"/>
        <v>3.8085857944600003</v>
      </c>
      <c r="D39" s="35">
        <f t="shared" si="0"/>
        <v>9651</v>
      </c>
      <c r="E39" s="36">
        <f t="shared" si="3"/>
        <v>3.7685857944600003</v>
      </c>
      <c r="F39" s="73">
        <f t="shared" si="4"/>
        <v>15000</v>
      </c>
      <c r="G39" s="36">
        <f t="shared" si="5"/>
        <v>2.8985857944599998</v>
      </c>
      <c r="H39" s="35">
        <f t="shared" si="1"/>
        <v>1582.0200000000004</v>
      </c>
      <c r="I39" s="54"/>
      <c r="J39" s="76">
        <v>26233.02</v>
      </c>
      <c r="K39" s="31">
        <f t="shared" si="6"/>
        <v>36756.66150233346</v>
      </c>
      <c r="L39" s="32">
        <f t="shared" si="7"/>
        <v>56528.786916900004</v>
      </c>
      <c r="M39" s="33">
        <f t="shared" si="8"/>
        <v>4585.6206985516101</v>
      </c>
      <c r="N39" s="5">
        <f t="shared" si="9"/>
        <v>97871.069117785068</v>
      </c>
    </row>
    <row r="40" spans="1:14" x14ac:dyDescent="0.25">
      <c r="A40" s="26">
        <f t="shared" si="10"/>
        <v>37029</v>
      </c>
      <c r="B40" s="78">
        <v>2.7</v>
      </c>
      <c r="C40" s="34">
        <f t="shared" si="2"/>
        <v>3.8085857944600003</v>
      </c>
      <c r="D40" s="35">
        <f t="shared" si="0"/>
        <v>9651</v>
      </c>
      <c r="E40" s="36">
        <f t="shared" si="3"/>
        <v>3.7685857944600003</v>
      </c>
      <c r="F40" s="73">
        <f t="shared" si="4"/>
        <v>15000</v>
      </c>
      <c r="G40" s="36">
        <f t="shared" si="5"/>
        <v>2.5885857944600001</v>
      </c>
      <c r="H40" s="35">
        <f t="shared" si="1"/>
        <v>1582.0200000000004</v>
      </c>
      <c r="I40" s="54"/>
      <c r="J40" s="76">
        <v>26233.02</v>
      </c>
      <c r="K40" s="31">
        <f t="shared" si="6"/>
        <v>36756.66150233346</v>
      </c>
      <c r="L40" s="32">
        <f t="shared" si="7"/>
        <v>56528.786916900004</v>
      </c>
      <c r="M40" s="33">
        <f t="shared" si="8"/>
        <v>4095.1944985516106</v>
      </c>
      <c r="N40" s="5">
        <f t="shared" si="9"/>
        <v>97380.64291778508</v>
      </c>
    </row>
    <row r="41" spans="1:14" x14ac:dyDescent="0.25">
      <c r="A41" s="26">
        <f t="shared" si="10"/>
        <v>37030</v>
      </c>
      <c r="B41" s="78">
        <v>2.3650000000000002</v>
      </c>
      <c r="C41" s="34">
        <f t="shared" si="2"/>
        <v>3.8085857944600003</v>
      </c>
      <c r="D41" s="35">
        <f t="shared" si="0"/>
        <v>9651</v>
      </c>
      <c r="E41" s="36">
        <f t="shared" si="3"/>
        <v>3.7685857944600003</v>
      </c>
      <c r="F41" s="73">
        <f t="shared" si="4"/>
        <v>15000</v>
      </c>
      <c r="G41" s="36">
        <f t="shared" si="5"/>
        <v>2.2535857944600002</v>
      </c>
      <c r="H41" s="35">
        <f t="shared" si="1"/>
        <v>1582.0200000000004</v>
      </c>
      <c r="I41" s="54"/>
      <c r="J41" s="76">
        <v>26233.02</v>
      </c>
      <c r="K41" s="31">
        <f t="shared" si="6"/>
        <v>36756.66150233346</v>
      </c>
      <c r="L41" s="32">
        <f t="shared" si="7"/>
        <v>56528.786916900004</v>
      </c>
      <c r="M41" s="33">
        <f t="shared" si="8"/>
        <v>3565.2177985516105</v>
      </c>
      <c r="N41" s="5">
        <f t="shared" si="9"/>
        <v>96850.666217785081</v>
      </c>
    </row>
    <row r="42" spans="1:14" x14ac:dyDescent="0.25">
      <c r="A42" s="26">
        <f t="shared" si="10"/>
        <v>37031</v>
      </c>
      <c r="B42" s="78">
        <v>2.3650000000000002</v>
      </c>
      <c r="C42" s="34">
        <f t="shared" si="2"/>
        <v>3.8085857944600003</v>
      </c>
      <c r="D42" s="35">
        <f t="shared" si="0"/>
        <v>9651</v>
      </c>
      <c r="E42" s="36">
        <f t="shared" si="3"/>
        <v>3.7685857944600003</v>
      </c>
      <c r="F42" s="73">
        <f t="shared" si="4"/>
        <v>15000</v>
      </c>
      <c r="G42" s="36">
        <f t="shared" si="5"/>
        <v>2.2535857944600002</v>
      </c>
      <c r="H42" s="35">
        <f t="shared" si="1"/>
        <v>1582.0200000000004</v>
      </c>
      <c r="I42" s="54"/>
      <c r="J42" s="76">
        <v>26233.02</v>
      </c>
      <c r="K42" s="31">
        <f t="shared" si="6"/>
        <v>36756.66150233346</v>
      </c>
      <c r="L42" s="32">
        <f t="shared" si="7"/>
        <v>56528.786916900004</v>
      </c>
      <c r="M42" s="33">
        <f t="shared" si="8"/>
        <v>3565.2177985516105</v>
      </c>
      <c r="N42" s="5">
        <f t="shared" si="9"/>
        <v>96850.666217785081</v>
      </c>
    </row>
    <row r="43" spans="1:14" x14ac:dyDescent="0.25">
      <c r="A43" s="26">
        <f t="shared" si="10"/>
        <v>37032</v>
      </c>
      <c r="B43" s="78">
        <v>2.3650000000000002</v>
      </c>
      <c r="C43" s="34">
        <f t="shared" si="2"/>
        <v>3.8085857944600003</v>
      </c>
      <c r="D43" s="35">
        <f>MIN(0.9*$B$8,J43)-F43</f>
        <v>9651</v>
      </c>
      <c r="E43" s="36">
        <f t="shared" si="3"/>
        <v>3.7685857944600003</v>
      </c>
      <c r="F43" s="73">
        <f t="shared" si="4"/>
        <v>15000</v>
      </c>
      <c r="G43" s="36">
        <f t="shared" si="5"/>
        <v>2.2535857944600002</v>
      </c>
      <c r="H43" s="35">
        <f t="shared" si="1"/>
        <v>1582.0200000000004</v>
      </c>
      <c r="I43" s="54"/>
      <c r="J43" s="76">
        <v>26233.02</v>
      </c>
      <c r="K43" s="31">
        <f t="shared" si="6"/>
        <v>36756.66150233346</v>
      </c>
      <c r="L43" s="32">
        <f t="shared" si="7"/>
        <v>56528.786916900004</v>
      </c>
      <c r="M43" s="33">
        <f t="shared" si="8"/>
        <v>3565.2177985516105</v>
      </c>
      <c r="N43" s="5">
        <f t="shared" si="9"/>
        <v>96850.666217785081</v>
      </c>
    </row>
    <row r="44" spans="1:14" x14ac:dyDescent="0.25">
      <c r="A44" s="26">
        <f t="shared" si="10"/>
        <v>37033</v>
      </c>
      <c r="B44" s="78">
        <v>2.71</v>
      </c>
      <c r="C44" s="34">
        <f t="shared" si="2"/>
        <v>3.8085857944600003</v>
      </c>
      <c r="D44" s="35">
        <f t="shared" ref="D44:D50" si="11">MIN(0.9*$B$8,J44)-F44</f>
        <v>9651</v>
      </c>
      <c r="E44" s="36">
        <f t="shared" si="3"/>
        <v>3.7685857944600003</v>
      </c>
      <c r="F44" s="73">
        <f t="shared" si="4"/>
        <v>15000</v>
      </c>
      <c r="G44" s="36">
        <f t="shared" si="5"/>
        <v>2.5985857944599999</v>
      </c>
      <c r="H44" s="35">
        <f t="shared" si="1"/>
        <v>1458.2700000000004</v>
      </c>
      <c r="I44" s="54"/>
      <c r="J44" s="76">
        <v>26109.27</v>
      </c>
      <c r="K44" s="31">
        <f t="shared" si="6"/>
        <v>36756.66150233346</v>
      </c>
      <c r="L44" s="32">
        <f t="shared" si="7"/>
        <v>56528.786916900004</v>
      </c>
      <c r="M44" s="33">
        <f t="shared" si="8"/>
        <v>3789.439706487185</v>
      </c>
      <c r="N44" s="5">
        <f t="shared" si="9"/>
        <v>97074.888125720652</v>
      </c>
    </row>
    <row r="45" spans="1:14" x14ac:dyDescent="0.25">
      <c r="A45" s="26">
        <f t="shared" si="10"/>
        <v>37034</v>
      </c>
      <c r="B45" s="78">
        <v>2.9</v>
      </c>
      <c r="C45" s="34">
        <f t="shared" si="2"/>
        <v>3.8085857944600003</v>
      </c>
      <c r="D45" s="35">
        <f t="shared" si="11"/>
        <v>9651</v>
      </c>
      <c r="E45" s="36">
        <f t="shared" si="3"/>
        <v>3.7685857944600003</v>
      </c>
      <c r="F45" s="73">
        <f t="shared" si="4"/>
        <v>15000</v>
      </c>
      <c r="G45" s="36">
        <f t="shared" si="5"/>
        <v>2.7885857944599999</v>
      </c>
      <c r="H45" s="35">
        <f t="shared" si="1"/>
        <v>1458.2700000000004</v>
      </c>
      <c r="I45" s="54"/>
      <c r="J45" s="76">
        <v>26109.27</v>
      </c>
      <c r="K45" s="31">
        <f t="shared" si="6"/>
        <v>36756.66150233346</v>
      </c>
      <c r="L45" s="32">
        <f t="shared" si="7"/>
        <v>56528.786916900004</v>
      </c>
      <c r="M45" s="33">
        <f t="shared" si="8"/>
        <v>4066.5110064871851</v>
      </c>
      <c r="N45" s="5">
        <f t="shared" si="9"/>
        <v>97351.959425720648</v>
      </c>
    </row>
    <row r="46" spans="1:14" x14ac:dyDescent="0.25">
      <c r="A46" s="26">
        <f t="shared" si="10"/>
        <v>37035</v>
      </c>
      <c r="B46" s="78">
        <v>2.84</v>
      </c>
      <c r="C46" s="34">
        <f t="shared" si="2"/>
        <v>3.8085857944600003</v>
      </c>
      <c r="D46" s="35">
        <f t="shared" si="11"/>
        <v>9651</v>
      </c>
      <c r="E46" s="36">
        <f t="shared" si="3"/>
        <v>3.7685857944600003</v>
      </c>
      <c r="F46" s="73">
        <f t="shared" si="4"/>
        <v>15000</v>
      </c>
      <c r="G46" s="36">
        <f t="shared" si="5"/>
        <v>2.7285857944599998</v>
      </c>
      <c r="H46" s="35">
        <f t="shared" si="1"/>
        <v>1458.2700000000004</v>
      </c>
      <c r="I46" s="54"/>
      <c r="J46" s="76">
        <v>26109.27</v>
      </c>
      <c r="K46" s="31">
        <f t="shared" si="6"/>
        <v>36756.66150233346</v>
      </c>
      <c r="L46" s="32">
        <f t="shared" si="7"/>
        <v>56528.786916900004</v>
      </c>
      <c r="M46" s="33">
        <f t="shared" si="8"/>
        <v>3979.0148064871851</v>
      </c>
      <c r="N46" s="5">
        <f t="shared" si="9"/>
        <v>97264.463225720654</v>
      </c>
    </row>
    <row r="47" spans="1:14" x14ac:dyDescent="0.25">
      <c r="A47" s="26">
        <f t="shared" si="10"/>
        <v>37036</v>
      </c>
      <c r="B47" s="78">
        <v>2.91</v>
      </c>
      <c r="C47" s="34">
        <f t="shared" si="2"/>
        <v>3.8085857944600003</v>
      </c>
      <c r="D47" s="35">
        <f t="shared" si="11"/>
        <v>9651</v>
      </c>
      <c r="E47" s="36">
        <f t="shared" si="3"/>
        <v>3.7685857944600003</v>
      </c>
      <c r="F47" s="73">
        <f t="shared" si="4"/>
        <v>15000</v>
      </c>
      <c r="G47" s="36">
        <f t="shared" si="5"/>
        <v>2.7985857944600001</v>
      </c>
      <c r="H47" s="35">
        <f t="shared" si="1"/>
        <v>1949.3100000000013</v>
      </c>
      <c r="I47" s="54"/>
      <c r="J47" s="76">
        <v>26600.31</v>
      </c>
      <c r="K47" s="31">
        <f t="shared" si="6"/>
        <v>36756.66150233346</v>
      </c>
      <c r="L47" s="32">
        <f t="shared" si="7"/>
        <v>56528.786916900004</v>
      </c>
      <c r="M47" s="33">
        <f t="shared" si="8"/>
        <v>5455.3112749988268</v>
      </c>
      <c r="N47" s="5">
        <f t="shared" si="9"/>
        <v>98740.759694232285</v>
      </c>
    </row>
    <row r="48" spans="1:14" x14ac:dyDescent="0.25">
      <c r="A48" s="26">
        <f t="shared" si="10"/>
        <v>37037</v>
      </c>
      <c r="B48" s="78">
        <v>2.3149999999999999</v>
      </c>
      <c r="C48" s="34">
        <f t="shared" si="2"/>
        <v>3.8085857944600003</v>
      </c>
      <c r="D48" s="35">
        <f t="shared" si="11"/>
        <v>9651</v>
      </c>
      <c r="E48" s="36">
        <f t="shared" si="3"/>
        <v>3.7685857944600003</v>
      </c>
      <c r="F48" s="73">
        <f t="shared" si="4"/>
        <v>15000</v>
      </c>
      <c r="G48" s="36">
        <f t="shared" si="5"/>
        <v>2.2035857944599999</v>
      </c>
      <c r="H48" s="35">
        <f t="shared" si="1"/>
        <v>2256.2099999999991</v>
      </c>
      <c r="I48" s="54"/>
      <c r="J48" s="76">
        <v>26907.21</v>
      </c>
      <c r="K48" s="31">
        <f t="shared" si="6"/>
        <v>36756.66150233346</v>
      </c>
      <c r="L48" s="32">
        <f t="shared" si="7"/>
        <v>56528.786916900004</v>
      </c>
      <c r="M48" s="33">
        <f t="shared" si="8"/>
        <v>4971.7523053185942</v>
      </c>
      <c r="N48" s="5">
        <f t="shared" si="9"/>
        <v>98257.200724552065</v>
      </c>
    </row>
    <row r="49" spans="1:14" x14ac:dyDescent="0.25">
      <c r="A49" s="26">
        <f t="shared" si="10"/>
        <v>37038</v>
      </c>
      <c r="B49" s="78">
        <v>2.3149999999999999</v>
      </c>
      <c r="C49" s="34">
        <f t="shared" si="2"/>
        <v>3.8085857944600003</v>
      </c>
      <c r="D49" s="35">
        <f t="shared" si="11"/>
        <v>9651</v>
      </c>
      <c r="E49" s="36">
        <f t="shared" si="3"/>
        <v>3.7685857944600003</v>
      </c>
      <c r="F49" s="73">
        <f t="shared" si="4"/>
        <v>15000</v>
      </c>
      <c r="G49" s="36">
        <f t="shared" si="5"/>
        <v>2.2035857944599999</v>
      </c>
      <c r="H49" s="35">
        <f t="shared" si="1"/>
        <v>2256.2099999999991</v>
      </c>
      <c r="I49" s="54"/>
      <c r="J49" s="76">
        <v>26907.21</v>
      </c>
      <c r="K49" s="31">
        <f t="shared" si="6"/>
        <v>36756.66150233346</v>
      </c>
      <c r="L49" s="32">
        <f t="shared" si="7"/>
        <v>56528.786916900004</v>
      </c>
      <c r="M49" s="33">
        <f t="shared" si="8"/>
        <v>4971.7523053185942</v>
      </c>
      <c r="N49" s="5">
        <f t="shared" si="9"/>
        <v>98257.200724552065</v>
      </c>
    </row>
    <row r="50" spans="1:14" x14ac:dyDescent="0.25">
      <c r="A50" s="26">
        <f t="shared" si="10"/>
        <v>37039</v>
      </c>
      <c r="B50" s="78">
        <v>2.3149999999999999</v>
      </c>
      <c r="C50" s="34">
        <f t="shared" si="2"/>
        <v>3.8085857944600003</v>
      </c>
      <c r="D50" s="35">
        <f t="shared" si="11"/>
        <v>9651</v>
      </c>
      <c r="E50" s="36">
        <f t="shared" si="3"/>
        <v>3.7685857944600003</v>
      </c>
      <c r="F50" s="73">
        <f t="shared" si="4"/>
        <v>15000</v>
      </c>
      <c r="G50" s="36">
        <f t="shared" si="5"/>
        <v>2.2035857944599999</v>
      </c>
      <c r="H50" s="35">
        <f t="shared" si="1"/>
        <v>2256.2099999999991</v>
      </c>
      <c r="I50" s="54"/>
      <c r="J50" s="76">
        <v>26907.21</v>
      </c>
      <c r="K50" s="31">
        <f t="shared" si="6"/>
        <v>36756.66150233346</v>
      </c>
      <c r="L50" s="32">
        <f t="shared" si="7"/>
        <v>56528.786916900004</v>
      </c>
      <c r="M50" s="33">
        <f t="shared" si="8"/>
        <v>4971.7523053185942</v>
      </c>
      <c r="N50" s="5">
        <f t="shared" si="9"/>
        <v>98257.200724552065</v>
      </c>
    </row>
    <row r="51" spans="1:14" x14ac:dyDescent="0.25">
      <c r="A51" s="26">
        <f t="shared" si="10"/>
        <v>37040</v>
      </c>
      <c r="B51" s="78">
        <v>2.3149999999999999</v>
      </c>
      <c r="C51" s="34">
        <f t="shared" si="2"/>
        <v>3.8085857944600003</v>
      </c>
      <c r="D51" s="35">
        <f>MIN(0.9*$B$8,J51)-F51</f>
        <v>9651</v>
      </c>
      <c r="E51" s="36">
        <f t="shared" si="3"/>
        <v>3.7685857944600003</v>
      </c>
      <c r="F51" s="73">
        <f>IF(J51+I51&gt;$F$22,$F$22,J51+I51)</f>
        <v>15000</v>
      </c>
      <c r="G51" s="36">
        <f>+B51+$E$17</f>
        <v>2.2035857944599999</v>
      </c>
      <c r="H51" s="35">
        <f>+J51-F51-D51</f>
        <v>2256.2099999999991</v>
      </c>
      <c r="I51" s="54"/>
      <c r="J51" s="76">
        <v>26907.21</v>
      </c>
      <c r="K51" s="31">
        <f t="shared" si="6"/>
        <v>36756.66150233346</v>
      </c>
      <c r="L51" s="32">
        <f t="shared" si="7"/>
        <v>56528.786916900004</v>
      </c>
      <c r="M51" s="33">
        <f t="shared" si="8"/>
        <v>4971.7523053185942</v>
      </c>
      <c r="N51" s="5">
        <f t="shared" si="9"/>
        <v>98257.200724552065</v>
      </c>
    </row>
    <row r="52" spans="1:14" x14ac:dyDescent="0.25">
      <c r="A52" s="26">
        <f t="shared" si="10"/>
        <v>37041</v>
      </c>
      <c r="B52" s="78">
        <v>2.7450000000000001</v>
      </c>
      <c r="C52" s="34">
        <f t="shared" si="2"/>
        <v>3.8085857944600003</v>
      </c>
      <c r="D52" s="35">
        <f>MIN(0.9*$B$8,J52)-F52</f>
        <v>9651</v>
      </c>
      <c r="E52" s="36">
        <f t="shared" si="3"/>
        <v>3.7685857944600003</v>
      </c>
      <c r="F52" s="73">
        <f>IF(J52+I52&gt;$F$22,$F$22,J52+I52)</f>
        <v>15000</v>
      </c>
      <c r="G52" s="36">
        <f>+B52+$E$17</f>
        <v>2.6335857944600001</v>
      </c>
      <c r="H52" s="35">
        <f>+J52-F52-D52</f>
        <v>2256.2099999999991</v>
      </c>
      <c r="I52" s="54"/>
      <c r="J52" s="76">
        <v>26907.21</v>
      </c>
      <c r="K52" s="31">
        <f>+C52*D52</f>
        <v>36756.66150233346</v>
      </c>
      <c r="L52" s="32">
        <f>+E52*F52</f>
        <v>56528.786916900004</v>
      </c>
      <c r="M52" s="33">
        <f>+G52*H52</f>
        <v>5941.9226053185948</v>
      </c>
      <c r="N52" s="5">
        <f>+C52*D52+E52*F52+G52*H52</f>
        <v>99227.371024552063</v>
      </c>
    </row>
    <row r="53" spans="1:14" x14ac:dyDescent="0.25">
      <c r="A53" s="26">
        <f>+A52+1</f>
        <v>37042</v>
      </c>
      <c r="B53" s="78">
        <v>2.3149999999999999</v>
      </c>
      <c r="C53" s="34">
        <f t="shared" si="2"/>
        <v>3.8085857944600003</v>
      </c>
      <c r="D53" s="35">
        <f>MIN(0.9*$B$8,J53)-F53</f>
        <v>9651</v>
      </c>
      <c r="E53" s="36">
        <f t="shared" si="3"/>
        <v>3.7685857944600003</v>
      </c>
      <c r="F53" s="73">
        <f>IF(J53+I53&gt;$F$22,$F$22,J53+I53)</f>
        <v>15000</v>
      </c>
      <c r="G53" s="36">
        <f>+B53+$E$17</f>
        <v>2.2035857944599999</v>
      </c>
      <c r="H53" s="35">
        <f>+J53-F53-D53</f>
        <v>2256.2099999999991</v>
      </c>
      <c r="I53" s="54"/>
      <c r="J53" s="76">
        <v>26907.21</v>
      </c>
      <c r="K53" s="31">
        <f>+C53*D53</f>
        <v>36756.66150233346</v>
      </c>
      <c r="L53" s="32">
        <f>+E53*F53</f>
        <v>56528.786916900004</v>
      </c>
      <c r="M53" s="33">
        <f>+G53*H53</f>
        <v>4971.7523053185942</v>
      </c>
      <c r="N53" s="5">
        <f>+C53*D53+E53*F53+G53*H53</f>
        <v>98257.200724552065</v>
      </c>
    </row>
    <row r="54" spans="1:14" ht="13.8" thickBot="1" x14ac:dyDescent="0.3">
      <c r="B54" s="67">
        <f>SUM(B23:B53)/31</f>
        <v>3.1051612903225805</v>
      </c>
      <c r="D54" s="40">
        <f>SUM(D23:D53)</f>
        <v>299181</v>
      </c>
      <c r="F54" s="41">
        <f>SUM(F23:F53)</f>
        <v>465000</v>
      </c>
      <c r="H54" s="79">
        <f>SUM(H23:H53)</f>
        <v>73717.38</v>
      </c>
      <c r="I54" s="30"/>
      <c r="J54" s="79">
        <f>SUM(J23:J53)</f>
        <v>837898.37999999989</v>
      </c>
      <c r="K54" s="42">
        <f>SUM(K23:K53)</f>
        <v>1139456.5065723374</v>
      </c>
      <c r="L54" s="43">
        <f>SUM(L23:L53)</f>
        <v>1752392.3944238992</v>
      </c>
      <c r="M54" s="44">
        <f>SUM(M23:M53)</f>
        <v>230024.55012280968</v>
      </c>
      <c r="N54" s="45">
        <f>SUM(N23:N53)</f>
        <v>3121873.4511190462</v>
      </c>
    </row>
    <row r="55" spans="1:14" x14ac:dyDescent="0.25">
      <c r="B55" s="46"/>
    </row>
    <row r="56" spans="1:14" x14ac:dyDescent="0.25">
      <c r="B56" s="46"/>
      <c r="I56" s="47"/>
      <c r="J56" t="s">
        <v>18</v>
      </c>
      <c r="K56" s="48">
        <f>+K54/D54</f>
        <v>3.8085857944600003</v>
      </c>
      <c r="L56" s="48">
        <f>+L54/F54</f>
        <v>3.7685857944599985</v>
      </c>
      <c r="M56" s="48">
        <f>+M54/H54</f>
        <v>3.1203571006295894</v>
      </c>
      <c r="N56" s="48">
        <f>+N54/(J54+I54)</f>
        <v>3.7258377932644371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0241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1" r:id="rId5"/>
      </mc:Fallback>
    </mc:AlternateContent>
    <mc:AlternateContent xmlns:mc="http://schemas.openxmlformats.org/markup-compatibility/2006">
      <mc:Choice Requires="x14">
        <oleObject progId="Paint.Picture" shapeId="10242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2" r:id="rId7"/>
      </mc:Fallback>
    </mc:AlternateContent>
    <mc:AlternateContent xmlns:mc="http://schemas.openxmlformats.org/markup-compatibility/2006">
      <mc:Choice Requires="x14">
        <oleObject progId="Paint.Picture" shapeId="10243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3" r:id="rId8"/>
      </mc:Fallback>
    </mc:AlternateContent>
    <mc:AlternateContent xmlns:mc="http://schemas.openxmlformats.org/markup-compatibility/2006">
      <mc:Choice Requires="x14">
        <oleObject progId="Paint.Picture" shapeId="10244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4" r:id="rId9"/>
      </mc:Fallback>
    </mc:AlternateContent>
    <mc:AlternateContent xmlns:mc="http://schemas.openxmlformats.org/markup-compatibility/2006">
      <mc:Choice Requires="x14">
        <oleObject progId="Paint.Picture" shapeId="10245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5" r:id="rId10"/>
      </mc:Fallback>
    </mc:AlternateContent>
    <mc:AlternateContent xmlns:mc="http://schemas.openxmlformats.org/markup-compatibility/2006">
      <mc:Choice Requires="x14">
        <oleObject progId="Paint.Picture" shapeId="10246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6" r:id="rId11"/>
      </mc:Fallback>
    </mc:AlternateContent>
    <mc:AlternateContent xmlns:mc="http://schemas.openxmlformats.org/markup-compatibility/2006">
      <mc:Choice Requires="x14">
        <oleObject progId="Paint.Picture" shapeId="10247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7" r:id="rId12"/>
      </mc:Fallback>
    </mc:AlternateContent>
    <mc:AlternateContent xmlns:mc="http://schemas.openxmlformats.org/markup-compatibility/2006">
      <mc:Choice Requires="x14">
        <oleObject progId="Paint.Picture" shapeId="10248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8" r:id="rId13"/>
      </mc:Fallback>
    </mc:AlternateContent>
    <mc:AlternateContent xmlns:mc="http://schemas.openxmlformats.org/markup-compatibility/2006">
      <mc:Choice Requires="x14">
        <oleObject progId="Paint.Picture" shapeId="10249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49" r:id="rId14"/>
      </mc:Fallback>
    </mc:AlternateContent>
    <mc:AlternateContent xmlns:mc="http://schemas.openxmlformats.org/markup-compatibility/2006">
      <mc:Choice Requires="x14">
        <oleObject progId="Paint.Picture" shapeId="10250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0" r:id="rId15"/>
      </mc:Fallback>
    </mc:AlternateContent>
    <mc:AlternateContent xmlns:mc="http://schemas.openxmlformats.org/markup-compatibility/2006">
      <mc:Choice Requires="x14">
        <oleObject progId="Paint.Picture" shapeId="10251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1" r:id="rId16"/>
      </mc:Fallback>
    </mc:AlternateContent>
    <mc:AlternateContent xmlns:mc="http://schemas.openxmlformats.org/markup-compatibility/2006">
      <mc:Choice Requires="x14">
        <oleObject progId="Paint.Picture" shapeId="10252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2" r:id="rId17"/>
      </mc:Fallback>
    </mc:AlternateContent>
    <mc:AlternateContent xmlns:mc="http://schemas.openxmlformats.org/markup-compatibility/2006">
      <mc:Choice Requires="x14">
        <oleObject progId="Paint.Picture" shapeId="10253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3" r:id="rId18"/>
      </mc:Fallback>
    </mc:AlternateContent>
    <mc:AlternateContent xmlns:mc="http://schemas.openxmlformats.org/markup-compatibility/2006">
      <mc:Choice Requires="x14">
        <oleObject progId="Paint.Picture" shapeId="10254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4" r:id="rId19"/>
      </mc:Fallback>
    </mc:AlternateContent>
    <mc:AlternateContent xmlns:mc="http://schemas.openxmlformats.org/markup-compatibility/2006">
      <mc:Choice Requires="x14">
        <oleObject progId="Paint.Picture" shapeId="10255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5" r:id="rId20"/>
      </mc:Fallback>
    </mc:AlternateContent>
    <mc:AlternateContent xmlns:mc="http://schemas.openxmlformats.org/markup-compatibility/2006">
      <mc:Choice Requires="x14">
        <oleObject progId="Paint.Picture" shapeId="10256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6" r:id="rId21"/>
      </mc:Fallback>
    </mc:AlternateContent>
    <mc:AlternateContent xmlns:mc="http://schemas.openxmlformats.org/markup-compatibility/2006">
      <mc:Choice Requires="x14">
        <oleObject progId="Paint.Picture" shapeId="10257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7" r:id="rId22"/>
      </mc:Fallback>
    </mc:AlternateContent>
    <mc:AlternateContent xmlns:mc="http://schemas.openxmlformats.org/markup-compatibility/2006">
      <mc:Choice Requires="x14">
        <oleObject progId="Paint.Picture" shapeId="10258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8" r:id="rId23"/>
      </mc:Fallback>
    </mc:AlternateContent>
    <mc:AlternateContent xmlns:mc="http://schemas.openxmlformats.org/markup-compatibility/2006">
      <mc:Choice Requires="x14">
        <oleObject progId="Paint.Picture" shapeId="10259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59" r:id="rId24"/>
      </mc:Fallback>
    </mc:AlternateContent>
    <mc:AlternateContent xmlns:mc="http://schemas.openxmlformats.org/markup-compatibility/2006">
      <mc:Choice Requires="x14">
        <oleObject progId="Paint.Picture" shapeId="10260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60" r:id="rId25"/>
      </mc:Fallback>
    </mc:AlternateContent>
    <mc:AlternateContent xmlns:mc="http://schemas.openxmlformats.org/markup-compatibility/2006">
      <mc:Choice Requires="x14">
        <oleObject progId="Paint.Picture" shapeId="10261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61" r:id="rId26"/>
      </mc:Fallback>
    </mc:AlternateContent>
    <mc:AlternateContent xmlns:mc="http://schemas.openxmlformats.org/markup-compatibility/2006">
      <mc:Choice Requires="x14">
        <oleObject progId="Paint.Picture" shapeId="10262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62" r:id="rId27"/>
      </mc:Fallback>
    </mc:AlternateContent>
    <mc:AlternateContent xmlns:mc="http://schemas.openxmlformats.org/markup-compatibility/2006">
      <mc:Choice Requires="x14">
        <oleObject progId="Paint.Picture" shapeId="10263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63" r:id="rId28"/>
      </mc:Fallback>
    </mc:AlternateContent>
    <mc:AlternateContent xmlns:mc="http://schemas.openxmlformats.org/markup-compatibility/2006">
      <mc:Choice Requires="x14">
        <oleObject progId="Paint.Picture" shapeId="10264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0264" r:id="rId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5" workbookViewId="0">
      <selection activeCell="B55" sqref="B55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style="81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43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25668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80">
        <v>2.4300000000000002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5">
      <c r="A17" s="9" t="s">
        <v>10</v>
      </c>
      <c r="B17" s="10" t="s">
        <v>11</v>
      </c>
      <c r="C17" s="11">
        <v>0.03</v>
      </c>
      <c r="D17" s="88">
        <v>-0.14141415262000001</v>
      </c>
      <c r="E17" s="68">
        <f>SUM(C17:D17)</f>
        <v>-0.11141415262000001</v>
      </c>
      <c r="F17" s="10"/>
      <c r="G17" s="10"/>
      <c r="H17" s="10"/>
      <c r="I17" s="51"/>
    </row>
    <row r="18" spans="1:16" x14ac:dyDescent="0.25">
      <c r="A18" s="9"/>
      <c r="B18" s="10" t="s">
        <v>22</v>
      </c>
      <c r="C18" s="11">
        <v>0</v>
      </c>
      <c r="D18" s="88">
        <v>-0.14141415262000001</v>
      </c>
      <c r="E18" s="68">
        <f>SUM(C18:D18)</f>
        <v>-0.14141415262000001</v>
      </c>
      <c r="F18" s="10"/>
      <c r="G18" s="10"/>
      <c r="H18" s="10"/>
      <c r="I18" s="51"/>
    </row>
    <row r="19" spans="1:16" ht="13.8" thickBot="1" x14ac:dyDescent="0.3">
      <c r="A19" s="12"/>
      <c r="B19" s="13" t="s">
        <v>23</v>
      </c>
      <c r="C19" s="14">
        <v>0.04</v>
      </c>
      <c r="D19" s="89">
        <v>-0.14141415262000001</v>
      </c>
      <c r="E19" s="69">
        <f>SUM(C19:D19)</f>
        <v>-0.10141415262</v>
      </c>
      <c r="F19" s="10"/>
      <c r="G19" s="10"/>
      <c r="H19" s="10"/>
      <c r="I19" s="51"/>
    </row>
    <row r="20" spans="1:16" ht="13.8" thickBot="1" x14ac:dyDescent="0.3"/>
    <row r="21" spans="1:16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5">
      <c r="A23" s="26">
        <v>37043</v>
      </c>
      <c r="B23" s="78">
        <v>2.68</v>
      </c>
      <c r="C23" s="27">
        <f>+$B$11+$E$19</f>
        <v>2.3285858473800003</v>
      </c>
      <c r="D23" s="28">
        <f>ROUND(MIN(0.9*$B$8,J23)-F23,0)</f>
        <v>8101</v>
      </c>
      <c r="E23" s="29">
        <f>+$B$11+$E$18</f>
        <v>2.2885858473800003</v>
      </c>
      <c r="F23" s="71">
        <f>ROUND(IF(J23+I23&gt;$F$22,$F$22,J23+I23),0)</f>
        <v>15000</v>
      </c>
      <c r="G23" s="29">
        <f>+B23+$E$17</f>
        <v>2.5685858473800001</v>
      </c>
      <c r="H23" s="28">
        <f t="shared" ref="H23:H50" si="0">+J23-F23-D23</f>
        <v>2310</v>
      </c>
      <c r="I23" s="53"/>
      <c r="J23" s="76">
        <v>25411</v>
      </c>
      <c r="K23" s="64">
        <f>+C23*D23</f>
        <v>18863.873949625384</v>
      </c>
      <c r="L23" s="65">
        <f>+E23*F23</f>
        <v>34328.787710700002</v>
      </c>
      <c r="M23" s="66">
        <f>+G23*H23</f>
        <v>5933.4333074478</v>
      </c>
      <c r="N23" s="5">
        <f>+C23*D23+E23*F23+G23*H23</f>
        <v>59126.094967773184</v>
      </c>
      <c r="P23" s="90">
        <f>ROUND(J23,0)</f>
        <v>25411</v>
      </c>
    </row>
    <row r="24" spans="1:16" x14ac:dyDescent="0.25">
      <c r="A24" s="26">
        <f>+A23+1</f>
        <v>37044</v>
      </c>
      <c r="B24" s="78">
        <v>2.62</v>
      </c>
      <c r="C24" s="34">
        <f t="shared" ref="C24:C52" si="1">+$B$11+$E$19</f>
        <v>2.3285858473800003</v>
      </c>
      <c r="D24" s="35">
        <f t="shared" ref="D24:D52" si="2">ROUND(MIN(0.9*$B$8,J24)-F24,0)</f>
        <v>8101</v>
      </c>
      <c r="E24" s="36">
        <f t="shared" ref="E24:E52" si="3">+$B$11+$E$18</f>
        <v>2.2885858473800003</v>
      </c>
      <c r="F24" s="73">
        <f t="shared" ref="F24:F52" si="4">ROUND(IF(J24+I24&gt;$F$22,$F$22,J24+I24),0)</f>
        <v>15000</v>
      </c>
      <c r="G24" s="36">
        <f t="shared" ref="G24:G50" si="5">+B24+$E$17</f>
        <v>2.50858584738</v>
      </c>
      <c r="H24" s="35">
        <f t="shared" si="0"/>
        <v>2310</v>
      </c>
      <c r="I24" s="54"/>
      <c r="J24" s="76">
        <v>25411</v>
      </c>
      <c r="K24" s="31">
        <f t="shared" ref="K24:K51" si="6">+C24*D24</f>
        <v>18863.873949625384</v>
      </c>
      <c r="L24" s="32">
        <f t="shared" ref="L24:L51" si="7">+E24*F24</f>
        <v>34328.787710700002</v>
      </c>
      <c r="M24" s="33">
        <f t="shared" ref="M24:M51" si="8">+G24*H24</f>
        <v>5794.8333074477996</v>
      </c>
      <c r="N24" s="5">
        <f t="shared" ref="N24:N51" si="9">+C24*D24+E24*F24+G24*H24</f>
        <v>58987.494967773186</v>
      </c>
      <c r="P24" s="90">
        <f t="shared" ref="P24:P52" si="10">ROUND(J24,0)</f>
        <v>25411</v>
      </c>
    </row>
    <row r="25" spans="1:16" x14ac:dyDescent="0.25">
      <c r="A25" s="26">
        <f t="shared" ref="A25:A52" si="11">+A24+1</f>
        <v>37045</v>
      </c>
      <c r="B25" s="78">
        <v>2.62</v>
      </c>
      <c r="C25" s="34">
        <f t="shared" si="1"/>
        <v>2.3285858473800003</v>
      </c>
      <c r="D25" s="35">
        <f t="shared" si="2"/>
        <v>8101</v>
      </c>
      <c r="E25" s="36">
        <f t="shared" si="3"/>
        <v>2.2885858473800003</v>
      </c>
      <c r="F25" s="73">
        <f t="shared" si="4"/>
        <v>15000</v>
      </c>
      <c r="G25" s="36">
        <f t="shared" si="5"/>
        <v>2.50858584738</v>
      </c>
      <c r="H25" s="35">
        <f t="shared" si="0"/>
        <v>2310</v>
      </c>
      <c r="I25" s="54"/>
      <c r="J25" s="76">
        <v>25411</v>
      </c>
      <c r="K25" s="31">
        <f t="shared" si="6"/>
        <v>18863.873949625384</v>
      </c>
      <c r="L25" s="32">
        <f t="shared" si="7"/>
        <v>34328.787710700002</v>
      </c>
      <c r="M25" s="33">
        <f t="shared" si="8"/>
        <v>5794.8333074477996</v>
      </c>
      <c r="N25" s="5">
        <f t="shared" si="9"/>
        <v>58987.494967773186</v>
      </c>
      <c r="P25" s="90">
        <f t="shared" si="10"/>
        <v>25411</v>
      </c>
    </row>
    <row r="26" spans="1:16" x14ac:dyDescent="0.25">
      <c r="A26" s="26">
        <f t="shared" si="11"/>
        <v>37046</v>
      </c>
      <c r="B26" s="78">
        <v>2.62</v>
      </c>
      <c r="C26" s="34">
        <f t="shared" si="1"/>
        <v>2.3285858473800003</v>
      </c>
      <c r="D26" s="35">
        <f t="shared" si="2"/>
        <v>8101</v>
      </c>
      <c r="E26" s="36">
        <f t="shared" si="3"/>
        <v>2.2885858473800003</v>
      </c>
      <c r="F26" s="73">
        <f t="shared" si="4"/>
        <v>15000</v>
      </c>
      <c r="G26" s="36">
        <f t="shared" si="5"/>
        <v>2.50858584738</v>
      </c>
      <c r="H26" s="35">
        <f t="shared" si="0"/>
        <v>2310</v>
      </c>
      <c r="I26" s="54"/>
      <c r="J26" s="76">
        <v>25411</v>
      </c>
      <c r="K26" s="31">
        <f t="shared" si="6"/>
        <v>18863.873949625384</v>
      </c>
      <c r="L26" s="32">
        <f t="shared" si="7"/>
        <v>34328.787710700002</v>
      </c>
      <c r="M26" s="33">
        <f t="shared" si="8"/>
        <v>5794.8333074477996</v>
      </c>
      <c r="N26" s="5">
        <f t="shared" si="9"/>
        <v>58987.494967773186</v>
      </c>
      <c r="P26" s="90">
        <f t="shared" si="10"/>
        <v>25411</v>
      </c>
    </row>
    <row r="27" spans="1:16" x14ac:dyDescent="0.25">
      <c r="A27" s="26">
        <f t="shared" si="11"/>
        <v>37047</v>
      </c>
      <c r="B27" s="78">
        <v>2.76</v>
      </c>
      <c r="C27" s="34">
        <f t="shared" si="1"/>
        <v>2.3285858473800003</v>
      </c>
      <c r="D27" s="35">
        <f t="shared" si="2"/>
        <v>8101</v>
      </c>
      <c r="E27" s="36">
        <f t="shared" si="3"/>
        <v>2.2885858473800003</v>
      </c>
      <c r="F27" s="73">
        <f t="shared" si="4"/>
        <v>15000</v>
      </c>
      <c r="G27" s="36">
        <f t="shared" si="5"/>
        <v>2.6485858473799997</v>
      </c>
      <c r="H27" s="35">
        <f t="shared" si="0"/>
        <v>3047</v>
      </c>
      <c r="I27" s="54"/>
      <c r="J27" s="76">
        <v>26148</v>
      </c>
      <c r="K27" s="31">
        <f t="shared" si="6"/>
        <v>18863.873949625384</v>
      </c>
      <c r="L27" s="32">
        <f t="shared" si="7"/>
        <v>34328.787710700002</v>
      </c>
      <c r="M27" s="33">
        <f t="shared" si="8"/>
        <v>8070.2410769668595</v>
      </c>
      <c r="N27" s="5">
        <f t="shared" si="9"/>
        <v>61262.902737292243</v>
      </c>
      <c r="P27" s="90">
        <f t="shared" si="10"/>
        <v>26148</v>
      </c>
    </row>
    <row r="28" spans="1:16" x14ac:dyDescent="0.25">
      <c r="A28" s="26">
        <f t="shared" si="11"/>
        <v>37048</v>
      </c>
      <c r="B28" s="78">
        <v>2.84</v>
      </c>
      <c r="C28" s="34">
        <f t="shared" si="1"/>
        <v>2.3285858473800003</v>
      </c>
      <c r="D28" s="35">
        <f t="shared" si="2"/>
        <v>8101</v>
      </c>
      <c r="E28" s="36">
        <f t="shared" si="3"/>
        <v>2.2885858473800003</v>
      </c>
      <c r="F28" s="73">
        <f t="shared" si="4"/>
        <v>15000</v>
      </c>
      <c r="G28" s="36">
        <f t="shared" si="5"/>
        <v>2.7285858473799998</v>
      </c>
      <c r="H28" s="35">
        <f t="shared" si="0"/>
        <v>2556</v>
      </c>
      <c r="I28" s="54"/>
      <c r="J28" s="76">
        <v>25657</v>
      </c>
      <c r="K28" s="31">
        <f t="shared" si="6"/>
        <v>18863.873949625384</v>
      </c>
      <c r="L28" s="32">
        <f t="shared" si="7"/>
        <v>34328.787710700002</v>
      </c>
      <c r="M28" s="33">
        <f t="shared" si="8"/>
        <v>6974.2654259032797</v>
      </c>
      <c r="N28" s="5">
        <f t="shared" si="9"/>
        <v>60166.927086228665</v>
      </c>
      <c r="P28" s="90">
        <f t="shared" si="10"/>
        <v>25657</v>
      </c>
    </row>
    <row r="29" spans="1:16" x14ac:dyDescent="0.25">
      <c r="A29" s="26">
        <f t="shared" si="11"/>
        <v>37049</v>
      </c>
      <c r="B29" s="78">
        <v>2.57</v>
      </c>
      <c r="C29" s="34">
        <f t="shared" si="1"/>
        <v>2.3285858473800003</v>
      </c>
      <c r="D29" s="35">
        <f t="shared" si="2"/>
        <v>8101</v>
      </c>
      <c r="E29" s="36">
        <f t="shared" si="3"/>
        <v>2.2885858473800003</v>
      </c>
      <c r="F29" s="73">
        <f t="shared" si="4"/>
        <v>15000</v>
      </c>
      <c r="G29" s="36">
        <f t="shared" si="5"/>
        <v>2.4585858473799997</v>
      </c>
      <c r="H29" s="35">
        <f t="shared" si="0"/>
        <v>2556</v>
      </c>
      <c r="I29" s="54"/>
      <c r="J29" s="76">
        <v>25657</v>
      </c>
      <c r="K29" s="31">
        <f t="shared" si="6"/>
        <v>18863.873949625384</v>
      </c>
      <c r="L29" s="32">
        <f t="shared" si="7"/>
        <v>34328.787710700002</v>
      </c>
      <c r="M29" s="33">
        <f t="shared" si="8"/>
        <v>6284.1454259032789</v>
      </c>
      <c r="N29" s="5">
        <f t="shared" si="9"/>
        <v>59476.807086228662</v>
      </c>
      <c r="P29" s="90">
        <f t="shared" si="10"/>
        <v>25657</v>
      </c>
    </row>
    <row r="30" spans="1:16" x14ac:dyDescent="0.25">
      <c r="A30" s="26">
        <f t="shared" si="11"/>
        <v>37050</v>
      </c>
      <c r="B30" s="78">
        <v>2.2050000000000001</v>
      </c>
      <c r="C30" s="34">
        <f t="shared" si="1"/>
        <v>2.3285858473800003</v>
      </c>
      <c r="D30" s="35">
        <f t="shared" si="2"/>
        <v>8101</v>
      </c>
      <c r="E30" s="36">
        <f t="shared" si="3"/>
        <v>2.2885858473800003</v>
      </c>
      <c r="F30" s="73">
        <f t="shared" si="4"/>
        <v>15000</v>
      </c>
      <c r="G30" s="36">
        <f t="shared" si="5"/>
        <v>2.09358584738</v>
      </c>
      <c r="H30" s="35">
        <f t="shared" si="0"/>
        <v>2556</v>
      </c>
      <c r="I30" s="54"/>
      <c r="J30" s="76">
        <v>25657</v>
      </c>
      <c r="K30" s="31">
        <f t="shared" si="6"/>
        <v>18863.873949625384</v>
      </c>
      <c r="L30" s="32">
        <f t="shared" si="7"/>
        <v>34328.787710700002</v>
      </c>
      <c r="M30" s="33">
        <f t="shared" si="8"/>
        <v>5351.2054259032802</v>
      </c>
      <c r="N30" s="5">
        <f t="shared" si="9"/>
        <v>58543.867086228667</v>
      </c>
      <c r="P30" s="90">
        <f t="shared" si="10"/>
        <v>25657</v>
      </c>
    </row>
    <row r="31" spans="1:16" x14ac:dyDescent="0.25">
      <c r="A31" s="26">
        <f t="shared" si="11"/>
        <v>37051</v>
      </c>
      <c r="B31" s="78">
        <v>1.625</v>
      </c>
      <c r="C31" s="34">
        <f t="shared" si="1"/>
        <v>2.3285858473800003</v>
      </c>
      <c r="D31" s="35">
        <f t="shared" si="2"/>
        <v>8101</v>
      </c>
      <c r="E31" s="36">
        <f t="shared" si="3"/>
        <v>2.2885858473800003</v>
      </c>
      <c r="F31" s="73">
        <f t="shared" si="4"/>
        <v>15000</v>
      </c>
      <c r="G31" s="36">
        <f t="shared" si="5"/>
        <v>1.5135858473799999</v>
      </c>
      <c r="H31" s="35">
        <f t="shared" si="0"/>
        <v>2556</v>
      </c>
      <c r="I31" s="54"/>
      <c r="J31" s="76">
        <v>25657</v>
      </c>
      <c r="K31" s="31">
        <f t="shared" si="6"/>
        <v>18863.873949625384</v>
      </c>
      <c r="L31" s="32">
        <f t="shared" si="7"/>
        <v>34328.787710700002</v>
      </c>
      <c r="M31" s="33">
        <f t="shared" si="8"/>
        <v>3868.7254259032798</v>
      </c>
      <c r="N31" s="5">
        <f t="shared" si="9"/>
        <v>57061.387086228664</v>
      </c>
      <c r="P31" s="90">
        <f t="shared" si="10"/>
        <v>25657</v>
      </c>
    </row>
    <row r="32" spans="1:16" x14ac:dyDescent="0.25">
      <c r="A32" s="26">
        <f t="shared" si="11"/>
        <v>37052</v>
      </c>
      <c r="B32" s="78">
        <v>1.625</v>
      </c>
      <c r="C32" s="34">
        <f t="shared" si="1"/>
        <v>2.3285858473800003</v>
      </c>
      <c r="D32" s="35">
        <f t="shared" si="2"/>
        <v>8101</v>
      </c>
      <c r="E32" s="36">
        <f t="shared" si="3"/>
        <v>2.2885858473800003</v>
      </c>
      <c r="F32" s="73">
        <f t="shared" si="4"/>
        <v>15000</v>
      </c>
      <c r="G32" s="36">
        <f t="shared" si="5"/>
        <v>1.5135858473799999</v>
      </c>
      <c r="H32" s="35">
        <f t="shared" si="0"/>
        <v>2556</v>
      </c>
      <c r="I32" s="54"/>
      <c r="J32" s="76">
        <v>25657</v>
      </c>
      <c r="K32" s="31">
        <f t="shared" si="6"/>
        <v>18863.873949625384</v>
      </c>
      <c r="L32" s="32">
        <f t="shared" si="7"/>
        <v>34328.787710700002</v>
      </c>
      <c r="M32" s="33">
        <f t="shared" si="8"/>
        <v>3868.7254259032798</v>
      </c>
      <c r="N32" s="5">
        <f t="shared" si="9"/>
        <v>57061.387086228664</v>
      </c>
      <c r="P32" s="90">
        <f t="shared" si="10"/>
        <v>25657</v>
      </c>
    </row>
    <row r="33" spans="1:16" x14ac:dyDescent="0.25">
      <c r="A33" s="26">
        <f t="shared" si="11"/>
        <v>37053</v>
      </c>
      <c r="B33" s="78">
        <v>1.625</v>
      </c>
      <c r="C33" s="34">
        <f t="shared" si="1"/>
        <v>2.3285858473800003</v>
      </c>
      <c r="D33" s="35">
        <f t="shared" si="2"/>
        <v>8101</v>
      </c>
      <c r="E33" s="36">
        <f t="shared" si="3"/>
        <v>2.2885858473800003</v>
      </c>
      <c r="F33" s="73">
        <f t="shared" si="4"/>
        <v>15000</v>
      </c>
      <c r="G33" s="36">
        <f t="shared" si="5"/>
        <v>1.5135858473799999</v>
      </c>
      <c r="H33" s="35">
        <f t="shared" si="0"/>
        <v>2556</v>
      </c>
      <c r="I33" s="54"/>
      <c r="J33" s="76">
        <v>25657</v>
      </c>
      <c r="K33" s="31">
        <f t="shared" si="6"/>
        <v>18863.873949625384</v>
      </c>
      <c r="L33" s="32">
        <f t="shared" si="7"/>
        <v>34328.787710700002</v>
      </c>
      <c r="M33" s="33">
        <f t="shared" si="8"/>
        <v>3868.7254259032798</v>
      </c>
      <c r="N33" s="5">
        <f t="shared" si="9"/>
        <v>57061.387086228664</v>
      </c>
      <c r="P33" s="90">
        <f t="shared" si="10"/>
        <v>25657</v>
      </c>
    </row>
    <row r="34" spans="1:16" x14ac:dyDescent="0.25">
      <c r="A34" s="26">
        <f t="shared" si="11"/>
        <v>37054</v>
      </c>
      <c r="B34" s="78">
        <v>2.2200000000000002</v>
      </c>
      <c r="C34" s="34">
        <f t="shared" si="1"/>
        <v>2.3285858473800003</v>
      </c>
      <c r="D34" s="35">
        <f t="shared" si="2"/>
        <v>8101</v>
      </c>
      <c r="E34" s="36">
        <f t="shared" si="3"/>
        <v>2.2885858473800003</v>
      </c>
      <c r="F34" s="73">
        <f t="shared" si="4"/>
        <v>15000</v>
      </c>
      <c r="G34" s="36">
        <f t="shared" si="5"/>
        <v>2.1085858473800001</v>
      </c>
      <c r="H34" s="35">
        <f t="shared" si="0"/>
        <v>2556</v>
      </c>
      <c r="I34" s="54"/>
      <c r="J34" s="76">
        <v>25657</v>
      </c>
      <c r="K34" s="31">
        <f t="shared" si="6"/>
        <v>18863.873949625384</v>
      </c>
      <c r="L34" s="32">
        <f t="shared" si="7"/>
        <v>34328.787710700002</v>
      </c>
      <c r="M34" s="33">
        <f t="shared" si="8"/>
        <v>5389.5454259032804</v>
      </c>
      <c r="N34" s="5">
        <f t="shared" si="9"/>
        <v>58582.207086228664</v>
      </c>
      <c r="P34" s="90">
        <f t="shared" si="10"/>
        <v>25657</v>
      </c>
    </row>
    <row r="35" spans="1:16" x14ac:dyDescent="0.25">
      <c r="A35" s="26">
        <f t="shared" si="11"/>
        <v>37055</v>
      </c>
      <c r="B35" s="78">
        <v>2.4950000000000001</v>
      </c>
      <c r="C35" s="34">
        <f t="shared" si="1"/>
        <v>2.3285858473800003</v>
      </c>
      <c r="D35" s="35">
        <f t="shared" si="2"/>
        <v>8101</v>
      </c>
      <c r="E35" s="36">
        <f t="shared" si="3"/>
        <v>2.2885858473800003</v>
      </c>
      <c r="F35" s="73">
        <f t="shared" si="4"/>
        <v>15000</v>
      </c>
      <c r="G35" s="36">
        <f t="shared" si="5"/>
        <v>2.38358584738</v>
      </c>
      <c r="H35" s="35">
        <f t="shared" si="0"/>
        <v>2556</v>
      </c>
      <c r="I35" s="54"/>
      <c r="J35" s="76">
        <v>25657</v>
      </c>
      <c r="K35" s="31">
        <f t="shared" si="6"/>
        <v>18863.873949625384</v>
      </c>
      <c r="L35" s="32">
        <f t="shared" si="7"/>
        <v>34328.787710700002</v>
      </c>
      <c r="M35" s="33">
        <f t="shared" si="8"/>
        <v>6092.44542590328</v>
      </c>
      <c r="N35" s="5">
        <f t="shared" si="9"/>
        <v>59285.107086228665</v>
      </c>
      <c r="P35" s="90">
        <f t="shared" si="10"/>
        <v>25657</v>
      </c>
    </row>
    <row r="36" spans="1:16" x14ac:dyDescent="0.25">
      <c r="A36" s="26">
        <f t="shared" si="11"/>
        <v>37056</v>
      </c>
      <c r="B36" s="78">
        <v>2.855</v>
      </c>
      <c r="C36" s="34">
        <f t="shared" si="1"/>
        <v>2.3285858473800003</v>
      </c>
      <c r="D36" s="35">
        <f t="shared" si="2"/>
        <v>8101</v>
      </c>
      <c r="E36" s="36">
        <f t="shared" si="3"/>
        <v>2.2885858473800003</v>
      </c>
      <c r="F36" s="73">
        <f t="shared" si="4"/>
        <v>15000</v>
      </c>
      <c r="G36" s="36">
        <f t="shared" si="5"/>
        <v>2.7435858473799999</v>
      </c>
      <c r="H36" s="35">
        <f t="shared" si="0"/>
        <v>2556</v>
      </c>
      <c r="I36" s="54"/>
      <c r="J36" s="76">
        <v>25657</v>
      </c>
      <c r="K36" s="31">
        <f t="shared" si="6"/>
        <v>18863.873949625384</v>
      </c>
      <c r="L36" s="32">
        <f t="shared" si="7"/>
        <v>34328.787710700002</v>
      </c>
      <c r="M36" s="33">
        <f t="shared" si="8"/>
        <v>7012.6054259032799</v>
      </c>
      <c r="N36" s="5">
        <f t="shared" si="9"/>
        <v>60205.267086228669</v>
      </c>
      <c r="P36" s="90">
        <f t="shared" si="10"/>
        <v>25657</v>
      </c>
    </row>
    <row r="37" spans="1:16" x14ac:dyDescent="0.25">
      <c r="A37" s="26">
        <f t="shared" si="11"/>
        <v>37057</v>
      </c>
      <c r="B37" s="78">
        <v>2.8849999999999998</v>
      </c>
      <c r="C37" s="34">
        <f t="shared" si="1"/>
        <v>2.3285858473800003</v>
      </c>
      <c r="D37" s="35">
        <f t="shared" si="2"/>
        <v>8101</v>
      </c>
      <c r="E37" s="36">
        <f t="shared" si="3"/>
        <v>2.2885858473800003</v>
      </c>
      <c r="F37" s="73">
        <f t="shared" si="4"/>
        <v>15000</v>
      </c>
      <c r="G37" s="36">
        <f t="shared" si="5"/>
        <v>2.7735858473799997</v>
      </c>
      <c r="H37" s="35">
        <f t="shared" si="0"/>
        <v>2556</v>
      </c>
      <c r="I37" s="54"/>
      <c r="J37" s="76">
        <v>25657</v>
      </c>
      <c r="K37" s="31">
        <f t="shared" si="6"/>
        <v>18863.873949625384</v>
      </c>
      <c r="L37" s="32">
        <f t="shared" si="7"/>
        <v>34328.787710700002</v>
      </c>
      <c r="M37" s="33">
        <f t="shared" si="8"/>
        <v>7089.2854259032792</v>
      </c>
      <c r="N37" s="5">
        <f t="shared" si="9"/>
        <v>60281.947086228669</v>
      </c>
      <c r="P37" s="90">
        <f t="shared" si="10"/>
        <v>25657</v>
      </c>
    </row>
    <row r="38" spans="1:16" x14ac:dyDescent="0.25">
      <c r="A38" s="26">
        <f t="shared" si="11"/>
        <v>37058</v>
      </c>
      <c r="B38" s="78">
        <v>2.2599999999999998</v>
      </c>
      <c r="C38" s="34">
        <f t="shared" si="1"/>
        <v>2.3285858473800003</v>
      </c>
      <c r="D38" s="35">
        <f t="shared" si="2"/>
        <v>8101</v>
      </c>
      <c r="E38" s="36">
        <f t="shared" si="3"/>
        <v>2.2885858473800003</v>
      </c>
      <c r="F38" s="73">
        <f t="shared" si="4"/>
        <v>15000</v>
      </c>
      <c r="G38" s="36">
        <f t="shared" si="5"/>
        <v>2.1485858473799997</v>
      </c>
      <c r="H38" s="35">
        <f t="shared" si="0"/>
        <v>2556</v>
      </c>
      <c r="I38" s="54"/>
      <c r="J38" s="76">
        <v>25657</v>
      </c>
      <c r="K38" s="31">
        <f t="shared" si="6"/>
        <v>18863.873949625384</v>
      </c>
      <c r="L38" s="32">
        <f t="shared" si="7"/>
        <v>34328.787710700002</v>
      </c>
      <c r="M38" s="33">
        <f t="shared" si="8"/>
        <v>5491.7854259032792</v>
      </c>
      <c r="N38" s="5">
        <f t="shared" si="9"/>
        <v>58684.447086228669</v>
      </c>
      <c r="P38" s="90">
        <f t="shared" si="10"/>
        <v>25657</v>
      </c>
    </row>
    <row r="39" spans="1:16" x14ac:dyDescent="0.25">
      <c r="A39" s="26">
        <f t="shared" si="11"/>
        <v>37059</v>
      </c>
      <c r="B39" s="78">
        <v>2.2599999999999998</v>
      </c>
      <c r="C39" s="34">
        <f t="shared" si="1"/>
        <v>2.3285858473800003</v>
      </c>
      <c r="D39" s="35">
        <f t="shared" si="2"/>
        <v>8101</v>
      </c>
      <c r="E39" s="36">
        <f t="shared" si="3"/>
        <v>2.2885858473800003</v>
      </c>
      <c r="F39" s="73">
        <f t="shared" si="4"/>
        <v>15000</v>
      </c>
      <c r="G39" s="36">
        <f t="shared" si="5"/>
        <v>2.1485858473799997</v>
      </c>
      <c r="H39" s="35">
        <f t="shared" si="0"/>
        <v>2556</v>
      </c>
      <c r="I39" s="54"/>
      <c r="J39" s="76">
        <v>25657</v>
      </c>
      <c r="K39" s="31">
        <f t="shared" si="6"/>
        <v>18863.873949625384</v>
      </c>
      <c r="L39" s="32">
        <f t="shared" si="7"/>
        <v>34328.787710700002</v>
      </c>
      <c r="M39" s="33">
        <f t="shared" si="8"/>
        <v>5491.7854259032792</v>
      </c>
      <c r="N39" s="5">
        <f t="shared" si="9"/>
        <v>58684.447086228669</v>
      </c>
      <c r="P39" s="90">
        <f t="shared" si="10"/>
        <v>25657</v>
      </c>
    </row>
    <row r="40" spans="1:16" x14ac:dyDescent="0.25">
      <c r="A40" s="26">
        <f t="shared" si="11"/>
        <v>37060</v>
      </c>
      <c r="B40" s="78">
        <v>2.2599999999999998</v>
      </c>
      <c r="C40" s="34">
        <f t="shared" si="1"/>
        <v>2.3285858473800003</v>
      </c>
      <c r="D40" s="35">
        <f t="shared" si="2"/>
        <v>8101</v>
      </c>
      <c r="E40" s="36">
        <f t="shared" si="3"/>
        <v>2.2885858473800003</v>
      </c>
      <c r="F40" s="73">
        <f t="shared" si="4"/>
        <v>15000</v>
      </c>
      <c r="G40" s="36">
        <f t="shared" si="5"/>
        <v>2.1485858473799997</v>
      </c>
      <c r="H40" s="35">
        <f t="shared" si="0"/>
        <v>2556</v>
      </c>
      <c r="I40" s="54"/>
      <c r="J40" s="76">
        <v>25657</v>
      </c>
      <c r="K40" s="31">
        <f t="shared" si="6"/>
        <v>18863.873949625384</v>
      </c>
      <c r="L40" s="32">
        <f t="shared" si="7"/>
        <v>34328.787710700002</v>
      </c>
      <c r="M40" s="33">
        <f t="shared" si="8"/>
        <v>5491.7854259032792</v>
      </c>
      <c r="N40" s="5">
        <f t="shared" si="9"/>
        <v>58684.447086228669</v>
      </c>
      <c r="P40" s="90">
        <f t="shared" si="10"/>
        <v>25657</v>
      </c>
    </row>
    <row r="41" spans="1:16" x14ac:dyDescent="0.25">
      <c r="A41" s="26">
        <f t="shared" si="11"/>
        <v>37061</v>
      </c>
      <c r="B41" s="78">
        <v>3.07</v>
      </c>
      <c r="C41" s="34">
        <f t="shared" si="1"/>
        <v>2.3285858473800003</v>
      </c>
      <c r="D41" s="35">
        <f t="shared" si="2"/>
        <v>8101</v>
      </c>
      <c r="E41" s="36">
        <f t="shared" si="3"/>
        <v>2.2885858473800003</v>
      </c>
      <c r="F41" s="73">
        <f t="shared" si="4"/>
        <v>15000</v>
      </c>
      <c r="G41" s="36">
        <f t="shared" si="5"/>
        <v>2.9585858473799997</v>
      </c>
      <c r="H41" s="35">
        <f t="shared" si="0"/>
        <v>1941</v>
      </c>
      <c r="I41" s="54"/>
      <c r="J41" s="76">
        <v>25042</v>
      </c>
      <c r="K41" s="31">
        <f t="shared" si="6"/>
        <v>18863.873949625384</v>
      </c>
      <c r="L41" s="32">
        <f t="shared" si="7"/>
        <v>34328.787710700002</v>
      </c>
      <c r="M41" s="33">
        <f t="shared" si="8"/>
        <v>5742.6151297645793</v>
      </c>
      <c r="N41" s="5">
        <f t="shared" si="9"/>
        <v>58935.276790089963</v>
      </c>
      <c r="P41" s="90">
        <f t="shared" si="10"/>
        <v>25042</v>
      </c>
    </row>
    <row r="42" spans="1:16" x14ac:dyDescent="0.25">
      <c r="A42" s="26">
        <f t="shared" si="11"/>
        <v>37062</v>
      </c>
      <c r="B42" s="78">
        <v>2.9950000000000001</v>
      </c>
      <c r="C42" s="34">
        <f t="shared" si="1"/>
        <v>2.3285858473800003</v>
      </c>
      <c r="D42" s="35">
        <f t="shared" si="2"/>
        <v>8101</v>
      </c>
      <c r="E42" s="36">
        <f t="shared" si="3"/>
        <v>2.2885858473800003</v>
      </c>
      <c r="F42" s="73">
        <f t="shared" si="4"/>
        <v>15000</v>
      </c>
      <c r="G42" s="36">
        <f t="shared" si="5"/>
        <v>2.88358584738</v>
      </c>
      <c r="H42" s="35">
        <f t="shared" si="0"/>
        <v>1941</v>
      </c>
      <c r="I42" s="54"/>
      <c r="J42" s="76">
        <v>25042</v>
      </c>
      <c r="K42" s="31">
        <f t="shared" si="6"/>
        <v>18863.873949625384</v>
      </c>
      <c r="L42" s="32">
        <f t="shared" si="7"/>
        <v>34328.787710700002</v>
      </c>
      <c r="M42" s="33">
        <f t="shared" si="8"/>
        <v>5597.0401297645803</v>
      </c>
      <c r="N42" s="5">
        <f t="shared" si="9"/>
        <v>58789.701790089966</v>
      </c>
      <c r="P42" s="90">
        <f t="shared" si="10"/>
        <v>25042</v>
      </c>
    </row>
    <row r="43" spans="1:16" x14ac:dyDescent="0.25">
      <c r="A43" s="26">
        <f t="shared" si="11"/>
        <v>37063</v>
      </c>
      <c r="B43" s="78">
        <v>2.5</v>
      </c>
      <c r="C43" s="34">
        <f t="shared" si="1"/>
        <v>2.3285858473800003</v>
      </c>
      <c r="D43" s="35">
        <f t="shared" si="2"/>
        <v>8101</v>
      </c>
      <c r="E43" s="36">
        <f t="shared" si="3"/>
        <v>2.2885858473800003</v>
      </c>
      <c r="F43" s="73">
        <f t="shared" si="4"/>
        <v>15000</v>
      </c>
      <c r="G43" s="36">
        <f t="shared" si="5"/>
        <v>2.3885858473799999</v>
      </c>
      <c r="H43" s="35">
        <f t="shared" si="0"/>
        <v>1941</v>
      </c>
      <c r="I43" s="54"/>
      <c r="J43" s="76">
        <v>25042</v>
      </c>
      <c r="K43" s="31">
        <f t="shared" si="6"/>
        <v>18863.873949625384</v>
      </c>
      <c r="L43" s="32">
        <f t="shared" si="7"/>
        <v>34328.787710700002</v>
      </c>
      <c r="M43" s="33">
        <f t="shared" si="8"/>
        <v>4636.2451297645803</v>
      </c>
      <c r="N43" s="5">
        <f t="shared" si="9"/>
        <v>57828.906790089968</v>
      </c>
      <c r="P43" s="90">
        <f t="shared" si="10"/>
        <v>25042</v>
      </c>
    </row>
    <row r="44" spans="1:16" x14ac:dyDescent="0.25">
      <c r="A44" s="26">
        <f t="shared" si="11"/>
        <v>37064</v>
      </c>
      <c r="B44" s="78">
        <v>2.19</v>
      </c>
      <c r="C44" s="34">
        <f t="shared" si="1"/>
        <v>2.3285858473800003</v>
      </c>
      <c r="D44" s="35">
        <f t="shared" si="2"/>
        <v>8101</v>
      </c>
      <c r="E44" s="36">
        <f t="shared" si="3"/>
        <v>2.2885858473800003</v>
      </c>
      <c r="F44" s="73">
        <f t="shared" si="4"/>
        <v>15000</v>
      </c>
      <c r="G44" s="36">
        <f t="shared" si="5"/>
        <v>2.0785858473799999</v>
      </c>
      <c r="H44" s="35">
        <f t="shared" si="0"/>
        <v>2309</v>
      </c>
      <c r="I44" s="54"/>
      <c r="J44" s="76">
        <v>25410</v>
      </c>
      <c r="K44" s="31">
        <f t="shared" si="6"/>
        <v>18863.873949625384</v>
      </c>
      <c r="L44" s="32">
        <f t="shared" si="7"/>
        <v>34328.787710700002</v>
      </c>
      <c r="M44" s="33">
        <f t="shared" si="8"/>
        <v>4799.4547216004194</v>
      </c>
      <c r="N44" s="5">
        <f t="shared" si="9"/>
        <v>57992.116381925807</v>
      </c>
      <c r="P44" s="90">
        <f t="shared" si="10"/>
        <v>25410</v>
      </c>
    </row>
    <row r="45" spans="1:16" x14ac:dyDescent="0.25">
      <c r="A45" s="26">
        <f t="shared" si="11"/>
        <v>37065</v>
      </c>
      <c r="B45" s="78">
        <v>2.02</v>
      </c>
      <c r="C45" s="34">
        <f t="shared" si="1"/>
        <v>2.3285858473800003</v>
      </c>
      <c r="D45" s="35">
        <f t="shared" si="2"/>
        <v>8101</v>
      </c>
      <c r="E45" s="36">
        <f t="shared" si="3"/>
        <v>2.2885858473800003</v>
      </c>
      <c r="F45" s="73">
        <f t="shared" si="4"/>
        <v>15000</v>
      </c>
      <c r="G45" s="36">
        <f t="shared" si="5"/>
        <v>1.9085858473799999</v>
      </c>
      <c r="H45" s="35">
        <f t="shared" si="0"/>
        <v>2309</v>
      </c>
      <c r="I45" s="54"/>
      <c r="J45" s="76">
        <v>25410</v>
      </c>
      <c r="K45" s="31">
        <f t="shared" si="6"/>
        <v>18863.873949625384</v>
      </c>
      <c r="L45" s="32">
        <f t="shared" si="7"/>
        <v>34328.787710700002</v>
      </c>
      <c r="M45" s="33">
        <f t="shared" si="8"/>
        <v>4406.9247216004196</v>
      </c>
      <c r="N45" s="5">
        <f t="shared" si="9"/>
        <v>57599.586381925808</v>
      </c>
      <c r="P45" s="90">
        <f t="shared" si="10"/>
        <v>25410</v>
      </c>
    </row>
    <row r="46" spans="1:16" x14ac:dyDescent="0.25">
      <c r="A46" s="26">
        <f t="shared" si="11"/>
        <v>37066</v>
      </c>
      <c r="B46" s="78">
        <v>2.02</v>
      </c>
      <c r="C46" s="34">
        <f t="shared" si="1"/>
        <v>2.3285858473800003</v>
      </c>
      <c r="D46" s="35">
        <f t="shared" si="2"/>
        <v>8101</v>
      </c>
      <c r="E46" s="36">
        <f t="shared" si="3"/>
        <v>2.2885858473800003</v>
      </c>
      <c r="F46" s="73">
        <f t="shared" si="4"/>
        <v>15000</v>
      </c>
      <c r="G46" s="36">
        <f t="shared" si="5"/>
        <v>1.9085858473799999</v>
      </c>
      <c r="H46" s="35">
        <f t="shared" si="0"/>
        <v>2309</v>
      </c>
      <c r="I46" s="54"/>
      <c r="J46" s="76">
        <v>25410</v>
      </c>
      <c r="K46" s="31">
        <f t="shared" si="6"/>
        <v>18863.873949625384</v>
      </c>
      <c r="L46" s="32">
        <f t="shared" si="7"/>
        <v>34328.787710700002</v>
      </c>
      <c r="M46" s="33">
        <f t="shared" si="8"/>
        <v>4406.9247216004196</v>
      </c>
      <c r="N46" s="5">
        <f t="shared" si="9"/>
        <v>57599.586381925808</v>
      </c>
      <c r="P46" s="90">
        <f t="shared" si="10"/>
        <v>25410</v>
      </c>
    </row>
    <row r="47" spans="1:16" x14ac:dyDescent="0.25">
      <c r="A47" s="26">
        <f t="shared" si="11"/>
        <v>37067</v>
      </c>
      <c r="B47" s="78">
        <v>2.02</v>
      </c>
      <c r="C47" s="34">
        <f t="shared" si="1"/>
        <v>2.3285858473800003</v>
      </c>
      <c r="D47" s="35">
        <f t="shared" si="2"/>
        <v>8101</v>
      </c>
      <c r="E47" s="36">
        <f t="shared" si="3"/>
        <v>2.2885858473800003</v>
      </c>
      <c r="F47" s="73">
        <f t="shared" si="4"/>
        <v>15000</v>
      </c>
      <c r="G47" s="36">
        <f t="shared" si="5"/>
        <v>1.9085858473799999</v>
      </c>
      <c r="H47" s="35">
        <f t="shared" si="0"/>
        <v>2309</v>
      </c>
      <c r="I47" s="54"/>
      <c r="J47" s="76">
        <v>25410</v>
      </c>
      <c r="K47" s="31">
        <f t="shared" si="6"/>
        <v>18863.873949625384</v>
      </c>
      <c r="L47" s="32">
        <f t="shared" si="7"/>
        <v>34328.787710700002</v>
      </c>
      <c r="M47" s="33">
        <f t="shared" si="8"/>
        <v>4406.9247216004196</v>
      </c>
      <c r="N47" s="5">
        <f t="shared" si="9"/>
        <v>57599.586381925808</v>
      </c>
      <c r="P47" s="90">
        <f t="shared" si="10"/>
        <v>25410</v>
      </c>
    </row>
    <row r="48" spans="1:16" x14ac:dyDescent="0.25">
      <c r="A48" s="26">
        <f t="shared" si="11"/>
        <v>37068</v>
      </c>
      <c r="B48" s="78">
        <v>2.68</v>
      </c>
      <c r="C48" s="34">
        <f t="shared" si="1"/>
        <v>2.3285858473800003</v>
      </c>
      <c r="D48" s="35">
        <f t="shared" si="2"/>
        <v>8101</v>
      </c>
      <c r="E48" s="36">
        <f t="shared" si="3"/>
        <v>2.2885858473800003</v>
      </c>
      <c r="F48" s="73">
        <f t="shared" si="4"/>
        <v>15000</v>
      </c>
      <c r="G48" s="36">
        <f t="shared" si="5"/>
        <v>2.5685858473800001</v>
      </c>
      <c r="H48" s="35">
        <f t="shared" si="0"/>
        <v>1022</v>
      </c>
      <c r="I48" s="54"/>
      <c r="J48" s="76">
        <v>24123</v>
      </c>
      <c r="K48" s="31">
        <f t="shared" si="6"/>
        <v>18863.873949625384</v>
      </c>
      <c r="L48" s="32">
        <f t="shared" si="7"/>
        <v>34328.787710700002</v>
      </c>
      <c r="M48" s="33">
        <f t="shared" si="8"/>
        <v>2625.0947360223599</v>
      </c>
      <c r="N48" s="5">
        <f t="shared" si="9"/>
        <v>55817.756396347744</v>
      </c>
      <c r="P48" s="90">
        <f t="shared" si="10"/>
        <v>24123</v>
      </c>
    </row>
    <row r="49" spans="1:16" x14ac:dyDescent="0.25">
      <c r="A49" s="26">
        <f t="shared" si="11"/>
        <v>37069</v>
      </c>
      <c r="B49" s="78">
        <v>2.17</v>
      </c>
      <c r="C49" s="34">
        <f t="shared" si="1"/>
        <v>2.3285858473800003</v>
      </c>
      <c r="D49" s="35">
        <f t="shared" si="2"/>
        <v>8101</v>
      </c>
      <c r="E49" s="36">
        <f t="shared" si="3"/>
        <v>2.2885858473800003</v>
      </c>
      <c r="F49" s="73">
        <f t="shared" si="4"/>
        <v>15000</v>
      </c>
      <c r="G49" s="36">
        <f t="shared" si="5"/>
        <v>2.0585858473799998</v>
      </c>
      <c r="H49" s="35">
        <f t="shared" si="0"/>
        <v>1022</v>
      </c>
      <c r="I49" s="54"/>
      <c r="J49" s="76">
        <v>24123</v>
      </c>
      <c r="K49" s="31">
        <f t="shared" si="6"/>
        <v>18863.873949625384</v>
      </c>
      <c r="L49" s="32">
        <f t="shared" si="7"/>
        <v>34328.787710700002</v>
      </c>
      <c r="M49" s="33">
        <f t="shared" si="8"/>
        <v>2103.8747360223597</v>
      </c>
      <c r="N49" s="5">
        <f t="shared" si="9"/>
        <v>55296.536396347743</v>
      </c>
      <c r="P49" s="90">
        <f t="shared" si="10"/>
        <v>24123</v>
      </c>
    </row>
    <row r="50" spans="1:16" x14ac:dyDescent="0.25">
      <c r="A50" s="26">
        <f t="shared" si="11"/>
        <v>37070</v>
      </c>
      <c r="B50" s="78">
        <v>2.33</v>
      </c>
      <c r="C50" s="34">
        <f t="shared" si="1"/>
        <v>2.3285858473800003</v>
      </c>
      <c r="D50" s="35">
        <f t="shared" si="2"/>
        <v>8101</v>
      </c>
      <c r="E50" s="36">
        <f t="shared" si="3"/>
        <v>2.2885858473800003</v>
      </c>
      <c r="F50" s="73">
        <f t="shared" si="4"/>
        <v>15000</v>
      </c>
      <c r="G50" s="36">
        <f t="shared" si="5"/>
        <v>2.21858584738</v>
      </c>
      <c r="H50" s="35">
        <f t="shared" si="0"/>
        <v>1022</v>
      </c>
      <c r="I50" s="54"/>
      <c r="J50" s="76">
        <v>24123</v>
      </c>
      <c r="K50" s="31">
        <f t="shared" si="6"/>
        <v>18863.873949625384</v>
      </c>
      <c r="L50" s="32">
        <f t="shared" si="7"/>
        <v>34328.787710700002</v>
      </c>
      <c r="M50" s="33">
        <f t="shared" si="8"/>
        <v>2267.3947360223601</v>
      </c>
      <c r="N50" s="5">
        <f t="shared" si="9"/>
        <v>55460.056396347747</v>
      </c>
      <c r="P50" s="90">
        <f t="shared" si="10"/>
        <v>24123</v>
      </c>
    </row>
    <row r="51" spans="1:16" x14ac:dyDescent="0.25">
      <c r="A51" s="26">
        <f t="shared" si="11"/>
        <v>37071</v>
      </c>
      <c r="B51" s="78">
        <v>2.2999999999999998</v>
      </c>
      <c r="C51" s="34">
        <f t="shared" si="1"/>
        <v>2.3285858473800003</v>
      </c>
      <c r="D51" s="35">
        <f t="shared" si="2"/>
        <v>8101</v>
      </c>
      <c r="E51" s="36">
        <f t="shared" si="3"/>
        <v>2.2885858473800003</v>
      </c>
      <c r="F51" s="73">
        <f t="shared" si="4"/>
        <v>15000</v>
      </c>
      <c r="G51" s="36">
        <f>+B51+$E$17</f>
        <v>2.1885858473799997</v>
      </c>
      <c r="H51" s="35">
        <f>+J51-F51-D51</f>
        <v>39</v>
      </c>
      <c r="I51" s="54"/>
      <c r="J51" s="76">
        <v>23140</v>
      </c>
      <c r="K51" s="31">
        <f t="shared" si="6"/>
        <v>18863.873949625384</v>
      </c>
      <c r="L51" s="32">
        <f t="shared" si="7"/>
        <v>34328.787710700002</v>
      </c>
      <c r="M51" s="33">
        <f t="shared" si="8"/>
        <v>85.354848047819985</v>
      </c>
      <c r="N51" s="5">
        <f t="shared" si="9"/>
        <v>53278.016508373206</v>
      </c>
      <c r="P51" s="90">
        <f t="shared" si="10"/>
        <v>23140</v>
      </c>
    </row>
    <row r="52" spans="1:16" x14ac:dyDescent="0.25">
      <c r="A52" s="26">
        <f t="shared" si="11"/>
        <v>37072</v>
      </c>
      <c r="B52" s="78">
        <v>2.2999999999999998</v>
      </c>
      <c r="C52" s="34">
        <f t="shared" si="1"/>
        <v>2.3285858473800003</v>
      </c>
      <c r="D52" s="35">
        <f t="shared" si="2"/>
        <v>8101</v>
      </c>
      <c r="E52" s="36">
        <f t="shared" si="3"/>
        <v>2.2885858473800003</v>
      </c>
      <c r="F52" s="73">
        <f t="shared" si="4"/>
        <v>15000</v>
      </c>
      <c r="G52" s="36">
        <f>+B52+$E$17</f>
        <v>2.1885858473799997</v>
      </c>
      <c r="H52" s="35">
        <f>+J52-F52-D52</f>
        <v>39</v>
      </c>
      <c r="I52" s="54"/>
      <c r="J52" s="76">
        <v>23140</v>
      </c>
      <c r="K52" s="31">
        <f>+C52*D52</f>
        <v>18863.873949625384</v>
      </c>
      <c r="L52" s="32">
        <f>+E52*F52</f>
        <v>34328.787710700002</v>
      </c>
      <c r="M52" s="33">
        <f>+G52*H52</f>
        <v>85.354848047819985</v>
      </c>
      <c r="N52" s="5">
        <f>+C52*D52+E52*F52+G52*H52</f>
        <v>53278.016508373206</v>
      </c>
      <c r="P52" s="90">
        <f t="shared" si="10"/>
        <v>23140</v>
      </c>
    </row>
    <row r="53" spans="1:16" x14ac:dyDescent="0.25">
      <c r="A53" s="26"/>
      <c r="B53" s="78"/>
      <c r="C53" s="34"/>
      <c r="D53" s="35"/>
      <c r="E53" s="36"/>
      <c r="F53" s="73"/>
      <c r="G53" s="36"/>
      <c r="H53" s="35"/>
      <c r="I53" s="54"/>
      <c r="J53" s="85"/>
      <c r="K53" s="31"/>
      <c r="L53" s="32"/>
      <c r="M53" s="33"/>
      <c r="N53" s="5"/>
    </row>
    <row r="54" spans="1:16" ht="13.8" thickBot="1" x14ac:dyDescent="0.3">
      <c r="B54" s="67">
        <f>SUM(B23:B53)/30</f>
        <v>2.3873333333333329</v>
      </c>
      <c r="D54" s="40">
        <f>SUM(D23:D53)</f>
        <v>243030</v>
      </c>
      <c r="F54" s="41">
        <f>SUM(F23:F53)</f>
        <v>450000</v>
      </c>
      <c r="H54" s="79">
        <f>SUM(H23:H53)</f>
        <v>63718</v>
      </c>
      <c r="I54" s="30"/>
      <c r="J54" s="86">
        <f>SUM(J23:J53)</f>
        <v>756748</v>
      </c>
      <c r="K54" s="42">
        <f>SUM(K23:K53)</f>
        <v>565916.21848876192</v>
      </c>
      <c r="L54" s="43">
        <f>SUM(L23:L53)</f>
        <v>1029863.6313209994</v>
      </c>
      <c r="M54" s="44">
        <f>SUM(M23:M53)</f>
        <v>144826.40802335879</v>
      </c>
      <c r="N54" s="45">
        <f>SUM(N23:N53)</f>
        <v>1740606.2578331199</v>
      </c>
    </row>
    <row r="55" spans="1:16" x14ac:dyDescent="0.25">
      <c r="B55" s="46"/>
    </row>
    <row r="56" spans="1:16" x14ac:dyDescent="0.25">
      <c r="B56" s="46"/>
      <c r="I56" s="47"/>
      <c r="J56" s="81" t="s">
        <v>18</v>
      </c>
      <c r="K56" s="48">
        <f>+K54/D54</f>
        <v>2.3285858473800021</v>
      </c>
      <c r="L56" s="48">
        <f>+L54/F54</f>
        <v>2.2885858473799985</v>
      </c>
      <c r="M56" s="48">
        <f>+M54/H54</f>
        <v>2.2729277131008314</v>
      </c>
      <c r="N56" s="48">
        <f>+N54/(J54+I54)</f>
        <v>2.300113456306617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1265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65" r:id="rId5"/>
      </mc:Fallback>
    </mc:AlternateContent>
    <mc:AlternateContent xmlns:mc="http://schemas.openxmlformats.org/markup-compatibility/2006">
      <mc:Choice Requires="x14">
        <oleObject progId="Paint.Picture" shapeId="11266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66" r:id="rId7"/>
      </mc:Fallback>
    </mc:AlternateContent>
    <mc:AlternateContent xmlns:mc="http://schemas.openxmlformats.org/markup-compatibility/2006">
      <mc:Choice Requires="x14">
        <oleObject progId="Paint.Picture" shapeId="11267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67" r:id="rId8"/>
      </mc:Fallback>
    </mc:AlternateContent>
    <mc:AlternateContent xmlns:mc="http://schemas.openxmlformats.org/markup-compatibility/2006">
      <mc:Choice Requires="x14">
        <oleObject progId="Paint.Picture" shapeId="11268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68" r:id="rId9"/>
      </mc:Fallback>
    </mc:AlternateContent>
    <mc:AlternateContent xmlns:mc="http://schemas.openxmlformats.org/markup-compatibility/2006">
      <mc:Choice Requires="x14">
        <oleObject progId="Paint.Picture" shapeId="11269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69" r:id="rId10"/>
      </mc:Fallback>
    </mc:AlternateContent>
    <mc:AlternateContent xmlns:mc="http://schemas.openxmlformats.org/markup-compatibility/2006">
      <mc:Choice Requires="x14">
        <oleObject progId="Paint.Picture" shapeId="11270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0" r:id="rId11"/>
      </mc:Fallback>
    </mc:AlternateContent>
    <mc:AlternateContent xmlns:mc="http://schemas.openxmlformats.org/markup-compatibility/2006">
      <mc:Choice Requires="x14">
        <oleObject progId="Paint.Picture" shapeId="11271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1" r:id="rId12"/>
      </mc:Fallback>
    </mc:AlternateContent>
    <mc:AlternateContent xmlns:mc="http://schemas.openxmlformats.org/markup-compatibility/2006">
      <mc:Choice Requires="x14">
        <oleObject progId="Paint.Picture" shapeId="11272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2" r:id="rId13"/>
      </mc:Fallback>
    </mc:AlternateContent>
    <mc:AlternateContent xmlns:mc="http://schemas.openxmlformats.org/markup-compatibility/2006">
      <mc:Choice Requires="x14">
        <oleObject progId="Paint.Picture" shapeId="11273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3" r:id="rId14"/>
      </mc:Fallback>
    </mc:AlternateContent>
    <mc:AlternateContent xmlns:mc="http://schemas.openxmlformats.org/markup-compatibility/2006">
      <mc:Choice Requires="x14">
        <oleObject progId="Paint.Picture" shapeId="11274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4" r:id="rId15"/>
      </mc:Fallback>
    </mc:AlternateContent>
    <mc:AlternateContent xmlns:mc="http://schemas.openxmlformats.org/markup-compatibility/2006">
      <mc:Choice Requires="x14">
        <oleObject progId="Paint.Picture" shapeId="11275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5" r:id="rId16"/>
      </mc:Fallback>
    </mc:AlternateContent>
    <mc:AlternateContent xmlns:mc="http://schemas.openxmlformats.org/markup-compatibility/2006">
      <mc:Choice Requires="x14">
        <oleObject progId="Paint.Picture" shapeId="11276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6" r:id="rId17"/>
      </mc:Fallback>
    </mc:AlternateContent>
    <mc:AlternateContent xmlns:mc="http://schemas.openxmlformats.org/markup-compatibility/2006">
      <mc:Choice Requires="x14">
        <oleObject progId="Paint.Picture" shapeId="11277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7" r:id="rId18"/>
      </mc:Fallback>
    </mc:AlternateContent>
    <mc:AlternateContent xmlns:mc="http://schemas.openxmlformats.org/markup-compatibility/2006">
      <mc:Choice Requires="x14">
        <oleObject progId="Paint.Picture" shapeId="11278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8" r:id="rId19"/>
      </mc:Fallback>
    </mc:AlternateContent>
    <mc:AlternateContent xmlns:mc="http://schemas.openxmlformats.org/markup-compatibility/2006">
      <mc:Choice Requires="x14">
        <oleObject progId="Paint.Picture" shapeId="11279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79" r:id="rId20"/>
      </mc:Fallback>
    </mc:AlternateContent>
    <mc:AlternateContent xmlns:mc="http://schemas.openxmlformats.org/markup-compatibility/2006">
      <mc:Choice Requires="x14">
        <oleObject progId="Paint.Picture" shapeId="11280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0" r:id="rId21"/>
      </mc:Fallback>
    </mc:AlternateContent>
    <mc:AlternateContent xmlns:mc="http://schemas.openxmlformats.org/markup-compatibility/2006">
      <mc:Choice Requires="x14">
        <oleObject progId="Paint.Picture" shapeId="11281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1" r:id="rId22"/>
      </mc:Fallback>
    </mc:AlternateContent>
    <mc:AlternateContent xmlns:mc="http://schemas.openxmlformats.org/markup-compatibility/2006">
      <mc:Choice Requires="x14">
        <oleObject progId="Paint.Picture" shapeId="11282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2" r:id="rId23"/>
      </mc:Fallback>
    </mc:AlternateContent>
    <mc:AlternateContent xmlns:mc="http://schemas.openxmlformats.org/markup-compatibility/2006">
      <mc:Choice Requires="x14">
        <oleObject progId="Paint.Picture" shapeId="11283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3" r:id="rId24"/>
      </mc:Fallback>
    </mc:AlternateContent>
    <mc:AlternateContent xmlns:mc="http://schemas.openxmlformats.org/markup-compatibility/2006">
      <mc:Choice Requires="x14">
        <oleObject progId="Paint.Picture" shapeId="11284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4" r:id="rId25"/>
      </mc:Fallback>
    </mc:AlternateContent>
    <mc:AlternateContent xmlns:mc="http://schemas.openxmlformats.org/markup-compatibility/2006">
      <mc:Choice Requires="x14">
        <oleObject progId="Paint.Picture" shapeId="11285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5" r:id="rId26"/>
      </mc:Fallback>
    </mc:AlternateContent>
    <mc:AlternateContent xmlns:mc="http://schemas.openxmlformats.org/markup-compatibility/2006">
      <mc:Choice Requires="x14">
        <oleObject progId="Paint.Picture" shapeId="11286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6" r:id="rId27"/>
      </mc:Fallback>
    </mc:AlternateContent>
    <mc:AlternateContent xmlns:mc="http://schemas.openxmlformats.org/markup-compatibility/2006">
      <mc:Choice Requires="x14">
        <oleObject progId="Paint.Picture" shapeId="11287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7" r:id="rId28"/>
      </mc:Fallback>
    </mc:AlternateContent>
    <mc:AlternateContent xmlns:mc="http://schemas.openxmlformats.org/markup-compatibility/2006">
      <mc:Choice Requires="x14">
        <oleObject progId="Paint.Picture" shapeId="11288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1288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workbookViewId="0">
      <selection activeCell="C45" sqref="C45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style="81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44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25840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80">
        <v>1.75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5">
      <c r="A17" s="9" t="s">
        <v>10</v>
      </c>
      <c r="B17" s="10" t="s">
        <v>11</v>
      </c>
      <c r="C17" s="11">
        <v>0.03</v>
      </c>
      <c r="D17" s="88">
        <v>-0.14603369999999999</v>
      </c>
      <c r="E17" s="68">
        <f>SUM(C17:D17)</f>
        <v>-0.11603369999999999</v>
      </c>
      <c r="F17" s="10"/>
      <c r="G17" s="10"/>
      <c r="H17" s="10"/>
      <c r="I17" s="51"/>
    </row>
    <row r="18" spans="1:16" x14ac:dyDescent="0.25">
      <c r="A18" s="9"/>
      <c r="B18" s="10" t="s">
        <v>22</v>
      </c>
      <c r="C18" s="11">
        <v>0</v>
      </c>
      <c r="D18" s="88">
        <v>-0.14603369999999999</v>
      </c>
      <c r="E18" s="68">
        <f>SUM(C18:D18)</f>
        <v>-0.14603369999999999</v>
      </c>
      <c r="F18" s="10"/>
      <c r="G18" s="10"/>
      <c r="H18" s="10"/>
      <c r="I18" s="51"/>
    </row>
    <row r="19" spans="1:16" ht="13.8" thickBot="1" x14ac:dyDescent="0.3">
      <c r="A19" s="12"/>
      <c r="B19" s="13" t="s">
        <v>23</v>
      </c>
      <c r="C19" s="14">
        <v>0.04</v>
      </c>
      <c r="D19" s="88">
        <v>-0.14603369999999999</v>
      </c>
      <c r="E19" s="69">
        <f>SUM(C19:D19)</f>
        <v>-0.10603369999999998</v>
      </c>
      <c r="F19" s="10"/>
      <c r="G19" s="10"/>
      <c r="H19" s="10"/>
      <c r="I19" s="51"/>
    </row>
    <row r="20" spans="1:16" ht="13.8" thickBot="1" x14ac:dyDescent="0.3"/>
    <row r="21" spans="1:16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5">
      <c r="A23" s="26">
        <v>37073</v>
      </c>
      <c r="B23" s="78">
        <v>1.9350000000000001</v>
      </c>
      <c r="C23" s="27">
        <f>+$B$11+$E$19</f>
        <v>1.6439663</v>
      </c>
      <c r="D23" s="28">
        <f>ROUND(MIN(0.9*$B$8,J23)-F23,0)</f>
        <v>8256</v>
      </c>
      <c r="E23" s="29">
        <f>+$B$11+$E$18</f>
        <v>1.6039663</v>
      </c>
      <c r="F23" s="71">
        <f>ROUND(IF(J23+I23&gt;$F$22,$F$22,J23+I23),0)</f>
        <v>15000</v>
      </c>
      <c r="G23" s="29">
        <f>+B23+$E$17</f>
        <v>1.8189663</v>
      </c>
      <c r="H23" s="28">
        <f t="shared" ref="H23:H50" si="0">+J23-F23-D23</f>
        <v>2325.5999999999985</v>
      </c>
      <c r="I23" s="53"/>
      <c r="J23" s="76">
        <v>25581.599999999999</v>
      </c>
      <c r="K23" s="64">
        <f>+C23*D23</f>
        <v>13572.585772799999</v>
      </c>
      <c r="L23" s="65">
        <f>+E23*F23</f>
        <v>24059.494500000001</v>
      </c>
      <c r="M23" s="66">
        <f>+G23*H23</f>
        <v>4230.1880272799972</v>
      </c>
      <c r="N23" s="5">
        <f>+C23*D23+E23*F23+G23*H23</f>
        <v>41862.268300079995</v>
      </c>
      <c r="P23" s="90">
        <f>ROUND(J23,0)</f>
        <v>25582</v>
      </c>
    </row>
    <row r="24" spans="1:16" x14ac:dyDescent="0.25">
      <c r="A24" s="26">
        <f>+A23+1</f>
        <v>37074</v>
      </c>
      <c r="B24" s="78">
        <v>1.9350000000000001</v>
      </c>
      <c r="C24" s="34">
        <f t="shared" ref="C24:C53" si="1">+$B$11+$E$19</f>
        <v>1.6439663</v>
      </c>
      <c r="D24" s="35">
        <f t="shared" ref="D24:D52" si="2">ROUND(MIN(0.9*$B$8,J24)-F24,0)</f>
        <v>8256</v>
      </c>
      <c r="E24" s="36">
        <f t="shared" ref="E24:E53" si="3">+$B$11+$E$18</f>
        <v>1.6039663</v>
      </c>
      <c r="F24" s="73">
        <f t="shared" ref="F24:F52" si="4">ROUND(IF(J24+I24&gt;$F$22,$F$22,J24+I24),0)</f>
        <v>15000</v>
      </c>
      <c r="G24" s="36">
        <f t="shared" ref="G24:G50" si="5">+B24+$E$17</f>
        <v>1.8189663</v>
      </c>
      <c r="H24" s="35">
        <f t="shared" si="0"/>
        <v>2325.5999999999985</v>
      </c>
      <c r="I24" s="54"/>
      <c r="J24" s="76">
        <v>25581.599999999999</v>
      </c>
      <c r="K24" s="31">
        <f t="shared" ref="K24:K51" si="6">+C24*D24</f>
        <v>13572.585772799999</v>
      </c>
      <c r="L24" s="32">
        <f t="shared" ref="L24:L51" si="7">+E24*F24</f>
        <v>24059.494500000001</v>
      </c>
      <c r="M24" s="33">
        <f t="shared" ref="M24:M51" si="8">+G24*H24</f>
        <v>4230.1880272799972</v>
      </c>
      <c r="N24" s="5">
        <f t="shared" ref="N24:N51" si="9">+C24*D24+E24*F24+G24*H24</f>
        <v>41862.268300079995</v>
      </c>
      <c r="P24" s="90">
        <f t="shared" ref="P24:P52" si="10">ROUND(J24,0)</f>
        <v>25582</v>
      </c>
    </row>
    <row r="25" spans="1:16" x14ac:dyDescent="0.25">
      <c r="A25" s="26">
        <f t="shared" ref="A25:A50" si="11">+A24+1</f>
        <v>37075</v>
      </c>
      <c r="B25" s="78">
        <v>2.1349999999999998</v>
      </c>
      <c r="C25" s="34">
        <f t="shared" si="1"/>
        <v>1.6439663</v>
      </c>
      <c r="D25" s="35">
        <f t="shared" si="2"/>
        <v>8256</v>
      </c>
      <c r="E25" s="36">
        <f t="shared" si="3"/>
        <v>1.6039663</v>
      </c>
      <c r="F25" s="73">
        <f t="shared" si="4"/>
        <v>15000</v>
      </c>
      <c r="G25" s="36">
        <f t="shared" si="5"/>
        <v>2.0189662999999998</v>
      </c>
      <c r="H25" s="35">
        <f t="shared" si="0"/>
        <v>1713.7799999999988</v>
      </c>
      <c r="I25" s="54"/>
      <c r="J25" s="76">
        <v>24969.78</v>
      </c>
      <c r="K25" s="31">
        <f t="shared" si="6"/>
        <v>13572.585772799999</v>
      </c>
      <c r="L25" s="32">
        <f t="shared" si="7"/>
        <v>24059.494500000001</v>
      </c>
      <c r="M25" s="33">
        <f t="shared" si="8"/>
        <v>3460.0640656139972</v>
      </c>
      <c r="N25" s="5">
        <f t="shared" si="9"/>
        <v>41092.144338413993</v>
      </c>
      <c r="P25" s="90">
        <f t="shared" si="10"/>
        <v>24970</v>
      </c>
    </row>
    <row r="26" spans="1:16" x14ac:dyDescent="0.25">
      <c r="A26" s="26">
        <f t="shared" si="11"/>
        <v>37076</v>
      </c>
      <c r="B26" s="78">
        <v>2.0150000000000001</v>
      </c>
      <c r="C26" s="34">
        <f t="shared" si="1"/>
        <v>1.6439663</v>
      </c>
      <c r="D26" s="35">
        <f t="shared" si="2"/>
        <v>8256</v>
      </c>
      <c r="E26" s="36">
        <f t="shared" si="3"/>
        <v>1.6039663</v>
      </c>
      <c r="F26" s="73">
        <f t="shared" si="4"/>
        <v>15000</v>
      </c>
      <c r="G26" s="36">
        <f t="shared" si="5"/>
        <v>1.8989663000000001</v>
      </c>
      <c r="H26" s="35">
        <f t="shared" si="0"/>
        <v>1098.9900000000016</v>
      </c>
      <c r="I26" s="54"/>
      <c r="J26" s="76">
        <v>24354.99</v>
      </c>
      <c r="K26" s="31">
        <f t="shared" si="6"/>
        <v>13572.585772799999</v>
      </c>
      <c r="L26" s="32">
        <f t="shared" si="7"/>
        <v>24059.494500000001</v>
      </c>
      <c r="M26" s="33">
        <f t="shared" si="8"/>
        <v>2086.9449740370032</v>
      </c>
      <c r="N26" s="5">
        <f t="shared" si="9"/>
        <v>39719.025246837002</v>
      </c>
      <c r="P26" s="90">
        <f t="shared" si="10"/>
        <v>24355</v>
      </c>
    </row>
    <row r="27" spans="1:16" x14ac:dyDescent="0.25">
      <c r="A27" s="26">
        <f t="shared" si="11"/>
        <v>37077</v>
      </c>
      <c r="B27" s="78">
        <v>2.0150000000000001</v>
      </c>
      <c r="C27" s="34">
        <f t="shared" si="1"/>
        <v>1.6439663</v>
      </c>
      <c r="D27" s="35">
        <f t="shared" si="2"/>
        <v>8256</v>
      </c>
      <c r="E27" s="36">
        <f t="shared" si="3"/>
        <v>1.6039663</v>
      </c>
      <c r="F27" s="73">
        <f t="shared" si="4"/>
        <v>15000</v>
      </c>
      <c r="G27" s="36">
        <f t="shared" si="5"/>
        <v>1.8989663000000001</v>
      </c>
      <c r="H27" s="35">
        <f t="shared" si="0"/>
        <v>1098.9900000000016</v>
      </c>
      <c r="I27" s="54"/>
      <c r="J27" s="76">
        <v>24354.99</v>
      </c>
      <c r="K27" s="31">
        <f t="shared" si="6"/>
        <v>13572.585772799999</v>
      </c>
      <c r="L27" s="32">
        <f t="shared" si="7"/>
        <v>24059.494500000001</v>
      </c>
      <c r="M27" s="33">
        <f t="shared" si="8"/>
        <v>2086.9449740370032</v>
      </c>
      <c r="N27" s="5">
        <f t="shared" si="9"/>
        <v>39719.025246837002</v>
      </c>
      <c r="P27" s="90">
        <f t="shared" si="10"/>
        <v>24355</v>
      </c>
    </row>
    <row r="28" spans="1:16" x14ac:dyDescent="0.25">
      <c r="A28" s="26">
        <f t="shared" si="11"/>
        <v>37078</v>
      </c>
      <c r="B28" s="78">
        <v>2.2349999999999999</v>
      </c>
      <c r="C28" s="34">
        <f t="shared" si="1"/>
        <v>1.6439663</v>
      </c>
      <c r="D28" s="35">
        <f t="shared" si="2"/>
        <v>8256</v>
      </c>
      <c r="E28" s="36">
        <f t="shared" si="3"/>
        <v>1.6039663</v>
      </c>
      <c r="F28" s="73">
        <f t="shared" si="4"/>
        <v>15000</v>
      </c>
      <c r="G28" s="36">
        <f t="shared" si="5"/>
        <v>2.1189662999999999</v>
      </c>
      <c r="H28" s="35">
        <f t="shared" si="0"/>
        <v>1098.9900000000016</v>
      </c>
      <c r="I28" s="54"/>
      <c r="J28" s="76">
        <v>24354.99</v>
      </c>
      <c r="K28" s="31">
        <f t="shared" si="6"/>
        <v>13572.585772799999</v>
      </c>
      <c r="L28" s="32">
        <f t="shared" si="7"/>
        <v>24059.494500000001</v>
      </c>
      <c r="M28" s="33">
        <f t="shared" si="8"/>
        <v>2328.7227740370031</v>
      </c>
      <c r="N28" s="5">
        <f t="shared" si="9"/>
        <v>39960.803046836998</v>
      </c>
      <c r="P28" s="90">
        <f t="shared" si="10"/>
        <v>24355</v>
      </c>
    </row>
    <row r="29" spans="1:16" x14ac:dyDescent="0.25">
      <c r="A29" s="26">
        <f t="shared" si="11"/>
        <v>37079</v>
      </c>
      <c r="B29" s="78">
        <v>2.1549999999999998</v>
      </c>
      <c r="C29" s="34">
        <f t="shared" si="1"/>
        <v>1.6439663</v>
      </c>
      <c r="D29" s="35">
        <f t="shared" si="2"/>
        <v>8256</v>
      </c>
      <c r="E29" s="36">
        <f t="shared" si="3"/>
        <v>1.6039663</v>
      </c>
      <c r="F29" s="73">
        <f t="shared" si="4"/>
        <v>15000</v>
      </c>
      <c r="G29" s="36">
        <f t="shared" si="5"/>
        <v>2.0389662999999998</v>
      </c>
      <c r="H29" s="35">
        <f t="shared" si="0"/>
        <v>1098.9900000000016</v>
      </c>
      <c r="I29" s="54"/>
      <c r="J29" s="76">
        <v>24354.99</v>
      </c>
      <c r="K29" s="31">
        <f t="shared" si="6"/>
        <v>13572.585772799999</v>
      </c>
      <c r="L29" s="32">
        <f t="shared" si="7"/>
        <v>24059.494500000001</v>
      </c>
      <c r="M29" s="33">
        <f t="shared" si="8"/>
        <v>2240.8035740370028</v>
      </c>
      <c r="N29" s="5">
        <f t="shared" si="9"/>
        <v>39872.883846837001</v>
      </c>
      <c r="P29" s="90">
        <f t="shared" si="10"/>
        <v>24355</v>
      </c>
    </row>
    <row r="30" spans="1:16" x14ac:dyDescent="0.25">
      <c r="A30" s="26">
        <f t="shared" si="11"/>
        <v>37080</v>
      </c>
      <c r="B30" s="78">
        <v>2.1549999999999998</v>
      </c>
      <c r="C30" s="34">
        <f t="shared" si="1"/>
        <v>1.6439663</v>
      </c>
      <c r="D30" s="35">
        <f t="shared" si="2"/>
        <v>8256</v>
      </c>
      <c r="E30" s="36">
        <f t="shared" si="3"/>
        <v>1.6039663</v>
      </c>
      <c r="F30" s="73">
        <f t="shared" si="4"/>
        <v>15000</v>
      </c>
      <c r="G30" s="36">
        <f t="shared" si="5"/>
        <v>2.0389662999999998</v>
      </c>
      <c r="H30" s="35">
        <f t="shared" si="0"/>
        <v>1098.9900000000016</v>
      </c>
      <c r="I30" s="54"/>
      <c r="J30" s="76">
        <v>24354.99</v>
      </c>
      <c r="K30" s="31">
        <f t="shared" si="6"/>
        <v>13572.585772799999</v>
      </c>
      <c r="L30" s="32">
        <f t="shared" si="7"/>
        <v>24059.494500000001</v>
      </c>
      <c r="M30" s="33">
        <f t="shared" si="8"/>
        <v>2240.8035740370028</v>
      </c>
      <c r="N30" s="5">
        <f t="shared" si="9"/>
        <v>39872.883846837001</v>
      </c>
      <c r="P30" s="90">
        <f t="shared" si="10"/>
        <v>24355</v>
      </c>
    </row>
    <row r="31" spans="1:16" x14ac:dyDescent="0.25">
      <c r="A31" s="26">
        <f t="shared" si="11"/>
        <v>37081</v>
      </c>
      <c r="B31" s="78">
        <v>2.1549999999999998</v>
      </c>
      <c r="C31" s="34">
        <f t="shared" si="1"/>
        <v>1.6439663</v>
      </c>
      <c r="D31" s="35">
        <f t="shared" si="2"/>
        <v>8256</v>
      </c>
      <c r="E31" s="36">
        <f t="shared" si="3"/>
        <v>1.6039663</v>
      </c>
      <c r="F31" s="73">
        <f t="shared" si="4"/>
        <v>15000</v>
      </c>
      <c r="G31" s="36">
        <f t="shared" si="5"/>
        <v>2.0389662999999998</v>
      </c>
      <c r="H31" s="35">
        <f t="shared" si="0"/>
        <v>1098.9900000000016</v>
      </c>
      <c r="I31" s="54"/>
      <c r="J31" s="76">
        <v>24354.99</v>
      </c>
      <c r="K31" s="31">
        <f t="shared" si="6"/>
        <v>13572.585772799999</v>
      </c>
      <c r="L31" s="32">
        <f t="shared" si="7"/>
        <v>24059.494500000001</v>
      </c>
      <c r="M31" s="33">
        <f t="shared" si="8"/>
        <v>2240.8035740370028</v>
      </c>
      <c r="N31" s="5">
        <f t="shared" si="9"/>
        <v>39872.883846837001</v>
      </c>
      <c r="P31" s="90">
        <f t="shared" si="10"/>
        <v>24355</v>
      </c>
    </row>
    <row r="32" spans="1:16" x14ac:dyDescent="0.25">
      <c r="A32" s="26">
        <f t="shared" si="11"/>
        <v>37082</v>
      </c>
      <c r="B32" s="78">
        <v>2.29</v>
      </c>
      <c r="C32" s="34">
        <f t="shared" si="1"/>
        <v>1.6439663</v>
      </c>
      <c r="D32" s="35">
        <f t="shared" si="2"/>
        <v>8256</v>
      </c>
      <c r="E32" s="36">
        <f t="shared" si="3"/>
        <v>1.6039663</v>
      </c>
      <c r="F32" s="73">
        <f t="shared" si="4"/>
        <v>15000</v>
      </c>
      <c r="G32" s="36">
        <f t="shared" si="5"/>
        <v>2.1739663</v>
      </c>
      <c r="H32" s="35">
        <f t="shared" si="0"/>
        <v>730.70999999999913</v>
      </c>
      <c r="I32" s="54"/>
      <c r="J32" s="76">
        <v>23986.71</v>
      </c>
      <c r="K32" s="31">
        <f t="shared" si="6"/>
        <v>13572.585772799999</v>
      </c>
      <c r="L32" s="32">
        <f t="shared" si="7"/>
        <v>24059.494500000001</v>
      </c>
      <c r="M32" s="33">
        <f t="shared" si="8"/>
        <v>1588.5389150729982</v>
      </c>
      <c r="N32" s="5">
        <f t="shared" si="9"/>
        <v>39220.619187872995</v>
      </c>
      <c r="P32" s="90">
        <f t="shared" si="10"/>
        <v>23987</v>
      </c>
    </row>
    <row r="33" spans="1:16" x14ac:dyDescent="0.25">
      <c r="A33" s="26">
        <f t="shared" si="11"/>
        <v>37083</v>
      </c>
      <c r="B33" s="78">
        <v>2.4049999999999998</v>
      </c>
      <c r="C33" s="34">
        <f t="shared" si="1"/>
        <v>1.6439663</v>
      </c>
      <c r="D33" s="35">
        <f t="shared" si="2"/>
        <v>8256</v>
      </c>
      <c r="E33" s="36">
        <f t="shared" si="3"/>
        <v>1.6039663</v>
      </c>
      <c r="F33" s="73">
        <f t="shared" si="4"/>
        <v>15000</v>
      </c>
      <c r="G33" s="36">
        <f t="shared" si="5"/>
        <v>2.2889662999999998</v>
      </c>
      <c r="H33" s="35">
        <f t="shared" si="0"/>
        <v>730.70999999999913</v>
      </c>
      <c r="I33" s="54"/>
      <c r="J33" s="76">
        <v>23986.71</v>
      </c>
      <c r="K33" s="31">
        <f t="shared" si="6"/>
        <v>13572.585772799999</v>
      </c>
      <c r="L33" s="32">
        <f t="shared" si="7"/>
        <v>24059.494500000001</v>
      </c>
      <c r="M33" s="33">
        <f t="shared" si="8"/>
        <v>1672.5705650729979</v>
      </c>
      <c r="N33" s="5">
        <f t="shared" si="9"/>
        <v>39304.650837872992</v>
      </c>
      <c r="P33" s="90">
        <f t="shared" si="10"/>
        <v>23987</v>
      </c>
    </row>
    <row r="34" spans="1:16" x14ac:dyDescent="0.25">
      <c r="A34" s="26">
        <f t="shared" si="11"/>
        <v>37084</v>
      </c>
      <c r="B34" s="78">
        <v>2.4550000000000001</v>
      </c>
      <c r="C34" s="34">
        <f t="shared" si="1"/>
        <v>1.6439663</v>
      </c>
      <c r="D34" s="35">
        <f t="shared" si="2"/>
        <v>8256</v>
      </c>
      <c r="E34" s="36">
        <f t="shared" si="3"/>
        <v>1.6039663</v>
      </c>
      <c r="F34" s="73">
        <f t="shared" si="4"/>
        <v>15000</v>
      </c>
      <c r="G34" s="36">
        <f t="shared" si="5"/>
        <v>2.3389663000000001</v>
      </c>
      <c r="H34" s="35">
        <f t="shared" si="0"/>
        <v>239.66999999999825</v>
      </c>
      <c r="I34" s="54"/>
      <c r="J34" s="76">
        <v>23495.67</v>
      </c>
      <c r="K34" s="31">
        <f t="shared" si="6"/>
        <v>13572.585772799999</v>
      </c>
      <c r="L34" s="32">
        <f t="shared" si="7"/>
        <v>24059.494500000001</v>
      </c>
      <c r="M34" s="33">
        <f t="shared" si="8"/>
        <v>560.5800531209959</v>
      </c>
      <c r="N34" s="5">
        <f t="shared" si="9"/>
        <v>38192.660325920995</v>
      </c>
      <c r="P34" s="90">
        <f t="shared" si="10"/>
        <v>23496</v>
      </c>
    </row>
    <row r="35" spans="1:16" x14ac:dyDescent="0.25">
      <c r="A35" s="26">
        <f t="shared" si="11"/>
        <v>37085</v>
      </c>
      <c r="B35" s="78">
        <v>2.5499999999999998</v>
      </c>
      <c r="C35" s="34">
        <f t="shared" si="1"/>
        <v>1.6439663</v>
      </c>
      <c r="D35" s="35">
        <f t="shared" si="2"/>
        <v>8256</v>
      </c>
      <c r="E35" s="36">
        <f t="shared" si="3"/>
        <v>1.6039663</v>
      </c>
      <c r="F35" s="73">
        <f t="shared" si="4"/>
        <v>15000</v>
      </c>
      <c r="G35" s="36">
        <f t="shared" si="5"/>
        <v>2.4339662999999998</v>
      </c>
      <c r="H35" s="35">
        <f t="shared" si="0"/>
        <v>116.90999999999985</v>
      </c>
      <c r="I35" s="54"/>
      <c r="J35" s="76">
        <v>23372.91</v>
      </c>
      <c r="K35" s="31">
        <f t="shared" si="6"/>
        <v>13572.585772799999</v>
      </c>
      <c r="L35" s="32">
        <f t="shared" si="7"/>
        <v>24059.494500000001</v>
      </c>
      <c r="M35" s="33">
        <f t="shared" si="8"/>
        <v>284.55500013299962</v>
      </c>
      <c r="N35" s="5">
        <f t="shared" si="9"/>
        <v>37916.635272932996</v>
      </c>
      <c r="P35" s="90">
        <f t="shared" si="10"/>
        <v>23373</v>
      </c>
    </row>
    <row r="36" spans="1:16" x14ac:dyDescent="0.25">
      <c r="A36" s="26">
        <f t="shared" si="11"/>
        <v>37086</v>
      </c>
      <c r="B36" s="78">
        <v>2.2850000000000001</v>
      </c>
      <c r="C36" s="34">
        <f t="shared" si="1"/>
        <v>1.6439663</v>
      </c>
      <c r="D36" s="35">
        <f t="shared" si="2"/>
        <v>8256</v>
      </c>
      <c r="E36" s="36">
        <f t="shared" si="3"/>
        <v>1.6039663</v>
      </c>
      <c r="F36" s="73">
        <f t="shared" si="4"/>
        <v>15000</v>
      </c>
      <c r="G36" s="36">
        <f t="shared" si="5"/>
        <v>2.1689663000000001</v>
      </c>
      <c r="H36" s="35">
        <f t="shared" si="0"/>
        <v>116.90999999999985</v>
      </c>
      <c r="I36" s="54"/>
      <c r="J36" s="76">
        <v>23372.91</v>
      </c>
      <c r="K36" s="31">
        <f t="shared" si="6"/>
        <v>13572.585772799999</v>
      </c>
      <c r="L36" s="32">
        <f t="shared" si="7"/>
        <v>24059.494500000001</v>
      </c>
      <c r="M36" s="33">
        <f t="shared" si="8"/>
        <v>253.5738501329997</v>
      </c>
      <c r="N36" s="5">
        <f t="shared" si="9"/>
        <v>37885.654122932996</v>
      </c>
      <c r="P36" s="90">
        <f t="shared" si="10"/>
        <v>23373</v>
      </c>
    </row>
    <row r="37" spans="1:16" x14ac:dyDescent="0.25">
      <c r="A37" s="26">
        <f t="shared" si="11"/>
        <v>37087</v>
      </c>
      <c r="B37" s="78">
        <v>2.2850000000000001</v>
      </c>
      <c r="C37" s="34">
        <f t="shared" si="1"/>
        <v>1.6439663</v>
      </c>
      <c r="D37" s="35">
        <f t="shared" si="2"/>
        <v>8256</v>
      </c>
      <c r="E37" s="36">
        <f t="shared" si="3"/>
        <v>1.6039663</v>
      </c>
      <c r="F37" s="73">
        <f t="shared" si="4"/>
        <v>15000</v>
      </c>
      <c r="G37" s="36">
        <f t="shared" si="5"/>
        <v>2.1689663000000001</v>
      </c>
      <c r="H37" s="35">
        <f t="shared" si="0"/>
        <v>116.90999999999985</v>
      </c>
      <c r="I37" s="54"/>
      <c r="J37" s="76">
        <v>23372.91</v>
      </c>
      <c r="K37" s="31">
        <f t="shared" si="6"/>
        <v>13572.585772799999</v>
      </c>
      <c r="L37" s="32">
        <f t="shared" si="7"/>
        <v>24059.494500000001</v>
      </c>
      <c r="M37" s="33">
        <f t="shared" si="8"/>
        <v>253.5738501329997</v>
      </c>
      <c r="N37" s="5">
        <f t="shared" si="9"/>
        <v>37885.654122932996</v>
      </c>
      <c r="P37" s="90">
        <f t="shared" si="10"/>
        <v>23373</v>
      </c>
    </row>
    <row r="38" spans="1:16" x14ac:dyDescent="0.25">
      <c r="A38" s="26">
        <f t="shared" si="11"/>
        <v>37088</v>
      </c>
      <c r="B38" s="78">
        <v>2.2850000000000001</v>
      </c>
      <c r="C38" s="34">
        <f t="shared" si="1"/>
        <v>1.6439663</v>
      </c>
      <c r="D38" s="35">
        <f t="shared" si="2"/>
        <v>8256</v>
      </c>
      <c r="E38" s="36">
        <f t="shared" si="3"/>
        <v>1.6039663</v>
      </c>
      <c r="F38" s="73">
        <f t="shared" si="4"/>
        <v>15000</v>
      </c>
      <c r="G38" s="36">
        <f t="shared" si="5"/>
        <v>2.1689663000000001</v>
      </c>
      <c r="H38" s="35">
        <f t="shared" si="0"/>
        <v>116.90999999999985</v>
      </c>
      <c r="I38" s="54"/>
      <c r="J38" s="76">
        <v>23372.91</v>
      </c>
      <c r="K38" s="31">
        <f t="shared" si="6"/>
        <v>13572.585772799999</v>
      </c>
      <c r="L38" s="32">
        <f t="shared" si="7"/>
        <v>24059.494500000001</v>
      </c>
      <c r="M38" s="33">
        <f t="shared" si="8"/>
        <v>253.5738501329997</v>
      </c>
      <c r="N38" s="5">
        <f t="shared" si="9"/>
        <v>37885.654122932996</v>
      </c>
      <c r="P38" s="90">
        <f t="shared" si="10"/>
        <v>23373</v>
      </c>
    </row>
    <row r="39" spans="1:16" x14ac:dyDescent="0.25">
      <c r="A39" s="26">
        <f t="shared" si="11"/>
        <v>37089</v>
      </c>
      <c r="B39" s="78">
        <v>2.2749999999999999</v>
      </c>
      <c r="C39" s="34">
        <f t="shared" si="1"/>
        <v>1.6439663</v>
      </c>
      <c r="D39" s="35">
        <f t="shared" si="2"/>
        <v>8256</v>
      </c>
      <c r="E39" s="36">
        <f t="shared" si="3"/>
        <v>1.6039663</v>
      </c>
      <c r="F39" s="73">
        <f t="shared" si="4"/>
        <v>15000</v>
      </c>
      <c r="G39" s="36">
        <f t="shared" si="5"/>
        <v>2.1589662999999999</v>
      </c>
      <c r="H39" s="35">
        <f t="shared" si="0"/>
        <v>116.90999999999985</v>
      </c>
      <c r="I39" s="54"/>
      <c r="J39" s="76">
        <v>23372.91</v>
      </c>
      <c r="K39" s="31">
        <f t="shared" si="6"/>
        <v>13572.585772799999</v>
      </c>
      <c r="L39" s="32">
        <f t="shared" si="7"/>
        <v>24059.494500000001</v>
      </c>
      <c r="M39" s="33">
        <f t="shared" si="8"/>
        <v>252.40475013299968</v>
      </c>
      <c r="N39" s="5">
        <f t="shared" si="9"/>
        <v>37884.485022932997</v>
      </c>
      <c r="P39" s="90">
        <f t="shared" si="10"/>
        <v>23373</v>
      </c>
    </row>
    <row r="40" spans="1:16" x14ac:dyDescent="0.25">
      <c r="A40" s="26">
        <f t="shared" si="11"/>
        <v>37090</v>
      </c>
      <c r="B40" s="78">
        <v>2.2949999999999999</v>
      </c>
      <c r="C40" s="34">
        <f t="shared" si="1"/>
        <v>1.6439663</v>
      </c>
      <c r="D40" s="35">
        <f t="shared" si="2"/>
        <v>8256</v>
      </c>
      <c r="E40" s="36">
        <f t="shared" si="3"/>
        <v>1.6039663</v>
      </c>
      <c r="F40" s="73">
        <f t="shared" si="4"/>
        <v>15000</v>
      </c>
      <c r="G40" s="36">
        <f t="shared" si="5"/>
        <v>2.1789662999999999</v>
      </c>
      <c r="H40" s="35">
        <f t="shared" si="0"/>
        <v>116.90999999999985</v>
      </c>
      <c r="I40" s="54"/>
      <c r="J40" s="76">
        <v>23372.91</v>
      </c>
      <c r="K40" s="31">
        <f t="shared" si="6"/>
        <v>13572.585772799999</v>
      </c>
      <c r="L40" s="32">
        <f t="shared" si="7"/>
        <v>24059.494500000001</v>
      </c>
      <c r="M40" s="33">
        <f t="shared" si="8"/>
        <v>254.74295013299968</v>
      </c>
      <c r="N40" s="5">
        <f t="shared" si="9"/>
        <v>37886.823222932995</v>
      </c>
      <c r="P40" s="90">
        <f t="shared" si="10"/>
        <v>23373</v>
      </c>
    </row>
    <row r="41" spans="1:16" x14ac:dyDescent="0.25">
      <c r="A41" s="26">
        <f t="shared" si="11"/>
        <v>37091</v>
      </c>
      <c r="B41" s="78">
        <v>2.23</v>
      </c>
      <c r="C41" s="34">
        <f t="shared" si="1"/>
        <v>1.6439663</v>
      </c>
      <c r="D41" s="35">
        <f t="shared" si="2"/>
        <v>8256</v>
      </c>
      <c r="E41" s="36">
        <f t="shared" si="3"/>
        <v>1.6039663</v>
      </c>
      <c r="F41" s="73">
        <f t="shared" si="4"/>
        <v>15000</v>
      </c>
      <c r="G41" s="36">
        <f t="shared" si="5"/>
        <v>2.1139663</v>
      </c>
      <c r="H41" s="35">
        <f t="shared" si="0"/>
        <v>116.90999999999985</v>
      </c>
      <c r="I41" s="54"/>
      <c r="J41" s="76">
        <v>23372.91</v>
      </c>
      <c r="K41" s="31">
        <f t="shared" si="6"/>
        <v>13572.585772799999</v>
      </c>
      <c r="L41" s="32">
        <f t="shared" si="7"/>
        <v>24059.494500000001</v>
      </c>
      <c r="M41" s="33">
        <f t="shared" si="8"/>
        <v>247.1438001329997</v>
      </c>
      <c r="N41" s="5">
        <f t="shared" si="9"/>
        <v>37879.224072933001</v>
      </c>
      <c r="P41" s="90">
        <f t="shared" si="10"/>
        <v>23373</v>
      </c>
    </row>
    <row r="42" spans="1:16" x14ac:dyDescent="0.25">
      <c r="A42" s="26">
        <f t="shared" si="11"/>
        <v>37092</v>
      </c>
      <c r="B42" s="78">
        <v>2.1349999999999998</v>
      </c>
      <c r="C42" s="34">
        <f t="shared" si="1"/>
        <v>1.6439663</v>
      </c>
      <c r="D42" s="35">
        <f t="shared" si="2"/>
        <v>8256</v>
      </c>
      <c r="E42" s="36">
        <f t="shared" si="3"/>
        <v>1.6039663</v>
      </c>
      <c r="F42" s="73">
        <f t="shared" si="4"/>
        <v>15000</v>
      </c>
      <c r="G42" s="36">
        <f t="shared" si="5"/>
        <v>2.0189662999999998</v>
      </c>
      <c r="H42" s="35">
        <f t="shared" si="0"/>
        <v>116.90999999999985</v>
      </c>
      <c r="I42" s="54"/>
      <c r="J42" s="76">
        <v>23372.91</v>
      </c>
      <c r="K42" s="31">
        <f t="shared" si="6"/>
        <v>13572.585772799999</v>
      </c>
      <c r="L42" s="32">
        <f t="shared" si="7"/>
        <v>24059.494500000001</v>
      </c>
      <c r="M42" s="33">
        <f t="shared" si="8"/>
        <v>236.03735013299968</v>
      </c>
      <c r="N42" s="5">
        <f t="shared" si="9"/>
        <v>37868.117622933001</v>
      </c>
      <c r="P42" s="90">
        <f t="shared" si="10"/>
        <v>23373</v>
      </c>
    </row>
    <row r="43" spans="1:16" x14ac:dyDescent="0.25">
      <c r="A43" s="26">
        <f t="shared" si="11"/>
        <v>37093</v>
      </c>
      <c r="B43" s="78">
        <v>1.9850000000000001</v>
      </c>
      <c r="C43" s="34">
        <f t="shared" si="1"/>
        <v>1.6439663</v>
      </c>
      <c r="D43" s="35">
        <f t="shared" si="2"/>
        <v>8256</v>
      </c>
      <c r="E43" s="36">
        <f t="shared" si="3"/>
        <v>1.6039663</v>
      </c>
      <c r="F43" s="73">
        <f t="shared" si="4"/>
        <v>15000</v>
      </c>
      <c r="G43" s="36">
        <f t="shared" si="5"/>
        <v>1.8689663000000001</v>
      </c>
      <c r="H43" s="35">
        <f t="shared" si="0"/>
        <v>116.90999999999985</v>
      </c>
      <c r="I43" s="54"/>
      <c r="J43" s="76">
        <v>23372.91</v>
      </c>
      <c r="K43" s="31">
        <f t="shared" si="6"/>
        <v>13572.585772799999</v>
      </c>
      <c r="L43" s="32">
        <f t="shared" si="7"/>
        <v>24059.494500000001</v>
      </c>
      <c r="M43" s="33">
        <f t="shared" si="8"/>
        <v>218.50085013299974</v>
      </c>
      <c r="N43" s="5">
        <f t="shared" si="9"/>
        <v>37850.581122932999</v>
      </c>
      <c r="P43" s="90">
        <f t="shared" si="10"/>
        <v>23373</v>
      </c>
    </row>
    <row r="44" spans="1:16" x14ac:dyDescent="0.25">
      <c r="A44" s="26">
        <f t="shared" si="11"/>
        <v>37094</v>
      </c>
      <c r="B44" s="78">
        <v>1.9850000000000001</v>
      </c>
      <c r="C44" s="34">
        <f t="shared" si="1"/>
        <v>1.6439663</v>
      </c>
      <c r="D44" s="35">
        <f t="shared" si="2"/>
        <v>8256</v>
      </c>
      <c r="E44" s="36">
        <f t="shared" si="3"/>
        <v>1.6039663</v>
      </c>
      <c r="F44" s="73">
        <f t="shared" si="4"/>
        <v>15000</v>
      </c>
      <c r="G44" s="36">
        <f t="shared" si="5"/>
        <v>1.8689663000000001</v>
      </c>
      <c r="H44" s="35">
        <f t="shared" si="0"/>
        <v>116.90999999999985</v>
      </c>
      <c r="I44" s="54"/>
      <c r="J44" s="76">
        <v>23372.91</v>
      </c>
      <c r="K44" s="31">
        <f t="shared" si="6"/>
        <v>13572.585772799999</v>
      </c>
      <c r="L44" s="32">
        <f t="shared" si="7"/>
        <v>24059.494500000001</v>
      </c>
      <c r="M44" s="33">
        <f t="shared" si="8"/>
        <v>218.50085013299974</v>
      </c>
      <c r="N44" s="5">
        <f t="shared" si="9"/>
        <v>37850.581122932999</v>
      </c>
      <c r="P44" s="90">
        <f t="shared" si="10"/>
        <v>23373</v>
      </c>
    </row>
    <row r="45" spans="1:16" x14ac:dyDescent="0.25">
      <c r="A45" s="26">
        <f t="shared" si="11"/>
        <v>37095</v>
      </c>
      <c r="B45" s="78">
        <v>1.9850000000000001</v>
      </c>
      <c r="C45" s="34">
        <f t="shared" si="1"/>
        <v>1.6439663</v>
      </c>
      <c r="D45" s="35">
        <f t="shared" si="2"/>
        <v>8256</v>
      </c>
      <c r="E45" s="36">
        <f t="shared" si="3"/>
        <v>1.6039663</v>
      </c>
      <c r="F45" s="73">
        <f t="shared" si="4"/>
        <v>15000</v>
      </c>
      <c r="G45" s="36">
        <f t="shared" si="5"/>
        <v>1.8689663000000001</v>
      </c>
      <c r="H45" s="35">
        <f t="shared" si="0"/>
        <v>116.90999999999985</v>
      </c>
      <c r="I45" s="54"/>
      <c r="J45" s="76">
        <v>23372.91</v>
      </c>
      <c r="K45" s="31">
        <f t="shared" si="6"/>
        <v>13572.585772799999</v>
      </c>
      <c r="L45" s="32">
        <f t="shared" si="7"/>
        <v>24059.494500000001</v>
      </c>
      <c r="M45" s="33">
        <f t="shared" si="8"/>
        <v>218.50085013299974</v>
      </c>
      <c r="N45" s="5">
        <f t="shared" si="9"/>
        <v>37850.581122932999</v>
      </c>
      <c r="P45" s="90">
        <f t="shared" si="10"/>
        <v>23373</v>
      </c>
    </row>
    <row r="46" spans="1:16" x14ac:dyDescent="0.25">
      <c r="A46" s="26">
        <f t="shared" si="11"/>
        <v>37096</v>
      </c>
      <c r="B46" s="78">
        <v>2.2149999999999999</v>
      </c>
      <c r="C46" s="34">
        <f t="shared" si="1"/>
        <v>1.6439663</v>
      </c>
      <c r="D46" s="35">
        <f t="shared" si="2"/>
        <v>8256</v>
      </c>
      <c r="E46" s="36">
        <f t="shared" si="3"/>
        <v>1.6039663</v>
      </c>
      <c r="F46" s="73">
        <f t="shared" si="4"/>
        <v>15000</v>
      </c>
      <c r="G46" s="36">
        <f t="shared" si="5"/>
        <v>2.0989662999999998</v>
      </c>
      <c r="H46" s="35">
        <f t="shared" si="0"/>
        <v>116.90999999999985</v>
      </c>
      <c r="I46" s="54"/>
      <c r="J46" s="76">
        <v>23372.91</v>
      </c>
      <c r="K46" s="31">
        <f t="shared" si="6"/>
        <v>13572.585772799999</v>
      </c>
      <c r="L46" s="32">
        <f t="shared" si="7"/>
        <v>24059.494500000001</v>
      </c>
      <c r="M46" s="33">
        <f t="shared" si="8"/>
        <v>245.39015013299968</v>
      </c>
      <c r="N46" s="5">
        <f t="shared" si="9"/>
        <v>37877.470422932995</v>
      </c>
      <c r="P46" s="90">
        <f t="shared" si="10"/>
        <v>23373</v>
      </c>
    </row>
    <row r="47" spans="1:16" x14ac:dyDescent="0.25">
      <c r="A47" s="26">
        <f t="shared" si="11"/>
        <v>37097</v>
      </c>
      <c r="B47" s="78">
        <v>2.17</v>
      </c>
      <c r="C47" s="34">
        <f t="shared" si="1"/>
        <v>1.6439663</v>
      </c>
      <c r="D47" s="35">
        <f t="shared" si="2"/>
        <v>8256</v>
      </c>
      <c r="E47" s="36">
        <f t="shared" si="3"/>
        <v>1.6039663</v>
      </c>
      <c r="F47" s="73">
        <f t="shared" si="4"/>
        <v>15000</v>
      </c>
      <c r="G47" s="36">
        <f t="shared" si="5"/>
        <v>2.0539662999999999</v>
      </c>
      <c r="H47" s="35">
        <f t="shared" si="0"/>
        <v>854.45999999999913</v>
      </c>
      <c r="I47" s="54"/>
      <c r="J47" s="76">
        <v>24110.46</v>
      </c>
      <c r="K47" s="31">
        <f t="shared" si="6"/>
        <v>13572.585772799999</v>
      </c>
      <c r="L47" s="32">
        <f t="shared" si="7"/>
        <v>24059.494500000001</v>
      </c>
      <c r="M47" s="33">
        <f t="shared" si="8"/>
        <v>1755.0320446979981</v>
      </c>
      <c r="N47" s="5">
        <f t="shared" si="9"/>
        <v>39387.112317497995</v>
      </c>
      <c r="P47" s="90">
        <f t="shared" si="10"/>
        <v>24110</v>
      </c>
    </row>
    <row r="48" spans="1:16" x14ac:dyDescent="0.25">
      <c r="A48" s="26">
        <f t="shared" si="11"/>
        <v>37098</v>
      </c>
      <c r="B48" s="78">
        <v>2.2250000000000001</v>
      </c>
      <c r="C48" s="34">
        <f t="shared" si="1"/>
        <v>1.6439663</v>
      </c>
      <c r="D48" s="35">
        <f t="shared" si="2"/>
        <v>8256</v>
      </c>
      <c r="E48" s="36">
        <f t="shared" si="3"/>
        <v>1.6039663</v>
      </c>
      <c r="F48" s="73">
        <f t="shared" si="4"/>
        <v>15000</v>
      </c>
      <c r="G48" s="36">
        <f t="shared" si="5"/>
        <v>2.1089663000000001</v>
      </c>
      <c r="H48" s="35">
        <f t="shared" si="0"/>
        <v>854.45999999999913</v>
      </c>
      <c r="I48" s="54"/>
      <c r="J48" s="76">
        <v>24110.46</v>
      </c>
      <c r="K48" s="31">
        <f t="shared" si="6"/>
        <v>13572.585772799999</v>
      </c>
      <c r="L48" s="32">
        <f t="shared" si="7"/>
        <v>24059.494500000001</v>
      </c>
      <c r="M48" s="33">
        <f t="shared" si="8"/>
        <v>1802.0273446979982</v>
      </c>
      <c r="N48" s="5">
        <f t="shared" si="9"/>
        <v>39434.107617497997</v>
      </c>
      <c r="P48" s="90">
        <f t="shared" si="10"/>
        <v>24110</v>
      </c>
    </row>
    <row r="49" spans="1:16" x14ac:dyDescent="0.25">
      <c r="A49" s="26">
        <f t="shared" si="11"/>
        <v>37099</v>
      </c>
      <c r="B49" s="78">
        <v>2.36</v>
      </c>
      <c r="C49" s="34">
        <f t="shared" si="1"/>
        <v>1.6439663</v>
      </c>
      <c r="D49" s="35">
        <f t="shared" si="2"/>
        <v>8256</v>
      </c>
      <c r="E49" s="36">
        <f t="shared" si="3"/>
        <v>1.6039663</v>
      </c>
      <c r="F49" s="73">
        <f t="shared" si="4"/>
        <v>15000</v>
      </c>
      <c r="G49" s="36">
        <f t="shared" si="5"/>
        <v>2.2439662999999999</v>
      </c>
      <c r="H49" s="35">
        <f t="shared" si="0"/>
        <v>854.45999999999913</v>
      </c>
      <c r="I49" s="54"/>
      <c r="J49" s="76">
        <v>24110.46</v>
      </c>
      <c r="K49" s="31">
        <f t="shared" si="6"/>
        <v>13572.585772799999</v>
      </c>
      <c r="L49" s="32">
        <f t="shared" si="7"/>
        <v>24059.494500000001</v>
      </c>
      <c r="M49" s="33">
        <f t="shared" si="8"/>
        <v>1917.379444697998</v>
      </c>
      <c r="N49" s="5">
        <f t="shared" si="9"/>
        <v>39549.459717497994</v>
      </c>
      <c r="P49" s="90">
        <f t="shared" si="10"/>
        <v>24110</v>
      </c>
    </row>
    <row r="50" spans="1:16" x14ac:dyDescent="0.25">
      <c r="A50" s="26">
        <f t="shared" si="11"/>
        <v>37100</v>
      </c>
      <c r="B50" s="78">
        <v>2.125</v>
      </c>
      <c r="C50" s="34">
        <f t="shared" si="1"/>
        <v>1.6439663</v>
      </c>
      <c r="D50" s="35">
        <f t="shared" si="2"/>
        <v>8256</v>
      </c>
      <c r="E50" s="36">
        <f t="shared" si="3"/>
        <v>1.6039663</v>
      </c>
      <c r="F50" s="73">
        <f t="shared" si="4"/>
        <v>15000</v>
      </c>
      <c r="G50" s="36">
        <f t="shared" si="5"/>
        <v>2.0089663</v>
      </c>
      <c r="H50" s="35">
        <f t="shared" si="0"/>
        <v>854.45999999999913</v>
      </c>
      <c r="I50" s="54"/>
      <c r="J50" s="76">
        <v>24110.46</v>
      </c>
      <c r="K50" s="31">
        <f t="shared" si="6"/>
        <v>13572.585772799999</v>
      </c>
      <c r="L50" s="32">
        <f t="shared" si="7"/>
        <v>24059.494500000001</v>
      </c>
      <c r="M50" s="33">
        <f t="shared" si="8"/>
        <v>1716.5813446979982</v>
      </c>
      <c r="N50" s="5">
        <f t="shared" si="9"/>
        <v>39348.661617497994</v>
      </c>
      <c r="P50" s="90">
        <f t="shared" si="10"/>
        <v>24110</v>
      </c>
    </row>
    <row r="51" spans="1:16" x14ac:dyDescent="0.25">
      <c r="A51" s="26">
        <f>+A50+1</f>
        <v>37101</v>
      </c>
      <c r="B51" s="78">
        <v>2.125</v>
      </c>
      <c r="C51" s="34">
        <f t="shared" si="1"/>
        <v>1.6439663</v>
      </c>
      <c r="D51" s="35">
        <f t="shared" si="2"/>
        <v>8256</v>
      </c>
      <c r="E51" s="36">
        <f t="shared" si="3"/>
        <v>1.6039663</v>
      </c>
      <c r="F51" s="73">
        <f t="shared" si="4"/>
        <v>15000</v>
      </c>
      <c r="G51" s="36">
        <f>+B51+$E$17</f>
        <v>2.0089663</v>
      </c>
      <c r="H51" s="35">
        <f>+J51-F51-D51</f>
        <v>854.45999999999913</v>
      </c>
      <c r="I51" s="54"/>
      <c r="J51" s="76">
        <v>24110.46</v>
      </c>
      <c r="K51" s="31">
        <f t="shared" si="6"/>
        <v>13572.585772799999</v>
      </c>
      <c r="L51" s="32">
        <f t="shared" si="7"/>
        <v>24059.494500000001</v>
      </c>
      <c r="M51" s="33">
        <f t="shared" si="8"/>
        <v>1716.5813446979982</v>
      </c>
      <c r="N51" s="5">
        <f t="shared" si="9"/>
        <v>39348.661617497994</v>
      </c>
      <c r="P51" s="90">
        <f t="shared" si="10"/>
        <v>24110</v>
      </c>
    </row>
    <row r="52" spans="1:16" x14ac:dyDescent="0.25">
      <c r="A52" s="26">
        <f>+A51+1</f>
        <v>37102</v>
      </c>
      <c r="B52" s="78">
        <v>2.125</v>
      </c>
      <c r="C52" s="34">
        <f t="shared" si="1"/>
        <v>1.6439663</v>
      </c>
      <c r="D52" s="35">
        <f t="shared" si="2"/>
        <v>8256</v>
      </c>
      <c r="E52" s="36">
        <f t="shared" si="3"/>
        <v>1.6039663</v>
      </c>
      <c r="F52" s="73">
        <f t="shared" si="4"/>
        <v>15000</v>
      </c>
      <c r="G52" s="36">
        <f>+B52+$E$17</f>
        <v>2.0089663</v>
      </c>
      <c r="H52" s="35">
        <f>+J52-F52-D52</f>
        <v>854.45999999999913</v>
      </c>
      <c r="I52" s="54"/>
      <c r="J52" s="76">
        <v>24110.46</v>
      </c>
      <c r="K52" s="31">
        <f>+C52*D52</f>
        <v>13572.585772799999</v>
      </c>
      <c r="L52" s="32">
        <f>+E52*F52</f>
        <v>24059.494500000001</v>
      </c>
      <c r="M52" s="33">
        <f>+G52*H52</f>
        <v>1716.5813446979982</v>
      </c>
      <c r="N52" s="5">
        <f>+C52*D52+E52*F52+G52*H52</f>
        <v>39348.661617497994</v>
      </c>
      <c r="P52" s="90">
        <f t="shared" si="10"/>
        <v>24110</v>
      </c>
    </row>
    <row r="53" spans="1:16" x14ac:dyDescent="0.25">
      <c r="A53" s="26">
        <f>+A52+1</f>
        <v>37103</v>
      </c>
      <c r="B53" s="78">
        <v>2.52</v>
      </c>
      <c r="C53" s="34">
        <f t="shared" si="1"/>
        <v>1.6439663</v>
      </c>
      <c r="D53" s="35">
        <f>ROUND(MIN(0.9*$B$8,J53)-F53,0)</f>
        <v>8256</v>
      </c>
      <c r="E53" s="36">
        <f t="shared" si="3"/>
        <v>1.6039663</v>
      </c>
      <c r="F53" s="73">
        <f>ROUND(IF(J53+I53&gt;$F$22,$F$22,J53+I53),0)</f>
        <v>15000</v>
      </c>
      <c r="G53" s="36">
        <f>+B53+$E$17</f>
        <v>2.4039663</v>
      </c>
      <c r="H53" s="35">
        <f>+J53-F53-D53</f>
        <v>854.45999999999913</v>
      </c>
      <c r="I53" s="54"/>
      <c r="J53" s="76">
        <v>24110.46</v>
      </c>
      <c r="K53" s="31">
        <f>+C53*D53</f>
        <v>13572.585772799999</v>
      </c>
      <c r="L53" s="32">
        <f>+E53*F53</f>
        <v>24059.494500000001</v>
      </c>
      <c r="M53" s="33">
        <f>+G53*H53</f>
        <v>2054.0930446979978</v>
      </c>
      <c r="N53" s="5">
        <f>+C53*D53+E53*F53+G53*H53</f>
        <v>39686.173317497996</v>
      </c>
      <c r="P53">
        <f>ROUND(J53,0)</f>
        <v>24110</v>
      </c>
    </row>
    <row r="54" spans="1:16" ht="13.8" thickBot="1" x14ac:dyDescent="0.3">
      <c r="B54" s="67">
        <f>SUM(B23:B53)/31</f>
        <v>2.194999999999999</v>
      </c>
      <c r="D54" s="40">
        <f>SUM(D23:D53)</f>
        <v>255936</v>
      </c>
      <c r="F54" s="41">
        <f>SUM(F23:F53)</f>
        <v>465000</v>
      </c>
      <c r="H54" s="79">
        <f>SUM(H23:H53)</f>
        <v>22044.149999999994</v>
      </c>
      <c r="I54" s="30"/>
      <c r="J54" s="86">
        <f>SUM(J23:J53)</f>
        <v>742980.14999999956</v>
      </c>
      <c r="K54" s="42">
        <f>SUM(K23:K53)</f>
        <v>420750.1589568003</v>
      </c>
      <c r="L54" s="43">
        <f>SUM(L23:L53)</f>
        <v>745844.32950000057</v>
      </c>
      <c r="M54" s="44">
        <f>SUM(M23:M53)</f>
        <v>44581.927112144978</v>
      </c>
      <c r="N54" s="45">
        <f>SUM(N23:N53)</f>
        <v>1211176.4155689445</v>
      </c>
    </row>
    <row r="55" spans="1:16" x14ac:dyDescent="0.25">
      <c r="B55" s="46"/>
    </row>
    <row r="56" spans="1:16" x14ac:dyDescent="0.25">
      <c r="A56" s="26"/>
      <c r="B56" s="91"/>
      <c r="I56" s="47"/>
      <c r="J56" s="81" t="s">
        <v>18</v>
      </c>
      <c r="K56" s="48">
        <f>+K54/D54</f>
        <v>1.6439663000000011</v>
      </c>
      <c r="L56" s="48">
        <f>+L54/F54</f>
        <v>1.6039663000000013</v>
      </c>
      <c r="M56" s="48">
        <f>+M54/H54</f>
        <v>2.02239265801335</v>
      </c>
      <c r="N56" s="48">
        <f>+N54/(J54+I54)</f>
        <v>1.6301598576609957</v>
      </c>
    </row>
    <row r="57" spans="1:16" x14ac:dyDescent="0.25">
      <c r="A57" s="26"/>
      <c r="B57" s="91"/>
    </row>
    <row r="58" spans="1:16" x14ac:dyDescent="0.25">
      <c r="A58" s="26"/>
      <c r="B58" s="91"/>
    </row>
    <row r="59" spans="1:16" x14ac:dyDescent="0.25">
      <c r="A59" s="26"/>
      <c r="B59" s="91"/>
    </row>
    <row r="60" spans="1:16" x14ac:dyDescent="0.25">
      <c r="A60" s="26"/>
      <c r="B60" s="91"/>
    </row>
    <row r="61" spans="1:16" x14ac:dyDescent="0.25">
      <c r="A61" s="26"/>
      <c r="B61" s="91"/>
    </row>
    <row r="62" spans="1:16" x14ac:dyDescent="0.25">
      <c r="A62" s="26"/>
      <c r="B62" s="91"/>
    </row>
    <row r="63" spans="1:16" x14ac:dyDescent="0.25">
      <c r="A63" s="26"/>
      <c r="B63" s="91"/>
    </row>
    <row r="64" spans="1:16" x14ac:dyDescent="0.25">
      <c r="A64" s="26"/>
      <c r="B64" s="91"/>
    </row>
    <row r="65" spans="1:2" x14ac:dyDescent="0.25">
      <c r="A65" s="26"/>
      <c r="B65" s="91"/>
    </row>
    <row r="66" spans="1:2" x14ac:dyDescent="0.25">
      <c r="A66" s="26"/>
      <c r="B66" s="91"/>
    </row>
    <row r="67" spans="1:2" x14ac:dyDescent="0.25">
      <c r="A67" s="26"/>
      <c r="B67" s="91"/>
    </row>
    <row r="68" spans="1:2" x14ac:dyDescent="0.25">
      <c r="A68" s="26"/>
      <c r="B68" s="91"/>
    </row>
    <row r="69" spans="1:2" x14ac:dyDescent="0.25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2289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89" r:id="rId5"/>
      </mc:Fallback>
    </mc:AlternateContent>
    <mc:AlternateContent xmlns:mc="http://schemas.openxmlformats.org/markup-compatibility/2006">
      <mc:Choice Requires="x14">
        <oleObject progId="Paint.Picture" shapeId="12290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0" r:id="rId7"/>
      </mc:Fallback>
    </mc:AlternateContent>
    <mc:AlternateContent xmlns:mc="http://schemas.openxmlformats.org/markup-compatibility/2006">
      <mc:Choice Requires="x14">
        <oleObject progId="Paint.Picture" shapeId="12291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1" r:id="rId8"/>
      </mc:Fallback>
    </mc:AlternateContent>
    <mc:AlternateContent xmlns:mc="http://schemas.openxmlformats.org/markup-compatibility/2006">
      <mc:Choice Requires="x14">
        <oleObject progId="Paint.Picture" shapeId="12292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2" r:id="rId9"/>
      </mc:Fallback>
    </mc:AlternateContent>
    <mc:AlternateContent xmlns:mc="http://schemas.openxmlformats.org/markup-compatibility/2006">
      <mc:Choice Requires="x14">
        <oleObject progId="Paint.Picture" shapeId="12293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3" r:id="rId10"/>
      </mc:Fallback>
    </mc:AlternateContent>
    <mc:AlternateContent xmlns:mc="http://schemas.openxmlformats.org/markup-compatibility/2006">
      <mc:Choice Requires="x14">
        <oleObject progId="Paint.Picture" shapeId="12294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4" r:id="rId11"/>
      </mc:Fallback>
    </mc:AlternateContent>
    <mc:AlternateContent xmlns:mc="http://schemas.openxmlformats.org/markup-compatibility/2006">
      <mc:Choice Requires="x14">
        <oleObject progId="Paint.Picture" shapeId="12295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5" r:id="rId12"/>
      </mc:Fallback>
    </mc:AlternateContent>
    <mc:AlternateContent xmlns:mc="http://schemas.openxmlformats.org/markup-compatibility/2006">
      <mc:Choice Requires="x14">
        <oleObject progId="Paint.Picture" shapeId="12296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6" r:id="rId13"/>
      </mc:Fallback>
    </mc:AlternateContent>
    <mc:AlternateContent xmlns:mc="http://schemas.openxmlformats.org/markup-compatibility/2006">
      <mc:Choice Requires="x14">
        <oleObject progId="Paint.Picture" shapeId="12297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7" r:id="rId14"/>
      </mc:Fallback>
    </mc:AlternateContent>
    <mc:AlternateContent xmlns:mc="http://schemas.openxmlformats.org/markup-compatibility/2006">
      <mc:Choice Requires="x14">
        <oleObject progId="Paint.Picture" shapeId="12298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8" r:id="rId15"/>
      </mc:Fallback>
    </mc:AlternateContent>
    <mc:AlternateContent xmlns:mc="http://schemas.openxmlformats.org/markup-compatibility/2006">
      <mc:Choice Requires="x14">
        <oleObject progId="Paint.Picture" shapeId="12299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299" r:id="rId16"/>
      </mc:Fallback>
    </mc:AlternateContent>
    <mc:AlternateContent xmlns:mc="http://schemas.openxmlformats.org/markup-compatibility/2006">
      <mc:Choice Requires="x14">
        <oleObject progId="Paint.Picture" shapeId="12300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0" r:id="rId17"/>
      </mc:Fallback>
    </mc:AlternateContent>
    <mc:AlternateContent xmlns:mc="http://schemas.openxmlformats.org/markup-compatibility/2006">
      <mc:Choice Requires="x14">
        <oleObject progId="Paint.Picture" shapeId="12301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1" r:id="rId18"/>
      </mc:Fallback>
    </mc:AlternateContent>
    <mc:AlternateContent xmlns:mc="http://schemas.openxmlformats.org/markup-compatibility/2006">
      <mc:Choice Requires="x14">
        <oleObject progId="Paint.Picture" shapeId="12302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2" r:id="rId19"/>
      </mc:Fallback>
    </mc:AlternateContent>
    <mc:AlternateContent xmlns:mc="http://schemas.openxmlformats.org/markup-compatibility/2006">
      <mc:Choice Requires="x14">
        <oleObject progId="Paint.Picture" shapeId="12303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3" r:id="rId20"/>
      </mc:Fallback>
    </mc:AlternateContent>
    <mc:AlternateContent xmlns:mc="http://schemas.openxmlformats.org/markup-compatibility/2006">
      <mc:Choice Requires="x14">
        <oleObject progId="Paint.Picture" shapeId="12304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4" r:id="rId21"/>
      </mc:Fallback>
    </mc:AlternateContent>
    <mc:AlternateContent xmlns:mc="http://schemas.openxmlformats.org/markup-compatibility/2006">
      <mc:Choice Requires="x14">
        <oleObject progId="Paint.Picture" shapeId="12305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5" r:id="rId22"/>
      </mc:Fallback>
    </mc:AlternateContent>
    <mc:AlternateContent xmlns:mc="http://schemas.openxmlformats.org/markup-compatibility/2006">
      <mc:Choice Requires="x14">
        <oleObject progId="Paint.Picture" shapeId="12306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6" r:id="rId23"/>
      </mc:Fallback>
    </mc:AlternateContent>
    <mc:AlternateContent xmlns:mc="http://schemas.openxmlformats.org/markup-compatibility/2006">
      <mc:Choice Requires="x14">
        <oleObject progId="Paint.Picture" shapeId="12307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7" r:id="rId24"/>
      </mc:Fallback>
    </mc:AlternateContent>
    <mc:AlternateContent xmlns:mc="http://schemas.openxmlformats.org/markup-compatibility/2006">
      <mc:Choice Requires="x14">
        <oleObject progId="Paint.Picture" shapeId="12308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8" r:id="rId25"/>
      </mc:Fallback>
    </mc:AlternateContent>
    <mc:AlternateContent xmlns:mc="http://schemas.openxmlformats.org/markup-compatibility/2006">
      <mc:Choice Requires="x14">
        <oleObject progId="Paint.Picture" shapeId="12309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09" r:id="rId26"/>
      </mc:Fallback>
    </mc:AlternateContent>
    <mc:AlternateContent xmlns:mc="http://schemas.openxmlformats.org/markup-compatibility/2006">
      <mc:Choice Requires="x14">
        <oleObject progId="Paint.Picture" shapeId="12310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10" r:id="rId27"/>
      </mc:Fallback>
    </mc:AlternateContent>
    <mc:AlternateContent xmlns:mc="http://schemas.openxmlformats.org/markup-compatibility/2006">
      <mc:Choice Requires="x14">
        <oleObject progId="Paint.Picture" shapeId="12311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11" r:id="rId28"/>
      </mc:Fallback>
    </mc:AlternateContent>
    <mc:AlternateContent xmlns:mc="http://schemas.openxmlformats.org/markup-compatibility/2006">
      <mc:Choice Requires="x14">
        <oleObject progId="Paint.Picture" shapeId="12312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2312" r:id="rId2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opLeftCell="A15" workbookViewId="0">
      <selection activeCell="A15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4.44140625" customWidth="1"/>
    <col min="10" max="10" width="12.44140625" style="81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5">
      <c r="A5" s="3" t="s">
        <v>45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24446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80">
        <v>2.0299999999999998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5">
      <c r="A17" s="9" t="s">
        <v>10</v>
      </c>
      <c r="B17" s="10" t="s">
        <v>11</v>
      </c>
      <c r="C17" s="11">
        <v>0.03</v>
      </c>
      <c r="D17" s="88">
        <v>-0.15185676496</v>
      </c>
      <c r="E17" s="68">
        <f>SUM(C17:D17)</f>
        <v>-0.12185676496</v>
      </c>
      <c r="F17" s="10"/>
      <c r="G17" s="10"/>
      <c r="H17" s="10"/>
      <c r="I17" s="51"/>
    </row>
    <row r="18" spans="1:16" x14ac:dyDescent="0.25">
      <c r="A18" s="9"/>
      <c r="B18" s="10" t="s">
        <v>22</v>
      </c>
      <c r="C18" s="11">
        <v>0</v>
      </c>
      <c r="D18" s="88">
        <v>-0.15185676496</v>
      </c>
      <c r="E18" s="68">
        <f>SUM(C18:D18)</f>
        <v>-0.15185676496</v>
      </c>
      <c r="F18" s="10"/>
      <c r="G18" s="10"/>
      <c r="H18" s="10"/>
      <c r="I18" s="51"/>
    </row>
    <row r="19" spans="1:16" ht="13.8" thickBot="1" x14ac:dyDescent="0.3">
      <c r="A19" s="12"/>
      <c r="B19" s="13" t="s">
        <v>23</v>
      </c>
      <c r="C19" s="14">
        <v>0.04</v>
      </c>
      <c r="D19" s="89">
        <v>-0.15185676496</v>
      </c>
      <c r="E19" s="69">
        <f>SUM(C19:D19)</f>
        <v>-0.11185676495999999</v>
      </c>
      <c r="F19" s="10"/>
      <c r="G19" s="10"/>
      <c r="H19" s="10"/>
      <c r="I19" s="51"/>
    </row>
    <row r="20" spans="1:16" ht="13.8" thickBot="1" x14ac:dyDescent="0.3"/>
    <row r="21" spans="1:16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5">
      <c r="A23" s="26">
        <v>37104</v>
      </c>
      <c r="B23" s="78">
        <v>2.4449999999999998</v>
      </c>
      <c r="C23" s="27">
        <f>+$B$11+$E$19</f>
        <v>1.9181432350399998</v>
      </c>
      <c r="D23" s="28">
        <f>ROUND(MIN(0.9*$B$8,J23)-F23,0)</f>
        <v>7001</v>
      </c>
      <c r="E23" s="29">
        <f>+$B$11+$E$18</f>
        <v>1.8781432350399998</v>
      </c>
      <c r="F23" s="71">
        <f>ROUND(IF(J23+I23&gt;$F$22,$F$22,J23+I23),0)</f>
        <v>15000</v>
      </c>
      <c r="G23" s="29">
        <f>+B23+$E$17</f>
        <v>2.3231432350399999</v>
      </c>
      <c r="H23" s="28">
        <f t="shared" ref="H23:H50" si="0">+J23-F23-D23</f>
        <v>2109.4599999999991</v>
      </c>
      <c r="I23" s="53"/>
      <c r="J23" s="76">
        <v>24110.46</v>
      </c>
      <c r="K23" s="64">
        <f>+C23*D23</f>
        <v>13428.920788515039</v>
      </c>
      <c r="L23" s="65">
        <f>+E23*F23</f>
        <v>28172.148525599998</v>
      </c>
      <c r="M23" s="66">
        <f>+G23*H23</f>
        <v>4900.5777285874765</v>
      </c>
      <c r="N23" s="5">
        <f>+C23*D23+E23*F23+G23*H23</f>
        <v>46501.64704270252</v>
      </c>
      <c r="P23" s="90">
        <f>ROUND(J23,0)</f>
        <v>24110</v>
      </c>
    </row>
    <row r="24" spans="1:16" x14ac:dyDescent="0.25">
      <c r="A24" s="26">
        <f>+A23+1</f>
        <v>37105</v>
      </c>
      <c r="B24" s="78">
        <v>2.62</v>
      </c>
      <c r="C24" s="34">
        <f t="shared" ref="C24:C53" si="1">+$B$11+$E$19</f>
        <v>1.9181432350399998</v>
      </c>
      <c r="D24" s="35">
        <f t="shared" ref="D24:D52" si="2">ROUND(MIN(0.9*$B$8,J24)-F24,0)</f>
        <v>7001</v>
      </c>
      <c r="E24" s="36">
        <f t="shared" ref="E24:E53" si="3">+$B$11+$E$18</f>
        <v>1.8781432350399998</v>
      </c>
      <c r="F24" s="73">
        <f t="shared" ref="F24:F52" si="4">ROUND(IF(J24+I24&gt;$F$22,$F$22,J24+I24),0)</f>
        <v>15000</v>
      </c>
      <c r="G24" s="36">
        <f t="shared" ref="G24:G50" si="5">+B24+$E$17</f>
        <v>2.4981432350400001</v>
      </c>
      <c r="H24" s="35">
        <f t="shared" si="0"/>
        <v>2199.5499999999993</v>
      </c>
      <c r="I24" s="54"/>
      <c r="J24" s="76">
        <v>24200.55</v>
      </c>
      <c r="K24" s="31">
        <f t="shared" ref="K24:K51" si="6">+C24*D24</f>
        <v>13428.920788515039</v>
      </c>
      <c r="L24" s="32">
        <f t="shared" ref="L24:L51" si="7">+E24*F24</f>
        <v>28172.148525599998</v>
      </c>
      <c r="M24" s="33">
        <f t="shared" ref="M24:M51" si="8">+G24*H24</f>
        <v>5494.7909526322301</v>
      </c>
      <c r="N24" s="5">
        <f t="shared" ref="N24:N51" si="9">+C24*D24+E24*F24+G24*H24</f>
        <v>47095.860266747273</v>
      </c>
      <c r="P24" s="90">
        <f t="shared" ref="P24:P52" si="10">ROUND(J24,0)</f>
        <v>24201</v>
      </c>
    </row>
    <row r="25" spans="1:16" x14ac:dyDescent="0.25">
      <c r="A25" s="26">
        <f t="shared" ref="A25:A50" si="11">+A24+1</f>
        <v>37106</v>
      </c>
      <c r="B25" s="78">
        <v>2.48</v>
      </c>
      <c r="C25" s="34">
        <f t="shared" si="1"/>
        <v>1.9181432350399998</v>
      </c>
      <c r="D25" s="35">
        <f t="shared" si="2"/>
        <v>7001</v>
      </c>
      <c r="E25" s="36">
        <f t="shared" si="3"/>
        <v>1.8781432350399998</v>
      </c>
      <c r="F25" s="73">
        <f t="shared" si="4"/>
        <v>15000</v>
      </c>
      <c r="G25" s="36">
        <f t="shared" si="5"/>
        <v>2.35814323504</v>
      </c>
      <c r="H25" s="35">
        <f t="shared" si="0"/>
        <v>2199.5499999999993</v>
      </c>
      <c r="I25" s="54"/>
      <c r="J25" s="76">
        <v>24200.55</v>
      </c>
      <c r="K25" s="31">
        <f t="shared" si="6"/>
        <v>13428.920788515039</v>
      </c>
      <c r="L25" s="32">
        <f t="shared" si="7"/>
        <v>28172.148525599998</v>
      </c>
      <c r="M25" s="33">
        <f t="shared" si="8"/>
        <v>5186.8539526322302</v>
      </c>
      <c r="N25" s="5">
        <f t="shared" si="9"/>
        <v>46787.923266747268</v>
      </c>
      <c r="P25" s="90">
        <f t="shared" si="10"/>
        <v>24201</v>
      </c>
    </row>
    <row r="26" spans="1:16" x14ac:dyDescent="0.25">
      <c r="A26" s="26">
        <f t="shared" si="11"/>
        <v>37107</v>
      </c>
      <c r="B26" s="78">
        <v>2.33</v>
      </c>
      <c r="C26" s="34">
        <f t="shared" si="1"/>
        <v>1.9181432350399998</v>
      </c>
      <c r="D26" s="35">
        <f t="shared" si="2"/>
        <v>7001</v>
      </c>
      <c r="E26" s="36">
        <f t="shared" si="3"/>
        <v>1.8781432350399998</v>
      </c>
      <c r="F26" s="73">
        <f t="shared" si="4"/>
        <v>15000</v>
      </c>
      <c r="G26" s="36">
        <f t="shared" si="5"/>
        <v>2.2081432350400001</v>
      </c>
      <c r="H26" s="35">
        <f t="shared" si="0"/>
        <v>2199.5499999999993</v>
      </c>
      <c r="I26" s="54"/>
      <c r="J26" s="76">
        <v>24200.55</v>
      </c>
      <c r="K26" s="31">
        <f t="shared" si="6"/>
        <v>13428.920788515039</v>
      </c>
      <c r="L26" s="32">
        <f t="shared" si="7"/>
        <v>28172.148525599998</v>
      </c>
      <c r="M26" s="33">
        <f t="shared" si="8"/>
        <v>4856.9214526322303</v>
      </c>
      <c r="N26" s="5">
        <f t="shared" si="9"/>
        <v>46457.990766747273</v>
      </c>
      <c r="P26" s="90">
        <f t="shared" si="10"/>
        <v>24201</v>
      </c>
    </row>
    <row r="27" spans="1:16" x14ac:dyDescent="0.25">
      <c r="A27" s="26">
        <f t="shared" si="11"/>
        <v>37108</v>
      </c>
      <c r="B27" s="78">
        <v>2.33</v>
      </c>
      <c r="C27" s="34">
        <f t="shared" si="1"/>
        <v>1.9181432350399998</v>
      </c>
      <c r="D27" s="35">
        <f t="shared" si="2"/>
        <v>7001</v>
      </c>
      <c r="E27" s="36">
        <f t="shared" si="3"/>
        <v>1.8781432350399998</v>
      </c>
      <c r="F27" s="73">
        <f t="shared" si="4"/>
        <v>15000</v>
      </c>
      <c r="G27" s="36">
        <f t="shared" si="5"/>
        <v>2.2081432350400001</v>
      </c>
      <c r="H27" s="35">
        <f t="shared" si="0"/>
        <v>2199.5499999999993</v>
      </c>
      <c r="I27" s="54"/>
      <c r="J27" s="76">
        <v>24200.55</v>
      </c>
      <c r="K27" s="31">
        <f t="shared" si="6"/>
        <v>13428.920788515039</v>
      </c>
      <c r="L27" s="32">
        <f t="shared" si="7"/>
        <v>28172.148525599998</v>
      </c>
      <c r="M27" s="33">
        <f t="shared" si="8"/>
        <v>4856.9214526322303</v>
      </c>
      <c r="N27" s="5">
        <f t="shared" si="9"/>
        <v>46457.990766747273</v>
      </c>
      <c r="P27" s="90">
        <f t="shared" si="10"/>
        <v>24201</v>
      </c>
    </row>
    <row r="28" spans="1:16" x14ac:dyDescent="0.25">
      <c r="A28" s="26">
        <f t="shared" si="11"/>
        <v>37109</v>
      </c>
      <c r="B28" s="78">
        <v>2.33</v>
      </c>
      <c r="C28" s="34">
        <f t="shared" si="1"/>
        <v>1.9181432350399998</v>
      </c>
      <c r="D28" s="35">
        <f t="shared" si="2"/>
        <v>7001</v>
      </c>
      <c r="E28" s="36">
        <f t="shared" si="3"/>
        <v>1.8781432350399998</v>
      </c>
      <c r="F28" s="73">
        <f t="shared" si="4"/>
        <v>15000</v>
      </c>
      <c r="G28" s="36">
        <f t="shared" si="5"/>
        <v>2.2081432350400001</v>
      </c>
      <c r="H28" s="35">
        <f t="shared" si="0"/>
        <v>2199.5499999999993</v>
      </c>
      <c r="I28" s="54"/>
      <c r="J28" s="76">
        <v>24200.55</v>
      </c>
      <c r="K28" s="31">
        <f t="shared" si="6"/>
        <v>13428.920788515039</v>
      </c>
      <c r="L28" s="32">
        <f t="shared" si="7"/>
        <v>28172.148525599998</v>
      </c>
      <c r="M28" s="33">
        <f t="shared" si="8"/>
        <v>4856.9214526322303</v>
      </c>
      <c r="N28" s="5">
        <f t="shared" si="9"/>
        <v>46457.990766747273</v>
      </c>
      <c r="P28" s="90">
        <f t="shared" si="10"/>
        <v>24201</v>
      </c>
    </row>
    <row r="29" spans="1:16" x14ac:dyDescent="0.25">
      <c r="A29" s="26">
        <f t="shared" si="11"/>
        <v>37110</v>
      </c>
      <c r="B29" s="78">
        <v>2.3450000000000002</v>
      </c>
      <c r="C29" s="34">
        <f t="shared" si="1"/>
        <v>1.9181432350399998</v>
      </c>
      <c r="D29" s="35">
        <f t="shared" si="2"/>
        <v>7001</v>
      </c>
      <c r="E29" s="36">
        <f t="shared" si="3"/>
        <v>1.8781432350399998</v>
      </c>
      <c r="F29" s="73">
        <f t="shared" si="4"/>
        <v>15000</v>
      </c>
      <c r="G29" s="36">
        <f t="shared" si="5"/>
        <v>2.2231432350400002</v>
      </c>
      <c r="H29" s="35">
        <f t="shared" si="0"/>
        <v>1216.4799999999996</v>
      </c>
      <c r="I29" s="54"/>
      <c r="J29" s="76">
        <v>23217.48</v>
      </c>
      <c r="K29" s="31">
        <f t="shared" si="6"/>
        <v>13428.920788515039</v>
      </c>
      <c r="L29" s="32">
        <f t="shared" si="7"/>
        <v>28172.148525599998</v>
      </c>
      <c r="M29" s="33">
        <f t="shared" si="8"/>
        <v>2704.4092825614584</v>
      </c>
      <c r="N29" s="5">
        <f t="shared" si="9"/>
        <v>44305.478596676498</v>
      </c>
      <c r="P29" s="90">
        <f t="shared" si="10"/>
        <v>23217</v>
      </c>
    </row>
    <row r="30" spans="1:16" x14ac:dyDescent="0.25">
      <c r="A30" s="26">
        <f t="shared" si="11"/>
        <v>37111</v>
      </c>
      <c r="B30" s="78">
        <v>2.4049999999999998</v>
      </c>
      <c r="C30" s="34">
        <f t="shared" si="1"/>
        <v>1.9181432350399998</v>
      </c>
      <c r="D30" s="35">
        <f t="shared" si="2"/>
        <v>7001</v>
      </c>
      <c r="E30" s="36">
        <f t="shared" si="3"/>
        <v>1.8781432350399998</v>
      </c>
      <c r="F30" s="73">
        <f t="shared" si="4"/>
        <v>15000</v>
      </c>
      <c r="G30" s="36">
        <f t="shared" si="5"/>
        <v>2.2831432350399998</v>
      </c>
      <c r="H30" s="35">
        <f t="shared" si="0"/>
        <v>1216.4799999999996</v>
      </c>
      <c r="I30" s="54"/>
      <c r="J30" s="76">
        <v>23217.48</v>
      </c>
      <c r="K30" s="31">
        <f t="shared" si="6"/>
        <v>13428.920788515039</v>
      </c>
      <c r="L30" s="32">
        <f t="shared" si="7"/>
        <v>28172.148525599998</v>
      </c>
      <c r="M30" s="33">
        <f t="shared" si="8"/>
        <v>2777.3980825614581</v>
      </c>
      <c r="N30" s="5">
        <f t="shared" si="9"/>
        <v>44378.467396676497</v>
      </c>
      <c r="P30" s="90">
        <f t="shared" si="10"/>
        <v>23217</v>
      </c>
    </row>
    <row r="31" spans="1:16" x14ac:dyDescent="0.25">
      <c r="A31" s="26">
        <f t="shared" si="11"/>
        <v>37112</v>
      </c>
      <c r="B31" s="78">
        <v>2.4249999999999998</v>
      </c>
      <c r="C31" s="34">
        <f t="shared" si="1"/>
        <v>1.9181432350399998</v>
      </c>
      <c r="D31" s="35">
        <f t="shared" si="2"/>
        <v>7001</v>
      </c>
      <c r="E31" s="36">
        <f t="shared" si="3"/>
        <v>1.8781432350399998</v>
      </c>
      <c r="F31" s="73">
        <f t="shared" si="4"/>
        <v>15000</v>
      </c>
      <c r="G31" s="36">
        <f t="shared" si="5"/>
        <v>2.3031432350399998</v>
      </c>
      <c r="H31" s="35">
        <f t="shared" si="0"/>
        <v>726.43000000000029</v>
      </c>
      <c r="I31" s="54"/>
      <c r="J31" s="76">
        <v>22727.43</v>
      </c>
      <c r="K31" s="31">
        <f t="shared" si="6"/>
        <v>13428.920788515039</v>
      </c>
      <c r="L31" s="32">
        <f t="shared" si="7"/>
        <v>28172.148525599998</v>
      </c>
      <c r="M31" s="33">
        <f t="shared" si="8"/>
        <v>1673.0723402301078</v>
      </c>
      <c r="N31" s="5">
        <f t="shared" si="9"/>
        <v>43274.141654345149</v>
      </c>
      <c r="P31" s="90">
        <f t="shared" si="10"/>
        <v>22727</v>
      </c>
    </row>
    <row r="32" spans="1:16" x14ac:dyDescent="0.25">
      <c r="A32" s="26">
        <f t="shared" si="11"/>
        <v>37113</v>
      </c>
      <c r="B32" s="78">
        <v>2.415</v>
      </c>
      <c r="C32" s="34">
        <f t="shared" si="1"/>
        <v>1.9181432350399998</v>
      </c>
      <c r="D32" s="35">
        <f t="shared" si="2"/>
        <v>7001</v>
      </c>
      <c r="E32" s="36">
        <f t="shared" si="3"/>
        <v>1.8781432350399998</v>
      </c>
      <c r="F32" s="73">
        <f t="shared" si="4"/>
        <v>15000</v>
      </c>
      <c r="G32" s="36">
        <f t="shared" si="5"/>
        <v>2.2931432350400001</v>
      </c>
      <c r="H32" s="35">
        <f t="shared" si="0"/>
        <v>726.43000000000029</v>
      </c>
      <c r="I32" s="54"/>
      <c r="J32" s="76">
        <v>22727.43</v>
      </c>
      <c r="K32" s="31">
        <f t="shared" si="6"/>
        <v>13428.920788515039</v>
      </c>
      <c r="L32" s="32">
        <f t="shared" si="7"/>
        <v>28172.148525599998</v>
      </c>
      <c r="M32" s="33">
        <f t="shared" si="8"/>
        <v>1665.808040230108</v>
      </c>
      <c r="N32" s="5">
        <f t="shared" si="9"/>
        <v>43266.877354345146</v>
      </c>
      <c r="P32" s="90">
        <f t="shared" si="10"/>
        <v>22727</v>
      </c>
    </row>
    <row r="33" spans="1:16" x14ac:dyDescent="0.25">
      <c r="A33" s="26">
        <f t="shared" si="11"/>
        <v>37114</v>
      </c>
      <c r="B33" s="78">
        <v>2.23</v>
      </c>
      <c r="C33" s="34">
        <f t="shared" si="1"/>
        <v>1.9181432350399998</v>
      </c>
      <c r="D33" s="35">
        <f t="shared" si="2"/>
        <v>7001</v>
      </c>
      <c r="E33" s="36">
        <f t="shared" si="3"/>
        <v>1.8781432350399998</v>
      </c>
      <c r="F33" s="73">
        <f t="shared" si="4"/>
        <v>15000</v>
      </c>
      <c r="G33" s="36">
        <f t="shared" si="5"/>
        <v>2.10814323504</v>
      </c>
      <c r="H33" s="35">
        <f t="shared" si="0"/>
        <v>726.43000000000029</v>
      </c>
      <c r="I33" s="54"/>
      <c r="J33" s="76">
        <v>22727.43</v>
      </c>
      <c r="K33" s="31">
        <f t="shared" si="6"/>
        <v>13428.920788515039</v>
      </c>
      <c r="L33" s="32">
        <f t="shared" si="7"/>
        <v>28172.148525599998</v>
      </c>
      <c r="M33" s="33">
        <f t="shared" si="8"/>
        <v>1531.4184902301079</v>
      </c>
      <c r="N33" s="5">
        <f t="shared" si="9"/>
        <v>43132.487804345146</v>
      </c>
      <c r="P33" s="90">
        <f t="shared" si="10"/>
        <v>22727</v>
      </c>
    </row>
    <row r="34" spans="1:16" x14ac:dyDescent="0.25">
      <c r="A34" s="26">
        <f t="shared" si="11"/>
        <v>37115</v>
      </c>
      <c r="B34" s="78">
        <v>2.23</v>
      </c>
      <c r="C34" s="34">
        <f t="shared" si="1"/>
        <v>1.9181432350399998</v>
      </c>
      <c r="D34" s="35">
        <f t="shared" si="2"/>
        <v>7001</v>
      </c>
      <c r="E34" s="36">
        <f t="shared" si="3"/>
        <v>1.8781432350399998</v>
      </c>
      <c r="F34" s="73">
        <f t="shared" si="4"/>
        <v>15000</v>
      </c>
      <c r="G34" s="36">
        <f t="shared" si="5"/>
        <v>2.10814323504</v>
      </c>
      <c r="H34" s="35">
        <f t="shared" si="0"/>
        <v>726.43000000000029</v>
      </c>
      <c r="I34" s="54"/>
      <c r="J34" s="76">
        <v>22727.43</v>
      </c>
      <c r="K34" s="31">
        <f t="shared" si="6"/>
        <v>13428.920788515039</v>
      </c>
      <c r="L34" s="32">
        <f t="shared" si="7"/>
        <v>28172.148525599998</v>
      </c>
      <c r="M34" s="33">
        <f t="shared" si="8"/>
        <v>1531.4184902301079</v>
      </c>
      <c r="N34" s="5">
        <f t="shared" si="9"/>
        <v>43132.487804345146</v>
      </c>
      <c r="P34" s="90">
        <f t="shared" si="10"/>
        <v>22727</v>
      </c>
    </row>
    <row r="35" spans="1:16" x14ac:dyDescent="0.25">
      <c r="A35" s="26">
        <f t="shared" si="11"/>
        <v>37116</v>
      </c>
      <c r="B35" s="78">
        <v>2.23</v>
      </c>
      <c r="C35" s="34">
        <f t="shared" si="1"/>
        <v>1.9181432350399998</v>
      </c>
      <c r="D35" s="35">
        <f t="shared" si="2"/>
        <v>7001</v>
      </c>
      <c r="E35" s="36">
        <f t="shared" si="3"/>
        <v>1.8781432350399998</v>
      </c>
      <c r="F35" s="73">
        <f t="shared" si="4"/>
        <v>15000</v>
      </c>
      <c r="G35" s="36">
        <f t="shared" si="5"/>
        <v>2.10814323504</v>
      </c>
      <c r="H35" s="35">
        <f t="shared" si="0"/>
        <v>726.43000000000029</v>
      </c>
      <c r="I35" s="54"/>
      <c r="J35" s="76">
        <v>22727.43</v>
      </c>
      <c r="K35" s="31">
        <f t="shared" si="6"/>
        <v>13428.920788515039</v>
      </c>
      <c r="L35" s="32">
        <f t="shared" si="7"/>
        <v>28172.148525599998</v>
      </c>
      <c r="M35" s="33">
        <f t="shared" si="8"/>
        <v>1531.4184902301079</v>
      </c>
      <c r="N35" s="5">
        <f t="shared" si="9"/>
        <v>43132.487804345146</v>
      </c>
      <c r="P35" s="90">
        <f t="shared" si="10"/>
        <v>22727</v>
      </c>
    </row>
    <row r="36" spans="1:16" x14ac:dyDescent="0.25">
      <c r="A36" s="26">
        <f t="shared" si="11"/>
        <v>37117</v>
      </c>
      <c r="B36" s="78">
        <v>2.08</v>
      </c>
      <c r="C36" s="34">
        <f t="shared" si="1"/>
        <v>1.9181432350399998</v>
      </c>
      <c r="D36" s="35">
        <f t="shared" si="2"/>
        <v>7001</v>
      </c>
      <c r="E36" s="36">
        <f t="shared" si="3"/>
        <v>1.8781432350399998</v>
      </c>
      <c r="F36" s="73">
        <f t="shared" si="4"/>
        <v>15000</v>
      </c>
      <c r="G36" s="36">
        <f t="shared" si="5"/>
        <v>1.9581432350400001</v>
      </c>
      <c r="H36" s="35">
        <f t="shared" si="0"/>
        <v>2872.75</v>
      </c>
      <c r="I36" s="54"/>
      <c r="J36" s="76">
        <v>24873.75</v>
      </c>
      <c r="K36" s="31">
        <f t="shared" si="6"/>
        <v>13428.920788515039</v>
      </c>
      <c r="L36" s="32">
        <f t="shared" si="7"/>
        <v>28172.148525599998</v>
      </c>
      <c r="M36" s="33">
        <f t="shared" si="8"/>
        <v>5625.2559784611603</v>
      </c>
      <c r="N36" s="5">
        <f t="shared" si="9"/>
        <v>47226.325292576199</v>
      </c>
      <c r="P36" s="90">
        <f t="shared" si="10"/>
        <v>24874</v>
      </c>
    </row>
    <row r="37" spans="1:16" x14ac:dyDescent="0.25">
      <c r="A37" s="26">
        <f t="shared" si="11"/>
        <v>37118</v>
      </c>
      <c r="B37" s="78">
        <v>2.27</v>
      </c>
      <c r="C37" s="34">
        <f t="shared" si="1"/>
        <v>1.9181432350399998</v>
      </c>
      <c r="D37" s="35">
        <f t="shared" si="2"/>
        <v>7001</v>
      </c>
      <c r="E37" s="36">
        <f t="shared" si="3"/>
        <v>1.8781432350399998</v>
      </c>
      <c r="F37" s="73">
        <f t="shared" si="4"/>
        <v>15000</v>
      </c>
      <c r="G37" s="36">
        <f t="shared" si="5"/>
        <v>2.14814323504</v>
      </c>
      <c r="H37" s="35">
        <f t="shared" si="0"/>
        <v>2872.75</v>
      </c>
      <c r="I37" s="54"/>
      <c r="J37" s="76">
        <v>24873.75</v>
      </c>
      <c r="K37" s="31">
        <f t="shared" si="6"/>
        <v>13428.920788515039</v>
      </c>
      <c r="L37" s="32">
        <f t="shared" si="7"/>
        <v>28172.148525599998</v>
      </c>
      <c r="M37" s="33">
        <f t="shared" si="8"/>
        <v>6171.0784784611606</v>
      </c>
      <c r="N37" s="5">
        <f t="shared" si="9"/>
        <v>47772.147792576201</v>
      </c>
      <c r="P37" s="90">
        <f t="shared" si="10"/>
        <v>24874</v>
      </c>
    </row>
    <row r="38" spans="1:16" x14ac:dyDescent="0.25">
      <c r="A38" s="26">
        <f t="shared" si="11"/>
        <v>37119</v>
      </c>
      <c r="B38" s="78">
        <v>2.4449999999999998</v>
      </c>
      <c r="C38" s="34">
        <f t="shared" si="1"/>
        <v>1.9181432350399998</v>
      </c>
      <c r="D38" s="35">
        <f t="shared" si="2"/>
        <v>7001</v>
      </c>
      <c r="E38" s="36">
        <f t="shared" si="3"/>
        <v>1.8781432350399998</v>
      </c>
      <c r="F38" s="73">
        <f t="shared" si="4"/>
        <v>15000</v>
      </c>
      <c r="G38" s="36">
        <f t="shared" si="5"/>
        <v>2.3231432350399999</v>
      </c>
      <c r="H38" s="35">
        <f t="shared" si="0"/>
        <v>2872.75</v>
      </c>
      <c r="I38" s="54"/>
      <c r="J38" s="76">
        <v>24873.75</v>
      </c>
      <c r="K38" s="31">
        <f t="shared" si="6"/>
        <v>13428.920788515039</v>
      </c>
      <c r="L38" s="32">
        <f t="shared" si="7"/>
        <v>28172.148525599998</v>
      </c>
      <c r="M38" s="33">
        <f t="shared" si="8"/>
        <v>6673.8097284611595</v>
      </c>
      <c r="N38" s="5">
        <f t="shared" si="9"/>
        <v>48274.879042576198</v>
      </c>
      <c r="P38" s="90">
        <f t="shared" si="10"/>
        <v>24874</v>
      </c>
    </row>
    <row r="39" spans="1:16" x14ac:dyDescent="0.25">
      <c r="A39" s="26">
        <f t="shared" si="11"/>
        <v>37120</v>
      </c>
      <c r="B39" s="78">
        <v>2.9049999999999998</v>
      </c>
      <c r="C39" s="34">
        <f t="shared" si="1"/>
        <v>1.9181432350399998</v>
      </c>
      <c r="D39" s="35">
        <f t="shared" si="2"/>
        <v>7001</v>
      </c>
      <c r="E39" s="36">
        <f t="shared" si="3"/>
        <v>1.8781432350399998</v>
      </c>
      <c r="F39" s="73">
        <f t="shared" si="4"/>
        <v>15000</v>
      </c>
      <c r="G39" s="36">
        <f t="shared" si="5"/>
        <v>2.7831432350399998</v>
      </c>
      <c r="H39" s="35">
        <f t="shared" si="0"/>
        <v>2075.7999999999993</v>
      </c>
      <c r="I39" s="54"/>
      <c r="J39" s="76">
        <v>24076.799999999999</v>
      </c>
      <c r="K39" s="31">
        <f t="shared" si="6"/>
        <v>13428.920788515039</v>
      </c>
      <c r="L39" s="32">
        <f t="shared" si="7"/>
        <v>28172.148525599998</v>
      </c>
      <c r="M39" s="33">
        <f t="shared" si="8"/>
        <v>5777.2487272960298</v>
      </c>
      <c r="N39" s="5">
        <f t="shared" si="9"/>
        <v>47378.318041411068</v>
      </c>
      <c r="P39" s="90">
        <f t="shared" si="10"/>
        <v>24077</v>
      </c>
    </row>
    <row r="40" spans="1:16" x14ac:dyDescent="0.25">
      <c r="A40" s="26">
        <f t="shared" si="11"/>
        <v>37121</v>
      </c>
      <c r="B40" s="78">
        <v>2.62</v>
      </c>
      <c r="C40" s="34">
        <f t="shared" si="1"/>
        <v>1.9181432350399998</v>
      </c>
      <c r="D40" s="35">
        <f t="shared" si="2"/>
        <v>7001</v>
      </c>
      <c r="E40" s="36">
        <f t="shared" si="3"/>
        <v>1.8781432350399998</v>
      </c>
      <c r="F40" s="73">
        <f t="shared" si="4"/>
        <v>15000</v>
      </c>
      <c r="G40" s="36">
        <f t="shared" si="5"/>
        <v>2.4981432350400001</v>
      </c>
      <c r="H40" s="35">
        <f t="shared" si="0"/>
        <v>2075.7999999999993</v>
      </c>
      <c r="I40" s="54"/>
      <c r="J40" s="76">
        <v>24076.799999999999</v>
      </c>
      <c r="K40" s="31">
        <f t="shared" si="6"/>
        <v>13428.920788515039</v>
      </c>
      <c r="L40" s="32">
        <f t="shared" si="7"/>
        <v>28172.148525599998</v>
      </c>
      <c r="M40" s="33">
        <f t="shared" si="8"/>
        <v>5185.6457272960306</v>
      </c>
      <c r="N40" s="5">
        <f t="shared" si="9"/>
        <v>46786.715041411073</v>
      </c>
      <c r="P40" s="90">
        <f t="shared" si="10"/>
        <v>24077</v>
      </c>
    </row>
    <row r="41" spans="1:16" x14ac:dyDescent="0.25">
      <c r="A41" s="26">
        <f t="shared" si="11"/>
        <v>37122</v>
      </c>
      <c r="B41" s="78">
        <v>2.62</v>
      </c>
      <c r="C41" s="34">
        <f t="shared" si="1"/>
        <v>1.9181432350399998</v>
      </c>
      <c r="D41" s="35">
        <f t="shared" si="2"/>
        <v>7001</v>
      </c>
      <c r="E41" s="36">
        <f t="shared" si="3"/>
        <v>1.8781432350399998</v>
      </c>
      <c r="F41" s="73">
        <f t="shared" si="4"/>
        <v>15000</v>
      </c>
      <c r="G41" s="36">
        <f t="shared" si="5"/>
        <v>2.4981432350400001</v>
      </c>
      <c r="H41" s="35">
        <f t="shared" si="0"/>
        <v>2075.7999999999993</v>
      </c>
      <c r="I41" s="54"/>
      <c r="J41" s="76">
        <v>24076.799999999999</v>
      </c>
      <c r="K41" s="31">
        <f t="shared" si="6"/>
        <v>13428.920788515039</v>
      </c>
      <c r="L41" s="32">
        <f t="shared" si="7"/>
        <v>28172.148525599998</v>
      </c>
      <c r="M41" s="33">
        <f t="shared" si="8"/>
        <v>5185.6457272960306</v>
      </c>
      <c r="N41" s="5">
        <f t="shared" si="9"/>
        <v>46786.715041411073</v>
      </c>
      <c r="P41" s="90">
        <f t="shared" si="10"/>
        <v>24077</v>
      </c>
    </row>
    <row r="42" spans="1:16" x14ac:dyDescent="0.25">
      <c r="A42" s="26">
        <f t="shared" si="11"/>
        <v>37123</v>
      </c>
      <c r="B42" s="78">
        <v>2.62</v>
      </c>
      <c r="C42" s="34">
        <f t="shared" si="1"/>
        <v>1.9181432350399998</v>
      </c>
      <c r="D42" s="35">
        <f t="shared" si="2"/>
        <v>7001</v>
      </c>
      <c r="E42" s="36">
        <f t="shared" si="3"/>
        <v>1.8781432350399998</v>
      </c>
      <c r="F42" s="73">
        <f t="shared" si="4"/>
        <v>15000</v>
      </c>
      <c r="G42" s="36">
        <f t="shared" si="5"/>
        <v>2.4981432350400001</v>
      </c>
      <c r="H42" s="35">
        <f t="shared" si="0"/>
        <v>2075.7999999999993</v>
      </c>
      <c r="I42" s="54"/>
      <c r="J42" s="76">
        <v>24076.799999999999</v>
      </c>
      <c r="K42" s="31">
        <f t="shared" si="6"/>
        <v>13428.920788515039</v>
      </c>
      <c r="L42" s="32">
        <f t="shared" si="7"/>
        <v>28172.148525599998</v>
      </c>
      <c r="M42" s="33">
        <f t="shared" si="8"/>
        <v>5185.6457272960306</v>
      </c>
      <c r="N42" s="5">
        <f t="shared" si="9"/>
        <v>46786.715041411073</v>
      </c>
      <c r="P42" s="90">
        <f t="shared" si="10"/>
        <v>24077</v>
      </c>
    </row>
    <row r="43" spans="1:16" x14ac:dyDescent="0.25">
      <c r="A43" s="26">
        <f t="shared" si="11"/>
        <v>37124</v>
      </c>
      <c r="B43" s="78">
        <v>2.5449999999999999</v>
      </c>
      <c r="C43" s="34">
        <f t="shared" si="1"/>
        <v>1.9181432350399998</v>
      </c>
      <c r="D43" s="35">
        <f t="shared" si="2"/>
        <v>7001</v>
      </c>
      <c r="E43" s="36">
        <f t="shared" si="3"/>
        <v>1.8781432350399998</v>
      </c>
      <c r="F43" s="73">
        <f t="shared" si="4"/>
        <v>15000</v>
      </c>
      <c r="G43" s="36">
        <f t="shared" si="5"/>
        <v>2.42314323504</v>
      </c>
      <c r="H43" s="35">
        <f t="shared" si="0"/>
        <v>2075.7999999999993</v>
      </c>
      <c r="I43" s="54"/>
      <c r="J43" s="76">
        <v>24076.799999999999</v>
      </c>
      <c r="K43" s="31">
        <f t="shared" si="6"/>
        <v>13428.920788515039</v>
      </c>
      <c r="L43" s="32">
        <f t="shared" si="7"/>
        <v>28172.148525599998</v>
      </c>
      <c r="M43" s="33">
        <f t="shared" si="8"/>
        <v>5029.9607272960302</v>
      </c>
      <c r="N43" s="5">
        <f t="shared" si="9"/>
        <v>46631.030041411068</v>
      </c>
      <c r="P43" s="90">
        <f t="shared" si="10"/>
        <v>24077</v>
      </c>
    </row>
    <row r="44" spans="1:16" x14ac:dyDescent="0.25">
      <c r="A44" s="26">
        <f t="shared" si="11"/>
        <v>37125</v>
      </c>
      <c r="B44" s="78">
        <v>2.645</v>
      </c>
      <c r="C44" s="34">
        <f t="shared" si="1"/>
        <v>1.9181432350399998</v>
      </c>
      <c r="D44" s="35">
        <f t="shared" si="2"/>
        <v>7001</v>
      </c>
      <c r="E44" s="36">
        <f t="shared" si="3"/>
        <v>1.8781432350399998</v>
      </c>
      <c r="F44" s="73">
        <f t="shared" si="4"/>
        <v>15000</v>
      </c>
      <c r="G44" s="36">
        <f t="shared" si="5"/>
        <v>2.52314323504</v>
      </c>
      <c r="H44" s="35">
        <f t="shared" si="0"/>
        <v>2075.7999999999993</v>
      </c>
      <c r="I44" s="54"/>
      <c r="J44" s="76">
        <v>24076.799999999999</v>
      </c>
      <c r="K44" s="31">
        <f t="shared" si="6"/>
        <v>13428.920788515039</v>
      </c>
      <c r="L44" s="32">
        <f t="shared" si="7"/>
        <v>28172.148525599998</v>
      </c>
      <c r="M44" s="33">
        <f t="shared" si="8"/>
        <v>5237.5407272960301</v>
      </c>
      <c r="N44" s="5">
        <f t="shared" si="9"/>
        <v>46838.61004141107</v>
      </c>
      <c r="P44" s="90">
        <f t="shared" si="10"/>
        <v>24077</v>
      </c>
    </row>
    <row r="45" spans="1:16" x14ac:dyDescent="0.25">
      <c r="A45" s="26">
        <f t="shared" si="11"/>
        <v>37126</v>
      </c>
      <c r="B45" s="78">
        <v>2.7549999999999999</v>
      </c>
      <c r="C45" s="34">
        <f t="shared" si="1"/>
        <v>1.9181432350399998</v>
      </c>
      <c r="D45" s="35">
        <f t="shared" si="2"/>
        <v>7001</v>
      </c>
      <c r="E45" s="36">
        <f t="shared" si="3"/>
        <v>1.8781432350399998</v>
      </c>
      <c r="F45" s="73">
        <f t="shared" si="4"/>
        <v>15000</v>
      </c>
      <c r="G45" s="36">
        <f t="shared" si="5"/>
        <v>2.6331432350399999</v>
      </c>
      <c r="H45" s="35">
        <f t="shared" si="0"/>
        <v>1584.7599999999984</v>
      </c>
      <c r="I45" s="54"/>
      <c r="J45" s="76">
        <v>23585.759999999998</v>
      </c>
      <c r="K45" s="31">
        <f t="shared" si="6"/>
        <v>13428.920788515039</v>
      </c>
      <c r="L45" s="32">
        <f t="shared" si="7"/>
        <v>28172.148525599998</v>
      </c>
      <c r="M45" s="33">
        <f t="shared" si="8"/>
        <v>4172.9000731619863</v>
      </c>
      <c r="N45" s="5">
        <f t="shared" si="9"/>
        <v>45773.969387277029</v>
      </c>
      <c r="P45" s="90">
        <f t="shared" si="10"/>
        <v>23586</v>
      </c>
    </row>
    <row r="46" spans="1:16" x14ac:dyDescent="0.25">
      <c r="A46" s="26">
        <f t="shared" si="11"/>
        <v>37127</v>
      </c>
      <c r="B46" s="78">
        <v>2.2650000000000001</v>
      </c>
      <c r="C46" s="34">
        <f t="shared" si="1"/>
        <v>1.9181432350399998</v>
      </c>
      <c r="D46" s="35">
        <f t="shared" si="2"/>
        <v>7001</v>
      </c>
      <c r="E46" s="36">
        <f t="shared" si="3"/>
        <v>1.8781432350399998</v>
      </c>
      <c r="F46" s="73">
        <f t="shared" si="4"/>
        <v>15000</v>
      </c>
      <c r="G46" s="36">
        <f t="shared" si="5"/>
        <v>2.1431432350400001</v>
      </c>
      <c r="H46" s="35">
        <f t="shared" si="0"/>
        <v>1584.7599999999984</v>
      </c>
      <c r="I46" s="54"/>
      <c r="J46" s="76">
        <v>23585.759999999998</v>
      </c>
      <c r="K46" s="31">
        <f t="shared" si="6"/>
        <v>13428.920788515039</v>
      </c>
      <c r="L46" s="32">
        <f t="shared" si="7"/>
        <v>28172.148525599998</v>
      </c>
      <c r="M46" s="33">
        <f t="shared" si="8"/>
        <v>3396.3676731619871</v>
      </c>
      <c r="N46" s="5">
        <f t="shared" si="9"/>
        <v>44997.436987277026</v>
      </c>
      <c r="P46" s="90">
        <f t="shared" si="10"/>
        <v>23586</v>
      </c>
    </row>
    <row r="47" spans="1:16" x14ac:dyDescent="0.25">
      <c r="A47" s="26">
        <f t="shared" si="11"/>
        <v>37128</v>
      </c>
      <c r="B47" s="78">
        <v>2.1549999999999998</v>
      </c>
      <c r="C47" s="34">
        <f t="shared" si="1"/>
        <v>1.9181432350399998</v>
      </c>
      <c r="D47" s="35">
        <f t="shared" si="2"/>
        <v>7001</v>
      </c>
      <c r="E47" s="36">
        <f t="shared" si="3"/>
        <v>1.8781432350399998</v>
      </c>
      <c r="F47" s="73">
        <f t="shared" si="4"/>
        <v>15000</v>
      </c>
      <c r="G47" s="36">
        <f t="shared" si="5"/>
        <v>2.0331432350399998</v>
      </c>
      <c r="H47" s="35">
        <f t="shared" si="0"/>
        <v>1584.7599999999984</v>
      </c>
      <c r="I47" s="54"/>
      <c r="J47" s="76">
        <v>23585.759999999998</v>
      </c>
      <c r="K47" s="31">
        <f t="shared" si="6"/>
        <v>13428.920788515039</v>
      </c>
      <c r="L47" s="32">
        <f t="shared" si="7"/>
        <v>28172.148525599998</v>
      </c>
      <c r="M47" s="33">
        <f t="shared" si="8"/>
        <v>3222.0440731619869</v>
      </c>
      <c r="N47" s="5">
        <f t="shared" si="9"/>
        <v>44823.11338727703</v>
      </c>
      <c r="P47" s="90">
        <f t="shared" si="10"/>
        <v>23586</v>
      </c>
    </row>
    <row r="48" spans="1:16" x14ac:dyDescent="0.25">
      <c r="A48" s="26">
        <f t="shared" si="11"/>
        <v>37129</v>
      </c>
      <c r="B48" s="78">
        <v>2.1549999999999998</v>
      </c>
      <c r="C48" s="34">
        <f t="shared" si="1"/>
        <v>1.9181432350399998</v>
      </c>
      <c r="D48" s="35">
        <f t="shared" si="2"/>
        <v>7001</v>
      </c>
      <c r="E48" s="36">
        <f t="shared" si="3"/>
        <v>1.8781432350399998</v>
      </c>
      <c r="F48" s="73">
        <f t="shared" si="4"/>
        <v>15000</v>
      </c>
      <c r="G48" s="36">
        <f t="shared" si="5"/>
        <v>2.0331432350399998</v>
      </c>
      <c r="H48" s="35">
        <f t="shared" si="0"/>
        <v>1584.7599999999984</v>
      </c>
      <c r="I48" s="54"/>
      <c r="J48" s="76">
        <v>23585.759999999998</v>
      </c>
      <c r="K48" s="31">
        <f t="shared" si="6"/>
        <v>13428.920788515039</v>
      </c>
      <c r="L48" s="32">
        <f t="shared" si="7"/>
        <v>28172.148525599998</v>
      </c>
      <c r="M48" s="33">
        <f t="shared" si="8"/>
        <v>3222.0440731619869</v>
      </c>
      <c r="N48" s="5">
        <f t="shared" si="9"/>
        <v>44823.11338727703</v>
      </c>
      <c r="P48" s="90">
        <f t="shared" si="10"/>
        <v>23586</v>
      </c>
    </row>
    <row r="49" spans="1:16" x14ac:dyDescent="0.25">
      <c r="A49" s="26">
        <f t="shared" si="11"/>
        <v>37130</v>
      </c>
      <c r="B49" s="78">
        <v>2.1549999999999998</v>
      </c>
      <c r="C49" s="34">
        <f t="shared" si="1"/>
        <v>1.9181432350399998</v>
      </c>
      <c r="D49" s="35">
        <f t="shared" si="2"/>
        <v>7001</v>
      </c>
      <c r="E49" s="36">
        <f t="shared" si="3"/>
        <v>1.8781432350399998</v>
      </c>
      <c r="F49" s="73">
        <f t="shared" si="4"/>
        <v>15000</v>
      </c>
      <c r="G49" s="36">
        <f t="shared" si="5"/>
        <v>2.0331432350399998</v>
      </c>
      <c r="H49" s="35">
        <f t="shared" si="0"/>
        <v>1584.7599999999984</v>
      </c>
      <c r="I49" s="54"/>
      <c r="J49" s="76">
        <v>23585.759999999998</v>
      </c>
      <c r="K49" s="31">
        <f t="shared" si="6"/>
        <v>13428.920788515039</v>
      </c>
      <c r="L49" s="32">
        <f t="shared" si="7"/>
        <v>28172.148525599998</v>
      </c>
      <c r="M49" s="33">
        <f t="shared" si="8"/>
        <v>3222.0440731619869</v>
      </c>
      <c r="N49" s="5">
        <f t="shared" si="9"/>
        <v>44823.11338727703</v>
      </c>
      <c r="P49" s="90">
        <f t="shared" si="10"/>
        <v>23586</v>
      </c>
    </row>
    <row r="50" spans="1:16" x14ac:dyDescent="0.25">
      <c r="A50" s="26">
        <f t="shared" si="11"/>
        <v>37131</v>
      </c>
      <c r="B50" s="78">
        <v>2.1349999999999998</v>
      </c>
      <c r="C50" s="34">
        <f t="shared" si="1"/>
        <v>1.9181432350399998</v>
      </c>
      <c r="D50" s="35">
        <f t="shared" si="2"/>
        <v>3073</v>
      </c>
      <c r="E50" s="36">
        <f t="shared" si="3"/>
        <v>1.8781432350399998</v>
      </c>
      <c r="F50" s="73">
        <f t="shared" si="4"/>
        <v>15000</v>
      </c>
      <c r="G50" s="36">
        <f t="shared" si="5"/>
        <v>2.0131432350399998</v>
      </c>
      <c r="H50" s="35">
        <f t="shared" si="0"/>
        <v>0.43999999999869033</v>
      </c>
      <c r="I50" s="54"/>
      <c r="J50" s="76">
        <v>18073.439999999999</v>
      </c>
      <c r="K50" s="31">
        <f t="shared" si="6"/>
        <v>5894.4541612779194</v>
      </c>
      <c r="L50" s="32">
        <f t="shared" si="7"/>
        <v>28172.148525599998</v>
      </c>
      <c r="M50" s="33">
        <f t="shared" si="8"/>
        <v>0.8857830234149634</v>
      </c>
      <c r="N50" s="5">
        <f t="shared" si="9"/>
        <v>34067.488469901327</v>
      </c>
      <c r="P50" s="90">
        <f t="shared" si="10"/>
        <v>18073</v>
      </c>
    </row>
    <row r="51" spans="1:16" x14ac:dyDescent="0.25">
      <c r="A51" s="26">
        <f>+A50+1</f>
        <v>37132</v>
      </c>
      <c r="B51" s="78">
        <v>2.1749999999999998</v>
      </c>
      <c r="C51" s="34">
        <f t="shared" si="1"/>
        <v>1.9181432350399998</v>
      </c>
      <c r="D51" s="35">
        <f t="shared" si="2"/>
        <v>3073</v>
      </c>
      <c r="E51" s="36">
        <f t="shared" si="3"/>
        <v>1.8781432350399998</v>
      </c>
      <c r="F51" s="73">
        <f t="shared" si="4"/>
        <v>15000</v>
      </c>
      <c r="G51" s="36">
        <f>+B51+$E$17</f>
        <v>2.0531432350399998</v>
      </c>
      <c r="H51" s="35">
        <f>+J51-F51-D51</f>
        <v>0.43999999999869033</v>
      </c>
      <c r="I51" s="54"/>
      <c r="J51" s="76">
        <v>18073.439999999999</v>
      </c>
      <c r="K51" s="31">
        <f t="shared" si="6"/>
        <v>5894.4541612779194</v>
      </c>
      <c r="L51" s="32">
        <f t="shared" si="7"/>
        <v>28172.148525599998</v>
      </c>
      <c r="M51" s="33">
        <f t="shared" si="8"/>
        <v>0.90338302341491095</v>
      </c>
      <c r="N51" s="5">
        <f t="shared" si="9"/>
        <v>34067.506069901334</v>
      </c>
      <c r="P51" s="90">
        <f t="shared" si="10"/>
        <v>18073</v>
      </c>
    </row>
    <row r="52" spans="1:16" x14ac:dyDescent="0.25">
      <c r="A52" s="26">
        <f>+A51+1</f>
        <v>37133</v>
      </c>
      <c r="B52" s="78">
        <v>2.17</v>
      </c>
      <c r="C52" s="34">
        <f t="shared" si="1"/>
        <v>1.9181432350399998</v>
      </c>
      <c r="D52" s="35">
        <f t="shared" si="2"/>
        <v>3073</v>
      </c>
      <c r="E52" s="36">
        <f t="shared" si="3"/>
        <v>1.8781432350399998</v>
      </c>
      <c r="F52" s="73">
        <f t="shared" si="4"/>
        <v>15000</v>
      </c>
      <c r="G52" s="36">
        <f>+B52+$E$17</f>
        <v>2.04814323504</v>
      </c>
      <c r="H52" s="35">
        <f>+J52-F52-D52</f>
        <v>0.43999999999869033</v>
      </c>
      <c r="I52" s="54"/>
      <c r="J52" s="76">
        <v>18073.439999999999</v>
      </c>
      <c r="K52" s="31">
        <f>+C52*D52</f>
        <v>5894.4541612779194</v>
      </c>
      <c r="L52" s="32">
        <f>+E52*F52</f>
        <v>28172.148525599998</v>
      </c>
      <c r="M52" s="33">
        <f>+G52*H52</f>
        <v>0.90118302341491763</v>
      </c>
      <c r="N52" s="5">
        <f>+C52*D52+E52*F52+G52*H52</f>
        <v>34067.503869901331</v>
      </c>
      <c r="P52" s="90">
        <f t="shared" si="10"/>
        <v>18073</v>
      </c>
    </row>
    <row r="53" spans="1:16" x14ac:dyDescent="0.25">
      <c r="A53" s="26">
        <f>+A52+1</f>
        <v>37134</v>
      </c>
      <c r="B53" s="78">
        <v>2.1800000000000002</v>
      </c>
      <c r="C53" s="34">
        <f t="shared" si="1"/>
        <v>1.9181432350399998</v>
      </c>
      <c r="D53" s="35">
        <f>ROUND(MIN(0.9*$B$8,J53)-F53,0)</f>
        <v>3073</v>
      </c>
      <c r="E53" s="36">
        <f t="shared" si="3"/>
        <v>1.8781432350399998</v>
      </c>
      <c r="F53" s="73">
        <f>ROUND(IF(J53+I53&gt;$F$22,$F$22,J53+I53),0)</f>
        <v>15000</v>
      </c>
      <c r="G53" s="36">
        <f>+B53+$E$17</f>
        <v>2.0581432350400002</v>
      </c>
      <c r="H53" s="35">
        <f>+J53-F53-D53</f>
        <v>0.43999999999869033</v>
      </c>
      <c r="I53" s="54"/>
      <c r="J53" s="76">
        <v>18073.439999999999</v>
      </c>
      <c r="K53" s="31">
        <f>+C53*D53</f>
        <v>5894.4541612779194</v>
      </c>
      <c r="L53" s="32">
        <f>+E53*F53</f>
        <v>28172.148525599998</v>
      </c>
      <c r="M53" s="33">
        <f>+G53*H53</f>
        <v>0.9055830234149046</v>
      </c>
      <c r="N53" s="5">
        <f>+C53*D53+E53*F53+G53*H53</f>
        <v>34067.508269901329</v>
      </c>
      <c r="P53">
        <f>ROUND(J53,0)</f>
        <v>18073</v>
      </c>
    </row>
    <row r="54" spans="1:16" ht="13.8" thickBot="1" x14ac:dyDescent="0.3">
      <c r="B54" s="67">
        <f>SUM(B23:B53)/31</f>
        <v>2.3777419354838716</v>
      </c>
      <c r="D54" s="40">
        <f>SUM(D23:D53)</f>
        <v>201319</v>
      </c>
      <c r="F54" s="41">
        <f>SUM(F23:F53)</f>
        <v>465000</v>
      </c>
      <c r="H54" s="79">
        <f>SUM(H23:H53)</f>
        <v>48170.929999999978</v>
      </c>
      <c r="I54" s="30"/>
      <c r="J54" s="86">
        <f>SUM(J23:J53)</f>
        <v>714489.9299999997</v>
      </c>
      <c r="K54" s="42">
        <f>SUM(K23:K53)</f>
        <v>386158.67793501751</v>
      </c>
      <c r="L54" s="43">
        <f>SUM(L23:L53)</f>
        <v>873336.60429359938</v>
      </c>
      <c r="M54" s="44">
        <f>SUM(M23:M53)</f>
        <v>110878.75765508531</v>
      </c>
      <c r="N54" s="45">
        <f>SUM(N23:N53)</f>
        <v>1370374.0398837037</v>
      </c>
    </row>
    <row r="55" spans="1:16" x14ac:dyDescent="0.25">
      <c r="B55" s="46"/>
    </row>
    <row r="56" spans="1:16" x14ac:dyDescent="0.25">
      <c r="A56" s="26"/>
      <c r="B56" s="91"/>
      <c r="I56" s="47"/>
      <c r="J56" s="81" t="s">
        <v>18</v>
      </c>
      <c r="K56" s="48">
        <f>+K54/D54</f>
        <v>1.9181432350399987</v>
      </c>
      <c r="L56" s="48">
        <f>+L54/F54</f>
        <v>1.8781432350399987</v>
      </c>
      <c r="M56" s="48">
        <f>+M54/H54</f>
        <v>2.3017773926117964</v>
      </c>
      <c r="N56" s="48">
        <f>+N54/(J54+I54)</f>
        <v>1.9179753028621471</v>
      </c>
    </row>
    <row r="57" spans="1:16" x14ac:dyDescent="0.25">
      <c r="A57" s="26"/>
      <c r="B57" s="91"/>
    </row>
    <row r="58" spans="1:16" x14ac:dyDescent="0.25">
      <c r="A58" s="26"/>
      <c r="B58" s="91"/>
    </row>
    <row r="59" spans="1:16" x14ac:dyDescent="0.25">
      <c r="A59" s="26"/>
      <c r="B59" s="91"/>
    </row>
    <row r="60" spans="1:16" x14ac:dyDescent="0.25">
      <c r="A60" s="26"/>
      <c r="B60" s="91"/>
    </row>
    <row r="61" spans="1:16" x14ac:dyDescent="0.25">
      <c r="A61" s="26"/>
      <c r="B61" s="91"/>
    </row>
    <row r="62" spans="1:16" x14ac:dyDescent="0.25">
      <c r="A62" s="26"/>
      <c r="B62" s="91"/>
    </row>
    <row r="63" spans="1:16" x14ac:dyDescent="0.25">
      <c r="A63" s="26"/>
      <c r="B63" s="91"/>
    </row>
    <row r="64" spans="1:16" x14ac:dyDescent="0.25">
      <c r="A64" s="26"/>
      <c r="B64" s="91"/>
    </row>
    <row r="65" spans="1:2" x14ac:dyDescent="0.25">
      <c r="A65" s="26"/>
      <c r="B65" s="91"/>
    </row>
    <row r="66" spans="1:2" x14ac:dyDescent="0.25">
      <c r="A66" s="26"/>
      <c r="B66" s="91"/>
    </row>
    <row r="67" spans="1:2" x14ac:dyDescent="0.25">
      <c r="A67" s="26"/>
      <c r="B67" s="91"/>
    </row>
    <row r="68" spans="1:2" x14ac:dyDescent="0.25">
      <c r="A68" s="26"/>
      <c r="B68" s="91"/>
    </row>
    <row r="69" spans="1:2" x14ac:dyDescent="0.25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scale="5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3313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3" r:id="rId5"/>
      </mc:Fallback>
    </mc:AlternateContent>
    <mc:AlternateContent xmlns:mc="http://schemas.openxmlformats.org/markup-compatibility/2006">
      <mc:Choice Requires="x14">
        <oleObject progId="Paint.Picture" shapeId="13314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4" r:id="rId7"/>
      </mc:Fallback>
    </mc:AlternateContent>
    <mc:AlternateContent xmlns:mc="http://schemas.openxmlformats.org/markup-compatibility/2006">
      <mc:Choice Requires="x14">
        <oleObject progId="Paint.Picture" shapeId="13315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5" r:id="rId8"/>
      </mc:Fallback>
    </mc:AlternateContent>
    <mc:AlternateContent xmlns:mc="http://schemas.openxmlformats.org/markup-compatibility/2006">
      <mc:Choice Requires="x14">
        <oleObject progId="Paint.Picture" shapeId="13316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6" r:id="rId9"/>
      </mc:Fallback>
    </mc:AlternateContent>
    <mc:AlternateContent xmlns:mc="http://schemas.openxmlformats.org/markup-compatibility/2006">
      <mc:Choice Requires="x14">
        <oleObject progId="Paint.Picture" shapeId="13317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7" r:id="rId10"/>
      </mc:Fallback>
    </mc:AlternateContent>
    <mc:AlternateContent xmlns:mc="http://schemas.openxmlformats.org/markup-compatibility/2006">
      <mc:Choice Requires="x14">
        <oleObject progId="Paint.Picture" shapeId="13318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8" r:id="rId11"/>
      </mc:Fallback>
    </mc:AlternateContent>
    <mc:AlternateContent xmlns:mc="http://schemas.openxmlformats.org/markup-compatibility/2006">
      <mc:Choice Requires="x14">
        <oleObject progId="Paint.Picture" shapeId="13319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19" r:id="rId12"/>
      </mc:Fallback>
    </mc:AlternateContent>
    <mc:AlternateContent xmlns:mc="http://schemas.openxmlformats.org/markup-compatibility/2006">
      <mc:Choice Requires="x14">
        <oleObject progId="Paint.Picture" shapeId="13320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0" r:id="rId13"/>
      </mc:Fallback>
    </mc:AlternateContent>
    <mc:AlternateContent xmlns:mc="http://schemas.openxmlformats.org/markup-compatibility/2006">
      <mc:Choice Requires="x14">
        <oleObject progId="Paint.Picture" shapeId="13321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1" r:id="rId14"/>
      </mc:Fallback>
    </mc:AlternateContent>
    <mc:AlternateContent xmlns:mc="http://schemas.openxmlformats.org/markup-compatibility/2006">
      <mc:Choice Requires="x14">
        <oleObject progId="Paint.Picture" shapeId="13322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2" r:id="rId15"/>
      </mc:Fallback>
    </mc:AlternateContent>
    <mc:AlternateContent xmlns:mc="http://schemas.openxmlformats.org/markup-compatibility/2006">
      <mc:Choice Requires="x14">
        <oleObject progId="Paint.Picture" shapeId="13323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3" r:id="rId16"/>
      </mc:Fallback>
    </mc:AlternateContent>
    <mc:AlternateContent xmlns:mc="http://schemas.openxmlformats.org/markup-compatibility/2006">
      <mc:Choice Requires="x14">
        <oleObject progId="Paint.Picture" shapeId="13324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4" r:id="rId17"/>
      </mc:Fallback>
    </mc:AlternateContent>
    <mc:AlternateContent xmlns:mc="http://schemas.openxmlformats.org/markup-compatibility/2006">
      <mc:Choice Requires="x14">
        <oleObject progId="Paint.Picture" shapeId="13325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5" r:id="rId18"/>
      </mc:Fallback>
    </mc:AlternateContent>
    <mc:AlternateContent xmlns:mc="http://schemas.openxmlformats.org/markup-compatibility/2006">
      <mc:Choice Requires="x14">
        <oleObject progId="Paint.Picture" shapeId="13326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6" r:id="rId19"/>
      </mc:Fallback>
    </mc:AlternateContent>
    <mc:AlternateContent xmlns:mc="http://schemas.openxmlformats.org/markup-compatibility/2006">
      <mc:Choice Requires="x14">
        <oleObject progId="Paint.Picture" shapeId="13327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7" r:id="rId20"/>
      </mc:Fallback>
    </mc:AlternateContent>
    <mc:AlternateContent xmlns:mc="http://schemas.openxmlformats.org/markup-compatibility/2006">
      <mc:Choice Requires="x14">
        <oleObject progId="Paint.Picture" shapeId="13328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8" r:id="rId21"/>
      </mc:Fallback>
    </mc:AlternateContent>
    <mc:AlternateContent xmlns:mc="http://schemas.openxmlformats.org/markup-compatibility/2006">
      <mc:Choice Requires="x14">
        <oleObject progId="Paint.Picture" shapeId="13329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29" r:id="rId22"/>
      </mc:Fallback>
    </mc:AlternateContent>
    <mc:AlternateContent xmlns:mc="http://schemas.openxmlformats.org/markup-compatibility/2006">
      <mc:Choice Requires="x14">
        <oleObject progId="Paint.Picture" shapeId="13330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0" r:id="rId23"/>
      </mc:Fallback>
    </mc:AlternateContent>
    <mc:AlternateContent xmlns:mc="http://schemas.openxmlformats.org/markup-compatibility/2006">
      <mc:Choice Requires="x14">
        <oleObject progId="Paint.Picture" shapeId="13331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1" r:id="rId24"/>
      </mc:Fallback>
    </mc:AlternateContent>
    <mc:AlternateContent xmlns:mc="http://schemas.openxmlformats.org/markup-compatibility/2006">
      <mc:Choice Requires="x14">
        <oleObject progId="Paint.Picture" shapeId="13332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2" r:id="rId25"/>
      </mc:Fallback>
    </mc:AlternateContent>
    <mc:AlternateContent xmlns:mc="http://schemas.openxmlformats.org/markup-compatibility/2006">
      <mc:Choice Requires="x14">
        <oleObject progId="Paint.Picture" shapeId="13333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3" r:id="rId26"/>
      </mc:Fallback>
    </mc:AlternateContent>
    <mc:AlternateContent xmlns:mc="http://schemas.openxmlformats.org/markup-compatibility/2006">
      <mc:Choice Requires="x14">
        <oleObject progId="Paint.Picture" shapeId="13334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4" r:id="rId27"/>
      </mc:Fallback>
    </mc:AlternateContent>
    <mc:AlternateContent xmlns:mc="http://schemas.openxmlformats.org/markup-compatibility/2006">
      <mc:Choice Requires="x14">
        <oleObject progId="Paint.Picture" shapeId="13335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5" r:id="rId28"/>
      </mc:Fallback>
    </mc:AlternateContent>
    <mc:AlternateContent xmlns:mc="http://schemas.openxmlformats.org/markup-compatibility/2006">
      <mc:Choice Requires="x14">
        <oleObject progId="Paint.Picture" shapeId="13336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3336" r:id="rId2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E11" sqref="E11"/>
    </sheetView>
  </sheetViews>
  <sheetFormatPr defaultRowHeight="13.2" x14ac:dyDescent="0.25"/>
  <cols>
    <col min="1" max="1" width="24.33203125" customWidth="1"/>
    <col min="2" max="2" width="17" bestFit="1" customWidth="1"/>
    <col min="3" max="3" width="17.88671875" bestFit="1" customWidth="1"/>
    <col min="4" max="4" width="17.33203125" customWidth="1"/>
    <col min="5" max="5" width="17.44140625" bestFit="1" customWidth="1"/>
    <col min="6" max="6" width="18" customWidth="1"/>
    <col min="7" max="7" width="15.5546875" bestFit="1" customWidth="1"/>
    <col min="8" max="8" width="10.6640625" bestFit="1" customWidth="1"/>
    <col min="9" max="9" width="12.88671875" customWidth="1"/>
    <col min="10" max="10" width="12.44140625" style="81" bestFit="1" customWidth="1"/>
    <col min="11" max="11" width="19.33203125" bestFit="1" customWidth="1"/>
    <col min="12" max="12" width="16" customWidth="1"/>
    <col min="13" max="13" width="15.33203125" customWidth="1"/>
    <col min="14" max="14" width="19.33203125" bestFit="1" customWidth="1"/>
  </cols>
  <sheetData>
    <row r="1" spans="1:14" x14ac:dyDescent="0.25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5">
      <c r="B2" s="1" t="s">
        <v>2</v>
      </c>
      <c r="C2" s="1" t="s">
        <v>31</v>
      </c>
    </row>
    <row r="3" spans="1:14" x14ac:dyDescent="0.25">
      <c r="B3" s="1" t="s">
        <v>3</v>
      </c>
      <c r="C3" s="1"/>
      <c r="F3" s="1" t="s">
        <v>4</v>
      </c>
      <c r="G3" s="1" t="s">
        <v>32</v>
      </c>
    </row>
    <row r="4" spans="1:14" x14ac:dyDescent="0.25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37242.433766203707</v>
      </c>
    </row>
    <row r="5" spans="1:14" x14ac:dyDescent="0.25">
      <c r="A5" s="3" t="s">
        <v>46</v>
      </c>
      <c r="B5" s="1"/>
      <c r="C5" s="1"/>
      <c r="D5" s="1"/>
      <c r="H5" s="1"/>
      <c r="I5" s="1"/>
    </row>
    <row r="6" spans="1:14" x14ac:dyDescent="0.25">
      <c r="A6" s="3"/>
      <c r="B6" s="1"/>
      <c r="C6" s="1"/>
      <c r="H6" s="1"/>
      <c r="I6" s="1"/>
    </row>
    <row r="7" spans="1:14" x14ac:dyDescent="0.25">
      <c r="A7" s="3"/>
      <c r="B7" s="1"/>
      <c r="C7" s="1"/>
      <c r="H7" s="1"/>
      <c r="I7" s="1"/>
    </row>
    <row r="8" spans="1:14" x14ac:dyDescent="0.25">
      <c r="A8" s="56" t="s">
        <v>5</v>
      </c>
      <c r="B8" s="59">
        <v>13582</v>
      </c>
      <c r="C8" s="57"/>
      <c r="F8" s="1"/>
      <c r="H8" s="1"/>
      <c r="I8" s="1"/>
    </row>
    <row r="9" spans="1:14" x14ac:dyDescent="0.25">
      <c r="A9" s="58" t="s">
        <v>6</v>
      </c>
      <c r="B9" s="58"/>
      <c r="C9" s="58"/>
      <c r="F9" s="1"/>
    </row>
    <row r="10" spans="1:14" x14ac:dyDescent="0.25">
      <c r="A10" s="58" t="s">
        <v>7</v>
      </c>
      <c r="B10" s="60">
        <v>0.14000000000000001</v>
      </c>
      <c r="C10" s="58" t="s">
        <v>36</v>
      </c>
    </row>
    <row r="11" spans="1:14" x14ac:dyDescent="0.25">
      <c r="A11" s="58" t="s">
        <v>21</v>
      </c>
      <c r="B11" s="80">
        <v>1.05</v>
      </c>
      <c r="C11" s="58"/>
    </row>
    <row r="12" spans="1:14" x14ac:dyDescent="0.25">
      <c r="A12" s="4"/>
      <c r="B12" s="5"/>
    </row>
    <row r="13" spans="1:14" x14ac:dyDescent="0.25">
      <c r="A13" s="4"/>
      <c r="B13" s="5"/>
    </row>
    <row r="14" spans="1:14" x14ac:dyDescent="0.25">
      <c r="A14" s="4"/>
      <c r="B14" s="5"/>
    </row>
    <row r="15" spans="1:14" ht="13.8" thickBot="1" x14ac:dyDescent="0.3">
      <c r="A15" s="4"/>
    </row>
    <row r="16" spans="1:14" ht="26.4" x14ac:dyDescent="0.25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20" x14ac:dyDescent="0.25">
      <c r="A17" s="9" t="s">
        <v>10</v>
      </c>
      <c r="B17" s="10" t="s">
        <v>11</v>
      </c>
      <c r="C17" s="11">
        <v>0.03</v>
      </c>
      <c r="D17" s="88">
        <v>-0.16412735677000001</v>
      </c>
      <c r="E17" s="68">
        <f>SUM(C17:D17)</f>
        <v>-0.13412735677000001</v>
      </c>
      <c r="F17" s="10"/>
      <c r="G17" s="10"/>
      <c r="H17" s="10"/>
      <c r="I17" s="51"/>
    </row>
    <row r="18" spans="1:20" x14ac:dyDescent="0.25">
      <c r="A18" s="9"/>
      <c r="B18" s="10" t="s">
        <v>22</v>
      </c>
      <c r="C18" s="11">
        <v>0</v>
      </c>
      <c r="D18" s="88">
        <v>-0.16412735677000001</v>
      </c>
      <c r="E18" s="68">
        <f>SUM(C18:D18)</f>
        <v>-0.16412735677000001</v>
      </c>
      <c r="F18" s="10"/>
      <c r="G18" s="10"/>
      <c r="H18" s="10"/>
      <c r="I18" s="51"/>
    </row>
    <row r="19" spans="1:20" ht="13.8" thickBot="1" x14ac:dyDescent="0.3">
      <c r="A19" s="12"/>
      <c r="B19" s="13" t="s">
        <v>23</v>
      </c>
      <c r="C19" s="14">
        <v>0.04</v>
      </c>
      <c r="D19" s="89">
        <v>-0.16412735677000001</v>
      </c>
      <c r="E19" s="69">
        <f>SUM(C19:D19)</f>
        <v>-0.12412735677</v>
      </c>
      <c r="F19" s="10"/>
      <c r="G19" s="10"/>
      <c r="H19" s="10"/>
      <c r="I19" s="51"/>
    </row>
    <row r="20" spans="1:20" ht="13.8" thickBot="1" x14ac:dyDescent="0.3"/>
    <row r="21" spans="1:20" ht="39.6" x14ac:dyDescent="0.25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92" t="s">
        <v>47</v>
      </c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20" ht="13.8" thickBot="1" x14ac:dyDescent="0.3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20" ht="13.8" thickBot="1" x14ac:dyDescent="0.3">
      <c r="A23" s="26">
        <v>37165</v>
      </c>
      <c r="B23" s="70">
        <v>1.32</v>
      </c>
      <c r="C23" s="27">
        <f>+$B$11+$E$19</f>
        <v>0.92587264323000007</v>
      </c>
      <c r="D23" s="28">
        <v>0</v>
      </c>
      <c r="E23" s="29">
        <f>+$B$11+$E$18</f>
        <v>0.88587264323000003</v>
      </c>
      <c r="F23" s="71">
        <f>ROUND(IF(J23+I23&gt;$F$22,$F$22,J23+I23),0)</f>
        <v>13446</v>
      </c>
      <c r="G23" s="29">
        <f>+B23+$E$17</f>
        <v>1.18587264323</v>
      </c>
      <c r="H23" s="28">
        <v>0</v>
      </c>
      <c r="I23" s="53"/>
      <c r="J23" s="28">
        <v>13446</v>
      </c>
      <c r="K23" s="64">
        <f>+C23*D23</f>
        <v>0</v>
      </c>
      <c r="L23" s="65">
        <f>+E23*F23</f>
        <v>11911.443560870581</v>
      </c>
      <c r="M23" s="66">
        <f>+G23*H23</f>
        <v>0</v>
      </c>
      <c r="N23" s="93">
        <f>+C23*D23+E23*F23+G23*H23</f>
        <v>11911.443560870581</v>
      </c>
      <c r="P23" s="90">
        <f>ROUND(J23,0)</f>
        <v>13446</v>
      </c>
      <c r="R23" s="28">
        <f>ROUND(H23,0)</f>
        <v>0</v>
      </c>
      <c r="T23" s="90">
        <f>ROUND(J23,0)</f>
        <v>13446</v>
      </c>
    </row>
    <row r="24" spans="1:20" ht="13.8" thickBot="1" x14ac:dyDescent="0.3">
      <c r="A24" s="26">
        <f>+A23+1</f>
        <v>37166</v>
      </c>
      <c r="B24" s="72">
        <v>1.35</v>
      </c>
      <c r="C24" s="34">
        <f t="shared" ref="C24:C53" si="0">+$B$11+$E$19</f>
        <v>0.92587264323000007</v>
      </c>
      <c r="D24" s="35">
        <v>0</v>
      </c>
      <c r="E24" s="36">
        <f t="shared" ref="E24:E53" si="1">+$B$11+$E$18</f>
        <v>0.88587264323000003</v>
      </c>
      <c r="F24" s="73">
        <f t="shared" ref="F24:F52" si="2">ROUND(IF(J24+I24&gt;$F$22,$F$22,J24+I24),0)</f>
        <v>13446</v>
      </c>
      <c r="G24" s="36">
        <f t="shared" ref="G24:G50" si="3">+B24+$E$17</f>
        <v>1.21587264323</v>
      </c>
      <c r="H24" s="35">
        <v>0</v>
      </c>
      <c r="I24" s="54"/>
      <c r="J24" s="35">
        <v>13446</v>
      </c>
      <c r="K24" s="31">
        <f t="shared" ref="K24:K51" si="4">+C24*D24</f>
        <v>0</v>
      </c>
      <c r="L24" s="32">
        <f t="shared" ref="L24:L51" si="5">+E24*F24</f>
        <v>11911.443560870581</v>
      </c>
      <c r="M24" s="33">
        <f t="shared" ref="M24:M51" si="6">+G24*H24</f>
        <v>0</v>
      </c>
      <c r="N24" s="94">
        <f t="shared" ref="N24:N51" si="7">+C24*D24+E24*F24+G24*H24</f>
        <v>11911.443560870581</v>
      </c>
      <c r="P24" s="90">
        <f t="shared" ref="P24:P52" si="8">ROUND(J24,0)</f>
        <v>13446</v>
      </c>
      <c r="R24" s="28">
        <f t="shared" ref="R24:R53" si="9">ROUND(H24,0)</f>
        <v>0</v>
      </c>
      <c r="T24" s="90">
        <f t="shared" ref="T24:T52" si="10">ROUND(J24,0)</f>
        <v>13446</v>
      </c>
    </row>
    <row r="25" spans="1:20" ht="13.8" thickBot="1" x14ac:dyDescent="0.3">
      <c r="A25" s="26">
        <f t="shared" ref="A25:A50" si="11">+A24+1</f>
        <v>37167</v>
      </c>
      <c r="B25" s="72">
        <v>1.32</v>
      </c>
      <c r="C25" s="34">
        <f t="shared" si="0"/>
        <v>0.92587264323000007</v>
      </c>
      <c r="D25" s="35">
        <v>0</v>
      </c>
      <c r="E25" s="36">
        <f t="shared" si="1"/>
        <v>0.88587264323000003</v>
      </c>
      <c r="F25" s="73">
        <f t="shared" si="2"/>
        <v>14915</v>
      </c>
      <c r="G25" s="36">
        <f t="shared" si="3"/>
        <v>1.18587264323</v>
      </c>
      <c r="H25" s="35">
        <v>0</v>
      </c>
      <c r="I25" s="54"/>
      <c r="J25" s="35">
        <v>14915</v>
      </c>
      <c r="K25" s="31">
        <f t="shared" si="4"/>
        <v>0</v>
      </c>
      <c r="L25" s="32">
        <f t="shared" si="5"/>
        <v>13212.790473775451</v>
      </c>
      <c r="M25" s="33">
        <f t="shared" si="6"/>
        <v>0</v>
      </c>
      <c r="N25" s="94">
        <f t="shared" si="7"/>
        <v>13212.790473775451</v>
      </c>
      <c r="P25" s="90">
        <f t="shared" si="8"/>
        <v>14915</v>
      </c>
      <c r="R25" s="28">
        <f t="shared" si="9"/>
        <v>0</v>
      </c>
      <c r="T25" s="90">
        <f t="shared" si="10"/>
        <v>14915</v>
      </c>
    </row>
    <row r="26" spans="1:20" ht="13.8" thickBot="1" x14ac:dyDescent="0.3">
      <c r="A26" s="26">
        <f t="shared" si="11"/>
        <v>37168</v>
      </c>
      <c r="B26" s="72">
        <v>1.57</v>
      </c>
      <c r="C26" s="34">
        <f t="shared" si="0"/>
        <v>0.92587264323000007</v>
      </c>
      <c r="D26" s="35">
        <v>0</v>
      </c>
      <c r="E26" s="36">
        <f t="shared" si="1"/>
        <v>0.88587264323000003</v>
      </c>
      <c r="F26" s="73">
        <v>17121</v>
      </c>
      <c r="G26" s="36">
        <f t="shared" si="3"/>
        <v>1.43587264323</v>
      </c>
      <c r="H26" s="35">
        <v>0</v>
      </c>
      <c r="I26" s="54"/>
      <c r="J26" s="35">
        <v>17121</v>
      </c>
      <c r="K26" s="31">
        <f t="shared" si="4"/>
        <v>0</v>
      </c>
      <c r="L26" s="32">
        <f t="shared" si="5"/>
        <v>15167.025524740831</v>
      </c>
      <c r="M26" s="33">
        <f t="shared" si="6"/>
        <v>0</v>
      </c>
      <c r="N26" s="94">
        <f t="shared" si="7"/>
        <v>15167.025524740831</v>
      </c>
      <c r="P26" s="90">
        <f t="shared" si="8"/>
        <v>17121</v>
      </c>
      <c r="R26" s="28">
        <f t="shared" si="9"/>
        <v>0</v>
      </c>
      <c r="T26" s="90">
        <f t="shared" si="10"/>
        <v>17121</v>
      </c>
    </row>
    <row r="27" spans="1:20" ht="13.8" thickBot="1" x14ac:dyDescent="0.3">
      <c r="A27" s="26">
        <f t="shared" si="11"/>
        <v>37169</v>
      </c>
      <c r="B27" s="72">
        <v>1.6950000000000001</v>
      </c>
      <c r="C27" s="34">
        <f t="shared" si="0"/>
        <v>0.92587264323000007</v>
      </c>
      <c r="D27" s="35">
        <v>0</v>
      </c>
      <c r="E27" s="36">
        <f t="shared" si="1"/>
        <v>0.88587264323000003</v>
      </c>
      <c r="F27" s="73">
        <v>16072</v>
      </c>
      <c r="G27" s="36">
        <f t="shared" si="3"/>
        <v>1.56087264323</v>
      </c>
      <c r="H27" s="35">
        <v>2274</v>
      </c>
      <c r="I27" s="54"/>
      <c r="J27" s="35">
        <v>18346</v>
      </c>
      <c r="K27" s="31">
        <f t="shared" si="4"/>
        <v>0</v>
      </c>
      <c r="L27" s="32">
        <f t="shared" si="5"/>
        <v>14237.745121992561</v>
      </c>
      <c r="M27" s="33">
        <f t="shared" si="6"/>
        <v>3549.42439070502</v>
      </c>
      <c r="N27" s="94">
        <f t="shared" si="7"/>
        <v>17787.169512697579</v>
      </c>
      <c r="P27" s="90">
        <f t="shared" si="8"/>
        <v>18346</v>
      </c>
      <c r="R27" s="28">
        <f t="shared" si="9"/>
        <v>2274</v>
      </c>
      <c r="T27" s="90">
        <f t="shared" si="10"/>
        <v>18346</v>
      </c>
    </row>
    <row r="28" spans="1:20" ht="13.8" thickBot="1" x14ac:dyDescent="0.3">
      <c r="A28" s="26">
        <f t="shared" si="11"/>
        <v>37170</v>
      </c>
      <c r="B28" s="72">
        <v>1.61</v>
      </c>
      <c r="C28" s="34">
        <f t="shared" si="0"/>
        <v>0.92587264323000007</v>
      </c>
      <c r="D28" s="35">
        <v>0</v>
      </c>
      <c r="E28" s="36">
        <f t="shared" si="1"/>
        <v>0.88587264323000003</v>
      </c>
      <c r="F28" s="73">
        <f t="shared" si="2"/>
        <v>15000</v>
      </c>
      <c r="G28" s="36">
        <f t="shared" si="3"/>
        <v>1.47587264323</v>
      </c>
      <c r="H28" s="35">
        <v>5429</v>
      </c>
      <c r="I28" s="54"/>
      <c r="J28" s="35">
        <v>20429</v>
      </c>
      <c r="K28" s="31">
        <f t="shared" si="4"/>
        <v>0</v>
      </c>
      <c r="L28" s="32">
        <f t="shared" si="5"/>
        <v>13288.089648450001</v>
      </c>
      <c r="M28" s="33">
        <f t="shared" si="6"/>
        <v>8012.5125800956703</v>
      </c>
      <c r="N28" s="94">
        <f t="shared" si="7"/>
        <v>21300.602228545671</v>
      </c>
      <c r="P28" s="90">
        <f t="shared" si="8"/>
        <v>20429</v>
      </c>
      <c r="R28" s="28">
        <f t="shared" si="9"/>
        <v>5429</v>
      </c>
      <c r="T28" s="90">
        <f t="shared" si="10"/>
        <v>20429</v>
      </c>
    </row>
    <row r="29" spans="1:20" ht="13.8" thickBot="1" x14ac:dyDescent="0.3">
      <c r="A29" s="26">
        <f t="shared" si="11"/>
        <v>37171</v>
      </c>
      <c r="B29" s="72">
        <v>1.61</v>
      </c>
      <c r="C29" s="34">
        <f t="shared" si="0"/>
        <v>0.92587264323000007</v>
      </c>
      <c r="D29" s="35">
        <v>0</v>
      </c>
      <c r="E29" s="36">
        <f t="shared" si="1"/>
        <v>0.88587264323000003</v>
      </c>
      <c r="F29" s="73">
        <f t="shared" si="2"/>
        <v>15000</v>
      </c>
      <c r="G29" s="36">
        <f t="shared" si="3"/>
        <v>1.47587264323</v>
      </c>
      <c r="H29" s="35">
        <v>8123</v>
      </c>
      <c r="I29" s="54"/>
      <c r="J29" s="35">
        <v>23123</v>
      </c>
      <c r="K29" s="31">
        <f t="shared" si="4"/>
        <v>0</v>
      </c>
      <c r="L29" s="32">
        <f t="shared" si="5"/>
        <v>13288.089648450001</v>
      </c>
      <c r="M29" s="33">
        <f t="shared" si="6"/>
        <v>11988.51348095729</v>
      </c>
      <c r="N29" s="94">
        <f t="shared" si="7"/>
        <v>25276.603129407289</v>
      </c>
      <c r="P29" s="90">
        <f t="shared" si="8"/>
        <v>23123</v>
      </c>
      <c r="R29" s="28">
        <f t="shared" si="9"/>
        <v>8123</v>
      </c>
      <c r="T29" s="90">
        <f t="shared" si="10"/>
        <v>23123</v>
      </c>
    </row>
    <row r="30" spans="1:20" ht="13.8" thickBot="1" x14ac:dyDescent="0.3">
      <c r="A30" s="26">
        <f t="shared" si="11"/>
        <v>37172</v>
      </c>
      <c r="B30" s="72">
        <v>1.61</v>
      </c>
      <c r="C30" s="34">
        <f t="shared" si="0"/>
        <v>0.92587264323000007</v>
      </c>
      <c r="D30" s="35">
        <v>0</v>
      </c>
      <c r="E30" s="36">
        <f t="shared" si="1"/>
        <v>0.88587264323000003</v>
      </c>
      <c r="F30" s="73">
        <f t="shared" si="2"/>
        <v>15000</v>
      </c>
      <c r="G30" s="36">
        <f t="shared" si="3"/>
        <v>1.47587264323</v>
      </c>
      <c r="H30" s="35">
        <v>8123</v>
      </c>
      <c r="I30" s="54"/>
      <c r="J30" s="35">
        <v>23123</v>
      </c>
      <c r="K30" s="31">
        <f t="shared" si="4"/>
        <v>0</v>
      </c>
      <c r="L30" s="32">
        <f t="shared" si="5"/>
        <v>13288.089648450001</v>
      </c>
      <c r="M30" s="33">
        <f t="shared" si="6"/>
        <v>11988.51348095729</v>
      </c>
      <c r="N30" s="94">
        <f t="shared" si="7"/>
        <v>25276.603129407289</v>
      </c>
      <c r="P30" s="90">
        <f t="shared" si="8"/>
        <v>23123</v>
      </c>
      <c r="R30" s="28">
        <f t="shared" si="9"/>
        <v>8123</v>
      </c>
      <c r="T30" s="90">
        <f t="shared" si="10"/>
        <v>23123</v>
      </c>
    </row>
    <row r="31" spans="1:20" ht="13.8" thickBot="1" x14ac:dyDescent="0.3">
      <c r="A31" s="26">
        <f t="shared" si="11"/>
        <v>37173</v>
      </c>
      <c r="B31" s="72">
        <v>1.5249999999999999</v>
      </c>
      <c r="C31" s="34">
        <f t="shared" si="0"/>
        <v>0.92587264323000007</v>
      </c>
      <c r="D31" s="35">
        <v>0</v>
      </c>
      <c r="E31" s="36">
        <f t="shared" si="1"/>
        <v>0.88587264323000003</v>
      </c>
      <c r="F31" s="73">
        <f t="shared" si="2"/>
        <v>15000</v>
      </c>
      <c r="G31" s="36">
        <f t="shared" si="3"/>
        <v>1.3908726432299998</v>
      </c>
      <c r="H31" s="35">
        <v>7021</v>
      </c>
      <c r="I31" s="54"/>
      <c r="J31" s="35">
        <v>22021</v>
      </c>
      <c r="K31" s="31">
        <f t="shared" si="4"/>
        <v>0</v>
      </c>
      <c r="L31" s="32">
        <f t="shared" si="5"/>
        <v>13288.089648450001</v>
      </c>
      <c r="M31" s="33">
        <f t="shared" si="6"/>
        <v>9765.3168281178296</v>
      </c>
      <c r="N31" s="94">
        <f t="shared" si="7"/>
        <v>23053.40647656783</v>
      </c>
      <c r="P31" s="90">
        <f t="shared" si="8"/>
        <v>22021</v>
      </c>
      <c r="R31" s="28">
        <f t="shared" si="9"/>
        <v>7021</v>
      </c>
      <c r="T31" s="90">
        <f t="shared" si="10"/>
        <v>22021</v>
      </c>
    </row>
    <row r="32" spans="1:20" ht="13.8" thickBot="1" x14ac:dyDescent="0.3">
      <c r="A32" s="26">
        <f t="shared" si="11"/>
        <v>37174</v>
      </c>
      <c r="B32" s="72">
        <v>1.46</v>
      </c>
      <c r="C32" s="34">
        <f t="shared" si="0"/>
        <v>0.92587264323000007</v>
      </c>
      <c r="D32" s="35">
        <v>0</v>
      </c>
      <c r="E32" s="36">
        <f t="shared" si="1"/>
        <v>0.88587264323000003</v>
      </c>
      <c r="F32" s="73">
        <f t="shared" si="2"/>
        <v>15000</v>
      </c>
      <c r="G32" s="36">
        <f t="shared" si="3"/>
        <v>1.3258726432299999</v>
      </c>
      <c r="H32" s="35">
        <v>7021</v>
      </c>
      <c r="I32" s="54"/>
      <c r="J32" s="35">
        <v>22021</v>
      </c>
      <c r="K32" s="31">
        <f t="shared" si="4"/>
        <v>0</v>
      </c>
      <c r="L32" s="32">
        <f t="shared" si="5"/>
        <v>13288.089648450001</v>
      </c>
      <c r="M32" s="33">
        <f t="shared" si="6"/>
        <v>9308.9518281178298</v>
      </c>
      <c r="N32" s="94">
        <f t="shared" si="7"/>
        <v>22597.041476567829</v>
      </c>
      <c r="P32" s="90">
        <f t="shared" si="8"/>
        <v>22021</v>
      </c>
      <c r="R32" s="28">
        <f t="shared" si="9"/>
        <v>7021</v>
      </c>
      <c r="T32" s="90">
        <f t="shared" si="10"/>
        <v>22021</v>
      </c>
    </row>
    <row r="33" spans="1:20" ht="13.8" thickBot="1" x14ac:dyDescent="0.3">
      <c r="A33" s="26">
        <f t="shared" si="11"/>
        <v>37175</v>
      </c>
      <c r="B33" s="72">
        <v>1.73</v>
      </c>
      <c r="C33" s="34">
        <f t="shared" si="0"/>
        <v>0.92587264323000007</v>
      </c>
      <c r="D33" s="35">
        <v>0</v>
      </c>
      <c r="E33" s="36">
        <f t="shared" si="1"/>
        <v>0.88587264323000003</v>
      </c>
      <c r="F33" s="73">
        <f t="shared" si="2"/>
        <v>15000</v>
      </c>
      <c r="G33" s="36">
        <f t="shared" si="3"/>
        <v>1.5958726432299999</v>
      </c>
      <c r="H33" s="35">
        <v>8001</v>
      </c>
      <c r="I33" s="54"/>
      <c r="J33" s="35">
        <v>23001</v>
      </c>
      <c r="K33" s="31">
        <f t="shared" si="4"/>
        <v>0</v>
      </c>
      <c r="L33" s="32">
        <f t="shared" si="5"/>
        <v>13288.089648450001</v>
      </c>
      <c r="M33" s="33">
        <f t="shared" si="6"/>
        <v>12768.577018483229</v>
      </c>
      <c r="N33" s="94">
        <f t="shared" si="7"/>
        <v>26056.66666693323</v>
      </c>
      <c r="P33" s="90">
        <f t="shared" si="8"/>
        <v>23001</v>
      </c>
      <c r="R33" s="28">
        <f t="shared" si="9"/>
        <v>8001</v>
      </c>
      <c r="T33" s="90">
        <f t="shared" si="10"/>
        <v>23001</v>
      </c>
    </row>
    <row r="34" spans="1:20" ht="13.8" thickBot="1" x14ac:dyDescent="0.3">
      <c r="A34" s="26">
        <f t="shared" si="11"/>
        <v>37176</v>
      </c>
      <c r="B34" s="72">
        <v>2.0449999999999999</v>
      </c>
      <c r="C34" s="34">
        <f t="shared" si="0"/>
        <v>0.92587264323000007</v>
      </c>
      <c r="D34" s="35">
        <v>0</v>
      </c>
      <c r="E34" s="36">
        <f t="shared" si="1"/>
        <v>0.88587264323000003</v>
      </c>
      <c r="F34" s="73">
        <f t="shared" si="2"/>
        <v>15000</v>
      </c>
      <c r="G34" s="36">
        <f t="shared" si="3"/>
        <v>1.9108726432299998</v>
      </c>
      <c r="H34" s="35">
        <v>7510</v>
      </c>
      <c r="I34" s="54"/>
      <c r="J34" s="35">
        <v>22510</v>
      </c>
      <c r="K34" s="31">
        <f t="shared" si="4"/>
        <v>0</v>
      </c>
      <c r="L34" s="32">
        <f t="shared" si="5"/>
        <v>13288.089648450001</v>
      </c>
      <c r="M34" s="33">
        <f t="shared" si="6"/>
        <v>14350.653550657298</v>
      </c>
      <c r="N34" s="94">
        <f t="shared" si="7"/>
        <v>27638.743199107299</v>
      </c>
      <c r="P34" s="90">
        <f t="shared" si="8"/>
        <v>22510</v>
      </c>
      <c r="R34" s="28">
        <f t="shared" si="9"/>
        <v>7510</v>
      </c>
      <c r="T34" s="90">
        <f t="shared" si="10"/>
        <v>22510</v>
      </c>
    </row>
    <row r="35" spans="1:20" ht="13.8" thickBot="1" x14ac:dyDescent="0.3">
      <c r="A35" s="26">
        <f t="shared" si="11"/>
        <v>37177</v>
      </c>
      <c r="B35" s="72">
        <v>1.94</v>
      </c>
      <c r="C35" s="34">
        <f t="shared" si="0"/>
        <v>0.92587264323000007</v>
      </c>
      <c r="D35" s="35">
        <v>0</v>
      </c>
      <c r="E35" s="36">
        <f t="shared" si="1"/>
        <v>0.88587264323000003</v>
      </c>
      <c r="F35" s="73">
        <f t="shared" si="2"/>
        <v>15000</v>
      </c>
      <c r="G35" s="36">
        <f t="shared" si="3"/>
        <v>1.8058726432299999</v>
      </c>
      <c r="H35" s="35">
        <v>7510</v>
      </c>
      <c r="I35" s="54"/>
      <c r="J35" s="35">
        <v>22510</v>
      </c>
      <c r="K35" s="31">
        <f t="shared" si="4"/>
        <v>0</v>
      </c>
      <c r="L35" s="32">
        <f t="shared" si="5"/>
        <v>13288.089648450001</v>
      </c>
      <c r="M35" s="33">
        <f t="shared" si="6"/>
        <v>13562.103550657299</v>
      </c>
      <c r="N35" s="94">
        <f t="shared" si="7"/>
        <v>26850.1931991073</v>
      </c>
      <c r="P35" s="90">
        <f t="shared" si="8"/>
        <v>22510</v>
      </c>
      <c r="R35" s="28">
        <f t="shared" si="9"/>
        <v>7510</v>
      </c>
      <c r="T35" s="90">
        <f t="shared" si="10"/>
        <v>22510</v>
      </c>
    </row>
    <row r="36" spans="1:20" ht="13.8" thickBot="1" x14ac:dyDescent="0.3">
      <c r="A36" s="26">
        <f t="shared" si="11"/>
        <v>37178</v>
      </c>
      <c r="B36" s="72">
        <v>1.94</v>
      </c>
      <c r="C36" s="34">
        <f t="shared" si="0"/>
        <v>0.92587264323000007</v>
      </c>
      <c r="D36" s="35">
        <v>0</v>
      </c>
      <c r="E36" s="36">
        <f t="shared" si="1"/>
        <v>0.88587264323000003</v>
      </c>
      <c r="F36" s="73">
        <f t="shared" si="2"/>
        <v>15000</v>
      </c>
      <c r="G36" s="36">
        <f t="shared" si="3"/>
        <v>1.8058726432299999</v>
      </c>
      <c r="H36" s="35">
        <v>7510</v>
      </c>
      <c r="I36" s="54"/>
      <c r="J36" s="35">
        <v>22510</v>
      </c>
      <c r="K36" s="31">
        <f t="shared" si="4"/>
        <v>0</v>
      </c>
      <c r="L36" s="32">
        <f t="shared" si="5"/>
        <v>13288.089648450001</v>
      </c>
      <c r="M36" s="33">
        <f t="shared" si="6"/>
        <v>13562.103550657299</v>
      </c>
      <c r="N36" s="94">
        <f t="shared" si="7"/>
        <v>26850.1931991073</v>
      </c>
      <c r="P36" s="90">
        <f t="shared" si="8"/>
        <v>22510</v>
      </c>
      <c r="R36" s="28">
        <f t="shared" si="9"/>
        <v>7510</v>
      </c>
      <c r="T36" s="90">
        <f t="shared" si="10"/>
        <v>22510</v>
      </c>
    </row>
    <row r="37" spans="1:20" ht="13.8" thickBot="1" x14ac:dyDescent="0.3">
      <c r="A37" s="26">
        <f t="shared" si="11"/>
        <v>37179</v>
      </c>
      <c r="B37" s="72">
        <v>1.94</v>
      </c>
      <c r="C37" s="34">
        <f t="shared" si="0"/>
        <v>0.92587264323000007</v>
      </c>
      <c r="D37" s="35">
        <v>0</v>
      </c>
      <c r="E37" s="36">
        <f t="shared" si="1"/>
        <v>0.88587264323000003</v>
      </c>
      <c r="F37" s="73">
        <f t="shared" si="2"/>
        <v>15000</v>
      </c>
      <c r="G37" s="36">
        <f t="shared" si="3"/>
        <v>1.8058726432299999</v>
      </c>
      <c r="H37" s="35">
        <v>7510</v>
      </c>
      <c r="I37" s="54"/>
      <c r="J37" s="35">
        <v>22510</v>
      </c>
      <c r="K37" s="31">
        <f t="shared" si="4"/>
        <v>0</v>
      </c>
      <c r="L37" s="32">
        <f t="shared" si="5"/>
        <v>13288.089648450001</v>
      </c>
      <c r="M37" s="33">
        <f t="shared" si="6"/>
        <v>13562.103550657299</v>
      </c>
      <c r="N37" s="94">
        <f t="shared" si="7"/>
        <v>26850.1931991073</v>
      </c>
      <c r="P37" s="90">
        <f t="shared" si="8"/>
        <v>22510</v>
      </c>
      <c r="R37" s="28">
        <f t="shared" si="9"/>
        <v>7510</v>
      </c>
      <c r="T37" s="90">
        <f t="shared" si="10"/>
        <v>22510</v>
      </c>
    </row>
    <row r="38" spans="1:20" ht="13.8" thickBot="1" x14ac:dyDescent="0.3">
      <c r="A38" s="26">
        <f t="shared" si="11"/>
        <v>37180</v>
      </c>
      <c r="B38" s="72">
        <v>1.7849999999999999</v>
      </c>
      <c r="C38" s="34">
        <f t="shared" si="0"/>
        <v>0.92587264323000007</v>
      </c>
      <c r="D38" s="35">
        <v>0</v>
      </c>
      <c r="E38" s="36">
        <f t="shared" si="1"/>
        <v>0.88587264323000003</v>
      </c>
      <c r="F38" s="73">
        <f t="shared" si="2"/>
        <v>15000</v>
      </c>
      <c r="G38" s="36">
        <f t="shared" si="3"/>
        <v>1.6508726432299998</v>
      </c>
      <c r="H38" s="35">
        <v>7510</v>
      </c>
      <c r="I38" s="54"/>
      <c r="J38" s="35">
        <v>22510</v>
      </c>
      <c r="K38" s="31">
        <f t="shared" si="4"/>
        <v>0</v>
      </c>
      <c r="L38" s="32">
        <f t="shared" si="5"/>
        <v>13288.089648450001</v>
      </c>
      <c r="M38" s="33">
        <f t="shared" si="6"/>
        <v>12398.053550657298</v>
      </c>
      <c r="N38" s="94">
        <f t="shared" si="7"/>
        <v>25686.143199107297</v>
      </c>
      <c r="P38" s="90">
        <f t="shared" si="8"/>
        <v>22510</v>
      </c>
      <c r="R38" s="28">
        <f t="shared" si="9"/>
        <v>7510</v>
      </c>
      <c r="T38" s="90">
        <f t="shared" si="10"/>
        <v>22510</v>
      </c>
    </row>
    <row r="39" spans="1:20" ht="13.8" thickBot="1" x14ac:dyDescent="0.3">
      <c r="A39" s="26">
        <f t="shared" si="11"/>
        <v>37181</v>
      </c>
      <c r="B39" s="72">
        <v>1.84</v>
      </c>
      <c r="C39" s="34">
        <f t="shared" si="0"/>
        <v>0.92587264323000007</v>
      </c>
      <c r="D39" s="35">
        <v>0</v>
      </c>
      <c r="E39" s="36">
        <f t="shared" si="1"/>
        <v>0.88587264323000003</v>
      </c>
      <c r="F39" s="73">
        <f t="shared" si="2"/>
        <v>15000</v>
      </c>
      <c r="G39" s="36">
        <f t="shared" si="3"/>
        <v>1.70587264323</v>
      </c>
      <c r="H39" s="35">
        <v>7510</v>
      </c>
      <c r="I39" s="54"/>
      <c r="J39" s="35">
        <v>22510</v>
      </c>
      <c r="K39" s="31">
        <f t="shared" si="4"/>
        <v>0</v>
      </c>
      <c r="L39" s="32">
        <f t="shared" si="5"/>
        <v>13288.089648450001</v>
      </c>
      <c r="M39" s="33">
        <f t="shared" si="6"/>
        <v>12811.103550657301</v>
      </c>
      <c r="N39" s="94">
        <f t="shared" si="7"/>
        <v>26099.1931991073</v>
      </c>
      <c r="P39" s="90">
        <f t="shared" si="8"/>
        <v>22510</v>
      </c>
      <c r="R39" s="28">
        <f t="shared" si="9"/>
        <v>7510</v>
      </c>
      <c r="T39" s="90">
        <f t="shared" si="10"/>
        <v>22510</v>
      </c>
    </row>
    <row r="40" spans="1:20" ht="13.8" thickBot="1" x14ac:dyDescent="0.3">
      <c r="A40" s="26">
        <f t="shared" si="11"/>
        <v>37182</v>
      </c>
      <c r="B40" s="72">
        <v>2.2050000000000001</v>
      </c>
      <c r="C40" s="34">
        <f t="shared" si="0"/>
        <v>0.92587264323000007</v>
      </c>
      <c r="D40" s="35">
        <v>0</v>
      </c>
      <c r="E40" s="36">
        <f t="shared" si="1"/>
        <v>0.88587264323000003</v>
      </c>
      <c r="F40" s="73">
        <f t="shared" si="2"/>
        <v>15000</v>
      </c>
      <c r="G40" s="36">
        <f t="shared" si="3"/>
        <v>2.07087264323</v>
      </c>
      <c r="H40" s="35">
        <v>7510</v>
      </c>
      <c r="I40" s="54"/>
      <c r="J40" s="35">
        <v>22510</v>
      </c>
      <c r="K40" s="31">
        <f t="shared" si="4"/>
        <v>0</v>
      </c>
      <c r="L40" s="32">
        <f t="shared" si="5"/>
        <v>13288.089648450001</v>
      </c>
      <c r="M40" s="33">
        <f t="shared" si="6"/>
        <v>15552.2535506573</v>
      </c>
      <c r="N40" s="94">
        <f t="shared" si="7"/>
        <v>28840.343199107301</v>
      </c>
      <c r="P40" s="90">
        <f t="shared" si="8"/>
        <v>22510</v>
      </c>
      <c r="R40" s="28">
        <f t="shared" si="9"/>
        <v>7510</v>
      </c>
      <c r="T40" s="90">
        <f t="shared" si="10"/>
        <v>22510</v>
      </c>
    </row>
    <row r="41" spans="1:20" ht="13.8" thickBot="1" x14ac:dyDescent="0.3">
      <c r="A41" s="26">
        <f t="shared" si="11"/>
        <v>37183</v>
      </c>
      <c r="B41" s="72">
        <v>1.9950000000000001</v>
      </c>
      <c r="C41" s="34">
        <f t="shared" si="0"/>
        <v>0.92587264323000007</v>
      </c>
      <c r="D41" s="35">
        <v>0</v>
      </c>
      <c r="E41" s="36">
        <f t="shared" si="1"/>
        <v>0.88587264323000003</v>
      </c>
      <c r="F41" s="73">
        <f t="shared" si="2"/>
        <v>15000</v>
      </c>
      <c r="G41" s="36">
        <f t="shared" si="3"/>
        <v>1.86087264323</v>
      </c>
      <c r="H41" s="35">
        <v>8000</v>
      </c>
      <c r="I41" s="54"/>
      <c r="J41" s="35">
        <v>23000</v>
      </c>
      <c r="K41" s="31">
        <f t="shared" si="4"/>
        <v>0</v>
      </c>
      <c r="L41" s="32">
        <f t="shared" si="5"/>
        <v>13288.089648450001</v>
      </c>
      <c r="M41" s="33">
        <f t="shared" si="6"/>
        <v>14886.98114584</v>
      </c>
      <c r="N41" s="94">
        <f t="shared" si="7"/>
        <v>28175.070794290001</v>
      </c>
      <c r="P41" s="90">
        <f t="shared" si="8"/>
        <v>23000</v>
      </c>
      <c r="R41" s="28">
        <f t="shared" si="9"/>
        <v>8000</v>
      </c>
      <c r="T41" s="90">
        <f t="shared" si="10"/>
        <v>23000</v>
      </c>
    </row>
    <row r="42" spans="1:20" ht="13.8" thickBot="1" x14ac:dyDescent="0.3">
      <c r="A42" s="26">
        <f t="shared" si="11"/>
        <v>37184</v>
      </c>
      <c r="B42" s="72">
        <v>1.81</v>
      </c>
      <c r="C42" s="34">
        <f t="shared" si="0"/>
        <v>0.92587264323000007</v>
      </c>
      <c r="D42" s="35">
        <v>0</v>
      </c>
      <c r="E42" s="36">
        <f t="shared" si="1"/>
        <v>0.88587264323000003</v>
      </c>
      <c r="F42" s="73">
        <f t="shared" si="2"/>
        <v>15000</v>
      </c>
      <c r="G42" s="36">
        <f t="shared" si="3"/>
        <v>1.67587264323</v>
      </c>
      <c r="H42" s="35">
        <v>8000</v>
      </c>
      <c r="I42" s="54"/>
      <c r="J42" s="35">
        <v>23000</v>
      </c>
      <c r="K42" s="31">
        <f t="shared" si="4"/>
        <v>0</v>
      </c>
      <c r="L42" s="32">
        <f t="shared" si="5"/>
        <v>13288.089648450001</v>
      </c>
      <c r="M42" s="33">
        <f t="shared" si="6"/>
        <v>13406.98114584</v>
      </c>
      <c r="N42" s="94">
        <f t="shared" si="7"/>
        <v>26695.070794290001</v>
      </c>
      <c r="P42" s="90">
        <f t="shared" si="8"/>
        <v>23000</v>
      </c>
      <c r="R42" s="28">
        <f t="shared" si="9"/>
        <v>8000</v>
      </c>
      <c r="T42" s="90">
        <f t="shared" si="10"/>
        <v>23000</v>
      </c>
    </row>
    <row r="43" spans="1:20" ht="13.8" thickBot="1" x14ac:dyDescent="0.3">
      <c r="A43" s="26">
        <f t="shared" si="11"/>
        <v>37185</v>
      </c>
      <c r="B43" s="72">
        <v>1.81</v>
      </c>
      <c r="C43" s="34">
        <f t="shared" si="0"/>
        <v>0.92587264323000007</v>
      </c>
      <c r="D43" s="35">
        <v>0</v>
      </c>
      <c r="E43" s="36">
        <f t="shared" si="1"/>
        <v>0.88587264323000003</v>
      </c>
      <c r="F43" s="73">
        <f t="shared" si="2"/>
        <v>15000</v>
      </c>
      <c r="G43" s="36">
        <f t="shared" si="3"/>
        <v>1.67587264323</v>
      </c>
      <c r="H43" s="35">
        <v>8000</v>
      </c>
      <c r="I43" s="54"/>
      <c r="J43" s="35">
        <v>23000</v>
      </c>
      <c r="K43" s="31">
        <f t="shared" si="4"/>
        <v>0</v>
      </c>
      <c r="L43" s="32">
        <f t="shared" si="5"/>
        <v>13288.089648450001</v>
      </c>
      <c r="M43" s="33">
        <f t="shared" si="6"/>
        <v>13406.98114584</v>
      </c>
      <c r="N43" s="94">
        <f t="shared" si="7"/>
        <v>26695.070794290001</v>
      </c>
      <c r="P43" s="90">
        <f t="shared" si="8"/>
        <v>23000</v>
      </c>
      <c r="R43" s="28">
        <f t="shared" si="9"/>
        <v>8000</v>
      </c>
      <c r="T43" s="90">
        <f t="shared" si="10"/>
        <v>23000</v>
      </c>
    </row>
    <row r="44" spans="1:20" ht="13.8" thickBot="1" x14ac:dyDescent="0.3">
      <c r="A44" s="26">
        <f t="shared" si="11"/>
        <v>37186</v>
      </c>
      <c r="B44" s="72">
        <v>1.81</v>
      </c>
      <c r="C44" s="34">
        <f t="shared" si="0"/>
        <v>0.92587264323000007</v>
      </c>
      <c r="D44" s="35">
        <v>0</v>
      </c>
      <c r="E44" s="36">
        <f t="shared" si="1"/>
        <v>0.88587264323000003</v>
      </c>
      <c r="F44" s="73">
        <f t="shared" si="2"/>
        <v>15000</v>
      </c>
      <c r="G44" s="36">
        <f t="shared" si="3"/>
        <v>1.67587264323</v>
      </c>
      <c r="H44" s="35">
        <v>8000</v>
      </c>
      <c r="I44" s="54"/>
      <c r="J44" s="35">
        <v>23000</v>
      </c>
      <c r="K44" s="31">
        <f t="shared" si="4"/>
        <v>0</v>
      </c>
      <c r="L44" s="32">
        <f t="shared" si="5"/>
        <v>13288.089648450001</v>
      </c>
      <c r="M44" s="33">
        <f t="shared" si="6"/>
        <v>13406.98114584</v>
      </c>
      <c r="N44" s="94">
        <f t="shared" si="7"/>
        <v>26695.070794290001</v>
      </c>
      <c r="P44" s="90">
        <f t="shared" si="8"/>
        <v>23000</v>
      </c>
      <c r="R44" s="28">
        <f t="shared" si="9"/>
        <v>8000</v>
      </c>
      <c r="T44" s="90">
        <f t="shared" si="10"/>
        <v>23000</v>
      </c>
    </row>
    <row r="45" spans="1:20" ht="13.8" thickBot="1" x14ac:dyDescent="0.3">
      <c r="A45" s="26">
        <f t="shared" si="11"/>
        <v>37187</v>
      </c>
      <c r="B45" s="72">
        <v>2.2850000000000001</v>
      </c>
      <c r="C45" s="34">
        <f t="shared" si="0"/>
        <v>0.92587264323000007</v>
      </c>
      <c r="D45" s="35">
        <v>0</v>
      </c>
      <c r="E45" s="36">
        <f t="shared" si="1"/>
        <v>0.88587264323000003</v>
      </c>
      <c r="F45" s="73">
        <f t="shared" si="2"/>
        <v>15000</v>
      </c>
      <c r="G45" s="36">
        <f t="shared" si="3"/>
        <v>2.15087264323</v>
      </c>
      <c r="H45" s="35">
        <v>8000</v>
      </c>
      <c r="I45" s="54"/>
      <c r="J45" s="35">
        <v>23000</v>
      </c>
      <c r="K45" s="31">
        <f t="shared" si="4"/>
        <v>0</v>
      </c>
      <c r="L45" s="32">
        <f t="shared" si="5"/>
        <v>13288.089648450001</v>
      </c>
      <c r="M45" s="33">
        <f t="shared" si="6"/>
        <v>17206.98114584</v>
      </c>
      <c r="N45" s="94">
        <f t="shared" si="7"/>
        <v>30495.070794290001</v>
      </c>
      <c r="P45" s="90">
        <f t="shared" si="8"/>
        <v>23000</v>
      </c>
      <c r="R45" s="28">
        <f t="shared" si="9"/>
        <v>8000</v>
      </c>
      <c r="T45" s="90">
        <f t="shared" si="10"/>
        <v>23000</v>
      </c>
    </row>
    <row r="46" spans="1:20" ht="13.8" thickBot="1" x14ac:dyDescent="0.3">
      <c r="A46" s="26">
        <f t="shared" si="11"/>
        <v>37188</v>
      </c>
      <c r="B46" s="72">
        <v>2.585</v>
      </c>
      <c r="C46" s="34">
        <f t="shared" si="0"/>
        <v>0.92587264323000007</v>
      </c>
      <c r="D46" s="35">
        <v>0</v>
      </c>
      <c r="E46" s="36">
        <f t="shared" si="1"/>
        <v>0.88587264323000003</v>
      </c>
      <c r="F46" s="73">
        <f t="shared" si="2"/>
        <v>15000</v>
      </c>
      <c r="G46" s="36">
        <f t="shared" si="3"/>
        <v>2.4508726432299999</v>
      </c>
      <c r="H46" s="35">
        <v>7388</v>
      </c>
      <c r="I46" s="54"/>
      <c r="J46" s="35">
        <v>22388</v>
      </c>
      <c r="K46" s="31">
        <f t="shared" si="4"/>
        <v>0</v>
      </c>
      <c r="L46" s="32">
        <f t="shared" si="5"/>
        <v>13288.089648450001</v>
      </c>
      <c r="M46" s="33">
        <f t="shared" si="6"/>
        <v>18107.047088183241</v>
      </c>
      <c r="N46" s="94">
        <f t="shared" si="7"/>
        <v>31395.136736633242</v>
      </c>
      <c r="P46" s="90">
        <f t="shared" si="8"/>
        <v>22388</v>
      </c>
      <c r="R46" s="28">
        <f t="shared" si="9"/>
        <v>7388</v>
      </c>
      <c r="T46" s="90">
        <f t="shared" si="10"/>
        <v>22388</v>
      </c>
    </row>
    <row r="47" spans="1:20" ht="13.8" thickBot="1" x14ac:dyDescent="0.3">
      <c r="A47" s="26">
        <f t="shared" si="11"/>
        <v>37189</v>
      </c>
      <c r="B47" s="72">
        <v>2.4049999999999998</v>
      </c>
      <c r="C47" s="34">
        <f t="shared" si="0"/>
        <v>0.92587264323000007</v>
      </c>
      <c r="D47" s="35">
        <v>0</v>
      </c>
      <c r="E47" s="36">
        <f t="shared" si="1"/>
        <v>0.88587264323000003</v>
      </c>
      <c r="F47" s="73">
        <f t="shared" si="2"/>
        <v>15000</v>
      </c>
      <c r="G47" s="36">
        <f t="shared" si="3"/>
        <v>2.2708726432299997</v>
      </c>
      <c r="H47" s="35">
        <v>7388</v>
      </c>
      <c r="I47" s="54"/>
      <c r="J47" s="35">
        <v>22388</v>
      </c>
      <c r="K47" s="31">
        <f t="shared" si="4"/>
        <v>0</v>
      </c>
      <c r="L47" s="32">
        <f t="shared" si="5"/>
        <v>13288.089648450001</v>
      </c>
      <c r="M47" s="33">
        <f t="shared" si="6"/>
        <v>16777.207088183237</v>
      </c>
      <c r="N47" s="94">
        <f t="shared" si="7"/>
        <v>30065.296736633238</v>
      </c>
      <c r="P47" s="90">
        <f t="shared" si="8"/>
        <v>22388</v>
      </c>
      <c r="R47" s="28">
        <f t="shared" si="9"/>
        <v>7388</v>
      </c>
      <c r="T47" s="90">
        <f t="shared" si="10"/>
        <v>22388</v>
      </c>
    </row>
    <row r="48" spans="1:20" ht="13.8" thickBot="1" x14ac:dyDescent="0.3">
      <c r="A48" s="26">
        <f t="shared" si="11"/>
        <v>37190</v>
      </c>
      <c r="B48" s="72">
        <v>2.8</v>
      </c>
      <c r="C48" s="34">
        <f t="shared" si="0"/>
        <v>0.92587264323000007</v>
      </c>
      <c r="D48" s="35">
        <v>0</v>
      </c>
      <c r="E48" s="36">
        <f t="shared" si="1"/>
        <v>0.88587264323000003</v>
      </c>
      <c r="F48" s="73">
        <f t="shared" si="2"/>
        <v>15000</v>
      </c>
      <c r="G48" s="36">
        <f t="shared" si="3"/>
        <v>2.6658726432299997</v>
      </c>
      <c r="H48" s="35">
        <v>4750</v>
      </c>
      <c r="I48" s="54"/>
      <c r="J48" s="35">
        <v>19750</v>
      </c>
      <c r="K48" s="31">
        <f t="shared" si="4"/>
        <v>0</v>
      </c>
      <c r="L48" s="32">
        <f t="shared" si="5"/>
        <v>13288.089648450001</v>
      </c>
      <c r="M48" s="33">
        <f t="shared" si="6"/>
        <v>12662.895055342498</v>
      </c>
      <c r="N48" s="94">
        <f t="shared" si="7"/>
        <v>25950.984703792499</v>
      </c>
      <c r="P48" s="90">
        <f t="shared" si="8"/>
        <v>19750</v>
      </c>
      <c r="R48" s="28">
        <f t="shared" si="9"/>
        <v>4750</v>
      </c>
      <c r="T48" s="90">
        <f t="shared" si="10"/>
        <v>19750</v>
      </c>
    </row>
    <row r="49" spans="1:20" ht="13.8" thickBot="1" x14ac:dyDescent="0.3">
      <c r="A49" s="26">
        <f t="shared" si="11"/>
        <v>37191</v>
      </c>
      <c r="B49" s="72">
        <v>2.38</v>
      </c>
      <c r="C49" s="34">
        <f t="shared" si="0"/>
        <v>0.92587264323000007</v>
      </c>
      <c r="D49" s="35">
        <v>0</v>
      </c>
      <c r="E49" s="36">
        <f t="shared" si="1"/>
        <v>0.88587264323000003</v>
      </c>
      <c r="F49" s="73">
        <f t="shared" si="2"/>
        <v>15000</v>
      </c>
      <c r="G49" s="36">
        <f t="shared" si="3"/>
        <v>2.2458726432299998</v>
      </c>
      <c r="H49" s="35">
        <v>7755</v>
      </c>
      <c r="I49" s="54"/>
      <c r="J49" s="35">
        <v>22755</v>
      </c>
      <c r="K49" s="31">
        <f t="shared" si="4"/>
        <v>0</v>
      </c>
      <c r="L49" s="32">
        <f t="shared" si="5"/>
        <v>13288.089648450001</v>
      </c>
      <c r="M49" s="33">
        <f t="shared" si="6"/>
        <v>17416.742348248648</v>
      </c>
      <c r="N49" s="94">
        <f t="shared" si="7"/>
        <v>30704.831996698649</v>
      </c>
      <c r="P49" s="90">
        <f t="shared" si="8"/>
        <v>22755</v>
      </c>
      <c r="R49" s="28">
        <f t="shared" si="9"/>
        <v>7755</v>
      </c>
      <c r="T49" s="90">
        <f t="shared" si="10"/>
        <v>22755</v>
      </c>
    </row>
    <row r="50" spans="1:20" ht="13.8" thickBot="1" x14ac:dyDescent="0.3">
      <c r="A50" s="26">
        <f t="shared" si="11"/>
        <v>37192</v>
      </c>
      <c r="B50" s="72">
        <v>2.38</v>
      </c>
      <c r="C50" s="34">
        <f t="shared" si="0"/>
        <v>0.92587264323000007</v>
      </c>
      <c r="D50" s="35">
        <v>0</v>
      </c>
      <c r="E50" s="36">
        <f t="shared" si="1"/>
        <v>0.88587264323000003</v>
      </c>
      <c r="F50" s="73">
        <f t="shared" si="2"/>
        <v>15000</v>
      </c>
      <c r="G50" s="36">
        <f t="shared" si="3"/>
        <v>2.2458726432299998</v>
      </c>
      <c r="H50" s="35">
        <v>7755</v>
      </c>
      <c r="I50" s="54"/>
      <c r="J50" s="35">
        <v>22755</v>
      </c>
      <c r="K50" s="31">
        <f t="shared" si="4"/>
        <v>0</v>
      </c>
      <c r="L50" s="32">
        <f t="shared" si="5"/>
        <v>13288.089648450001</v>
      </c>
      <c r="M50" s="33">
        <f t="shared" si="6"/>
        <v>17416.742348248648</v>
      </c>
      <c r="N50" s="94">
        <f t="shared" si="7"/>
        <v>30704.831996698649</v>
      </c>
      <c r="P50" s="90">
        <f t="shared" si="8"/>
        <v>22755</v>
      </c>
      <c r="R50" s="28">
        <f t="shared" si="9"/>
        <v>7755</v>
      </c>
      <c r="T50" s="90">
        <f t="shared" si="10"/>
        <v>22755</v>
      </c>
    </row>
    <row r="51" spans="1:20" ht="13.8" thickBot="1" x14ac:dyDescent="0.3">
      <c r="A51" s="26">
        <f>+A50+1</f>
        <v>37193</v>
      </c>
      <c r="B51" s="72">
        <v>2.38</v>
      </c>
      <c r="C51" s="34">
        <f t="shared" si="0"/>
        <v>0.92587264323000007</v>
      </c>
      <c r="D51" s="35">
        <v>0</v>
      </c>
      <c r="E51" s="36">
        <f t="shared" si="1"/>
        <v>0.88587264323000003</v>
      </c>
      <c r="F51" s="73">
        <f t="shared" si="2"/>
        <v>15000</v>
      </c>
      <c r="G51" s="36">
        <f>+B51+$E$17</f>
        <v>2.2458726432299998</v>
      </c>
      <c r="H51" s="35">
        <v>7755</v>
      </c>
      <c r="I51" s="54"/>
      <c r="J51" s="35">
        <v>22755</v>
      </c>
      <c r="K51" s="31">
        <f t="shared" si="4"/>
        <v>0</v>
      </c>
      <c r="L51" s="32">
        <f t="shared" si="5"/>
        <v>13288.089648450001</v>
      </c>
      <c r="M51" s="33">
        <f t="shared" si="6"/>
        <v>17416.742348248648</v>
      </c>
      <c r="N51" s="94">
        <f t="shared" si="7"/>
        <v>30704.831996698649</v>
      </c>
      <c r="P51" s="90">
        <f t="shared" si="8"/>
        <v>22755</v>
      </c>
      <c r="R51" s="28">
        <f t="shared" si="9"/>
        <v>7755</v>
      </c>
      <c r="T51" s="90">
        <f t="shared" si="10"/>
        <v>22755</v>
      </c>
    </row>
    <row r="52" spans="1:20" ht="13.8" thickBot="1" x14ac:dyDescent="0.3">
      <c r="A52" s="26">
        <f>+A51+1</f>
        <v>37194</v>
      </c>
      <c r="B52" s="72">
        <v>2.65</v>
      </c>
      <c r="C52" s="34">
        <f t="shared" si="0"/>
        <v>0.92587264323000007</v>
      </c>
      <c r="D52" s="35">
        <v>0</v>
      </c>
      <c r="E52" s="36">
        <f t="shared" si="1"/>
        <v>0.88587264323000003</v>
      </c>
      <c r="F52" s="73">
        <f t="shared" si="2"/>
        <v>15000</v>
      </c>
      <c r="G52" s="36">
        <f>+B52+$E$17</f>
        <v>2.5158726432299998</v>
      </c>
      <c r="H52" s="35">
        <v>6968</v>
      </c>
      <c r="I52" s="54"/>
      <c r="J52" s="35">
        <v>21968</v>
      </c>
      <c r="K52" s="31">
        <f>+C52*D52</f>
        <v>0</v>
      </c>
      <c r="L52" s="32">
        <f>+E52*F52</f>
        <v>13288.089648450001</v>
      </c>
      <c r="M52" s="33">
        <f>+G52*H52</f>
        <v>17530.600578026639</v>
      </c>
      <c r="N52" s="94">
        <f>+C52*D52+E52*F52+G52*H52</f>
        <v>30818.69022647664</v>
      </c>
      <c r="P52" s="90">
        <f t="shared" si="8"/>
        <v>21968</v>
      </c>
      <c r="R52" s="28">
        <f t="shared" si="9"/>
        <v>6968</v>
      </c>
      <c r="T52" s="90">
        <f t="shared" si="10"/>
        <v>21968</v>
      </c>
    </row>
    <row r="53" spans="1:20" ht="13.8" thickBot="1" x14ac:dyDescent="0.3">
      <c r="A53" s="26">
        <f>+A52+1</f>
        <v>37195</v>
      </c>
      <c r="B53" s="74">
        <v>2.64</v>
      </c>
      <c r="C53" s="37">
        <f t="shared" si="0"/>
        <v>0.92587264323000007</v>
      </c>
      <c r="D53" s="38">
        <v>0</v>
      </c>
      <c r="E53" s="39">
        <f t="shared" si="1"/>
        <v>0.88587264323000003</v>
      </c>
      <c r="F53" s="75">
        <f>ROUND(IF(J53+I53&gt;$F$22,$F$22,J53+I53),0)</f>
        <v>15000</v>
      </c>
      <c r="G53" s="39">
        <f>+B53+$E$17</f>
        <v>2.50587264323</v>
      </c>
      <c r="H53" s="38">
        <v>7755</v>
      </c>
      <c r="I53" s="55"/>
      <c r="J53" s="38">
        <v>22755</v>
      </c>
      <c r="K53" s="31">
        <f>+C53*D53</f>
        <v>0</v>
      </c>
      <c r="L53" s="32">
        <f>+E53*F53</f>
        <v>13288.089648450001</v>
      </c>
      <c r="M53" s="33">
        <f>+G53*H53</f>
        <v>19433.042348248651</v>
      </c>
      <c r="N53" s="94">
        <f>+C53*D53+E53*F53+G53*H53</f>
        <v>32721.131996698652</v>
      </c>
      <c r="P53" s="90">
        <f>ROUND(J53,0)</f>
        <v>22755</v>
      </c>
      <c r="R53" s="28">
        <f t="shared" si="9"/>
        <v>7755</v>
      </c>
      <c r="T53" s="90">
        <f>ROUND(J53,0)</f>
        <v>22755</v>
      </c>
    </row>
    <row r="54" spans="1:20" ht="13.8" thickBot="1" x14ac:dyDescent="0.3">
      <c r="B54" s="67">
        <f>SUM(B23:B53)/31</f>
        <v>1.9491935483870975</v>
      </c>
      <c r="D54" s="40">
        <f>SUM(D23:D53)</f>
        <v>0</v>
      </c>
      <c r="F54" s="41">
        <f>SUM(F23:F53)</f>
        <v>465000</v>
      </c>
      <c r="H54" s="79">
        <f>SUM(H23:H53)</f>
        <v>196076</v>
      </c>
      <c r="I54" s="30">
        <f>SUM(I44:I53)</f>
        <v>0</v>
      </c>
      <c r="J54" s="86">
        <f>SUM(J23:J53)</f>
        <v>661076</v>
      </c>
      <c r="K54" s="42">
        <f>SUM(K23:K53)</f>
        <v>0</v>
      </c>
      <c r="L54" s="43">
        <f>SUM(L23:L53)</f>
        <v>411930.77910195029</v>
      </c>
      <c r="M54" s="44">
        <f>SUM(M23:M53)</f>
        <v>372256.10939396545</v>
      </c>
      <c r="N54" s="95">
        <f>SUM(N23:N53)</f>
        <v>784186.88849591557</v>
      </c>
    </row>
    <row r="55" spans="1:20" x14ac:dyDescent="0.25">
      <c r="B55" s="46"/>
      <c r="I55" s="41"/>
    </row>
    <row r="56" spans="1:20" x14ac:dyDescent="0.25">
      <c r="A56" s="26"/>
      <c r="B56" s="91"/>
      <c r="I56" s="47"/>
      <c r="J56" s="81" t="s">
        <v>18</v>
      </c>
      <c r="K56" s="48"/>
      <c r="L56" s="48">
        <f>+L54/F54</f>
        <v>0.88587264323000059</v>
      </c>
      <c r="M56" s="48">
        <f>+M54/H54</f>
        <v>1.8985296996774998</v>
      </c>
      <c r="N56" s="48">
        <f>+N54/(J54+I54)</f>
        <v>1.1862280410965087</v>
      </c>
    </row>
    <row r="57" spans="1:20" x14ac:dyDescent="0.25">
      <c r="A57" s="26"/>
      <c r="B57" s="91"/>
    </row>
    <row r="58" spans="1:20" x14ac:dyDescent="0.25">
      <c r="A58" s="26"/>
      <c r="B58" s="91"/>
    </row>
    <row r="59" spans="1:20" x14ac:dyDescent="0.25">
      <c r="A59" s="26"/>
      <c r="B59" s="91"/>
    </row>
    <row r="60" spans="1:20" x14ac:dyDescent="0.25">
      <c r="A60" s="26"/>
      <c r="B60" s="91"/>
    </row>
    <row r="61" spans="1:20" x14ac:dyDescent="0.25">
      <c r="A61" s="26"/>
      <c r="B61" s="91"/>
    </row>
    <row r="62" spans="1:20" x14ac:dyDescent="0.25">
      <c r="A62" s="26"/>
      <c r="B62" s="91"/>
    </row>
    <row r="63" spans="1:20" x14ac:dyDescent="0.25">
      <c r="A63" s="26"/>
      <c r="B63" s="91"/>
    </row>
    <row r="64" spans="1:20" x14ac:dyDescent="0.25">
      <c r="A64" s="26"/>
      <c r="B64" s="91"/>
    </row>
    <row r="65" spans="1:2" x14ac:dyDescent="0.25">
      <c r="A65" s="26"/>
      <c r="B65" s="91"/>
    </row>
    <row r="66" spans="1:2" x14ac:dyDescent="0.25">
      <c r="A66" s="26"/>
      <c r="B66" s="91"/>
    </row>
    <row r="67" spans="1:2" x14ac:dyDescent="0.25">
      <c r="A67" s="26"/>
      <c r="B67" s="91"/>
    </row>
    <row r="68" spans="1:2" x14ac:dyDescent="0.25">
      <c r="A68" s="26"/>
      <c r="B68" s="91"/>
    </row>
    <row r="69" spans="1:2" x14ac:dyDescent="0.25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1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4337" r:id="rId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37" r:id="rId5"/>
      </mc:Fallback>
    </mc:AlternateContent>
    <mc:AlternateContent xmlns:mc="http://schemas.openxmlformats.org/markup-compatibility/2006">
      <mc:Choice Requires="x14">
        <oleObject progId="Paint.Picture" shapeId="14338" r:id="rId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38" r:id="rId7"/>
      </mc:Fallback>
    </mc:AlternateContent>
    <mc:AlternateContent xmlns:mc="http://schemas.openxmlformats.org/markup-compatibility/2006">
      <mc:Choice Requires="x14">
        <oleObject progId="Paint.Picture" shapeId="14339" r:id="rId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39" r:id="rId8"/>
      </mc:Fallback>
    </mc:AlternateContent>
    <mc:AlternateContent xmlns:mc="http://schemas.openxmlformats.org/markup-compatibility/2006">
      <mc:Choice Requires="x14">
        <oleObject progId="Paint.Picture" shapeId="14340" r:id="rId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0" r:id="rId9"/>
      </mc:Fallback>
    </mc:AlternateContent>
    <mc:AlternateContent xmlns:mc="http://schemas.openxmlformats.org/markup-compatibility/2006">
      <mc:Choice Requires="x14">
        <oleObject progId="Paint.Picture" shapeId="14341" r:id="rId1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1" r:id="rId10"/>
      </mc:Fallback>
    </mc:AlternateContent>
    <mc:AlternateContent xmlns:mc="http://schemas.openxmlformats.org/markup-compatibility/2006">
      <mc:Choice Requires="x14">
        <oleObject progId="Paint.Picture" shapeId="14342" r:id="rId1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2" r:id="rId11"/>
      </mc:Fallback>
    </mc:AlternateContent>
    <mc:AlternateContent xmlns:mc="http://schemas.openxmlformats.org/markup-compatibility/2006">
      <mc:Choice Requires="x14">
        <oleObject progId="Paint.Picture" shapeId="14343" r:id="rId1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3" r:id="rId12"/>
      </mc:Fallback>
    </mc:AlternateContent>
    <mc:AlternateContent xmlns:mc="http://schemas.openxmlformats.org/markup-compatibility/2006">
      <mc:Choice Requires="x14">
        <oleObject progId="Paint.Picture" shapeId="14344" r:id="rId1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4" r:id="rId13"/>
      </mc:Fallback>
    </mc:AlternateContent>
    <mc:AlternateContent xmlns:mc="http://schemas.openxmlformats.org/markup-compatibility/2006">
      <mc:Choice Requires="x14">
        <oleObject progId="Paint.Picture" shapeId="14345" r:id="rId1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5" r:id="rId14"/>
      </mc:Fallback>
    </mc:AlternateContent>
    <mc:AlternateContent xmlns:mc="http://schemas.openxmlformats.org/markup-compatibility/2006">
      <mc:Choice Requires="x14">
        <oleObject progId="Paint.Picture" shapeId="14346" r:id="rId1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6" r:id="rId15"/>
      </mc:Fallback>
    </mc:AlternateContent>
    <mc:AlternateContent xmlns:mc="http://schemas.openxmlformats.org/markup-compatibility/2006">
      <mc:Choice Requires="x14">
        <oleObject progId="Paint.Picture" shapeId="14347" r:id="rId1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7" r:id="rId16"/>
      </mc:Fallback>
    </mc:AlternateContent>
    <mc:AlternateContent xmlns:mc="http://schemas.openxmlformats.org/markup-compatibility/2006">
      <mc:Choice Requires="x14">
        <oleObject progId="Paint.Picture" shapeId="14348" r:id="rId1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8" r:id="rId17"/>
      </mc:Fallback>
    </mc:AlternateContent>
    <mc:AlternateContent xmlns:mc="http://schemas.openxmlformats.org/markup-compatibility/2006">
      <mc:Choice Requires="x14">
        <oleObject progId="Paint.Picture" shapeId="14349" r:id="rId1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49" r:id="rId18"/>
      </mc:Fallback>
    </mc:AlternateContent>
    <mc:AlternateContent xmlns:mc="http://schemas.openxmlformats.org/markup-compatibility/2006">
      <mc:Choice Requires="x14">
        <oleObject progId="Paint.Picture" shapeId="14350" r:id="rId1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0" r:id="rId19"/>
      </mc:Fallback>
    </mc:AlternateContent>
    <mc:AlternateContent xmlns:mc="http://schemas.openxmlformats.org/markup-compatibility/2006">
      <mc:Choice Requires="x14">
        <oleObject progId="Paint.Picture" shapeId="14351" r:id="rId20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1" r:id="rId20"/>
      </mc:Fallback>
    </mc:AlternateContent>
    <mc:AlternateContent xmlns:mc="http://schemas.openxmlformats.org/markup-compatibility/2006">
      <mc:Choice Requires="x14">
        <oleObject progId="Paint.Picture" shapeId="14352" r:id="rId21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2" r:id="rId21"/>
      </mc:Fallback>
    </mc:AlternateContent>
    <mc:AlternateContent xmlns:mc="http://schemas.openxmlformats.org/markup-compatibility/2006">
      <mc:Choice Requires="x14">
        <oleObject progId="Paint.Picture" shapeId="14353" r:id="rId22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3" r:id="rId22"/>
      </mc:Fallback>
    </mc:AlternateContent>
    <mc:AlternateContent xmlns:mc="http://schemas.openxmlformats.org/markup-compatibility/2006">
      <mc:Choice Requires="x14">
        <oleObject progId="Paint.Picture" shapeId="14354" r:id="rId23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4" r:id="rId23"/>
      </mc:Fallback>
    </mc:AlternateContent>
    <mc:AlternateContent xmlns:mc="http://schemas.openxmlformats.org/markup-compatibility/2006">
      <mc:Choice Requires="x14">
        <oleObject progId="Paint.Picture" shapeId="14355" r:id="rId24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5" r:id="rId24"/>
      </mc:Fallback>
    </mc:AlternateContent>
    <mc:AlternateContent xmlns:mc="http://schemas.openxmlformats.org/markup-compatibility/2006">
      <mc:Choice Requires="x14">
        <oleObject progId="Paint.Picture" shapeId="14356" r:id="rId25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6" r:id="rId25"/>
      </mc:Fallback>
    </mc:AlternateContent>
    <mc:AlternateContent xmlns:mc="http://schemas.openxmlformats.org/markup-compatibility/2006">
      <mc:Choice Requires="x14">
        <oleObject progId="Paint.Picture" shapeId="14357" r:id="rId26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7" r:id="rId26"/>
      </mc:Fallback>
    </mc:AlternateContent>
    <mc:AlternateContent xmlns:mc="http://schemas.openxmlformats.org/markup-compatibility/2006">
      <mc:Choice Requires="x14">
        <oleObject progId="Paint.Picture" shapeId="14358" r:id="rId27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8" r:id="rId27"/>
      </mc:Fallback>
    </mc:AlternateContent>
    <mc:AlternateContent xmlns:mc="http://schemas.openxmlformats.org/markup-compatibility/2006">
      <mc:Choice Requires="x14">
        <oleObject progId="Paint.Picture" shapeId="14359" r:id="rId28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59" r:id="rId28"/>
      </mc:Fallback>
    </mc:AlternateContent>
    <mc:AlternateContent xmlns:mc="http://schemas.openxmlformats.org/markup-compatibility/2006">
      <mc:Choice Requires="x14">
        <oleObject progId="Paint.Picture" shapeId="14360" r:id="rId29">
          <objectPr defaultSize="0" autoPict="0" r:id="rId6">
            <anchor moveWithCells="1">
              <from>
                <xdr:col>4</xdr:col>
                <xdr:colOff>320040</xdr:colOff>
                <xdr:row>0</xdr:row>
                <xdr:rowOff>76200</xdr:rowOff>
              </from>
              <to>
                <xdr:col>4</xdr:col>
                <xdr:colOff>929640</xdr:colOff>
                <xdr:row>3</xdr:row>
                <xdr:rowOff>129540</xdr:rowOff>
              </to>
            </anchor>
          </objectPr>
        </oleObject>
      </mc:Choice>
      <mc:Fallback>
        <oleObject progId="Paint.Picture" shapeId="14360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 01</vt:lpstr>
      <vt:lpstr>Feb 01</vt:lpstr>
      <vt:lpstr>Mar 01</vt:lpstr>
      <vt:lpstr>Apr 01</vt:lpstr>
      <vt:lpstr>May 01</vt:lpstr>
      <vt:lpstr>June 01</vt:lpstr>
      <vt:lpstr>July 01</vt:lpstr>
      <vt:lpstr>Aug 01</vt:lpstr>
      <vt:lpstr>Oct 01</vt:lpstr>
      <vt:lpstr>Nov 01</vt:lpstr>
      <vt:lpstr>'June 01'!Print_Area</vt:lpstr>
      <vt:lpstr>'Oct 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2001-11-19T18:35:21Z</cp:lastPrinted>
  <dcterms:created xsi:type="dcterms:W3CDTF">2000-10-19T19:23:20Z</dcterms:created>
  <dcterms:modified xsi:type="dcterms:W3CDTF">2023-09-10T15:30:58Z</dcterms:modified>
</cp:coreProperties>
</file>