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0" yWindow="852" windowWidth="9720" windowHeight="62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B7" i="1"/>
  <c r="B8" i="1"/>
  <c r="L9" i="1"/>
  <c r="M9" i="1"/>
  <c r="O9" i="1"/>
  <c r="B10" i="1"/>
  <c r="C10" i="1"/>
  <c r="D10" i="1"/>
  <c r="I10" i="1"/>
  <c r="L10" i="1"/>
  <c r="M10" i="1"/>
  <c r="O10" i="1"/>
  <c r="B11" i="1"/>
  <c r="C11" i="1"/>
  <c r="D11" i="1"/>
  <c r="L11" i="1"/>
  <c r="M11" i="1"/>
  <c r="O11" i="1"/>
  <c r="B12" i="1"/>
  <c r="C12" i="1"/>
  <c r="D12" i="1"/>
  <c r="I12" i="1"/>
  <c r="L12" i="1"/>
  <c r="M12" i="1"/>
  <c r="O12" i="1"/>
  <c r="B13" i="1"/>
  <c r="C13" i="1"/>
  <c r="D13" i="1"/>
  <c r="I13" i="1"/>
  <c r="L13" i="1"/>
  <c r="M13" i="1"/>
  <c r="O13" i="1"/>
  <c r="B14" i="1"/>
  <c r="C14" i="1"/>
  <c r="D14" i="1"/>
  <c r="B15" i="1"/>
  <c r="C15" i="1"/>
  <c r="D15" i="1"/>
  <c r="B16" i="1"/>
  <c r="C16" i="1"/>
  <c r="D16" i="1"/>
  <c r="F16" i="1"/>
  <c r="G16" i="1"/>
  <c r="L16" i="1"/>
  <c r="M16" i="1"/>
  <c r="N16" i="1"/>
  <c r="B17" i="1"/>
  <c r="C17" i="1"/>
  <c r="D17" i="1"/>
  <c r="B18" i="1"/>
  <c r="C18" i="1"/>
  <c r="D18" i="1"/>
  <c r="O18" i="1"/>
  <c r="B21" i="1"/>
  <c r="F21" i="1"/>
  <c r="K21" i="1"/>
  <c r="B22" i="1"/>
  <c r="K22" i="1"/>
  <c r="K23" i="1"/>
  <c r="B24" i="1"/>
  <c r="C24" i="1"/>
  <c r="F24" i="1"/>
  <c r="K24" i="1"/>
  <c r="B25" i="1"/>
  <c r="C25" i="1"/>
  <c r="O25" i="1"/>
  <c r="B27" i="1"/>
  <c r="O27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F33" i="1"/>
  <c r="H33" i="1"/>
  <c r="J33" i="1"/>
  <c r="L33" i="1"/>
  <c r="N33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7" i="1"/>
  <c r="D37" i="1"/>
  <c r="E37" i="1"/>
  <c r="G37" i="1"/>
  <c r="H37" i="1"/>
  <c r="I37" i="1"/>
  <c r="J37" i="1"/>
  <c r="K37" i="1"/>
  <c r="L37" i="1"/>
  <c r="M37" i="1"/>
  <c r="N37" i="1"/>
  <c r="O37" i="1"/>
  <c r="C38" i="1"/>
  <c r="D38" i="1"/>
  <c r="E38" i="1"/>
  <c r="G38" i="1"/>
  <c r="H38" i="1"/>
  <c r="I38" i="1"/>
  <c r="J38" i="1"/>
  <c r="K38" i="1"/>
  <c r="L38" i="1"/>
  <c r="M38" i="1"/>
  <c r="N38" i="1"/>
  <c r="O38" i="1"/>
  <c r="C39" i="1"/>
  <c r="D39" i="1"/>
  <c r="E39" i="1"/>
  <c r="G39" i="1"/>
  <c r="H39" i="1"/>
  <c r="I39" i="1"/>
  <c r="J39" i="1"/>
  <c r="K39" i="1"/>
  <c r="L39" i="1"/>
  <c r="M39" i="1"/>
  <c r="N39" i="1"/>
  <c r="O39" i="1"/>
  <c r="C40" i="1"/>
  <c r="D40" i="1"/>
  <c r="E40" i="1"/>
  <c r="G40" i="1"/>
  <c r="H40" i="1"/>
  <c r="I40" i="1"/>
  <c r="J40" i="1"/>
  <c r="K40" i="1"/>
  <c r="L40" i="1"/>
  <c r="M40" i="1"/>
  <c r="N40" i="1"/>
  <c r="O40" i="1"/>
  <c r="C41" i="1"/>
  <c r="D41" i="1"/>
  <c r="E41" i="1"/>
  <c r="G41" i="1"/>
  <c r="H41" i="1"/>
  <c r="I41" i="1"/>
  <c r="J41" i="1"/>
  <c r="K41" i="1"/>
  <c r="L41" i="1"/>
  <c r="M41" i="1"/>
  <c r="N41" i="1"/>
  <c r="O41" i="1"/>
  <c r="C42" i="1"/>
  <c r="D42" i="1"/>
  <c r="E42" i="1"/>
  <c r="G42" i="1"/>
  <c r="H42" i="1"/>
  <c r="I42" i="1"/>
  <c r="J42" i="1"/>
  <c r="K42" i="1"/>
  <c r="L42" i="1"/>
  <c r="M42" i="1"/>
  <c r="N42" i="1"/>
  <c r="O42" i="1"/>
  <c r="C43" i="1"/>
  <c r="D43" i="1"/>
  <c r="E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9" i="1"/>
  <c r="E49" i="1"/>
  <c r="F49" i="1"/>
  <c r="G49" i="1"/>
  <c r="H49" i="1"/>
  <c r="I49" i="1"/>
  <c r="J49" i="1"/>
  <c r="K49" i="1"/>
  <c r="L49" i="1"/>
  <c r="M49" i="1"/>
  <c r="N49" i="1"/>
  <c r="O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3" i="1"/>
  <c r="D53" i="1"/>
  <c r="F53" i="1"/>
  <c r="H53" i="1"/>
  <c r="J53" i="1"/>
  <c r="L53" i="1"/>
  <c r="N53" i="1"/>
  <c r="B55" i="1"/>
  <c r="D55" i="1"/>
  <c r="F55" i="1"/>
  <c r="H55" i="1"/>
  <c r="J55" i="1"/>
  <c r="L55" i="1"/>
  <c r="N55" i="1"/>
  <c r="D58" i="1"/>
  <c r="F58" i="1"/>
  <c r="G58" i="1"/>
  <c r="H58" i="1"/>
  <c r="I58" i="1"/>
  <c r="J58" i="1"/>
  <c r="K58" i="1"/>
  <c r="L58" i="1"/>
  <c r="M58" i="1"/>
  <c r="N58" i="1"/>
  <c r="O58" i="1"/>
  <c r="G61" i="1"/>
  <c r="B62" i="1"/>
  <c r="D62" i="1"/>
  <c r="G62" i="1"/>
  <c r="B63" i="1"/>
  <c r="C63" i="1"/>
  <c r="D63" i="1"/>
  <c r="G63" i="1"/>
  <c r="B64" i="1"/>
  <c r="C64" i="1"/>
  <c r="D64" i="1"/>
  <c r="G64" i="1"/>
  <c r="B65" i="1"/>
  <c r="C65" i="1"/>
  <c r="D65" i="1"/>
  <c r="B66" i="1"/>
  <c r="C66" i="1"/>
  <c r="D66" i="1"/>
  <c r="B67" i="1"/>
  <c r="C67" i="1"/>
  <c r="D67" i="1"/>
  <c r="G67" i="1"/>
  <c r="B68" i="1"/>
  <c r="C68" i="1"/>
  <c r="D68" i="1"/>
  <c r="B69" i="1"/>
  <c r="C69" i="1"/>
  <c r="D69" i="1"/>
  <c r="B70" i="1"/>
  <c r="C70" i="1"/>
  <c r="D70" i="1"/>
  <c r="G71" i="1"/>
  <c r="B72" i="1"/>
  <c r="B74" i="1"/>
  <c r="G76" i="1"/>
  <c r="B77" i="1"/>
  <c r="C77" i="1"/>
  <c r="D77" i="1"/>
  <c r="G77" i="1"/>
  <c r="B78" i="1"/>
  <c r="C78" i="1"/>
  <c r="D78" i="1"/>
  <c r="G78" i="1"/>
  <c r="B1" i="2"/>
  <c r="J1" i="2"/>
  <c r="B2" i="2"/>
  <c r="J2" i="2"/>
  <c r="B3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<sst xmlns="http://schemas.openxmlformats.org/spreadsheetml/2006/main" count="159" uniqueCount="127">
  <si>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</si>
  <si>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</si>
  <si>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</si>
  <si>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</si>
  <si>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</si>
  <si>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</si>
  <si>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</si>
  <si>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</si>
  <si>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</si>
  <si>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</si>
  <si>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</si>
  <si>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</si>
  <si>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</si>
  <si>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</si>
  <si>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</si>
  <si>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</si>
  <si>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</si>
  <si>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</si>
  <si>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</si>
  <si>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</si>
  <si>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A.1</t>
  </si>
  <si>
    <t>1 Bedroom 1 Bathroom</t>
  </si>
  <si>
    <t>A.2</t>
  </si>
  <si>
    <t>B.1</t>
  </si>
  <si>
    <t>2 Bedroom 2 Bathroom</t>
  </si>
  <si>
    <t>B.2</t>
  </si>
  <si>
    <t>C.1</t>
  </si>
  <si>
    <t>3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</si>
  <si>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</si>
  <si>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</si>
  <si>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</si>
  <si>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</si>
  <si>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</si>
  <si>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</si>
  <si>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</si>
  <si>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</si>
  <si>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</si>
  <si>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</si>
  <si>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</si>
  <si>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</si>
  <si>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</si>
  <si>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</si>
  <si>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</si>
  <si>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</si>
  <si>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</si>
  <si>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</si>
  <si>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</si>
  <si>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</si>
  <si>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</si>
  <si>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</si>
  <si>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</si>
  <si>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</si>
  <si>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</si>
  <si>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</si>
  <si>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</si>
  <si>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</si>
  <si>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</si>
  <si>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</si>
  <si>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</si>
  <si>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</si>
  <si>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</si>
  <si>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</si>
  <si>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</si>
  <si>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</si>
  <si>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</si>
  <si>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</si>
  <si>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</si>
  <si>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</si>
  <si>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Construction</t>
  </si>
  <si>
    <t>Full Stable Yr. 1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</si>
  <si>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</si>
  <si>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</si>
  <si>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</si>
  <si>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</si>
  <si>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</si>
  <si>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</si>
  <si>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</si>
  <si>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</si>
  <si>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</si>
  <si>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</si>
  <si>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</si>
  <si>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 xml:space="preserve">Lease Up </t>
  </si>
  <si>
    <t>Project Capitalization Rate</t>
  </si>
  <si>
    <t>ROI %</t>
  </si>
  <si>
    <t>Cum ROI %</t>
  </si>
  <si>
    <t>IRR</t>
  </si>
  <si>
    <t>NPV</t>
  </si>
  <si>
    <t>GRM</t>
  </si>
  <si>
    <t>Refinance</t>
  </si>
  <si>
    <t>Value</t>
  </si>
  <si>
    <t>Percent</t>
  </si>
  <si>
    <t>Rate Constant</t>
  </si>
  <si>
    <t>Sale Proceeds After Debt &amp; Comm.</t>
  </si>
  <si>
    <t>Amort. Term</t>
  </si>
  <si>
    <t>New Debt</t>
  </si>
  <si>
    <t>Total Net Cash Receipts</t>
  </si>
  <si>
    <t>Sale Value</t>
  </si>
  <si>
    <t>Purchase</t>
  </si>
  <si>
    <t>App. Per Yr.</t>
  </si>
  <si>
    <t>Economic Life</t>
  </si>
  <si>
    <t>Age</t>
  </si>
  <si>
    <t>Value Per Unit</t>
  </si>
  <si>
    <t>Todays = Value</t>
  </si>
  <si>
    <t>Value Per Foot</t>
  </si>
  <si>
    <t>Sale Year Value</t>
  </si>
  <si>
    <t>Asking Price</t>
  </si>
  <si>
    <t>Year Built</t>
  </si>
  <si>
    <t>Annual</t>
  </si>
  <si>
    <t>Per Foot</t>
  </si>
  <si>
    <t>Gross Income</t>
  </si>
  <si>
    <t>Net Collected Income</t>
  </si>
  <si>
    <t>Expenses</t>
  </si>
  <si>
    <t>Debt Service Estimate</t>
  </si>
  <si>
    <t>Tot. Cost Per Rentable Sq. Ft.</t>
  </si>
  <si>
    <t>Vacancy and Lease Loss (7%)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</si>
  <si>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</si>
  <si>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</si>
  <si>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</si>
  <si>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</si>
  <si>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</si>
  <si>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</si>
  <si>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</si>
  <si>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Revenue Growth</t>
  </si>
  <si>
    <t>Expense Growth</t>
  </si>
  <si>
    <t>Cap. Rate Yr. 3</t>
  </si>
  <si>
    <t>Sunrise Canyon</t>
  </si>
  <si>
    <t>Bank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</si>
</sst>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3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9" fontId="0" fillId="2" borderId="0" xfId="3" applyFont="1" applyFill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168" fontId="0" fillId="0" borderId="9" xfId="2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3" fillId="0" borderId="0" xfId="0" applyFont="1"/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3" xfId="3" applyNumberFormat="1" applyFont="1" applyBorder="1" applyAlignment="1">
      <alignment horizontal="right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6" fontId="0" fillId="0" borderId="5" xfId="0" applyNumberFormat="1" applyBorder="1" applyAlignment="1">
      <alignment horizontal="right"/>
    </xf>
    <xf numFmtId="10" fontId="0" fillId="0" borderId="14" xfId="0" applyNumberFormat="1" applyBorder="1"/>
    <xf numFmtId="2" fontId="0" fillId="0" borderId="5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14" xfId="3" applyNumberFormat="1" applyFont="1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lef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4" xfId="0" applyBorder="1"/>
    <xf numFmtId="168" fontId="0" fillId="0" borderId="11" xfId="2" applyNumberFormat="1" applyFont="1" applyBorder="1" applyAlignment="1">
      <alignment horizontal="right"/>
    </xf>
    <xf numFmtId="0" fontId="0" fillId="0" borderId="12" xfId="0" applyBorder="1"/>
    <xf numFmtId="10" fontId="0" fillId="0" borderId="12" xfId="3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/>
    <xf numFmtId="170" fontId="0" fillId="0" borderId="5" xfId="3" applyNumberFormat="1" applyFont="1" applyBorder="1"/>
    <xf numFmtId="170" fontId="0" fillId="0" borderId="0" xfId="3" applyNumberFormat="1" applyFont="1"/>
    <xf numFmtId="168" fontId="0" fillId="0" borderId="5" xfId="2" applyNumberFormat="1" applyFont="1" applyBorder="1" applyAlignment="1">
      <alignment horizontal="right"/>
    </xf>
    <xf numFmtId="44" fontId="0" fillId="0" borderId="7" xfId="0" applyNumberFormat="1" applyBorder="1"/>
    <xf numFmtId="170" fontId="0" fillId="0" borderId="11" xfId="3" applyNumberFormat="1" applyFont="1" applyBorder="1"/>
    <xf numFmtId="173" fontId="0" fillId="0" borderId="5" xfId="0" applyNumberFormat="1" applyBorder="1"/>
    <xf numFmtId="1" fontId="0" fillId="0" borderId="0" xfId="1" applyNumberFormat="1" applyFont="1" applyBorder="1"/>
    <xf numFmtId="1" fontId="0" fillId="0" borderId="0" xfId="2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168" fontId="0" fillId="0" borderId="0" xfId="2" applyNumberFormat="1" applyFont="1" applyBorder="1" applyAlignment="1">
      <alignment horizontal="lef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44" fontId="0" fillId="0" borderId="10" xfId="0" applyNumberFormat="1" applyBorder="1"/>
    <xf numFmtId="44" fontId="0" fillId="0" borderId="9" xfId="0" applyNumberFormat="1" applyBorder="1"/>
    <xf numFmtId="170" fontId="0" fillId="0" borderId="0" xfId="3" applyNumberFormat="1" applyFont="1" applyFill="1" applyBorder="1"/>
    <xf numFmtId="170" fontId="0" fillId="0" borderId="7" xfId="3" applyNumberFormat="1" applyFont="1" applyBorder="1"/>
    <xf numFmtId="5" fontId="0" fillId="0" borderId="0" xfId="2" applyNumberFormat="1" applyFont="1" applyBorder="1"/>
    <xf numFmtId="5" fontId="0" fillId="0" borderId="0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topLeftCell="B46" workbookViewId="0">
      <selection activeCell="F49" sqref="F49"/>
    </sheetView>
  </sheetViews>
  <sheetFormatPr defaultRowHeight="13.2" x14ac:dyDescent="0.25"/>
  <cols>
    <col min="1" max="1" width="32" customWidth="1"/>
    <col min="2" max="2" width="13.88671875" customWidth="1"/>
    <col min="3" max="3" width="12.33203125" bestFit="1" customWidth="1"/>
    <col min="4" max="4" width="12.6640625" customWidth="1"/>
    <col min="5" max="5" width="11.33203125" customWidth="1"/>
    <col min="6" max="6" width="14" customWidth="1"/>
    <col min="7" max="7" width="12.44140625" bestFit="1" customWidth="1"/>
    <col min="8" max="8" width="12.88671875" customWidth="1"/>
    <col min="9" max="9" width="8.5546875" customWidth="1"/>
    <col min="10" max="10" width="12.44140625" customWidth="1"/>
    <col min="11" max="11" width="10.44140625" customWidth="1"/>
    <col min="12" max="12" width="13.109375" customWidth="1"/>
    <col min="13" max="13" width="10.109375" customWidth="1"/>
    <col min="14" max="14" width="12.6640625" customWidth="1"/>
    <col min="15" max="15" width="9.88671875" customWidth="1"/>
    <col min="16" max="16" width="9.5546875" customWidth="1"/>
    <col min="17" max="17" width="11.6640625" style="6" bestFit="1" customWidth="1"/>
    <col min="18" max="18" width="10.6640625" style="6" bestFit="1" customWidth="1"/>
    <col min="19" max="19" width="8.88671875" style="6"/>
  </cols>
  <sheetData>
    <row r="1" spans="1:18" ht="22.8" x14ac:dyDescent="0.4">
      <c r="A1" s="60" t="s">
        <v>1</v>
      </c>
      <c r="B1" s="60" t="s">
        <v>125</v>
      </c>
      <c r="C1" s="60"/>
      <c r="D1" s="60"/>
      <c r="E1" s="1"/>
    </row>
    <row r="2" spans="1:18" ht="13.8" thickBot="1" x14ac:dyDescent="0.3"/>
    <row r="3" spans="1:18" x14ac:dyDescent="0.25">
      <c r="A3" s="2" t="s">
        <v>105</v>
      </c>
      <c r="B3" s="33">
        <v>12402600</v>
      </c>
      <c r="C3" s="3"/>
      <c r="D3" s="4"/>
      <c r="E3" s="2" t="s">
        <v>39</v>
      </c>
      <c r="F3" s="3"/>
      <c r="G3" s="3"/>
      <c r="H3" s="3"/>
      <c r="I3" s="3"/>
      <c r="J3" s="3"/>
      <c r="K3" s="3"/>
      <c r="L3" s="3"/>
      <c r="M3" s="3"/>
      <c r="N3" s="3"/>
      <c r="O3" s="4"/>
      <c r="R3" s="123"/>
    </row>
    <row r="4" spans="1:18" ht="13.8" thickBot="1" x14ac:dyDescent="0.3">
      <c r="A4" s="5" t="s">
        <v>126</v>
      </c>
      <c r="B4" s="15">
        <f>B3*0.8</f>
        <v>9922080</v>
      </c>
      <c r="C4" s="6"/>
      <c r="D4" s="98"/>
      <c r="E4" s="16"/>
      <c r="F4" s="17"/>
      <c r="G4" s="17"/>
      <c r="H4" s="17"/>
      <c r="I4" s="17"/>
      <c r="J4" s="17"/>
      <c r="K4" s="17"/>
      <c r="L4" s="17"/>
      <c r="M4" s="17"/>
      <c r="N4" s="17"/>
      <c r="O4" s="32"/>
      <c r="R4" s="123"/>
    </row>
    <row r="5" spans="1:18" ht="13.8" thickBot="1" x14ac:dyDescent="0.3">
      <c r="A5" s="5" t="s">
        <v>106</v>
      </c>
      <c r="B5" s="99">
        <v>2001</v>
      </c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R5" s="123"/>
    </row>
    <row r="6" spans="1:18" x14ac:dyDescent="0.25">
      <c r="A6" s="5" t="s">
        <v>100</v>
      </c>
      <c r="B6" s="100">
        <v>1</v>
      </c>
      <c r="C6" s="6"/>
      <c r="D6" s="7"/>
      <c r="E6" s="53"/>
      <c r="F6" s="54" t="s">
        <v>38</v>
      </c>
      <c r="G6" s="54" t="s">
        <v>5</v>
      </c>
      <c r="H6" s="54" t="s">
        <v>6</v>
      </c>
      <c r="I6" s="54" t="s">
        <v>7</v>
      </c>
      <c r="J6" s="54"/>
      <c r="K6" s="54"/>
      <c r="L6" s="54" t="s">
        <v>8</v>
      </c>
      <c r="M6" s="54" t="s">
        <v>9</v>
      </c>
      <c r="N6" s="54" t="s">
        <v>10</v>
      </c>
      <c r="O6" s="55" t="s">
        <v>11</v>
      </c>
      <c r="R6" s="123"/>
    </row>
    <row r="7" spans="1:18" ht="13.8" thickBot="1" x14ac:dyDescent="0.3">
      <c r="A7" s="5" t="s">
        <v>0</v>
      </c>
      <c r="B7" s="8">
        <f>F16</f>
        <v>208</v>
      </c>
      <c r="C7" s="6"/>
      <c r="D7" s="7"/>
      <c r="E7" s="56" t="s">
        <v>12</v>
      </c>
      <c r="F7" s="57" t="s">
        <v>13</v>
      </c>
      <c r="G7" s="57" t="s">
        <v>14</v>
      </c>
      <c r="H7" s="57" t="s">
        <v>15</v>
      </c>
      <c r="I7" s="57" t="s">
        <v>16</v>
      </c>
      <c r="J7" s="58" t="s">
        <v>17</v>
      </c>
      <c r="K7" s="57"/>
      <c r="L7" s="57" t="s">
        <v>37</v>
      </c>
      <c r="M7" s="57" t="s">
        <v>18</v>
      </c>
      <c r="N7" s="57" t="s">
        <v>40</v>
      </c>
      <c r="O7" s="59" t="s">
        <v>19</v>
      </c>
      <c r="R7" s="123"/>
    </row>
    <row r="8" spans="1:18" ht="13.8" thickBot="1" x14ac:dyDescent="0.3">
      <c r="A8" s="16" t="s">
        <v>2</v>
      </c>
      <c r="B8" s="30">
        <f>M16</f>
        <v>184024</v>
      </c>
      <c r="C8" s="6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8" ht="13.8" thickBot="1" x14ac:dyDescent="0.3">
      <c r="A9" s="18"/>
      <c r="B9" s="101" t="s">
        <v>107</v>
      </c>
      <c r="C9" s="101" t="s">
        <v>66</v>
      </c>
      <c r="D9" s="102" t="s">
        <v>108</v>
      </c>
      <c r="E9" s="6" t="s">
        <v>20</v>
      </c>
      <c r="F9" s="6">
        <v>60</v>
      </c>
      <c r="G9" s="8">
        <v>664</v>
      </c>
      <c r="H9" s="9">
        <v>0.12</v>
      </c>
      <c r="I9" s="10"/>
      <c r="J9" s="6" t="s">
        <v>21</v>
      </c>
      <c r="K9" s="6"/>
      <c r="L9" s="11">
        <f>SUM(O9/M9)</f>
        <v>0.9487951807228916</v>
      </c>
      <c r="M9" s="8">
        <f>SUM(F9*G9)</f>
        <v>39840</v>
      </c>
      <c r="N9" s="12">
        <v>630</v>
      </c>
      <c r="O9" s="13">
        <f>SUM(F9*N9)</f>
        <v>37800</v>
      </c>
      <c r="R9" s="124"/>
    </row>
    <row r="10" spans="1:18" x14ac:dyDescent="0.25">
      <c r="A10" s="103" t="s">
        <v>109</v>
      </c>
      <c r="B10" s="15">
        <f>O18*12</f>
        <v>1988880</v>
      </c>
      <c r="C10" s="15">
        <f>B10/$B$7</f>
        <v>9561.9230769230762</v>
      </c>
      <c r="D10" s="42">
        <f>B10/$B$8</f>
        <v>10.807720732078424</v>
      </c>
      <c r="E10" s="6" t="s">
        <v>22</v>
      </c>
      <c r="F10" s="6">
        <v>36</v>
      </c>
      <c r="G10" s="8">
        <v>752</v>
      </c>
      <c r="H10" s="9">
        <v>0.12</v>
      </c>
      <c r="I10" s="126">
        <f>H9+H10</f>
        <v>0.24</v>
      </c>
      <c r="J10" s="6" t="s">
        <v>21</v>
      </c>
      <c r="K10" s="6"/>
      <c r="L10" s="11">
        <f>SUM(O10/M10)</f>
        <v>0.91090425531914898</v>
      </c>
      <c r="M10" s="8">
        <f>SUM(F10*G10)</f>
        <v>27072</v>
      </c>
      <c r="N10" s="12">
        <v>685</v>
      </c>
      <c r="O10" s="13">
        <f>SUM(F10*N10)</f>
        <v>24660</v>
      </c>
    </row>
    <row r="11" spans="1:18" x14ac:dyDescent="0.25">
      <c r="A11" s="103" t="s">
        <v>114</v>
      </c>
      <c r="B11" s="15">
        <f>F33</f>
        <v>-143398.24800000002</v>
      </c>
      <c r="C11" s="15">
        <f t="shared" ref="C11:C18" si="0">B11/$B$7</f>
        <v>-689.4146538461539</v>
      </c>
      <c r="D11" s="42">
        <f t="shared" ref="D11:D18" si="1">B11/$B$8</f>
        <v>-0.77923666478285447</v>
      </c>
      <c r="E11" s="6" t="s">
        <v>23</v>
      </c>
      <c r="F11" s="6">
        <v>40</v>
      </c>
      <c r="G11" s="8">
        <v>882</v>
      </c>
      <c r="H11" s="9">
        <v>0.24</v>
      </c>
      <c r="I11" s="14"/>
      <c r="J11" s="6" t="s">
        <v>24</v>
      </c>
      <c r="K11" s="6"/>
      <c r="L11" s="11">
        <f>SUM(O11/M11)</f>
        <v>0.90702947845804993</v>
      </c>
      <c r="M11" s="8">
        <f>SUM(F11*G11)</f>
        <v>35280</v>
      </c>
      <c r="N11" s="12">
        <v>800</v>
      </c>
      <c r="O11" s="13">
        <f>SUM(F11*N11)</f>
        <v>32000</v>
      </c>
      <c r="R11" s="31"/>
    </row>
    <row r="12" spans="1:18" x14ac:dyDescent="0.25">
      <c r="A12" s="103" t="s">
        <v>110</v>
      </c>
      <c r="B12" s="31">
        <f>B10+B11</f>
        <v>1845481.7519999999</v>
      </c>
      <c r="C12" s="15">
        <f t="shared" si="0"/>
        <v>8872.5084230769226</v>
      </c>
      <c r="D12" s="42">
        <f t="shared" si="1"/>
        <v>10.028484067295569</v>
      </c>
      <c r="E12" s="6" t="s">
        <v>25</v>
      </c>
      <c r="F12" s="6">
        <v>40</v>
      </c>
      <c r="G12" s="8">
        <v>1069</v>
      </c>
      <c r="H12" s="9">
        <v>0.24</v>
      </c>
      <c r="I12" s="125">
        <f>H11+H12</f>
        <v>0.48</v>
      </c>
      <c r="J12" s="6" t="s">
        <v>24</v>
      </c>
      <c r="K12" s="6"/>
      <c r="L12" s="11">
        <f>SUM(O12/M12)</f>
        <v>0.85126286248830685</v>
      </c>
      <c r="M12" s="8">
        <f>SUM(F12*G12)</f>
        <v>42760</v>
      </c>
      <c r="N12" s="12">
        <v>910</v>
      </c>
      <c r="O12" s="13">
        <f>SUM(F12*N12)</f>
        <v>36400</v>
      </c>
    </row>
    <row r="13" spans="1:18" ht="13.8" thickBot="1" x14ac:dyDescent="0.3">
      <c r="A13" s="103" t="s">
        <v>44</v>
      </c>
      <c r="B13" s="15">
        <f>O25*12</f>
        <v>106320</v>
      </c>
      <c r="C13" s="15">
        <f t="shared" si="0"/>
        <v>511.15384615384613</v>
      </c>
      <c r="D13" s="42">
        <f t="shared" si="1"/>
        <v>0.57775072816589146</v>
      </c>
      <c r="E13" s="6" t="s">
        <v>26</v>
      </c>
      <c r="F13" s="6">
        <v>32</v>
      </c>
      <c r="G13" s="8">
        <v>1221</v>
      </c>
      <c r="H13" s="9">
        <v>0.04</v>
      </c>
      <c r="I13" s="125">
        <f>H13</f>
        <v>0.04</v>
      </c>
      <c r="J13" s="6" t="s">
        <v>27</v>
      </c>
      <c r="K13" s="6"/>
      <c r="L13" s="11">
        <f>SUM(O13/M13)</f>
        <v>0.89271089271089266</v>
      </c>
      <c r="M13" s="8">
        <f>SUM(F13*G13)</f>
        <v>39072</v>
      </c>
      <c r="N13" s="12">
        <v>1090</v>
      </c>
      <c r="O13" s="13">
        <f>SUM(F13*N13)</f>
        <v>34880</v>
      </c>
    </row>
    <row r="14" spans="1:18" ht="13.8" thickBot="1" x14ac:dyDescent="0.3">
      <c r="A14" s="104" t="s">
        <v>45</v>
      </c>
      <c r="B14" s="39">
        <f>B12+B13</f>
        <v>1951801.7519999999</v>
      </c>
      <c r="C14" s="39">
        <f t="shared" si="0"/>
        <v>9383.6622692307683</v>
      </c>
      <c r="D14" s="37">
        <f>B14/$B$8</f>
        <v>10.606234795461461</v>
      </c>
      <c r="O14" s="7"/>
    </row>
    <row r="15" spans="1:18" ht="13.8" thickBot="1" x14ac:dyDescent="0.3">
      <c r="A15" s="103" t="s">
        <v>111</v>
      </c>
      <c r="B15" s="105">
        <f>F45</f>
        <v>750000</v>
      </c>
      <c r="C15" s="15">
        <f t="shared" si="0"/>
        <v>3605.7692307692309</v>
      </c>
      <c r="D15" s="42">
        <f t="shared" si="1"/>
        <v>4.0755553623440424</v>
      </c>
      <c r="E15" s="6"/>
      <c r="F15" s="6"/>
      <c r="G15" s="8"/>
      <c r="H15" s="9"/>
      <c r="I15" s="9"/>
      <c r="J15" s="6"/>
      <c r="K15" s="6"/>
      <c r="L15" s="11"/>
      <c r="M15" s="8"/>
      <c r="N15" s="12"/>
      <c r="O15" s="13"/>
    </row>
    <row r="16" spans="1:18" ht="13.8" thickBot="1" x14ac:dyDescent="0.3">
      <c r="A16" s="104" t="s">
        <v>56</v>
      </c>
      <c r="B16" s="36">
        <f>B14-B15</f>
        <v>1201801.7519999999</v>
      </c>
      <c r="C16" s="39">
        <f t="shared" si="0"/>
        <v>5777.8930384615378</v>
      </c>
      <c r="D16" s="37">
        <f t="shared" si="1"/>
        <v>6.5306794331174185</v>
      </c>
      <c r="E16" s="19"/>
      <c r="F16" s="19">
        <f>SUM(F9:F15)</f>
        <v>208</v>
      </c>
      <c r="G16" s="22">
        <f>SUM(M16/F16)</f>
        <v>884.73076923076928</v>
      </c>
      <c r="H16" s="19"/>
      <c r="I16" s="20">
        <v>1</v>
      </c>
      <c r="J16" s="19"/>
      <c r="K16" s="19"/>
      <c r="L16" s="21">
        <f>SUM(O18/M16)</f>
        <v>0.90064339433986873</v>
      </c>
      <c r="M16" s="22">
        <f>SUM(M9:M13)</f>
        <v>184024</v>
      </c>
      <c r="N16" s="23">
        <f>SUM(O18/F16)</f>
        <v>796.82692307692309</v>
      </c>
      <c r="O16" s="24"/>
    </row>
    <row r="17" spans="1:15" ht="13.8" thickBot="1" x14ac:dyDescent="0.3">
      <c r="A17" s="103" t="s">
        <v>112</v>
      </c>
      <c r="B17" s="31">
        <f>F49</f>
        <v>-995783.87016296061</v>
      </c>
      <c r="C17" s="15">
        <f t="shared" si="0"/>
        <v>-4787.4224527065417</v>
      </c>
      <c r="D17" s="42">
        <f t="shared" si="1"/>
        <v>-5.4111630557044768</v>
      </c>
      <c r="E17" s="6"/>
      <c r="F17" s="6"/>
      <c r="G17" s="8"/>
      <c r="H17" s="6"/>
      <c r="I17" s="9"/>
      <c r="J17" s="6"/>
      <c r="K17" s="6"/>
      <c r="L17" s="11"/>
      <c r="M17" s="15"/>
      <c r="N17" s="12"/>
      <c r="O17" s="13"/>
    </row>
    <row r="18" spans="1:15" ht="13.8" thickBot="1" x14ac:dyDescent="0.3">
      <c r="A18" s="104" t="s">
        <v>59</v>
      </c>
      <c r="B18" s="36">
        <f>B16+B17</f>
        <v>206017.88183703925</v>
      </c>
      <c r="C18" s="39">
        <f t="shared" si="0"/>
        <v>990.47058575499636</v>
      </c>
      <c r="D18" s="37">
        <f t="shared" si="1"/>
        <v>1.1195163774129422</v>
      </c>
      <c r="E18" s="6"/>
      <c r="F18" s="6"/>
      <c r="G18" s="6"/>
      <c r="H18" s="6"/>
      <c r="I18" s="6"/>
      <c r="J18" s="6"/>
      <c r="K18" s="18" t="s">
        <v>35</v>
      </c>
      <c r="L18" s="19"/>
      <c r="M18" s="19"/>
      <c r="N18" s="19"/>
      <c r="O18" s="24">
        <f>SUM(O9:O13)</f>
        <v>165740</v>
      </c>
    </row>
    <row r="19" spans="1:15" ht="13.8" thickBot="1" x14ac:dyDescent="0.3">
      <c r="A19" s="16"/>
      <c r="B19" s="17"/>
      <c r="C19" s="17"/>
      <c r="D19" s="3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8"/>
    </row>
    <row r="20" spans="1:15" x14ac:dyDescent="0.25">
      <c r="A20" s="5"/>
      <c r="B20" s="6"/>
      <c r="C20" s="6"/>
      <c r="D20" s="7"/>
      <c r="E20" s="3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25"/>
    </row>
    <row r="21" spans="1:15" x14ac:dyDescent="0.25">
      <c r="A21" s="5" t="s">
        <v>41</v>
      </c>
      <c r="B21" s="12">
        <f>B3/B7</f>
        <v>59627.884615384617</v>
      </c>
      <c r="C21" s="6"/>
      <c r="D21" s="7"/>
      <c r="E21" s="6" t="s">
        <v>52</v>
      </c>
      <c r="F21" s="6">
        <f>SUM(F16*1.75)</f>
        <v>364</v>
      </c>
      <c r="G21" s="6" t="s">
        <v>28</v>
      </c>
      <c r="H21" s="12">
        <v>0</v>
      </c>
      <c r="I21" s="6"/>
      <c r="J21" s="6" t="s">
        <v>60</v>
      </c>
      <c r="K21" s="15">
        <f>SUM(F21*H21)</f>
        <v>0</v>
      </c>
      <c r="L21" s="6"/>
      <c r="M21" s="6"/>
      <c r="N21" s="6"/>
      <c r="O21" s="13"/>
    </row>
    <row r="22" spans="1:15" x14ac:dyDescent="0.25">
      <c r="A22" s="5" t="s">
        <v>113</v>
      </c>
      <c r="B22" s="12">
        <f>B3/B8</f>
        <v>67.396643916010959</v>
      </c>
      <c r="C22" s="6"/>
      <c r="D22" s="7"/>
      <c r="E22" s="6" t="s">
        <v>53</v>
      </c>
      <c r="F22" s="6">
        <v>50</v>
      </c>
      <c r="G22" s="6" t="s">
        <v>28</v>
      </c>
      <c r="H22" s="12">
        <v>60</v>
      </c>
      <c r="I22" s="6"/>
      <c r="J22" s="6" t="s">
        <v>60</v>
      </c>
      <c r="K22" s="15">
        <f>SUM(F22*H22)</f>
        <v>3000</v>
      </c>
      <c r="L22" s="6" t="s">
        <v>29</v>
      </c>
      <c r="M22" s="6"/>
      <c r="N22" s="6"/>
      <c r="O22" s="13"/>
    </row>
    <row r="23" spans="1:15" ht="13.8" thickBot="1" x14ac:dyDescent="0.3">
      <c r="A23" s="5"/>
      <c r="B23" s="6"/>
      <c r="C23" s="6"/>
      <c r="D23" s="7"/>
      <c r="E23" s="6" t="s">
        <v>30</v>
      </c>
      <c r="F23" s="6">
        <v>85</v>
      </c>
      <c r="G23" s="6" t="s">
        <v>28</v>
      </c>
      <c r="H23" s="12">
        <v>20</v>
      </c>
      <c r="I23" s="6"/>
      <c r="J23" s="6" t="s">
        <v>60</v>
      </c>
      <c r="K23" s="15">
        <f>SUM(F23*H23)</f>
        <v>1700</v>
      </c>
      <c r="L23" s="6" t="s">
        <v>31</v>
      </c>
      <c r="M23" s="6"/>
      <c r="N23" s="6"/>
      <c r="O23" s="13"/>
    </row>
    <row r="24" spans="1:15" ht="13.8" thickBot="1" x14ac:dyDescent="0.3">
      <c r="A24" s="2" t="s">
        <v>3</v>
      </c>
      <c r="B24" s="33">
        <f>B4</f>
        <v>9922080</v>
      </c>
      <c r="C24" s="106">
        <f>B24/B3</f>
        <v>0.8</v>
      </c>
      <c r="D24" s="4"/>
      <c r="E24" s="17" t="s">
        <v>32</v>
      </c>
      <c r="F24" s="17">
        <f>F16</f>
        <v>208</v>
      </c>
      <c r="G24" s="17" t="s">
        <v>28</v>
      </c>
      <c r="H24" s="26">
        <v>20</v>
      </c>
      <c r="I24" s="17"/>
      <c r="J24" s="17" t="s">
        <v>60</v>
      </c>
      <c r="K24" s="27">
        <f>SUM(F24*H24)</f>
        <v>4160</v>
      </c>
      <c r="L24" s="17" t="s">
        <v>33</v>
      </c>
      <c r="M24" s="17"/>
      <c r="N24" s="17"/>
      <c r="O24" s="28"/>
    </row>
    <row r="25" spans="1:15" ht="13.8" thickBot="1" x14ac:dyDescent="0.3">
      <c r="A25" s="5" t="s">
        <v>4</v>
      </c>
      <c r="B25" s="15">
        <f>B3-B4</f>
        <v>2480520</v>
      </c>
      <c r="C25" s="107">
        <f>B25/B3</f>
        <v>0.2</v>
      </c>
      <c r="D25" s="7"/>
      <c r="E25" s="6"/>
      <c r="F25" s="6"/>
      <c r="G25" s="6"/>
      <c r="H25" s="6"/>
      <c r="I25" s="6"/>
      <c r="J25" s="6"/>
      <c r="K25" s="18" t="s">
        <v>36</v>
      </c>
      <c r="L25" s="19"/>
      <c r="M25" s="19"/>
      <c r="N25" s="19"/>
      <c r="O25" s="24">
        <f>SUM(K21:K24)</f>
        <v>8860</v>
      </c>
    </row>
    <row r="26" spans="1:15" ht="13.8" thickBot="1" x14ac:dyDescent="0.3">
      <c r="A26" s="5" t="s">
        <v>80</v>
      </c>
      <c r="B26" s="61">
        <v>7.4999999999999997E-2</v>
      </c>
      <c r="C26" s="6"/>
      <c r="D26" s="7"/>
      <c r="E26" s="6"/>
      <c r="F26" s="6" t="s">
        <v>122</v>
      </c>
      <c r="G26" s="6"/>
      <c r="H26" s="121">
        <v>0.03</v>
      </c>
      <c r="I26" s="6"/>
      <c r="J26" s="6"/>
      <c r="K26" s="2"/>
      <c r="L26" s="3"/>
      <c r="M26" s="3"/>
      <c r="N26" s="3"/>
      <c r="O26" s="4"/>
    </row>
    <row r="27" spans="1:15" ht="13.8" thickBot="1" x14ac:dyDescent="0.3">
      <c r="A27" s="16" t="s">
        <v>61</v>
      </c>
      <c r="B27" s="17">
        <f>SUM(C27*12)</f>
        <v>120</v>
      </c>
      <c r="C27" s="17">
        <v>10</v>
      </c>
      <c r="D27" s="32" t="s">
        <v>62</v>
      </c>
      <c r="E27" s="17"/>
      <c r="F27" s="17" t="s">
        <v>123</v>
      </c>
      <c r="G27" s="17"/>
      <c r="H27" s="122">
        <v>0.02</v>
      </c>
      <c r="I27" s="17"/>
      <c r="J27" s="17"/>
      <c r="K27" s="18" t="s">
        <v>64</v>
      </c>
      <c r="L27" s="19"/>
      <c r="M27" s="19"/>
      <c r="N27" s="19"/>
      <c r="O27" s="29">
        <f>SUM(+O18+O25)</f>
        <v>174600</v>
      </c>
    </row>
    <row r="28" spans="1:15" ht="13.8" thickBot="1" x14ac:dyDescent="0.3"/>
    <row r="29" spans="1:15" ht="13.8" thickBot="1" x14ac:dyDescent="0.3">
      <c r="A29" s="65"/>
      <c r="B29" s="66" t="s">
        <v>71</v>
      </c>
      <c r="C29" s="66"/>
      <c r="D29" s="66" t="s">
        <v>72</v>
      </c>
      <c r="E29" s="66"/>
      <c r="F29" s="66" t="s">
        <v>73</v>
      </c>
      <c r="G29" s="66"/>
      <c r="H29" s="66" t="s">
        <v>74</v>
      </c>
      <c r="I29" s="66"/>
      <c r="J29" s="66" t="s">
        <v>75</v>
      </c>
      <c r="K29" s="66"/>
      <c r="L29" s="66" t="s">
        <v>77</v>
      </c>
      <c r="M29" s="66"/>
      <c r="N29" s="66" t="s">
        <v>78</v>
      </c>
      <c r="O29" s="67"/>
    </row>
    <row r="30" spans="1:15" ht="13.8" thickBot="1" x14ac:dyDescent="0.3">
      <c r="A30" s="18"/>
      <c r="B30" s="46" t="s">
        <v>68</v>
      </c>
      <c r="C30" s="47"/>
      <c r="D30" s="46" t="s">
        <v>81</v>
      </c>
      <c r="E30" s="47"/>
      <c r="F30" s="63" t="s">
        <v>69</v>
      </c>
      <c r="G30" s="34"/>
      <c r="H30" s="46"/>
      <c r="I30" s="47"/>
      <c r="J30" s="34"/>
      <c r="K30" s="34"/>
      <c r="L30" s="46"/>
      <c r="M30" s="47"/>
      <c r="N30" s="34"/>
      <c r="O30" s="47"/>
    </row>
    <row r="31" spans="1:15" x14ac:dyDescent="0.25">
      <c r="A31" s="5"/>
      <c r="B31" s="5"/>
      <c r="C31" s="7"/>
      <c r="D31" s="5"/>
      <c r="E31" s="7"/>
      <c r="F31" s="6"/>
      <c r="G31" s="6"/>
      <c r="H31" s="2"/>
      <c r="I31" s="7"/>
      <c r="J31" s="6"/>
      <c r="K31" s="6"/>
      <c r="L31" s="5"/>
      <c r="M31" s="7"/>
      <c r="N31" s="6"/>
      <c r="O31" s="7"/>
    </row>
    <row r="32" spans="1:15" x14ac:dyDescent="0.25">
      <c r="A32" s="5" t="s">
        <v>42</v>
      </c>
      <c r="B32" s="48">
        <v>0</v>
      </c>
      <c r="C32" s="42">
        <v>0</v>
      </c>
      <c r="D32" s="48">
        <f>O18*12</f>
        <v>1988880</v>
      </c>
      <c r="E32" s="44">
        <f>SUM(D32/$M$16)</f>
        <v>10.807720732078424</v>
      </c>
      <c r="F32" s="49">
        <f>SUM(D32)*(1+$H$26)</f>
        <v>2048546.4000000001</v>
      </c>
      <c r="G32" s="44">
        <f>SUM(F32/$M$16)</f>
        <v>11.131952354040777</v>
      </c>
      <c r="H32" s="49">
        <f>SUM(F32)*(1+$H$26)</f>
        <v>2110002.7920000004</v>
      </c>
      <c r="I32" s="44">
        <f>SUM(H32/$M$16)</f>
        <v>11.465910924662003</v>
      </c>
      <c r="J32" s="49">
        <f>SUM(H32)*(1+$H$26)</f>
        <v>2173302.8757600007</v>
      </c>
      <c r="K32" s="45">
        <f>SUM(J32/$M$16)</f>
        <v>11.809888252401864</v>
      </c>
      <c r="L32" s="49">
        <f>SUM(J32)*(1+$H$26)</f>
        <v>2238501.9620328005</v>
      </c>
      <c r="M32" s="45">
        <f>SUM(L32/$M$16)</f>
        <v>12.16418489997392</v>
      </c>
      <c r="N32" s="49">
        <f>SUM(L32)*(1+$H$26)</f>
        <v>2305657.0208937847</v>
      </c>
      <c r="O32" s="45">
        <f>SUM(N32/$M$16)</f>
        <v>12.529110446973137</v>
      </c>
    </row>
    <row r="33" spans="1:15" x14ac:dyDescent="0.25">
      <c r="A33" s="5" t="s">
        <v>43</v>
      </c>
      <c r="B33" s="49">
        <v>0</v>
      </c>
      <c r="C33" s="43">
        <v>0</v>
      </c>
      <c r="D33" s="49">
        <f>SUM(-D32*E33)</f>
        <v>-1491660</v>
      </c>
      <c r="E33" s="9">
        <v>0.75</v>
      </c>
      <c r="F33" s="49">
        <f>SUM(F32*G33)</f>
        <v>-143398.24800000002</v>
      </c>
      <c r="G33" s="9">
        <v>-7.0000000000000007E-2</v>
      </c>
      <c r="H33" s="49">
        <f>SUM(H32*I33)</f>
        <v>-147700.19544000004</v>
      </c>
      <c r="I33" s="43">
        <v>-7.0000000000000007E-2</v>
      </c>
      <c r="J33" s="15">
        <f>SUM(J32*K33)</f>
        <v>-152131.20130320007</v>
      </c>
      <c r="K33" s="9">
        <v>-7.0000000000000007E-2</v>
      </c>
      <c r="L33" s="49">
        <f>SUM(L32*M33)</f>
        <v>-156695.13734229605</v>
      </c>
      <c r="M33" s="43">
        <v>-7.0000000000000007E-2</v>
      </c>
      <c r="N33" s="15">
        <f>SUM(N32*O33)</f>
        <v>-161395.99146256494</v>
      </c>
      <c r="O33" s="43">
        <v>-7.0000000000000007E-2</v>
      </c>
    </row>
    <row r="34" spans="1:15" ht="13.8" thickBot="1" x14ac:dyDescent="0.3">
      <c r="A34" s="5" t="s">
        <v>44</v>
      </c>
      <c r="B34" s="48">
        <v>0</v>
      </c>
      <c r="C34" s="42">
        <v>0</v>
      </c>
      <c r="D34" s="48">
        <f>O25*12</f>
        <v>106320</v>
      </c>
      <c r="E34" s="44">
        <f>SUM(D34/$M$16)</f>
        <v>0.57775072816589146</v>
      </c>
      <c r="F34" s="49">
        <f>O25*12</f>
        <v>106320</v>
      </c>
      <c r="G34" s="44">
        <f>SUM(F34/$M$16)</f>
        <v>0.57775072816589146</v>
      </c>
      <c r="H34" s="49">
        <f>SUM(F34*1.04)</f>
        <v>110572.8</v>
      </c>
      <c r="I34" s="44">
        <f>SUM(H34/$M$16)</f>
        <v>0.60086075729252708</v>
      </c>
      <c r="J34" s="49">
        <f>SUM(H34)*(1+$H$26)</f>
        <v>113889.98400000001</v>
      </c>
      <c r="K34" s="12">
        <f>SUM(J34/$B$7)</f>
        <v>547.548</v>
      </c>
      <c r="L34" s="49">
        <f>SUM(J34)*(1+$H$26)</f>
        <v>117306.68352000002</v>
      </c>
      <c r="M34" s="42">
        <f>SUM(L34/$B$7)</f>
        <v>563.97444000000007</v>
      </c>
      <c r="N34" s="49">
        <f>SUM(L34)*(1+$H$26)</f>
        <v>120825.88402560003</v>
      </c>
      <c r="O34" s="42">
        <f>SUM(N34/$B$7)</f>
        <v>580.89367320000008</v>
      </c>
    </row>
    <row r="35" spans="1:15" ht="13.8" thickBot="1" x14ac:dyDescent="0.3">
      <c r="A35" s="18" t="s">
        <v>45</v>
      </c>
      <c r="B35" s="50">
        <f>SUM(B32:B34)</f>
        <v>0</v>
      </c>
      <c r="C35" s="37">
        <f>SUM(B35/$B$7)</f>
        <v>0</v>
      </c>
      <c r="D35" s="50">
        <f>SUM(D32:D34)</f>
        <v>603540</v>
      </c>
      <c r="E35" s="119">
        <f>SUM(D35/$M$16)</f>
        <v>3.2796809111854976</v>
      </c>
      <c r="F35" s="50">
        <f>SUM(F32:F34)</f>
        <v>2011468.1520000002</v>
      </c>
      <c r="G35" s="119">
        <f>SUM(F35/$M$16)</f>
        <v>10.930466417423816</v>
      </c>
      <c r="H35" s="50">
        <f>SUM(H32:H34)</f>
        <v>2072875.3965600005</v>
      </c>
      <c r="I35" s="119">
        <f>SUM(H35/$M$16)</f>
        <v>11.264157917228191</v>
      </c>
      <c r="J35" s="36">
        <f>SUM(J32:J34)</f>
        <v>2135061.6584568005</v>
      </c>
      <c r="K35" s="120">
        <f>SUM(J35/$M$16)</f>
        <v>11.602082654745036</v>
      </c>
      <c r="L35" s="50">
        <f>SUM(L32:L34)</f>
        <v>2199113.5082105044</v>
      </c>
      <c r="M35" s="120">
        <f>SUM(L35/$M$16)</f>
        <v>11.950145134387387</v>
      </c>
      <c r="N35" s="50">
        <f>SUM(N32:N34)</f>
        <v>2265086.9134568195</v>
      </c>
      <c r="O35" s="119">
        <f>SUM(N35/$M$16)</f>
        <v>12.308649488419007</v>
      </c>
    </row>
    <row r="36" spans="1:15" x14ac:dyDescent="0.25">
      <c r="A36" s="5"/>
      <c r="B36" s="5"/>
      <c r="C36" s="7"/>
      <c r="D36" s="5"/>
      <c r="E36" s="6"/>
      <c r="F36" s="5"/>
      <c r="G36" s="6"/>
      <c r="H36" s="5"/>
      <c r="I36" s="6"/>
      <c r="J36" s="5"/>
      <c r="K36" s="6"/>
      <c r="L36" s="5"/>
      <c r="M36" s="7"/>
      <c r="N36" s="5"/>
      <c r="O36" s="7"/>
    </row>
    <row r="37" spans="1:15" x14ac:dyDescent="0.25">
      <c r="A37" s="5" t="s">
        <v>46</v>
      </c>
      <c r="B37" s="49">
        <v>0</v>
      </c>
      <c r="C37" s="42">
        <f t="shared" ref="C37:C44" si="2">SUM(B37/$M$16)</f>
        <v>0</v>
      </c>
      <c r="D37" s="49">
        <f>F37/2</f>
        <v>87500</v>
      </c>
      <c r="E37" s="44">
        <f>SUM(D37/$M$16)</f>
        <v>0.47548145894013827</v>
      </c>
      <c r="F37" s="49">
        <v>175000</v>
      </c>
      <c r="G37" s="44">
        <f>SUM(F37/$M$16)</f>
        <v>0.95096291788027654</v>
      </c>
      <c r="H37" s="49">
        <f>(F37)*(1+$H$26)</f>
        <v>180250</v>
      </c>
      <c r="I37" s="44">
        <f t="shared" ref="I37:I43" si="3">SUM(H37/$M$16)</f>
        <v>0.97949180541668479</v>
      </c>
      <c r="J37" s="49">
        <f>(H37)*(1+$H$26)</f>
        <v>185657.5</v>
      </c>
      <c r="K37" s="44">
        <f t="shared" ref="K37:K43" si="4">SUM(I37*1.03)</f>
        <v>1.0088765595791853</v>
      </c>
      <c r="L37" s="49">
        <f>(J37)*(1+$H$26)</f>
        <v>191227.22500000001</v>
      </c>
      <c r="M37" s="45">
        <f>SUM(K37*1.03)</f>
        <v>1.039142856366561</v>
      </c>
      <c r="N37" s="49">
        <f>(L37)*(1+$H$26)</f>
        <v>196964.04175</v>
      </c>
      <c r="O37" s="45">
        <f>SUM(M37*1.03)</f>
        <v>1.0703171420575579</v>
      </c>
    </row>
    <row r="38" spans="1:15" x14ac:dyDescent="0.25">
      <c r="A38" s="5" t="s">
        <v>47</v>
      </c>
      <c r="B38" s="49">
        <v>0</v>
      </c>
      <c r="C38" s="42">
        <f t="shared" si="2"/>
        <v>0</v>
      </c>
      <c r="D38" s="49">
        <f t="shared" ref="D38:D44" si="5">F38/2</f>
        <v>18200</v>
      </c>
      <c r="E38" s="44">
        <f t="shared" ref="E38:G44" si="6">SUM(D38/$M$16)</f>
        <v>9.8900143459548756E-2</v>
      </c>
      <c r="F38" s="49">
        <v>36400</v>
      </c>
      <c r="G38" s="44">
        <f t="shared" si="6"/>
        <v>0.19780028691909751</v>
      </c>
      <c r="H38" s="49">
        <f t="shared" ref="H38:N44" si="7">(F38)*(1+$H$26)</f>
        <v>37492</v>
      </c>
      <c r="I38" s="44">
        <f t="shared" si="3"/>
        <v>0.20373429552667044</v>
      </c>
      <c r="J38" s="49">
        <f t="shared" si="7"/>
        <v>38616.76</v>
      </c>
      <c r="K38" s="44">
        <f t="shared" si="4"/>
        <v>0.20984632439247056</v>
      </c>
      <c r="L38" s="49">
        <f t="shared" si="7"/>
        <v>39775.262800000004</v>
      </c>
      <c r="M38" s="45">
        <f t="shared" ref="M38:M43" si="8">SUM(K38*1.03)</f>
        <v>0.21614171412424468</v>
      </c>
      <c r="N38" s="49">
        <f t="shared" si="7"/>
        <v>40968.520684000003</v>
      </c>
      <c r="O38" s="45">
        <f t="shared" ref="O38:O43" si="9">SUM(M38*1.03)</f>
        <v>0.22262596554797204</v>
      </c>
    </row>
    <row r="39" spans="1:15" x14ac:dyDescent="0.25">
      <c r="A39" s="5" t="s">
        <v>48</v>
      </c>
      <c r="B39" s="49">
        <v>0</v>
      </c>
      <c r="C39" s="42">
        <f t="shared" si="2"/>
        <v>0</v>
      </c>
      <c r="D39" s="49">
        <f t="shared" si="5"/>
        <v>38200</v>
      </c>
      <c r="E39" s="44">
        <f t="shared" si="6"/>
        <v>0.20758161978872322</v>
      </c>
      <c r="F39" s="49">
        <v>76400</v>
      </c>
      <c r="G39" s="44">
        <f t="shared" si="6"/>
        <v>0.41516323957744644</v>
      </c>
      <c r="H39" s="49">
        <f t="shared" si="7"/>
        <v>78692</v>
      </c>
      <c r="I39" s="44">
        <f t="shared" si="3"/>
        <v>0.42761813676476979</v>
      </c>
      <c r="J39" s="49">
        <f t="shared" si="7"/>
        <v>81052.760000000009</v>
      </c>
      <c r="K39" s="44">
        <f t="shared" si="4"/>
        <v>0.44044668086771288</v>
      </c>
      <c r="L39" s="49">
        <f t="shared" si="7"/>
        <v>83484.342800000013</v>
      </c>
      <c r="M39" s="45">
        <f t="shared" si="8"/>
        <v>0.4536600812937443</v>
      </c>
      <c r="N39" s="49">
        <f t="shared" si="7"/>
        <v>85988.873084000021</v>
      </c>
      <c r="O39" s="45">
        <f t="shared" si="9"/>
        <v>0.46726988373255662</v>
      </c>
    </row>
    <row r="40" spans="1:15" x14ac:dyDescent="0.25">
      <c r="A40" s="5" t="s">
        <v>49</v>
      </c>
      <c r="B40" s="49">
        <v>0</v>
      </c>
      <c r="C40" s="42">
        <f t="shared" si="2"/>
        <v>0</v>
      </c>
      <c r="D40" s="49">
        <f t="shared" si="5"/>
        <v>33000</v>
      </c>
      <c r="E40" s="44">
        <f t="shared" si="6"/>
        <v>0.17932443594313785</v>
      </c>
      <c r="F40" s="49">
        <v>66000</v>
      </c>
      <c r="G40" s="44">
        <f t="shared" si="6"/>
        <v>0.3586488718862757</v>
      </c>
      <c r="H40" s="49">
        <f t="shared" si="7"/>
        <v>67980</v>
      </c>
      <c r="I40" s="44">
        <f t="shared" si="3"/>
        <v>0.36940833804286399</v>
      </c>
      <c r="J40" s="49">
        <f t="shared" si="7"/>
        <v>70019.400000000009</v>
      </c>
      <c r="K40" s="44">
        <f t="shared" si="4"/>
        <v>0.38049058818414994</v>
      </c>
      <c r="L40" s="49">
        <f t="shared" si="7"/>
        <v>72119.982000000004</v>
      </c>
      <c r="M40" s="45">
        <f t="shared" si="8"/>
        <v>0.39190530582967442</v>
      </c>
      <c r="N40" s="49">
        <f t="shared" si="7"/>
        <v>74283.581460000001</v>
      </c>
      <c r="O40" s="45">
        <f t="shared" si="9"/>
        <v>0.40366246500456465</v>
      </c>
    </row>
    <row r="41" spans="1:15" x14ac:dyDescent="0.25">
      <c r="A41" s="5" t="s">
        <v>50</v>
      </c>
      <c r="B41" s="49">
        <v>0</v>
      </c>
      <c r="C41" s="42">
        <f t="shared" si="2"/>
        <v>0</v>
      </c>
      <c r="D41" s="49">
        <f t="shared" si="5"/>
        <v>22500</v>
      </c>
      <c r="E41" s="44">
        <f t="shared" si="6"/>
        <v>0.12226666087032126</v>
      </c>
      <c r="F41" s="49">
        <v>45000</v>
      </c>
      <c r="G41" s="44">
        <f t="shared" si="6"/>
        <v>0.24453332174064252</v>
      </c>
      <c r="H41" s="49">
        <f t="shared" si="7"/>
        <v>46350</v>
      </c>
      <c r="I41" s="44">
        <f t="shared" si="3"/>
        <v>0.25186932139286178</v>
      </c>
      <c r="J41" s="49">
        <f t="shared" si="7"/>
        <v>47740.5</v>
      </c>
      <c r="K41" s="44">
        <f t="shared" si="4"/>
        <v>0.25942540103464762</v>
      </c>
      <c r="L41" s="49">
        <f t="shared" si="7"/>
        <v>49172.715000000004</v>
      </c>
      <c r="M41" s="45">
        <f t="shared" si="8"/>
        <v>0.26720816306568707</v>
      </c>
      <c r="N41" s="49">
        <f t="shared" si="7"/>
        <v>50647.896450000007</v>
      </c>
      <c r="O41" s="45">
        <f t="shared" si="9"/>
        <v>0.27522440795765768</v>
      </c>
    </row>
    <row r="42" spans="1:15" x14ac:dyDescent="0.25">
      <c r="A42" s="5" t="s">
        <v>54</v>
      </c>
      <c r="B42" s="49">
        <v>0</v>
      </c>
      <c r="C42" s="42">
        <f t="shared" si="2"/>
        <v>0</v>
      </c>
      <c r="D42" s="49">
        <f t="shared" si="5"/>
        <v>12500</v>
      </c>
      <c r="E42" s="44">
        <f t="shared" si="6"/>
        <v>6.792592270573404E-2</v>
      </c>
      <c r="F42" s="49">
        <v>25000</v>
      </c>
      <c r="G42" s="44">
        <f t="shared" si="6"/>
        <v>0.13585184541146808</v>
      </c>
      <c r="H42" s="49">
        <f t="shared" si="7"/>
        <v>25750</v>
      </c>
      <c r="I42" s="44">
        <f t="shared" si="3"/>
        <v>0.13992740077381211</v>
      </c>
      <c r="J42" s="49">
        <f t="shared" si="7"/>
        <v>26522.5</v>
      </c>
      <c r="K42" s="44">
        <f t="shared" si="4"/>
        <v>0.14412522279702647</v>
      </c>
      <c r="L42" s="49">
        <f t="shared" si="7"/>
        <v>27318.174999999999</v>
      </c>
      <c r="M42" s="45">
        <f t="shared" si="8"/>
        <v>0.14844897948093727</v>
      </c>
      <c r="N42" s="49">
        <f t="shared" si="7"/>
        <v>28137.720249999998</v>
      </c>
      <c r="O42" s="45">
        <f t="shared" si="9"/>
        <v>0.15290244886536539</v>
      </c>
    </row>
    <row r="43" spans="1:15" x14ac:dyDescent="0.25">
      <c r="A43" s="5" t="s">
        <v>55</v>
      </c>
      <c r="B43" s="49">
        <v>0</v>
      </c>
      <c r="C43" s="42">
        <f t="shared" si="2"/>
        <v>0</v>
      </c>
      <c r="D43" s="49">
        <f t="shared" si="5"/>
        <v>147500</v>
      </c>
      <c r="E43" s="44">
        <f t="shared" si="6"/>
        <v>0.80152588792766166</v>
      </c>
      <c r="F43" s="49">
        <v>295000</v>
      </c>
      <c r="G43" s="44">
        <f t="shared" si="6"/>
        <v>1.6030517758553233</v>
      </c>
      <c r="H43" s="49">
        <f t="shared" si="7"/>
        <v>303850</v>
      </c>
      <c r="I43" s="44">
        <f t="shared" si="3"/>
        <v>1.6511433291309829</v>
      </c>
      <c r="J43" s="49">
        <f t="shared" si="7"/>
        <v>312965.5</v>
      </c>
      <c r="K43" s="44">
        <f t="shared" si="4"/>
        <v>1.7006776290049124</v>
      </c>
      <c r="L43" s="49">
        <f t="shared" si="7"/>
        <v>322354.46500000003</v>
      </c>
      <c r="M43" s="45">
        <f t="shared" si="8"/>
        <v>1.7516979578750598</v>
      </c>
      <c r="N43" s="49">
        <f t="shared" si="7"/>
        <v>332025.09895000001</v>
      </c>
      <c r="O43" s="45">
        <f t="shared" si="9"/>
        <v>1.8042488966113117</v>
      </c>
    </row>
    <row r="44" spans="1:15" ht="13.8" thickBot="1" x14ac:dyDescent="0.3">
      <c r="A44" s="5" t="s">
        <v>57</v>
      </c>
      <c r="B44" s="49">
        <v>0</v>
      </c>
      <c r="C44" s="42">
        <f t="shared" si="2"/>
        <v>0</v>
      </c>
      <c r="D44" s="49">
        <f t="shared" si="5"/>
        <v>15600</v>
      </c>
      <c r="E44" s="44">
        <f t="shared" si="6"/>
        <v>8.4771551536756071E-2</v>
      </c>
      <c r="F44" s="49">
        <f>F16*150</f>
        <v>31200</v>
      </c>
      <c r="G44" s="44">
        <f t="shared" si="6"/>
        <v>0.16954310307351214</v>
      </c>
      <c r="H44" s="49">
        <f t="shared" si="7"/>
        <v>32136</v>
      </c>
      <c r="I44" s="44">
        <f t="shared" ref="I44:O44" si="10">SUM(H44/$M$16)</f>
        <v>0.17462939616571752</v>
      </c>
      <c r="J44" s="49">
        <f t="shared" si="7"/>
        <v>33100.080000000002</v>
      </c>
      <c r="K44" s="44">
        <f t="shared" si="10"/>
        <v>0.17986827805068906</v>
      </c>
      <c r="L44" s="49">
        <f t="shared" si="7"/>
        <v>34093.082399999999</v>
      </c>
      <c r="M44" s="44">
        <f t="shared" si="10"/>
        <v>0.18526432639220972</v>
      </c>
      <c r="N44" s="49">
        <f t="shared" si="7"/>
        <v>35115.874872</v>
      </c>
      <c r="O44" s="45">
        <f t="shared" si="10"/>
        <v>0.190822256183976</v>
      </c>
    </row>
    <row r="45" spans="1:15" ht="13.8" thickBot="1" x14ac:dyDescent="0.3">
      <c r="A45" s="18" t="s">
        <v>51</v>
      </c>
      <c r="B45" s="50">
        <f t="shared" ref="B45:O45" si="11">SUM(B37:B44)</f>
        <v>0</v>
      </c>
      <c r="C45" s="37">
        <f t="shared" si="11"/>
        <v>0</v>
      </c>
      <c r="D45" s="50">
        <f t="shared" si="11"/>
        <v>375000</v>
      </c>
      <c r="E45" s="23">
        <f t="shared" si="11"/>
        <v>2.0377776811720212</v>
      </c>
      <c r="F45" s="50">
        <f t="shared" si="11"/>
        <v>750000</v>
      </c>
      <c r="G45" s="23">
        <f t="shared" si="11"/>
        <v>4.0755553623440424</v>
      </c>
      <c r="H45" s="50">
        <f t="shared" si="11"/>
        <v>772500</v>
      </c>
      <c r="I45" s="23">
        <f t="shared" si="11"/>
        <v>4.1978220232143633</v>
      </c>
      <c r="J45" s="50">
        <f t="shared" si="11"/>
        <v>795675</v>
      </c>
      <c r="K45" s="37">
        <f t="shared" si="11"/>
        <v>4.3237566839107942</v>
      </c>
      <c r="L45" s="50">
        <f t="shared" si="11"/>
        <v>819545.25</v>
      </c>
      <c r="M45" s="37">
        <f t="shared" si="11"/>
        <v>4.4534693844281179</v>
      </c>
      <c r="N45" s="50">
        <f t="shared" si="11"/>
        <v>844131.60750000004</v>
      </c>
      <c r="O45" s="37">
        <f t="shared" si="11"/>
        <v>4.5870734659609624</v>
      </c>
    </row>
    <row r="46" spans="1:15" ht="13.8" thickBot="1" x14ac:dyDescent="0.3">
      <c r="A46" s="5"/>
      <c r="B46" s="5"/>
      <c r="C46" s="7"/>
      <c r="D46" s="5"/>
      <c r="E46" s="6"/>
      <c r="F46" s="5"/>
      <c r="G46" s="6"/>
      <c r="H46" s="5"/>
      <c r="I46" s="6"/>
      <c r="J46" s="6"/>
      <c r="K46" s="6"/>
      <c r="L46" s="5"/>
      <c r="M46" s="7"/>
      <c r="N46" s="6"/>
      <c r="O46" s="7"/>
    </row>
    <row r="47" spans="1:15" ht="13.8" thickBot="1" x14ac:dyDescent="0.3">
      <c r="A47" s="18" t="s">
        <v>56</v>
      </c>
      <c r="B47" s="50">
        <f>SUM(B35-B45)</f>
        <v>0</v>
      </c>
      <c r="C47" s="37">
        <f>SUM(B47/$B$7)</f>
        <v>0</v>
      </c>
      <c r="D47" s="50">
        <f>SUM(D35-D45)</f>
        <v>228540</v>
      </c>
      <c r="E47" s="120">
        <f>SUM(D47/$M$16)</f>
        <v>1.2419032300134765</v>
      </c>
      <c r="F47" s="50">
        <f>SUM(F35-F45)</f>
        <v>1261468.1520000002</v>
      </c>
      <c r="G47" s="119">
        <f>SUM(F47/$M$16)</f>
        <v>6.8549110550797732</v>
      </c>
      <c r="H47" s="50">
        <f>SUM(H35-H45)</f>
        <v>1300375.3965600005</v>
      </c>
      <c r="I47" s="119">
        <f>SUM(H47/$M$16)</f>
        <v>7.066335894013827</v>
      </c>
      <c r="J47" s="36">
        <f>SUM(J35-J45)</f>
        <v>1339386.6584568005</v>
      </c>
      <c r="K47" s="119">
        <f>SUM(J47/$M$16)</f>
        <v>7.278325970834242</v>
      </c>
      <c r="L47" s="50">
        <f>SUM(L35-L45)</f>
        <v>1379568.2582105044</v>
      </c>
      <c r="M47" s="119">
        <f>SUM(L47/$M$16)</f>
        <v>7.4966757499592687</v>
      </c>
      <c r="N47" s="36">
        <f>SUM(N35-N45)</f>
        <v>1420955.3059568196</v>
      </c>
      <c r="O47" s="119">
        <f>SUM(N47/$M$16)</f>
        <v>7.7215760224580468</v>
      </c>
    </row>
    <row r="48" spans="1:15" x14ac:dyDescent="0.25">
      <c r="A48" s="5" t="s">
        <v>67</v>
      </c>
      <c r="B48" s="48">
        <v>0</v>
      </c>
      <c r="C48" s="42"/>
      <c r="D48" s="48">
        <v>0</v>
      </c>
      <c r="E48" s="12">
        <v>0</v>
      </c>
      <c r="F48" s="48">
        <v>0</v>
      </c>
      <c r="G48" s="12">
        <v>0</v>
      </c>
      <c r="H48" s="48">
        <v>0</v>
      </c>
      <c r="I48" s="12">
        <v>0</v>
      </c>
      <c r="J48" s="31">
        <v>0</v>
      </c>
      <c r="K48" s="12">
        <v>0</v>
      </c>
      <c r="L48" s="48">
        <v>0</v>
      </c>
      <c r="M48" s="42">
        <v>0</v>
      </c>
      <c r="N48" s="31">
        <v>0</v>
      </c>
      <c r="O48" s="42">
        <v>0</v>
      </c>
    </row>
    <row r="49" spans="1:20" x14ac:dyDescent="0.25">
      <c r="A49" s="5" t="s">
        <v>58</v>
      </c>
      <c r="B49" s="49">
        <v>0</v>
      </c>
      <c r="C49" s="42">
        <f>SUM(B49/$B$7)</f>
        <v>0</v>
      </c>
      <c r="D49" s="49">
        <v>0</v>
      </c>
      <c r="E49" s="44">
        <f>SUM(D49/$M$16)</f>
        <v>0</v>
      </c>
      <c r="F49" s="49">
        <f>Sheet2!J17</f>
        <v>-995783.87016296061</v>
      </c>
      <c r="G49" s="44">
        <f>SUM(F49/$M$16)</f>
        <v>-5.4111630557044768</v>
      </c>
      <c r="H49" s="49">
        <f>F49</f>
        <v>-995783.87016296061</v>
      </c>
      <c r="I49" s="44">
        <f>SUM(H49/$M$16)</f>
        <v>-5.4111630557044768</v>
      </c>
      <c r="J49" s="49">
        <f>H49</f>
        <v>-995783.87016296061</v>
      </c>
      <c r="K49" s="44">
        <f>SUM(J49/$M$16)</f>
        <v>-5.4111630557044768</v>
      </c>
      <c r="L49" s="49">
        <f>J49</f>
        <v>-995783.87016296061</v>
      </c>
      <c r="M49" s="44">
        <f>SUM(L49/$M$16)</f>
        <v>-5.4111630557044768</v>
      </c>
      <c r="N49" s="49">
        <f>L49</f>
        <v>-995783.87016296061</v>
      </c>
      <c r="O49" s="45">
        <f>SUM(N49/$M$16)</f>
        <v>-5.4111630557044768</v>
      </c>
    </row>
    <row r="50" spans="1:20" ht="13.8" thickBot="1" x14ac:dyDescent="0.3">
      <c r="A50" s="5"/>
      <c r="B50" s="49"/>
      <c r="C50" s="42"/>
      <c r="D50" s="49"/>
      <c r="E50" s="44"/>
      <c r="F50" s="49"/>
      <c r="G50" s="44"/>
      <c r="H50" s="49"/>
      <c r="I50" s="44"/>
      <c r="J50" s="49"/>
      <c r="K50" s="44"/>
      <c r="L50" s="49"/>
      <c r="M50" s="44"/>
      <c r="N50" s="49"/>
      <c r="O50" s="45"/>
    </row>
    <row r="51" spans="1:20" ht="13.8" thickBot="1" x14ac:dyDescent="0.3">
      <c r="A51" s="18" t="s">
        <v>59</v>
      </c>
      <c r="B51" s="50">
        <f>SUM(B47-B48-B49)</f>
        <v>0</v>
      </c>
      <c r="C51" s="37">
        <f>SUM(B51/$B$7)</f>
        <v>0</v>
      </c>
      <c r="D51" s="50">
        <f>SUM(D47-D48-D49)</f>
        <v>228540</v>
      </c>
      <c r="E51" s="120">
        <f>SUM(D51/$M$16)</f>
        <v>1.2419032300134765</v>
      </c>
      <c r="F51" s="50">
        <f>SUM(F47+F49)</f>
        <v>265684.28183703963</v>
      </c>
      <c r="G51" s="119">
        <f>SUM(F51/$M$16)</f>
        <v>1.4437479993752969</v>
      </c>
      <c r="H51" s="50">
        <f>SUM(H47+H49)</f>
        <v>304591.52639703988</v>
      </c>
      <c r="I51" s="119">
        <f>SUM(H51/$M$16)</f>
        <v>1.6551728383093502</v>
      </c>
      <c r="J51" s="50">
        <f>SUM(J47+J49)</f>
        <v>343602.7882938399</v>
      </c>
      <c r="K51" s="119">
        <f>SUM(J51/$M$16)</f>
        <v>1.8671629151297651</v>
      </c>
      <c r="L51" s="50">
        <f>SUM(L47+L49)</f>
        <v>383784.38804754382</v>
      </c>
      <c r="M51" s="119">
        <f>SUM(L51/$M$16)</f>
        <v>2.0855126942547919</v>
      </c>
      <c r="N51" s="50">
        <f>SUM(N47+N49)</f>
        <v>425171.43579385895</v>
      </c>
      <c r="O51" s="119">
        <f>SUM(N51/$M$16)</f>
        <v>2.31041296675357</v>
      </c>
    </row>
    <row r="52" spans="1:20" ht="13.8" thickBot="1" x14ac:dyDescent="0.3">
      <c r="A52" s="5"/>
      <c r="B52" s="5"/>
      <c r="C52" s="7"/>
      <c r="D52" s="5"/>
      <c r="E52" s="6"/>
      <c r="F52" s="5"/>
      <c r="G52" s="6"/>
      <c r="H52" s="5"/>
      <c r="I52" s="7"/>
      <c r="J52" s="6"/>
      <c r="K52" s="6"/>
      <c r="L52" s="5"/>
      <c r="M52" s="7"/>
      <c r="N52" s="6"/>
      <c r="O52" s="7"/>
    </row>
    <row r="53" spans="1:20" ht="13.8" thickBot="1" x14ac:dyDescent="0.3">
      <c r="A53" s="18" t="s">
        <v>82</v>
      </c>
      <c r="B53" s="51">
        <f>B48/$B$3</f>
        <v>0</v>
      </c>
      <c r="C53" s="35"/>
      <c r="D53" s="51">
        <f>D47/$B$3</f>
        <v>1.8426781481302307E-2</v>
      </c>
      <c r="E53" s="19"/>
      <c r="F53" s="51">
        <f>F47/$B$3</f>
        <v>0.10170997629529294</v>
      </c>
      <c r="G53" s="19"/>
      <c r="H53" s="51">
        <f>H47/$B$3</f>
        <v>0.10484699954525668</v>
      </c>
      <c r="I53" s="35"/>
      <c r="J53" s="51">
        <f>J47/$B$3</f>
        <v>0.10799240953161438</v>
      </c>
      <c r="K53" s="19"/>
      <c r="L53" s="51">
        <f>L47/$B$3</f>
        <v>0.11123218181756281</v>
      </c>
      <c r="M53" s="35"/>
      <c r="N53" s="51">
        <f>N47/$B$3</f>
        <v>0.11456914727208969</v>
      </c>
      <c r="O53" s="35"/>
      <c r="P53" s="6"/>
      <c r="T53" s="6"/>
    </row>
    <row r="54" spans="1:20" ht="13.8" thickBot="1" x14ac:dyDescent="0.3">
      <c r="A54" s="5"/>
      <c r="B54" s="5"/>
      <c r="C54" s="7"/>
      <c r="D54" s="5"/>
      <c r="E54" s="6"/>
      <c r="F54" s="5"/>
      <c r="G54" s="6"/>
      <c r="H54" s="5"/>
      <c r="I54" s="7"/>
      <c r="J54" s="6"/>
      <c r="K54" s="6"/>
      <c r="L54" s="5"/>
      <c r="M54" s="7"/>
      <c r="N54" s="6"/>
      <c r="O54" s="7"/>
    </row>
    <row r="55" spans="1:20" ht="13.8" thickBot="1" x14ac:dyDescent="0.3">
      <c r="A55" s="18" t="s">
        <v>65</v>
      </c>
      <c r="B55" s="51">
        <f>SUM(B51/$B$22)</f>
        <v>0</v>
      </c>
      <c r="C55" s="35"/>
      <c r="D55" s="51">
        <f>D51/$B$25</f>
        <v>9.2133907406511534E-2</v>
      </c>
      <c r="E55" s="19"/>
      <c r="F55" s="51">
        <f>F51/$B$25</f>
        <v>0.10710830061319386</v>
      </c>
      <c r="G55" s="19"/>
      <c r="H55" s="51">
        <f>H51/$B$25</f>
        <v>0.12279341686301255</v>
      </c>
      <c r="I55" s="35"/>
      <c r="J55" s="51">
        <f>J51/$B$25</f>
        <v>0.13852046679480104</v>
      </c>
      <c r="K55" s="19"/>
      <c r="L55" s="51">
        <f>L51/$B$25</f>
        <v>0.15471932822454318</v>
      </c>
      <c r="M55" s="35"/>
      <c r="N55" s="51">
        <f>N51/$B$25</f>
        <v>0.17140415549717758</v>
      </c>
      <c r="O55" s="35"/>
    </row>
    <row r="56" spans="1:20" ht="13.8" thickBot="1" x14ac:dyDescent="0.3">
      <c r="A56" s="18"/>
      <c r="B56" s="51"/>
      <c r="C56" s="35"/>
      <c r="D56" s="51"/>
      <c r="E56" s="19"/>
      <c r="F56" s="51"/>
      <c r="G56" s="19"/>
      <c r="H56" s="51"/>
      <c r="I56" s="35"/>
      <c r="J56" s="38"/>
      <c r="K56" s="19"/>
      <c r="L56" s="51"/>
      <c r="M56" s="35"/>
      <c r="N56" s="38"/>
      <c r="O56" s="35"/>
    </row>
    <row r="57" spans="1:20" ht="13.8" thickBot="1" x14ac:dyDescent="0.3">
      <c r="A57" s="18"/>
      <c r="B57" s="51"/>
      <c r="C57" s="35"/>
      <c r="D57" s="51"/>
      <c r="E57" s="19"/>
      <c r="F57" s="51"/>
      <c r="G57" s="19"/>
      <c r="H57" s="51"/>
      <c r="I57" s="35"/>
      <c r="J57" s="38"/>
      <c r="K57" s="19"/>
      <c r="L57" s="51"/>
      <c r="M57" s="35"/>
      <c r="N57" s="38"/>
      <c r="O57" s="35"/>
    </row>
    <row r="58" spans="1:20" ht="13.8" thickBot="1" x14ac:dyDescent="0.3">
      <c r="A58" s="18" t="s">
        <v>63</v>
      </c>
      <c r="B58" s="52">
        <v>0</v>
      </c>
      <c r="C58" s="41">
        <v>0</v>
      </c>
      <c r="D58" s="52">
        <f>SUM(D47/E58)</f>
        <v>2539333.3333333335</v>
      </c>
      <c r="E58" s="40">
        <v>0.09</v>
      </c>
      <c r="F58" s="52">
        <f>SUM(F47/G58)</f>
        <v>14016312.800000003</v>
      </c>
      <c r="G58" s="40">
        <f>E58</f>
        <v>0.09</v>
      </c>
      <c r="H58" s="52">
        <f>SUM(H47/I58)</f>
        <v>14448615.51733334</v>
      </c>
      <c r="I58" s="41">
        <f>G58</f>
        <v>0.09</v>
      </c>
      <c r="J58" s="39">
        <f>SUM(J47/K58)</f>
        <v>14882073.98285334</v>
      </c>
      <c r="K58" s="40">
        <f>I58</f>
        <v>0.09</v>
      </c>
      <c r="L58" s="52">
        <f>SUM(L47/M58)</f>
        <v>15328536.20233894</v>
      </c>
      <c r="M58" s="40">
        <f>K58</f>
        <v>0.09</v>
      </c>
      <c r="N58" s="52">
        <f>SUM(N47/O58)</f>
        <v>15788392.288409106</v>
      </c>
      <c r="O58" s="41">
        <f>M58</f>
        <v>0.09</v>
      </c>
    </row>
    <row r="60" spans="1:20" ht="13.8" thickBot="1" x14ac:dyDescent="0.3"/>
    <row r="61" spans="1:20" ht="13.8" thickBot="1" x14ac:dyDescent="0.3">
      <c r="A61" s="18"/>
      <c r="B61" s="34" t="s">
        <v>79</v>
      </c>
      <c r="C61" s="68" t="s">
        <v>83</v>
      </c>
      <c r="D61" s="68" t="s">
        <v>84</v>
      </c>
      <c r="F61" s="2" t="s">
        <v>85</v>
      </c>
      <c r="G61" s="69">
        <f>IRR(B62:B70)</f>
        <v>0.25783139343699468</v>
      </c>
    </row>
    <row r="62" spans="1:20" x14ac:dyDescent="0.25">
      <c r="A62" s="2" t="s">
        <v>70</v>
      </c>
      <c r="B62" s="70">
        <f>-B25</f>
        <v>-2480520</v>
      </c>
      <c r="C62" s="71">
        <v>0</v>
      </c>
      <c r="D62" s="72">
        <f>C62</f>
        <v>0</v>
      </c>
      <c r="F62" s="5" t="s">
        <v>86</v>
      </c>
      <c r="G62" s="73">
        <f>NPV(0.07,B62,B63:B70)</f>
        <v>5102546.8712408151</v>
      </c>
    </row>
    <row r="63" spans="1:20" x14ac:dyDescent="0.25">
      <c r="A63" s="5" t="s">
        <v>71</v>
      </c>
      <c r="B63" s="48">
        <f>B51</f>
        <v>0</v>
      </c>
      <c r="C63" s="74">
        <f>B55</f>
        <v>0</v>
      </c>
      <c r="D63" s="74">
        <f>C63+C62</f>
        <v>0</v>
      </c>
      <c r="F63" s="5" t="s">
        <v>87</v>
      </c>
      <c r="G63" s="75">
        <f>B3/B14</f>
        <v>6.3544363495376146</v>
      </c>
    </row>
    <row r="64" spans="1:20" ht="13.8" thickBot="1" x14ac:dyDescent="0.3">
      <c r="A64" s="5" t="s">
        <v>72</v>
      </c>
      <c r="B64" s="48">
        <f>D51</f>
        <v>228540</v>
      </c>
      <c r="C64" s="74">
        <f>D55</f>
        <v>9.2133907406511534E-2</v>
      </c>
      <c r="D64" s="74">
        <f>C64+C63</f>
        <v>9.2133907406511534E-2</v>
      </c>
      <c r="F64" s="16" t="s">
        <v>124</v>
      </c>
      <c r="G64" s="76">
        <f>F53</f>
        <v>0.10170997629529294</v>
      </c>
    </row>
    <row r="65" spans="1:7" ht="13.8" thickBot="1" x14ac:dyDescent="0.3">
      <c r="A65" s="5" t="s">
        <v>73</v>
      </c>
      <c r="B65" s="48">
        <f>F51</f>
        <v>265684.28183703963</v>
      </c>
      <c r="C65" s="74">
        <f>F55</f>
        <v>0.10710830061319386</v>
      </c>
      <c r="D65" s="74">
        <f t="shared" ref="D65:D70" si="12">D64+C65</f>
        <v>0.19924220801970538</v>
      </c>
      <c r="G65" s="77"/>
    </row>
    <row r="66" spans="1:7" ht="13.8" thickBot="1" x14ac:dyDescent="0.3">
      <c r="A66" s="5" t="s">
        <v>74</v>
      </c>
      <c r="B66" s="48">
        <f>H51</f>
        <v>304591.52639703988</v>
      </c>
      <c r="C66" s="78">
        <f>H55</f>
        <v>0.12279341686301255</v>
      </c>
      <c r="D66" s="74">
        <f t="shared" si="12"/>
        <v>0.32203562488271792</v>
      </c>
      <c r="F66" s="79" t="s">
        <v>88</v>
      </c>
      <c r="G66" s="80" t="s">
        <v>73</v>
      </c>
    </row>
    <row r="67" spans="1:7" x14ac:dyDescent="0.25">
      <c r="A67" s="5" t="s">
        <v>75</v>
      </c>
      <c r="B67" s="48">
        <f>J51</f>
        <v>343602.7882938399</v>
      </c>
      <c r="C67" s="78">
        <f>J55</f>
        <v>0.13852046679480104</v>
      </c>
      <c r="D67" s="74">
        <f t="shared" si="12"/>
        <v>0.46055609167751899</v>
      </c>
      <c r="F67" s="5" t="s">
        <v>89</v>
      </c>
      <c r="G67" s="81">
        <f>F58</f>
        <v>14016312.800000003</v>
      </c>
    </row>
    <row r="68" spans="1:7" x14ac:dyDescent="0.25">
      <c r="A68" s="5" t="s">
        <v>77</v>
      </c>
      <c r="B68" s="48">
        <f>L51</f>
        <v>383784.38804754382</v>
      </c>
      <c r="C68" s="78">
        <f>L55</f>
        <v>0.15471932822454318</v>
      </c>
      <c r="D68" s="74">
        <f t="shared" si="12"/>
        <v>0.61527541990206214</v>
      </c>
      <c r="F68" s="5" t="s">
        <v>90</v>
      </c>
      <c r="G68" s="82">
        <v>0.8</v>
      </c>
    </row>
    <row r="69" spans="1:7" x14ac:dyDescent="0.25">
      <c r="A69" s="5" t="s">
        <v>78</v>
      </c>
      <c r="B69" s="48">
        <f>N51</f>
        <v>425171.43579385895</v>
      </c>
      <c r="C69" s="78">
        <f>N55</f>
        <v>0.17140415549717758</v>
      </c>
      <c r="D69" s="74">
        <f t="shared" si="12"/>
        <v>0.78667957539923972</v>
      </c>
      <c r="F69" s="5" t="s">
        <v>91</v>
      </c>
      <c r="G69" s="83">
        <v>8.09E-2</v>
      </c>
    </row>
    <row r="70" spans="1:7" x14ac:dyDescent="0.25">
      <c r="A70" s="5" t="s">
        <v>92</v>
      </c>
      <c r="B70" s="48">
        <f>(N58*0.95)-Sheet2!G89</f>
        <v>11212692.890877135</v>
      </c>
      <c r="C70" s="78">
        <f>-B62/B70</f>
        <v>0.22122428787987222</v>
      </c>
      <c r="D70" s="74">
        <f t="shared" si="12"/>
        <v>1.007903863279112</v>
      </c>
      <c r="F70" s="5" t="s">
        <v>93</v>
      </c>
      <c r="G70" s="84">
        <v>30</v>
      </c>
    </row>
    <row r="71" spans="1:7" ht="13.8" thickBot="1" x14ac:dyDescent="0.3">
      <c r="A71" s="5"/>
      <c r="B71" s="49"/>
      <c r="C71" s="85"/>
      <c r="D71" s="78"/>
      <c r="F71" s="16" t="s">
        <v>94</v>
      </c>
      <c r="G71" s="86">
        <f>G67*G68</f>
        <v>11213050.240000002</v>
      </c>
    </row>
    <row r="72" spans="1:7" ht="13.8" thickBot="1" x14ac:dyDescent="0.3">
      <c r="A72" s="18" t="s">
        <v>95</v>
      </c>
      <c r="B72" s="50">
        <f>SUM(B62:B71)</f>
        <v>10683547.311246457</v>
      </c>
      <c r="C72" s="87"/>
      <c r="D72" s="88"/>
    </row>
    <row r="73" spans="1:7" ht="13.8" thickBot="1" x14ac:dyDescent="0.3"/>
    <row r="74" spans="1:7" ht="13.8" hidden="1" thickBot="1" x14ac:dyDescent="0.3">
      <c r="A74" t="s">
        <v>76</v>
      </c>
      <c r="B74" s="64">
        <f>IRR(B62:B70)</f>
        <v>0.25783139343699468</v>
      </c>
    </row>
    <row r="75" spans="1:7" ht="13.8" thickBot="1" x14ac:dyDescent="0.3">
      <c r="A75" s="18"/>
      <c r="B75" s="34" t="s">
        <v>96</v>
      </c>
      <c r="C75" s="34" t="s">
        <v>97</v>
      </c>
      <c r="D75" s="47" t="s">
        <v>98</v>
      </c>
      <c r="E75" s="89"/>
      <c r="F75" s="2" t="s">
        <v>99</v>
      </c>
      <c r="G75" s="4">
        <v>60</v>
      </c>
    </row>
    <row r="76" spans="1:7" x14ac:dyDescent="0.25">
      <c r="A76" s="5"/>
      <c r="B76" s="90"/>
      <c r="C76" s="90"/>
      <c r="D76" s="91"/>
      <c r="F76" s="5" t="s">
        <v>100</v>
      </c>
      <c r="G76" s="92">
        <f>B6</f>
        <v>1</v>
      </c>
    </row>
    <row r="77" spans="1:7" x14ac:dyDescent="0.25">
      <c r="A77" s="5" t="s">
        <v>101</v>
      </c>
      <c r="B77" s="15">
        <f>N58/B7</f>
        <v>75905.732155813006</v>
      </c>
      <c r="C77" s="31">
        <f>B21</f>
        <v>59627.884615384617</v>
      </c>
      <c r="D77" s="93">
        <f>((B77-C77)/C77)/7</f>
        <v>3.8998646463634414E-2</v>
      </c>
      <c r="E77" s="94"/>
      <c r="F77" s="5" t="s">
        <v>102</v>
      </c>
      <c r="G77" s="95">
        <f>(B3/(G75-G76)*(G75-G76)+B3)/B7</f>
        <v>119255.76923076923</v>
      </c>
    </row>
    <row r="78" spans="1:7" ht="13.8" thickBot="1" x14ac:dyDescent="0.3">
      <c r="A78" s="16" t="s">
        <v>103</v>
      </c>
      <c r="B78" s="26">
        <f>N58/B8</f>
        <v>85.795289138422746</v>
      </c>
      <c r="C78" s="96">
        <f>B22</f>
        <v>67.396643916010959</v>
      </c>
      <c r="D78" s="97">
        <f>((B78-C78)/C78)/7</f>
        <v>3.8998646463634427E-2</v>
      </c>
      <c r="E78" s="94"/>
      <c r="F78" s="16" t="s">
        <v>104</v>
      </c>
      <c r="G78" s="28">
        <f>(B3-(B3/(G75-G76)*7))/B7</f>
        <v>52553.389830508473</v>
      </c>
    </row>
    <row r="102" spans="2:2" x14ac:dyDescent="0.25">
      <c r="B102" s="62"/>
    </row>
  </sheetData>
  <phoneticPr fontId="0" type="noConversion"/>
  <pageMargins left="0.73" right="0.35" top="0.44" bottom="0.55000000000000004" header="0.17" footer="0.2"/>
  <pageSetup scale="65" orientation="landscape" r:id="rId1"/>
  <headerFooter alignWithMargins="0">
    <oddHeader>Prepared by Greg Thorse &amp;D&amp;RPage &amp;P</oddHeader>
    <oddFooter>&amp;C&amp;T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opLeftCell="I1" workbookViewId="0">
      <selection activeCell="J4" sqref="J4"/>
    </sheetView>
  </sheetViews>
  <sheetFormatPr defaultRowHeight="13.2" x14ac:dyDescent="0.25"/>
  <cols>
    <col min="1" max="1" width="14.109375" bestFit="1" customWidth="1"/>
    <col min="2" max="2" width="16.5546875" bestFit="1" customWidth="1"/>
    <col min="4" max="4" width="14.109375" bestFit="1" customWidth="1"/>
    <col min="5" max="5" width="11.44140625" bestFit="1" customWidth="1"/>
    <col min="6" max="6" width="12.44140625" bestFit="1" customWidth="1"/>
    <col min="7" max="7" width="15.109375" bestFit="1" customWidth="1"/>
    <col min="9" max="9" width="12.21875" bestFit="1" customWidth="1"/>
    <col min="10" max="10" width="16.5546875" bestFit="1" customWidth="1"/>
    <col min="12" max="14" width="11.44140625" bestFit="1" customWidth="1"/>
    <col min="15" max="15" width="14.77734375" bestFit="1" customWidth="1"/>
  </cols>
  <sheetData>
    <row r="1" spans="1:15" x14ac:dyDescent="0.25">
      <c r="A1" s="108" t="s">
        <v>115</v>
      </c>
      <c r="B1" s="109">
        <f>Sheet1!B24</f>
        <v>9922080</v>
      </c>
      <c r="C1" s="110"/>
      <c r="D1" s="111"/>
      <c r="E1" s="108"/>
      <c r="F1" s="108"/>
      <c r="G1" s="108"/>
      <c r="H1" s="112"/>
      <c r="I1" s="108" t="s">
        <v>115</v>
      </c>
      <c r="J1" s="109">
        <f>Sheet1!G71</f>
        <v>11213050.240000002</v>
      </c>
      <c r="K1" s="110"/>
      <c r="L1" s="111"/>
      <c r="M1" s="108"/>
      <c r="N1" s="108"/>
      <c r="O1" s="108"/>
    </row>
    <row r="2" spans="1:15" x14ac:dyDescent="0.25">
      <c r="A2" s="108" t="s">
        <v>116</v>
      </c>
      <c r="B2" s="113">
        <f>Sheet1!B27</f>
        <v>120</v>
      </c>
      <c r="C2" s="108"/>
      <c r="D2" s="114"/>
      <c r="E2" s="108"/>
      <c r="F2" s="108"/>
      <c r="G2" s="108"/>
      <c r="H2" s="112"/>
      <c r="I2" s="108" t="s">
        <v>116</v>
      </c>
      <c r="J2" s="113">
        <f>Sheet1!G70*12</f>
        <v>360</v>
      </c>
      <c r="K2" s="108"/>
      <c r="L2" s="114"/>
      <c r="M2" s="108"/>
      <c r="N2" s="108"/>
      <c r="O2" s="108"/>
    </row>
    <row r="3" spans="1:15" x14ac:dyDescent="0.25">
      <c r="A3" s="108" t="s">
        <v>117</v>
      </c>
      <c r="B3" s="115">
        <f>Sheet1!B26</f>
        <v>7.4999999999999997E-2</v>
      </c>
      <c r="C3" s="108"/>
      <c r="D3" s="116"/>
      <c r="E3" s="117"/>
      <c r="F3" s="108"/>
      <c r="G3" s="108"/>
      <c r="H3" s="112"/>
      <c r="I3" s="108" t="s">
        <v>117</v>
      </c>
      <c r="J3" s="115">
        <f>Sheet1!G69</f>
        <v>8.09E-2</v>
      </c>
      <c r="K3" s="108"/>
      <c r="L3" s="116"/>
      <c r="M3" s="117"/>
      <c r="N3" s="108"/>
      <c r="O3" s="108"/>
    </row>
    <row r="4" spans="1:15" x14ac:dyDescent="0.25">
      <c r="A4" s="108"/>
      <c r="B4" s="113"/>
      <c r="C4" s="108"/>
      <c r="D4" s="108"/>
      <c r="E4" s="108"/>
      <c r="F4" s="108"/>
      <c r="G4" s="108"/>
      <c r="H4" s="112"/>
      <c r="I4" s="108"/>
      <c r="J4" s="113"/>
      <c r="K4" s="108"/>
      <c r="L4" s="108"/>
      <c r="M4" s="108"/>
      <c r="N4" s="108"/>
      <c r="O4" s="108"/>
    </row>
    <row r="5" spans="1:15" x14ac:dyDescent="0.25">
      <c r="A5" s="108"/>
      <c r="B5" s="113" t="s">
        <v>118</v>
      </c>
      <c r="C5" s="110" t="s">
        <v>116</v>
      </c>
      <c r="D5" s="110" t="s">
        <v>119</v>
      </c>
      <c r="E5" s="110" t="s">
        <v>120</v>
      </c>
      <c r="F5" s="110" t="s">
        <v>117</v>
      </c>
      <c r="G5" s="110" t="s">
        <v>121</v>
      </c>
      <c r="H5" s="112"/>
      <c r="I5" s="108"/>
      <c r="J5" s="113" t="s">
        <v>118</v>
      </c>
      <c r="K5" s="110" t="s">
        <v>116</v>
      </c>
      <c r="L5" s="110" t="s">
        <v>119</v>
      </c>
      <c r="M5" s="110" t="s">
        <v>120</v>
      </c>
      <c r="N5" s="110" t="s">
        <v>117</v>
      </c>
      <c r="O5" s="110" t="s">
        <v>121</v>
      </c>
    </row>
    <row r="6" spans="1:15" x14ac:dyDescent="0.25">
      <c r="A6" s="108"/>
      <c r="B6" s="113"/>
      <c r="C6" s="108">
        <v>1</v>
      </c>
      <c r="D6" s="117">
        <f>PMT($B$3/12,$B$2,$B$1)</f>
        <v>-117776.84495074695</v>
      </c>
      <c r="E6" s="117">
        <f>PPMT($B$3/12,C6,$B$2,$B$1)</f>
        <v>-55763.844950746956</v>
      </c>
      <c r="F6" s="117">
        <f>SUM(D6-E6)</f>
        <v>-62012.999999999993</v>
      </c>
      <c r="G6" s="118">
        <f>SUM($B$1+E6)</f>
        <v>9866316.1550492533</v>
      </c>
      <c r="H6" s="112"/>
      <c r="I6" s="108"/>
      <c r="J6" s="113"/>
      <c r="K6" s="108">
        <v>1</v>
      </c>
      <c r="L6" s="117">
        <f>PMT($J$3/12,$J$2,$J$1)</f>
        <v>-82981.989180246717</v>
      </c>
      <c r="M6" s="117">
        <f>PPMT($J$3/12,K6,$J$2,$J$1)</f>
        <v>-7387.3421455800417</v>
      </c>
      <c r="N6" s="117">
        <f>SUM(L6-M6)</f>
        <v>-75594.647034666676</v>
      </c>
      <c r="O6" s="118">
        <f>SUM($B$1+M6)</f>
        <v>9914692.6578544192</v>
      </c>
    </row>
    <row r="7" spans="1:15" x14ac:dyDescent="0.25">
      <c r="A7" s="108"/>
      <c r="B7" s="113"/>
      <c r="C7" s="108">
        <f>SUM(C6+1)</f>
        <v>2</v>
      </c>
      <c r="D7" s="117">
        <f>PMT($B$3/12,$B$2,$B$1)</f>
        <v>-117776.84495074695</v>
      </c>
      <c r="E7" s="117">
        <f>PPMT($B$3/12,C7,$B$2,$B$1)</f>
        <v>-56112.368981689135</v>
      </c>
      <c r="F7" s="117">
        <f t="shared" ref="F7:F40" si="0">SUM(D7-E7)</f>
        <v>-61664.475969057814</v>
      </c>
      <c r="G7" s="118">
        <f>SUM(G6+E7)</f>
        <v>9810203.786067564</v>
      </c>
      <c r="H7" s="112"/>
      <c r="I7" s="117">
        <f>D7-L7</f>
        <v>-34794.855770500231</v>
      </c>
      <c r="J7" s="113"/>
      <c r="K7" s="108">
        <f>SUM(K6+1)</f>
        <v>2</v>
      </c>
      <c r="L7" s="117">
        <f>PMT($J$3/12,$J$2,$J$1)</f>
        <v>-82981.989180246717</v>
      </c>
      <c r="M7" s="117">
        <f>PPMT($J$3/12,K7,$J$2,$J$1)</f>
        <v>-7437.145143878166</v>
      </c>
      <c r="N7" s="117">
        <f>SUM(L7-M7)</f>
        <v>-75544.844036368551</v>
      </c>
      <c r="O7" s="118">
        <f>SUM(O6+M7)</f>
        <v>9907255.5127105415</v>
      </c>
    </row>
    <row r="8" spans="1:15" x14ac:dyDescent="0.25">
      <c r="A8" s="108"/>
      <c r="B8" s="113"/>
      <c r="C8" s="108">
        <f t="shared" ref="C8:C71" si="1">SUM(C7+1)</f>
        <v>3</v>
      </c>
      <c r="D8" s="117">
        <f t="shared" ref="D8:D71" si="2">PMT($B$3/12,$B$2,$B$1)</f>
        <v>-117776.84495074695</v>
      </c>
      <c r="E8" s="117">
        <f>PPMT($B$3/12,C8,$B$2,$B$1)</f>
        <v>-56463.071287824692</v>
      </c>
      <c r="F8" s="117">
        <f t="shared" si="0"/>
        <v>-61313.773662922256</v>
      </c>
      <c r="G8" s="118">
        <f t="shared" ref="G8:G40" si="3">SUM(G7+E8)</f>
        <v>9753740.7147797402</v>
      </c>
      <c r="H8" s="112"/>
      <c r="I8" s="108"/>
      <c r="J8" s="113"/>
      <c r="K8" s="108">
        <f t="shared" ref="K8:K71" si="4">SUM(K7+1)</f>
        <v>3</v>
      </c>
      <c r="L8" s="117">
        <f t="shared" ref="L8:L71" si="5">PMT($J$3/12,$J$2,$J$1)</f>
        <v>-82981.989180246717</v>
      </c>
      <c r="M8" s="117">
        <f t="shared" ref="M8:M71" si="6">PPMT($J$3/12,K8,$J$2,$J$1)</f>
        <v>-7487.2838973898033</v>
      </c>
      <c r="N8" s="117">
        <f t="shared" ref="N8:N71" si="7">SUM(L8-M8)</f>
        <v>-75494.705282856914</v>
      </c>
      <c r="O8" s="118">
        <f t="shared" ref="O8:O40" si="8">SUM(O7+M8)</f>
        <v>9899768.2288131509</v>
      </c>
    </row>
    <row r="9" spans="1:15" x14ac:dyDescent="0.25">
      <c r="A9" s="108"/>
      <c r="B9" s="113"/>
      <c r="C9" s="108">
        <f t="shared" si="1"/>
        <v>4</v>
      </c>
      <c r="D9" s="117">
        <f t="shared" si="2"/>
        <v>-117776.84495074695</v>
      </c>
      <c r="E9" s="117">
        <f t="shared" ref="E9:E40" si="9">PPMT($B$3/12,C9,$B$2,$B$1)</f>
        <v>-56815.965483373591</v>
      </c>
      <c r="F9" s="117">
        <f t="shared" si="0"/>
        <v>-60960.879467373357</v>
      </c>
      <c r="G9" s="118">
        <f t="shared" si="3"/>
        <v>9696924.7492963672</v>
      </c>
      <c r="H9" s="112"/>
      <c r="I9" s="108"/>
      <c r="J9" s="113"/>
      <c r="K9" s="108">
        <f t="shared" si="4"/>
        <v>4</v>
      </c>
      <c r="L9" s="117">
        <f t="shared" si="5"/>
        <v>-82981.989180246717</v>
      </c>
      <c r="M9" s="117">
        <f t="shared" si="6"/>
        <v>-7537.7606696646981</v>
      </c>
      <c r="N9" s="117">
        <f t="shared" si="7"/>
        <v>-75444.228510582019</v>
      </c>
      <c r="O9" s="118">
        <f t="shared" si="8"/>
        <v>9892230.4681434855</v>
      </c>
    </row>
    <row r="10" spans="1:15" x14ac:dyDescent="0.25">
      <c r="A10" s="108"/>
      <c r="B10" s="113"/>
      <c r="C10" s="108">
        <f t="shared" si="1"/>
        <v>5</v>
      </c>
      <c r="D10" s="117">
        <f t="shared" si="2"/>
        <v>-117776.84495074695</v>
      </c>
      <c r="E10" s="117">
        <f t="shared" si="9"/>
        <v>-57171.06526764467</v>
      </c>
      <c r="F10" s="117">
        <f t="shared" si="0"/>
        <v>-60605.779683102279</v>
      </c>
      <c r="G10" s="118">
        <f t="shared" si="3"/>
        <v>9639753.6840287223</v>
      </c>
      <c r="H10" s="112"/>
      <c r="I10" s="108"/>
      <c r="J10" s="113"/>
      <c r="K10" s="108">
        <f t="shared" si="4"/>
        <v>5</v>
      </c>
      <c r="L10" s="117">
        <f t="shared" si="5"/>
        <v>-82981.989180246717</v>
      </c>
      <c r="M10" s="117">
        <f t="shared" si="6"/>
        <v>-7588.5777395126934</v>
      </c>
      <c r="N10" s="117">
        <f t="shared" si="7"/>
        <v>-75393.411440734024</v>
      </c>
      <c r="O10" s="118">
        <f t="shared" si="8"/>
        <v>9884641.8904039729</v>
      </c>
    </row>
    <row r="11" spans="1:15" x14ac:dyDescent="0.25">
      <c r="A11" s="108"/>
      <c r="B11" s="113"/>
      <c r="C11" s="108">
        <f t="shared" si="1"/>
        <v>6</v>
      </c>
      <c r="D11" s="117">
        <f t="shared" si="2"/>
        <v>-117776.84495074695</v>
      </c>
      <c r="E11" s="117">
        <f t="shared" si="9"/>
        <v>-57528.38442556747</v>
      </c>
      <c r="F11" s="117">
        <f t="shared" si="0"/>
        <v>-60248.460525179478</v>
      </c>
      <c r="G11" s="118">
        <f t="shared" si="3"/>
        <v>9582225.2996031549</v>
      </c>
      <c r="H11" s="112"/>
      <c r="I11" s="108"/>
      <c r="J11" s="113"/>
      <c r="K11" s="108">
        <f t="shared" si="4"/>
        <v>6</v>
      </c>
      <c r="L11" s="117">
        <f t="shared" si="5"/>
        <v>-82981.989180246717</v>
      </c>
      <c r="M11" s="117">
        <f t="shared" si="6"/>
        <v>-7639.7374011065695</v>
      </c>
      <c r="N11" s="117">
        <f t="shared" si="7"/>
        <v>-75342.251779140148</v>
      </c>
      <c r="O11" s="118">
        <f t="shared" si="8"/>
        <v>9877002.1530028656</v>
      </c>
    </row>
    <row r="12" spans="1:15" x14ac:dyDescent="0.25">
      <c r="A12" s="108"/>
      <c r="B12" s="113"/>
      <c r="C12" s="108">
        <f t="shared" si="1"/>
        <v>7</v>
      </c>
      <c r="D12" s="117">
        <f t="shared" si="2"/>
        <v>-117776.84495074695</v>
      </c>
      <c r="E12" s="117">
        <f t="shared" si="9"/>
        <v>-57887.93682822727</v>
      </c>
      <c r="F12" s="117">
        <f t="shared" si="0"/>
        <v>-59888.908122519679</v>
      </c>
      <c r="G12" s="118">
        <f t="shared" si="3"/>
        <v>9524337.3627749272</v>
      </c>
      <c r="H12" s="112"/>
      <c r="I12" s="108"/>
      <c r="J12" s="113"/>
      <c r="K12" s="108">
        <f t="shared" si="4"/>
        <v>7</v>
      </c>
      <c r="L12" s="117">
        <f t="shared" si="5"/>
        <v>-82981.989180246717</v>
      </c>
      <c r="M12" s="117">
        <f t="shared" si="6"/>
        <v>-7691.2419640857115</v>
      </c>
      <c r="N12" s="117">
        <f t="shared" si="7"/>
        <v>-75290.747216161006</v>
      </c>
      <c r="O12" s="118">
        <f t="shared" si="8"/>
        <v>9869310.9110387806</v>
      </c>
    </row>
    <row r="13" spans="1:15" x14ac:dyDescent="0.25">
      <c r="A13" s="108"/>
      <c r="B13" s="113"/>
      <c r="C13" s="108">
        <f t="shared" si="1"/>
        <v>8</v>
      </c>
      <c r="D13" s="117">
        <f t="shared" si="2"/>
        <v>-117776.84495074695</v>
      </c>
      <c r="E13" s="117">
        <f t="shared" si="9"/>
        <v>-58249.736433403683</v>
      </c>
      <c r="F13" s="117">
        <f t="shared" si="0"/>
        <v>-59527.108517343266</v>
      </c>
      <c r="G13" s="118">
        <f t="shared" si="3"/>
        <v>9466087.6263415236</v>
      </c>
      <c r="H13" s="112"/>
      <c r="I13" s="108"/>
      <c r="J13" s="113"/>
      <c r="K13" s="108">
        <f t="shared" si="4"/>
        <v>8</v>
      </c>
      <c r="L13" s="117">
        <f t="shared" si="5"/>
        <v>-82981.989180246717</v>
      </c>
      <c r="M13" s="117">
        <f t="shared" si="6"/>
        <v>-7743.0937536602432</v>
      </c>
      <c r="N13" s="117">
        <f t="shared" si="7"/>
        <v>-75238.895426586474</v>
      </c>
      <c r="O13" s="118">
        <f t="shared" si="8"/>
        <v>9861567.8172851205</v>
      </c>
    </row>
    <row r="14" spans="1:15" x14ac:dyDescent="0.25">
      <c r="A14" s="108"/>
      <c r="B14" s="113"/>
      <c r="C14" s="108">
        <f t="shared" si="1"/>
        <v>9</v>
      </c>
      <c r="D14" s="117">
        <f t="shared" si="2"/>
        <v>-117776.84495074695</v>
      </c>
      <c r="E14" s="117">
        <f t="shared" si="9"/>
        <v>-58613.797286112451</v>
      </c>
      <c r="F14" s="117">
        <f t="shared" si="0"/>
        <v>-59163.047664634498</v>
      </c>
      <c r="G14" s="118">
        <f t="shared" si="3"/>
        <v>9407473.8290554117</v>
      </c>
      <c r="H14" s="112"/>
      <c r="I14" s="108"/>
      <c r="J14" s="113"/>
      <c r="K14" s="108">
        <f t="shared" si="4"/>
        <v>9</v>
      </c>
      <c r="L14" s="117">
        <f t="shared" si="5"/>
        <v>-82981.989180246717</v>
      </c>
      <c r="M14" s="117">
        <f t="shared" si="6"/>
        <v>-7795.2951107161643</v>
      </c>
      <c r="N14" s="117">
        <f t="shared" si="7"/>
        <v>-75186.694069530553</v>
      </c>
      <c r="O14" s="118">
        <f t="shared" si="8"/>
        <v>9853772.5221744049</v>
      </c>
    </row>
    <row r="15" spans="1:15" x14ac:dyDescent="0.25">
      <c r="A15" s="108"/>
      <c r="B15" s="113"/>
      <c r="C15" s="108">
        <f t="shared" si="1"/>
        <v>10</v>
      </c>
      <c r="D15" s="117">
        <f t="shared" si="2"/>
        <v>-117776.84495074695</v>
      </c>
      <c r="E15" s="117">
        <f t="shared" si="9"/>
        <v>-58980.133519150666</v>
      </c>
      <c r="F15" s="117">
        <f t="shared" si="0"/>
        <v>-58796.711431596283</v>
      </c>
      <c r="G15" s="118">
        <f t="shared" si="3"/>
        <v>9348493.6955362614</v>
      </c>
      <c r="H15" s="112"/>
      <c r="I15" s="108"/>
      <c r="J15" s="113"/>
      <c r="K15" s="108">
        <f t="shared" si="4"/>
        <v>10</v>
      </c>
      <c r="L15" s="117">
        <f t="shared" si="5"/>
        <v>-82981.989180246717</v>
      </c>
      <c r="M15" s="117">
        <f t="shared" si="6"/>
        <v>-7847.8483919209102</v>
      </c>
      <c r="N15" s="117">
        <f t="shared" si="7"/>
        <v>-75134.140788325807</v>
      </c>
      <c r="O15" s="118">
        <f t="shared" si="8"/>
        <v>9845924.6737824846</v>
      </c>
    </row>
    <row r="16" spans="1:15" x14ac:dyDescent="0.25">
      <c r="A16" s="108"/>
      <c r="B16" s="113"/>
      <c r="C16" s="108">
        <f t="shared" si="1"/>
        <v>11</v>
      </c>
      <c r="D16" s="117">
        <f t="shared" si="2"/>
        <v>-117776.84495074695</v>
      </c>
      <c r="E16" s="117">
        <f t="shared" si="9"/>
        <v>-59348.759353645364</v>
      </c>
      <c r="F16" s="117">
        <f t="shared" si="0"/>
        <v>-58428.085597101584</v>
      </c>
      <c r="G16" s="118">
        <f t="shared" si="3"/>
        <v>9289144.9361826163</v>
      </c>
      <c r="H16" s="112"/>
      <c r="I16" s="108"/>
      <c r="J16" s="113"/>
      <c r="K16" s="108">
        <f t="shared" si="4"/>
        <v>11</v>
      </c>
      <c r="L16" s="117">
        <f t="shared" si="5"/>
        <v>-82981.989180246717</v>
      </c>
      <c r="M16" s="117">
        <f t="shared" si="6"/>
        <v>-7900.75596982977</v>
      </c>
      <c r="N16" s="117">
        <f t="shared" si="7"/>
        <v>-75081.233210416947</v>
      </c>
      <c r="O16" s="118">
        <f t="shared" si="8"/>
        <v>9838023.9178126547</v>
      </c>
    </row>
    <row r="17" spans="1:15" x14ac:dyDescent="0.25">
      <c r="A17" s="117">
        <f>SUM(F6:F17)</f>
        <v>-720667.38649197191</v>
      </c>
      <c r="B17" s="113">
        <f>SUM(D6:D17)</f>
        <v>-1413322.1394089635</v>
      </c>
      <c r="C17" s="108">
        <f t="shared" si="1"/>
        <v>12</v>
      </c>
      <c r="D17" s="117">
        <f t="shared" si="2"/>
        <v>-117776.84495074695</v>
      </c>
      <c r="E17" s="117">
        <f t="shared" si="9"/>
        <v>-59719.689099605661</v>
      </c>
      <c r="F17" s="117">
        <f t="shared" si="0"/>
        <v>-58057.155851141288</v>
      </c>
      <c r="G17" s="118">
        <f t="shared" si="3"/>
        <v>9229425.2470830102</v>
      </c>
      <c r="H17" s="112"/>
      <c r="I17" s="108"/>
      <c r="J17" s="113">
        <f>SUM(L6:L17)</f>
        <v>-995783.87016296061</v>
      </c>
      <c r="K17" s="108">
        <f t="shared" si="4"/>
        <v>12</v>
      </c>
      <c r="L17" s="117">
        <f t="shared" si="5"/>
        <v>-82981.989180246717</v>
      </c>
      <c r="M17" s="117">
        <f t="shared" si="6"/>
        <v>-7954.0202329930617</v>
      </c>
      <c r="N17" s="117">
        <f t="shared" si="7"/>
        <v>-75027.968947253656</v>
      </c>
      <c r="O17" s="118">
        <f t="shared" si="8"/>
        <v>9830069.8975796625</v>
      </c>
    </row>
    <row r="18" spans="1:15" x14ac:dyDescent="0.25">
      <c r="A18" s="108"/>
      <c r="B18" s="113"/>
      <c r="C18" s="108">
        <f t="shared" si="1"/>
        <v>13</v>
      </c>
      <c r="D18" s="117">
        <f t="shared" si="2"/>
        <v>-117776.84495074695</v>
      </c>
      <c r="E18" s="117">
        <f t="shared" si="9"/>
        <v>-60092.937156478176</v>
      </c>
      <c r="F18" s="117">
        <f t="shared" si="0"/>
        <v>-57683.907794268773</v>
      </c>
      <c r="G18" s="118">
        <f t="shared" si="3"/>
        <v>9169332.3099265322</v>
      </c>
      <c r="H18" s="112"/>
      <c r="I18" s="108"/>
      <c r="J18" s="113"/>
      <c r="K18" s="108">
        <f t="shared" si="4"/>
        <v>13</v>
      </c>
      <c r="L18" s="117">
        <f t="shared" si="5"/>
        <v>-82981.989180246717</v>
      </c>
      <c r="M18" s="117">
        <f t="shared" si="6"/>
        <v>-8007.6435860638157</v>
      </c>
      <c r="N18" s="117">
        <f t="shared" si="7"/>
        <v>-74974.345594182902</v>
      </c>
      <c r="O18" s="118">
        <f t="shared" si="8"/>
        <v>9822062.2539935987</v>
      </c>
    </row>
    <row r="19" spans="1:15" x14ac:dyDescent="0.25">
      <c r="A19" s="108"/>
      <c r="B19" s="113"/>
      <c r="C19" s="108">
        <f t="shared" si="1"/>
        <v>14</v>
      </c>
      <c r="D19" s="117">
        <f t="shared" si="2"/>
        <v>-117776.84495074695</v>
      </c>
      <c r="E19" s="117">
        <f t="shared" si="9"/>
        <v>-60468.518013706176</v>
      </c>
      <c r="F19" s="117">
        <f t="shared" si="0"/>
        <v>-57308.326937040772</v>
      </c>
      <c r="G19" s="118">
        <f t="shared" si="3"/>
        <v>9108863.7919128258</v>
      </c>
      <c r="H19" s="112"/>
      <c r="I19" s="108"/>
      <c r="J19" s="113"/>
      <c r="K19" s="108">
        <f t="shared" si="4"/>
        <v>14</v>
      </c>
      <c r="L19" s="117">
        <f t="shared" si="5"/>
        <v>-82981.989180246717</v>
      </c>
      <c r="M19" s="117">
        <f t="shared" si="6"/>
        <v>-8061.6284499065077</v>
      </c>
      <c r="N19" s="117">
        <f t="shared" si="7"/>
        <v>-74920.36073034021</v>
      </c>
      <c r="O19" s="118">
        <f t="shared" si="8"/>
        <v>9814000.6255436931</v>
      </c>
    </row>
    <row r="20" spans="1:15" x14ac:dyDescent="0.25">
      <c r="A20" s="108"/>
      <c r="B20" s="113"/>
      <c r="C20" s="108">
        <f t="shared" si="1"/>
        <v>15</v>
      </c>
      <c r="D20" s="117">
        <f t="shared" si="2"/>
        <v>-117776.84495074695</v>
      </c>
      <c r="E20" s="117">
        <f t="shared" si="9"/>
        <v>-60846.446251291847</v>
      </c>
      <c r="F20" s="117">
        <f t="shared" si="0"/>
        <v>-56930.398699455101</v>
      </c>
      <c r="G20" s="118">
        <f t="shared" si="3"/>
        <v>9048017.345661534</v>
      </c>
      <c r="H20" s="112"/>
      <c r="I20" s="108"/>
      <c r="J20" s="113"/>
      <c r="K20" s="108">
        <f t="shared" si="4"/>
        <v>15</v>
      </c>
      <c r="L20" s="117">
        <f t="shared" si="5"/>
        <v>-82981.989180246717</v>
      </c>
      <c r="M20" s="117">
        <f t="shared" si="6"/>
        <v>-8115.9772617063136</v>
      </c>
      <c r="N20" s="117">
        <f t="shared" si="7"/>
        <v>-74866.011918540404</v>
      </c>
      <c r="O20" s="118">
        <f t="shared" si="8"/>
        <v>9805884.6482819859</v>
      </c>
    </row>
    <row r="21" spans="1:15" x14ac:dyDescent="0.25">
      <c r="A21" s="108"/>
      <c r="B21" s="113"/>
      <c r="C21" s="108">
        <f t="shared" si="1"/>
        <v>16</v>
      </c>
      <c r="D21" s="117">
        <f t="shared" si="2"/>
        <v>-117776.84495074695</v>
      </c>
      <c r="E21" s="117">
        <f t="shared" si="9"/>
        <v>-61226.736540362414</v>
      </c>
      <c r="F21" s="117">
        <f t="shared" si="0"/>
        <v>-56550.108410384535</v>
      </c>
      <c r="G21" s="118">
        <f t="shared" si="3"/>
        <v>8986790.6091211718</v>
      </c>
      <c r="H21" s="112"/>
      <c r="I21" s="108"/>
      <c r="J21" s="113"/>
      <c r="K21" s="108">
        <f t="shared" si="4"/>
        <v>16</v>
      </c>
      <c r="L21" s="117">
        <f t="shared" si="5"/>
        <v>-82981.989180246717</v>
      </c>
      <c r="M21" s="117">
        <f t="shared" si="6"/>
        <v>-8170.6924750789622</v>
      </c>
      <c r="N21" s="117">
        <f t="shared" si="7"/>
        <v>-74811.296705167755</v>
      </c>
      <c r="O21" s="118">
        <f t="shared" si="8"/>
        <v>9797713.9558069073</v>
      </c>
    </row>
    <row r="22" spans="1:15" x14ac:dyDescent="0.25">
      <c r="A22" s="108"/>
      <c r="B22" s="113"/>
      <c r="C22" s="108">
        <f t="shared" si="1"/>
        <v>17</v>
      </c>
      <c r="D22" s="117">
        <f t="shared" si="2"/>
        <v>-117776.84495074695</v>
      </c>
      <c r="E22" s="117">
        <f t="shared" si="9"/>
        <v>-61609.403643739686</v>
      </c>
      <c r="F22" s="117">
        <f t="shared" si="0"/>
        <v>-56167.441307007262</v>
      </c>
      <c r="G22" s="118">
        <f t="shared" si="3"/>
        <v>8925181.2054774314</v>
      </c>
      <c r="H22" s="112"/>
      <c r="I22" s="108"/>
      <c r="J22" s="113"/>
      <c r="K22" s="108">
        <f t="shared" si="4"/>
        <v>17</v>
      </c>
      <c r="L22" s="117">
        <f t="shared" si="5"/>
        <v>-82981.989180246717</v>
      </c>
      <c r="M22" s="117">
        <f t="shared" si="6"/>
        <v>-8225.7765601818101</v>
      </c>
      <c r="N22" s="117">
        <f t="shared" si="7"/>
        <v>-74756.212620064907</v>
      </c>
      <c r="O22" s="118">
        <f t="shared" si="8"/>
        <v>9789488.1792467255</v>
      </c>
    </row>
    <row r="23" spans="1:15" x14ac:dyDescent="0.25">
      <c r="A23" s="108"/>
      <c r="B23" s="113">
        <f>SUM(D6:D23)</f>
        <v>-2119983.2091134451</v>
      </c>
      <c r="C23" s="108">
        <f t="shared" si="1"/>
        <v>18</v>
      </c>
      <c r="D23" s="117">
        <f t="shared" si="2"/>
        <v>-117776.84495074695</v>
      </c>
      <c r="E23" s="117">
        <f t="shared" si="9"/>
        <v>-61994.462416513074</v>
      </c>
      <c r="F23" s="117">
        <f t="shared" si="0"/>
        <v>-55782.382534233875</v>
      </c>
      <c r="G23" s="118">
        <f t="shared" si="3"/>
        <v>8863186.7430609185</v>
      </c>
      <c r="H23" s="112"/>
      <c r="I23" s="108"/>
      <c r="J23" s="113">
        <f>SUM(L6:L23)</f>
        <v>-1493675.8052444416</v>
      </c>
      <c r="K23" s="108">
        <f t="shared" si="4"/>
        <v>18</v>
      </c>
      <c r="L23" s="117">
        <f t="shared" si="5"/>
        <v>-82981.989180246717</v>
      </c>
      <c r="M23" s="117">
        <f t="shared" si="6"/>
        <v>-8281.2320038250473</v>
      </c>
      <c r="N23" s="117">
        <f t="shared" si="7"/>
        <v>-74700.75717642167</v>
      </c>
      <c r="O23" s="118">
        <f t="shared" si="8"/>
        <v>9781206.9472429007</v>
      </c>
    </row>
    <row r="24" spans="1:15" x14ac:dyDescent="0.25">
      <c r="A24" s="108"/>
      <c r="B24" s="113"/>
      <c r="C24" s="108">
        <f t="shared" si="1"/>
        <v>19</v>
      </c>
      <c r="D24" s="117">
        <f t="shared" si="2"/>
        <v>-117776.84495074695</v>
      </c>
      <c r="E24" s="117">
        <f t="shared" si="9"/>
        <v>-62381.927806616273</v>
      </c>
      <c r="F24" s="117">
        <f t="shared" si="0"/>
        <v>-55394.917144130675</v>
      </c>
      <c r="G24" s="118">
        <f t="shared" si="3"/>
        <v>8800804.8152543027</v>
      </c>
      <c r="H24" s="112"/>
      <c r="I24" s="108"/>
      <c r="J24" s="113"/>
      <c r="K24" s="108">
        <f t="shared" si="4"/>
        <v>19</v>
      </c>
      <c r="L24" s="117">
        <f t="shared" si="5"/>
        <v>-82981.989180246717</v>
      </c>
      <c r="M24" s="117">
        <f t="shared" si="6"/>
        <v>-8337.0613095841545</v>
      </c>
      <c r="N24" s="117">
        <f t="shared" si="7"/>
        <v>-74644.927870662563</v>
      </c>
      <c r="O24" s="118">
        <f t="shared" si="8"/>
        <v>9772869.8859333172</v>
      </c>
    </row>
    <row r="25" spans="1:15" x14ac:dyDescent="0.25">
      <c r="A25" s="108"/>
      <c r="B25" s="113"/>
      <c r="C25" s="108">
        <f t="shared" si="1"/>
        <v>20</v>
      </c>
      <c r="D25" s="117">
        <f t="shared" si="2"/>
        <v>-117776.84495074695</v>
      </c>
      <c r="E25" s="117">
        <f t="shared" si="9"/>
        <v>-62771.81485540764</v>
      </c>
      <c r="F25" s="117">
        <f t="shared" si="0"/>
        <v>-55005.030095339309</v>
      </c>
      <c r="G25" s="118">
        <f t="shared" si="3"/>
        <v>8738033.0003988948</v>
      </c>
      <c r="H25" s="112"/>
      <c r="I25" s="108"/>
      <c r="J25" s="113"/>
      <c r="K25" s="108">
        <f t="shared" si="4"/>
        <v>20</v>
      </c>
      <c r="L25" s="117">
        <f t="shared" si="5"/>
        <v>-82981.989180246717</v>
      </c>
      <c r="M25" s="117">
        <f t="shared" si="6"/>
        <v>-8393.2669979129278</v>
      </c>
      <c r="N25" s="117">
        <f t="shared" si="7"/>
        <v>-74588.72218233379</v>
      </c>
      <c r="O25" s="118">
        <f t="shared" si="8"/>
        <v>9764476.6189354043</v>
      </c>
    </row>
    <row r="26" spans="1:15" x14ac:dyDescent="0.25">
      <c r="A26" s="108"/>
      <c r="B26" s="113"/>
      <c r="C26" s="108">
        <f t="shared" si="1"/>
        <v>21</v>
      </c>
      <c r="D26" s="117">
        <f t="shared" si="2"/>
        <v>-117776.84495074695</v>
      </c>
      <c r="E26" s="117">
        <f t="shared" si="9"/>
        <v>-63164.138698253933</v>
      </c>
      <c r="F26" s="117">
        <f t="shared" si="0"/>
        <v>-54612.706252493015</v>
      </c>
      <c r="G26" s="118">
        <f t="shared" si="3"/>
        <v>8674868.861700641</v>
      </c>
      <c r="H26" s="112"/>
      <c r="I26" s="108"/>
      <c r="J26" s="113"/>
      <c r="K26" s="108">
        <f t="shared" si="4"/>
        <v>21</v>
      </c>
      <c r="L26" s="117">
        <f t="shared" si="5"/>
        <v>-82981.989180246717</v>
      </c>
      <c r="M26" s="117">
        <f t="shared" si="6"/>
        <v>-8449.8516062571871</v>
      </c>
      <c r="N26" s="117">
        <f t="shared" si="7"/>
        <v>-74532.13757398953</v>
      </c>
      <c r="O26" s="118">
        <f t="shared" si="8"/>
        <v>9756026.7673291471</v>
      </c>
    </row>
    <row r="27" spans="1:15" x14ac:dyDescent="0.25">
      <c r="A27" s="108"/>
      <c r="B27" s="113"/>
      <c r="C27" s="108">
        <f t="shared" si="1"/>
        <v>22</v>
      </c>
      <c r="D27" s="117">
        <f t="shared" si="2"/>
        <v>-117776.84495074695</v>
      </c>
      <c r="E27" s="117">
        <f t="shared" si="9"/>
        <v>-63558.91456511803</v>
      </c>
      <c r="F27" s="117">
        <f t="shared" si="0"/>
        <v>-54217.930385628919</v>
      </c>
      <c r="G27" s="118">
        <f t="shared" si="3"/>
        <v>8611309.947135523</v>
      </c>
      <c r="H27" s="112"/>
      <c r="I27" s="108"/>
      <c r="J27" s="113"/>
      <c r="K27" s="108">
        <f t="shared" si="4"/>
        <v>22</v>
      </c>
      <c r="L27" s="117">
        <f t="shared" si="5"/>
        <v>-82981.989180246717</v>
      </c>
      <c r="M27" s="117">
        <f t="shared" si="6"/>
        <v>-8506.8176891693874</v>
      </c>
      <c r="N27" s="117">
        <f t="shared" si="7"/>
        <v>-74475.17149107733</v>
      </c>
      <c r="O27" s="118">
        <f t="shared" si="8"/>
        <v>9747519.9496399779</v>
      </c>
    </row>
    <row r="28" spans="1:15" x14ac:dyDescent="0.25">
      <c r="A28" s="108"/>
      <c r="B28" s="113"/>
      <c r="C28" s="108">
        <f t="shared" si="1"/>
        <v>23</v>
      </c>
      <c r="D28" s="117">
        <f t="shared" si="2"/>
        <v>-117776.84495074695</v>
      </c>
      <c r="E28" s="117">
        <f t="shared" si="9"/>
        <v>-63956.157781150025</v>
      </c>
      <c r="F28" s="117">
        <f t="shared" si="0"/>
        <v>-53820.687169596924</v>
      </c>
      <c r="G28" s="118">
        <f t="shared" si="3"/>
        <v>8547353.7893543728</v>
      </c>
      <c r="H28" s="112"/>
      <c r="I28" s="108"/>
      <c r="J28" s="113"/>
      <c r="K28" s="108">
        <f t="shared" si="4"/>
        <v>23</v>
      </c>
      <c r="L28" s="117">
        <f t="shared" si="5"/>
        <v>-82981.989180246717</v>
      </c>
      <c r="M28" s="117">
        <f t="shared" si="6"/>
        <v>-8564.1678184238699</v>
      </c>
      <c r="N28" s="117">
        <f t="shared" si="7"/>
        <v>-74417.821361822847</v>
      </c>
      <c r="O28" s="118">
        <f t="shared" si="8"/>
        <v>9738955.7818215545</v>
      </c>
    </row>
    <row r="29" spans="1:15" x14ac:dyDescent="0.25">
      <c r="A29" s="108"/>
      <c r="B29" s="113">
        <f>SUM(D18:D29)</f>
        <v>-1413322.1394089635</v>
      </c>
      <c r="C29" s="108">
        <f t="shared" si="1"/>
        <v>24</v>
      </c>
      <c r="D29" s="117">
        <f t="shared" si="2"/>
        <v>-117776.84495074695</v>
      </c>
      <c r="E29" s="117">
        <f t="shared" si="9"/>
        <v>-64355.883767282219</v>
      </c>
      <c r="F29" s="117">
        <f t="shared" si="0"/>
        <v>-53420.961183464729</v>
      </c>
      <c r="G29" s="118">
        <f t="shared" si="3"/>
        <v>8482997.9055870902</v>
      </c>
      <c r="H29" s="112"/>
      <c r="I29" s="108"/>
      <c r="J29" s="113">
        <f>SUM(L18:L29)</f>
        <v>-995783.87016296061</v>
      </c>
      <c r="K29" s="108">
        <f t="shared" si="4"/>
        <v>24</v>
      </c>
      <c r="L29" s="117">
        <f t="shared" si="5"/>
        <v>-82981.989180246717</v>
      </c>
      <c r="M29" s="117">
        <f t="shared" si="6"/>
        <v>-8621.9045831330732</v>
      </c>
      <c r="N29" s="117">
        <f t="shared" si="7"/>
        <v>-74360.084597113644</v>
      </c>
      <c r="O29" s="118">
        <f t="shared" si="8"/>
        <v>9730333.8772384208</v>
      </c>
    </row>
    <row r="30" spans="1:15" x14ac:dyDescent="0.25">
      <c r="A30" s="108"/>
      <c r="B30" s="113"/>
      <c r="C30" s="108">
        <f t="shared" si="1"/>
        <v>25</v>
      </c>
      <c r="D30" s="117">
        <f t="shared" si="2"/>
        <v>-117776.84495074695</v>
      </c>
      <c r="E30" s="117">
        <f t="shared" si="9"/>
        <v>-64758.108040827719</v>
      </c>
      <c r="F30" s="117">
        <f t="shared" si="0"/>
        <v>-53018.736909919229</v>
      </c>
      <c r="G30" s="118">
        <f t="shared" si="3"/>
        <v>8418239.7975462619</v>
      </c>
      <c r="H30" s="112"/>
      <c r="I30" s="108"/>
      <c r="J30" s="113"/>
      <c r="K30" s="108">
        <f t="shared" si="4"/>
        <v>25</v>
      </c>
      <c r="L30" s="117">
        <f t="shared" si="5"/>
        <v>-82981.989180246717</v>
      </c>
      <c r="M30" s="117">
        <f t="shared" si="6"/>
        <v>-8680.0305898643564</v>
      </c>
      <c r="N30" s="117">
        <f t="shared" si="7"/>
        <v>-74301.958590382361</v>
      </c>
      <c r="O30" s="118">
        <f t="shared" si="8"/>
        <v>9721653.8466485571</v>
      </c>
    </row>
    <row r="31" spans="1:15" x14ac:dyDescent="0.25">
      <c r="A31" s="108"/>
      <c r="B31" s="113"/>
      <c r="C31" s="108">
        <f t="shared" si="1"/>
        <v>26</v>
      </c>
      <c r="D31" s="117">
        <f t="shared" si="2"/>
        <v>-117776.84495074695</v>
      </c>
      <c r="E31" s="117">
        <f t="shared" si="9"/>
        <v>-65162.8462160829</v>
      </c>
      <c r="F31" s="117">
        <f t="shared" si="0"/>
        <v>-52613.998734664048</v>
      </c>
      <c r="G31" s="118">
        <f t="shared" si="3"/>
        <v>8353076.9513301793</v>
      </c>
      <c r="H31" s="112"/>
      <c r="I31" s="108"/>
      <c r="J31" s="113"/>
      <c r="K31" s="108">
        <f t="shared" si="4"/>
        <v>26</v>
      </c>
      <c r="L31" s="117">
        <f t="shared" si="5"/>
        <v>-82981.989180246717</v>
      </c>
      <c r="M31" s="117">
        <f t="shared" si="6"/>
        <v>-8738.5484627576952</v>
      </c>
      <c r="N31" s="117">
        <f t="shared" si="7"/>
        <v>-74243.440717489022</v>
      </c>
      <c r="O31" s="118">
        <f t="shared" si="8"/>
        <v>9712915.2981857993</v>
      </c>
    </row>
    <row r="32" spans="1:15" x14ac:dyDescent="0.25">
      <c r="A32" s="108"/>
      <c r="B32" s="113"/>
      <c r="C32" s="108">
        <f t="shared" si="1"/>
        <v>27</v>
      </c>
      <c r="D32" s="117">
        <f t="shared" si="2"/>
        <v>-117776.84495074695</v>
      </c>
      <c r="E32" s="117">
        <f t="shared" si="9"/>
        <v>-65570.114004933421</v>
      </c>
      <c r="F32" s="117">
        <f t="shared" si="0"/>
        <v>-52206.730945813528</v>
      </c>
      <c r="G32" s="118">
        <f t="shared" si="3"/>
        <v>8287506.8373252461</v>
      </c>
      <c r="H32" s="112"/>
      <c r="I32" s="108"/>
      <c r="J32" s="113"/>
      <c r="K32" s="108">
        <f t="shared" si="4"/>
        <v>27</v>
      </c>
      <c r="L32" s="117">
        <f t="shared" si="5"/>
        <v>-82981.989180246717</v>
      </c>
      <c r="M32" s="117">
        <f t="shared" si="6"/>
        <v>-8797.4608436441194</v>
      </c>
      <c r="N32" s="117">
        <f t="shared" si="7"/>
        <v>-74184.528336602598</v>
      </c>
      <c r="O32" s="118">
        <f t="shared" si="8"/>
        <v>9704117.8373421542</v>
      </c>
    </row>
    <row r="33" spans="1:15" x14ac:dyDescent="0.25">
      <c r="A33" s="108"/>
      <c r="B33" s="113"/>
      <c r="C33" s="108">
        <f t="shared" si="1"/>
        <v>28</v>
      </c>
      <c r="D33" s="117">
        <f t="shared" si="2"/>
        <v>-117776.84495074695</v>
      </c>
      <c r="E33" s="117">
        <f t="shared" si="9"/>
        <v>-65979.927217464254</v>
      </c>
      <c r="F33" s="117">
        <f t="shared" si="0"/>
        <v>-51796.917733282695</v>
      </c>
      <c r="G33" s="118">
        <f t="shared" si="3"/>
        <v>8221526.9101077821</v>
      </c>
      <c r="H33" s="112"/>
      <c r="I33" s="108"/>
      <c r="J33" s="113"/>
      <c r="K33" s="108">
        <f t="shared" si="4"/>
        <v>28</v>
      </c>
      <c r="L33" s="117">
        <f t="shared" si="5"/>
        <v>-82981.989180246717</v>
      </c>
      <c r="M33" s="117">
        <f t="shared" si="6"/>
        <v>-8856.7703921650245</v>
      </c>
      <c r="N33" s="117">
        <f t="shared" si="7"/>
        <v>-74125.218788081693</v>
      </c>
      <c r="O33" s="118">
        <f t="shared" si="8"/>
        <v>9695261.0669499896</v>
      </c>
    </row>
    <row r="34" spans="1:15" x14ac:dyDescent="0.25">
      <c r="A34" s="108"/>
      <c r="B34" s="113"/>
      <c r="C34" s="108">
        <f t="shared" si="1"/>
        <v>29</v>
      </c>
      <c r="D34" s="117">
        <f t="shared" si="2"/>
        <v>-117776.84495074695</v>
      </c>
      <c r="E34" s="117">
        <f t="shared" si="9"/>
        <v>-66392.301762573421</v>
      </c>
      <c r="F34" s="117">
        <f t="shared" si="0"/>
        <v>-51384.543188173528</v>
      </c>
      <c r="G34" s="118">
        <f t="shared" si="3"/>
        <v>8155134.6083452087</v>
      </c>
      <c r="H34" s="112"/>
      <c r="I34" s="108"/>
      <c r="J34" s="113"/>
      <c r="K34" s="108">
        <f t="shared" si="4"/>
        <v>29</v>
      </c>
      <c r="L34" s="117">
        <f t="shared" si="5"/>
        <v>-82981.989180246717</v>
      </c>
      <c r="M34" s="117">
        <f t="shared" si="6"/>
        <v>-8916.4797858921957</v>
      </c>
      <c r="N34" s="117">
        <f t="shared" si="7"/>
        <v>-74065.509394354522</v>
      </c>
      <c r="O34" s="118">
        <f t="shared" si="8"/>
        <v>9686344.5871640965</v>
      </c>
    </row>
    <row r="35" spans="1:15" x14ac:dyDescent="0.25">
      <c r="A35" s="108"/>
      <c r="B35" s="113"/>
      <c r="C35" s="108">
        <f t="shared" si="1"/>
        <v>30</v>
      </c>
      <c r="D35" s="117">
        <f t="shared" si="2"/>
        <v>-117776.84495074695</v>
      </c>
      <c r="E35" s="117">
        <f t="shared" si="9"/>
        <v>-66807.253648589511</v>
      </c>
      <c r="F35" s="117">
        <f t="shared" si="0"/>
        <v>-50969.591302157438</v>
      </c>
      <c r="G35" s="118">
        <f t="shared" si="3"/>
        <v>8088327.3546966193</v>
      </c>
      <c r="H35" s="112"/>
      <c r="I35" s="108"/>
      <c r="J35" s="113"/>
      <c r="K35" s="108">
        <f t="shared" si="4"/>
        <v>30</v>
      </c>
      <c r="L35" s="117">
        <f t="shared" si="5"/>
        <v>-82981.989180246717</v>
      </c>
      <c r="M35" s="117">
        <f t="shared" si="6"/>
        <v>-8976.5917204487487</v>
      </c>
      <c r="N35" s="117">
        <f t="shared" si="7"/>
        <v>-74005.397459797969</v>
      </c>
      <c r="O35" s="118">
        <f t="shared" si="8"/>
        <v>9677367.9954436477</v>
      </c>
    </row>
    <row r="36" spans="1:15" x14ac:dyDescent="0.25">
      <c r="A36" s="108"/>
      <c r="B36" s="113"/>
      <c r="C36" s="108">
        <f t="shared" si="1"/>
        <v>31</v>
      </c>
      <c r="D36" s="117">
        <f t="shared" si="2"/>
        <v>-117776.84495074695</v>
      </c>
      <c r="E36" s="117">
        <f t="shared" si="9"/>
        <v>-67224.798983893183</v>
      </c>
      <c r="F36" s="117">
        <f t="shared" si="0"/>
        <v>-50552.045966853766</v>
      </c>
      <c r="G36" s="118">
        <f t="shared" si="3"/>
        <v>8021102.555712726</v>
      </c>
      <c r="H36" s="112"/>
      <c r="I36" s="108"/>
      <c r="J36" s="113"/>
      <c r="K36" s="108">
        <f t="shared" si="4"/>
        <v>31</v>
      </c>
      <c r="L36" s="117">
        <f t="shared" si="5"/>
        <v>-82981.989180246717</v>
      </c>
      <c r="M36" s="117">
        <f t="shared" si="6"/>
        <v>-9037.1089096307696</v>
      </c>
      <c r="N36" s="117">
        <f t="shared" si="7"/>
        <v>-73944.880270615948</v>
      </c>
      <c r="O36" s="118">
        <f t="shared" si="8"/>
        <v>9668330.8865340166</v>
      </c>
    </row>
    <row r="37" spans="1:15" x14ac:dyDescent="0.25">
      <c r="A37" s="108"/>
      <c r="B37" s="113"/>
      <c r="C37" s="108">
        <f t="shared" si="1"/>
        <v>32</v>
      </c>
      <c r="D37" s="117">
        <f t="shared" si="2"/>
        <v>-117776.84495074695</v>
      </c>
      <c r="E37" s="117">
        <f t="shared" si="9"/>
        <v>-67644.953977542522</v>
      </c>
      <c r="F37" s="117">
        <f t="shared" si="0"/>
        <v>-50131.890973204427</v>
      </c>
      <c r="G37" s="118">
        <f t="shared" si="3"/>
        <v>7953457.601735183</v>
      </c>
      <c r="H37" s="112"/>
      <c r="I37" s="108"/>
      <c r="J37" s="113"/>
      <c r="K37" s="108">
        <f t="shared" si="4"/>
        <v>32</v>
      </c>
      <c r="L37" s="117">
        <f t="shared" si="5"/>
        <v>-82981.989180246717</v>
      </c>
      <c r="M37" s="117">
        <f t="shared" si="6"/>
        <v>-9098.0340855298709</v>
      </c>
      <c r="N37" s="117">
        <f t="shared" si="7"/>
        <v>-73883.955094716846</v>
      </c>
      <c r="O37" s="118">
        <f t="shared" si="8"/>
        <v>9659232.8524484858</v>
      </c>
    </row>
    <row r="38" spans="1:15" x14ac:dyDescent="0.25">
      <c r="A38" s="108"/>
      <c r="B38" s="113"/>
      <c r="C38" s="108">
        <f t="shared" si="1"/>
        <v>33</v>
      </c>
      <c r="D38" s="117">
        <f t="shared" si="2"/>
        <v>-117776.84495074695</v>
      </c>
      <c r="E38" s="117">
        <f t="shared" si="9"/>
        <v>-68067.734939902177</v>
      </c>
      <c r="F38" s="117">
        <f t="shared" si="0"/>
        <v>-49709.110010844772</v>
      </c>
      <c r="G38" s="118">
        <f t="shared" si="3"/>
        <v>7885389.8667952809</v>
      </c>
      <c r="H38" s="112"/>
      <c r="I38" s="108"/>
      <c r="J38" s="113"/>
      <c r="K38" s="108">
        <f t="shared" si="4"/>
        <v>33</v>
      </c>
      <c r="L38" s="117">
        <f t="shared" si="5"/>
        <v>-82981.989180246717</v>
      </c>
      <c r="M38" s="117">
        <f t="shared" si="6"/>
        <v>-9159.3699986564898</v>
      </c>
      <c r="N38" s="117">
        <f t="shared" si="7"/>
        <v>-73822.619181590228</v>
      </c>
      <c r="O38" s="118">
        <f t="shared" si="8"/>
        <v>9650073.4824498296</v>
      </c>
    </row>
    <row r="39" spans="1:15" x14ac:dyDescent="0.25">
      <c r="A39" s="108"/>
      <c r="B39" s="113"/>
      <c r="C39" s="108">
        <f t="shared" si="1"/>
        <v>34</v>
      </c>
      <c r="D39" s="117">
        <f t="shared" si="2"/>
        <v>-117776.84495074695</v>
      </c>
      <c r="E39" s="117">
        <f t="shared" si="9"/>
        <v>-68493.158283276571</v>
      </c>
      <c r="F39" s="117">
        <f t="shared" si="0"/>
        <v>-49283.686667470378</v>
      </c>
      <c r="G39" s="118">
        <f t="shared" si="3"/>
        <v>7816896.7085120045</v>
      </c>
      <c r="H39" s="112"/>
      <c r="I39" s="108"/>
      <c r="J39" s="113"/>
      <c r="K39" s="108">
        <f t="shared" si="4"/>
        <v>34</v>
      </c>
      <c r="L39" s="117">
        <f t="shared" si="5"/>
        <v>-82981.989180246717</v>
      </c>
      <c r="M39" s="117">
        <f t="shared" si="6"/>
        <v>-9221.1194180640887</v>
      </c>
      <c r="N39" s="117">
        <f t="shared" si="7"/>
        <v>-73760.869762182629</v>
      </c>
      <c r="O39" s="118">
        <f t="shared" si="8"/>
        <v>9640852.3630317654</v>
      </c>
    </row>
    <row r="40" spans="1:15" x14ac:dyDescent="0.25">
      <c r="A40" s="108"/>
      <c r="B40" s="113"/>
      <c r="C40" s="108">
        <f t="shared" si="1"/>
        <v>35</v>
      </c>
      <c r="D40" s="117">
        <f t="shared" si="2"/>
        <v>-117776.84495074695</v>
      </c>
      <c r="E40" s="117">
        <f t="shared" si="9"/>
        <v>-68921.240522547043</v>
      </c>
      <c r="F40" s="117">
        <f t="shared" si="0"/>
        <v>-48855.604428199906</v>
      </c>
      <c r="G40" s="118">
        <f t="shared" si="3"/>
        <v>7747975.4679894578</v>
      </c>
      <c r="H40" s="112"/>
      <c r="I40" s="108"/>
      <c r="J40" s="113"/>
      <c r="K40" s="108">
        <f t="shared" si="4"/>
        <v>35</v>
      </c>
      <c r="L40" s="117">
        <f t="shared" si="5"/>
        <v>-82981.989180246717</v>
      </c>
      <c r="M40" s="117">
        <f t="shared" si="6"/>
        <v>-9283.2851314742002</v>
      </c>
      <c r="N40" s="117">
        <f t="shared" si="7"/>
        <v>-73698.704048772517</v>
      </c>
      <c r="O40" s="118">
        <f t="shared" si="8"/>
        <v>9631569.0779002905</v>
      </c>
    </row>
    <row r="41" spans="1:15" x14ac:dyDescent="0.25">
      <c r="A41" s="108"/>
      <c r="B41" s="113">
        <f>SUM(D30:D41)</f>
        <v>-1413322.1394089635</v>
      </c>
      <c r="C41" s="108">
        <f t="shared" si="1"/>
        <v>36</v>
      </c>
      <c r="D41" s="117">
        <f t="shared" si="2"/>
        <v>-117776.84495074695</v>
      </c>
      <c r="E41" s="117">
        <f>PPMT($B$3/12,C41,$B$2,$B$1)</f>
        <v>-69351.998275812977</v>
      </c>
      <c r="F41" s="117">
        <f>SUM(D41-E41)</f>
        <v>-48424.846674933971</v>
      </c>
      <c r="G41" s="118">
        <f>SUM(G40+E41)</f>
        <v>7678623.4697136451</v>
      </c>
      <c r="H41" s="112"/>
      <c r="I41" s="108"/>
      <c r="J41" s="113">
        <f>SUM(L30:L41)</f>
        <v>-995783.87016296061</v>
      </c>
      <c r="K41" s="108">
        <f t="shared" si="4"/>
        <v>36</v>
      </c>
      <c r="L41" s="117">
        <f t="shared" si="5"/>
        <v>-82981.989180246717</v>
      </c>
      <c r="M41" s="117">
        <f t="shared" si="6"/>
        <v>-9345.869945402228</v>
      </c>
      <c r="N41" s="117">
        <f t="shared" si="7"/>
        <v>-73636.119234844489</v>
      </c>
      <c r="O41" s="118">
        <f>SUM(O40+M41)</f>
        <v>9622223.2079548892</v>
      </c>
    </row>
    <row r="42" spans="1:15" x14ac:dyDescent="0.25">
      <c r="A42" s="108"/>
      <c r="B42" s="113"/>
      <c r="C42" s="108">
        <f t="shared" si="1"/>
        <v>37</v>
      </c>
      <c r="D42" s="117">
        <f t="shared" si="2"/>
        <v>-117776.84495074695</v>
      </c>
      <c r="E42" s="117">
        <f t="shared" ref="E42:E105" si="10">PPMT($B$3/12,C42,$B$2,$B$1)</f>
        <v>-69785.448265036801</v>
      </c>
      <c r="F42" s="117">
        <f t="shared" ref="F42:F105" si="11">SUM(D42-E42)</f>
        <v>-47991.396685710148</v>
      </c>
      <c r="G42" s="118">
        <f t="shared" ref="G42:G105" si="12">SUM(G41+E42)</f>
        <v>7608838.0214486085</v>
      </c>
      <c r="H42" s="112"/>
      <c r="I42" s="108"/>
      <c r="J42" s="113"/>
      <c r="K42" s="108">
        <f t="shared" si="4"/>
        <v>37</v>
      </c>
      <c r="L42" s="117">
        <f t="shared" si="5"/>
        <v>-82981.989180246717</v>
      </c>
      <c r="M42" s="117">
        <f t="shared" si="6"/>
        <v>-9408.8766852841509</v>
      </c>
      <c r="N42" s="117">
        <f t="shared" si="7"/>
        <v>-73573.112494962566</v>
      </c>
      <c r="O42" s="118">
        <f t="shared" ref="O42:O105" si="13">SUM(O41+M42)</f>
        <v>9612814.3312696051</v>
      </c>
    </row>
    <row r="43" spans="1:15" x14ac:dyDescent="0.25">
      <c r="A43" s="108"/>
      <c r="B43" s="113"/>
      <c r="C43" s="108">
        <f t="shared" si="1"/>
        <v>38</v>
      </c>
      <c r="D43" s="117">
        <f t="shared" si="2"/>
        <v>-117776.84495074695</v>
      </c>
      <c r="E43" s="117">
        <f t="shared" si="10"/>
        <v>-70221.607316693291</v>
      </c>
      <c r="F43" s="117">
        <f t="shared" si="11"/>
        <v>-47555.237634053658</v>
      </c>
      <c r="G43" s="118">
        <f t="shared" si="12"/>
        <v>7538616.4141319152</v>
      </c>
      <c r="H43" s="112"/>
      <c r="I43" s="108"/>
      <c r="J43" s="113"/>
      <c r="K43" s="108">
        <f t="shared" si="4"/>
        <v>38</v>
      </c>
      <c r="L43" s="117">
        <f t="shared" si="5"/>
        <v>-82981.989180246717</v>
      </c>
      <c r="M43" s="117">
        <f t="shared" si="6"/>
        <v>-9472.3081956040987</v>
      </c>
      <c r="N43" s="117">
        <f t="shared" si="7"/>
        <v>-73509.680984642619</v>
      </c>
      <c r="O43" s="118">
        <f t="shared" si="13"/>
        <v>9603342.0230740011</v>
      </c>
    </row>
    <row r="44" spans="1:15" x14ac:dyDescent="0.25">
      <c r="A44" s="108"/>
      <c r="B44" s="113"/>
      <c r="C44" s="108">
        <f t="shared" si="1"/>
        <v>39</v>
      </c>
      <c r="D44" s="117">
        <f t="shared" si="2"/>
        <v>-117776.84495074695</v>
      </c>
      <c r="E44" s="117">
        <f t="shared" si="10"/>
        <v>-70660.492362422636</v>
      </c>
      <c r="F44" s="117">
        <f t="shared" si="11"/>
        <v>-47116.352588324313</v>
      </c>
      <c r="G44" s="118">
        <f t="shared" si="12"/>
        <v>7467955.9217694923</v>
      </c>
      <c r="H44" s="112"/>
      <c r="I44" s="108"/>
      <c r="J44" s="113"/>
      <c r="K44" s="108">
        <f t="shared" si="4"/>
        <v>39</v>
      </c>
      <c r="L44" s="117">
        <f t="shared" si="5"/>
        <v>-82981.989180246717</v>
      </c>
      <c r="M44" s="117">
        <f t="shared" si="6"/>
        <v>-9536.1673400228174</v>
      </c>
      <c r="N44" s="117">
        <f t="shared" si="7"/>
        <v>-73445.8218402239</v>
      </c>
      <c r="O44" s="118">
        <f t="shared" si="13"/>
        <v>9593805.8557339776</v>
      </c>
    </row>
    <row r="45" spans="1:15" x14ac:dyDescent="0.25">
      <c r="A45" s="108"/>
      <c r="B45" s="113"/>
      <c r="C45" s="108">
        <f t="shared" si="1"/>
        <v>40</v>
      </c>
      <c r="D45" s="117">
        <f t="shared" si="2"/>
        <v>-117776.84495074695</v>
      </c>
      <c r="E45" s="117">
        <f t="shared" si="10"/>
        <v>-71102.120439687773</v>
      </c>
      <c r="F45" s="117">
        <f t="shared" si="11"/>
        <v>-46674.724511059176</v>
      </c>
      <c r="G45" s="118">
        <f t="shared" si="12"/>
        <v>7396853.8013298046</v>
      </c>
      <c r="H45" s="112"/>
      <c r="I45" s="108"/>
      <c r="J45" s="113"/>
      <c r="K45" s="108">
        <f t="shared" si="4"/>
        <v>40</v>
      </c>
      <c r="L45" s="117">
        <f t="shared" si="5"/>
        <v>-82981.989180246717</v>
      </c>
      <c r="M45" s="117">
        <f t="shared" si="6"/>
        <v>-9600.4570015067875</v>
      </c>
      <c r="N45" s="117">
        <f t="shared" si="7"/>
        <v>-73381.53217873993</v>
      </c>
      <c r="O45" s="118">
        <f t="shared" si="13"/>
        <v>9584205.3987324703</v>
      </c>
    </row>
    <row r="46" spans="1:15" x14ac:dyDescent="0.25">
      <c r="A46" s="108"/>
      <c r="B46" s="113"/>
      <c r="C46" s="108">
        <f t="shared" si="1"/>
        <v>41</v>
      </c>
      <c r="D46" s="117">
        <f t="shared" si="2"/>
        <v>-117776.84495074695</v>
      </c>
      <c r="E46" s="117">
        <f t="shared" si="10"/>
        <v>-71546.508692435818</v>
      </c>
      <c r="F46" s="117">
        <f t="shared" si="11"/>
        <v>-46230.33625831113</v>
      </c>
      <c r="G46" s="118">
        <f t="shared" si="12"/>
        <v>7325307.2926373687</v>
      </c>
      <c r="H46" s="112"/>
      <c r="I46" s="108"/>
      <c r="J46" s="113"/>
      <c r="K46" s="108">
        <f t="shared" si="4"/>
        <v>41</v>
      </c>
      <c r="L46" s="117">
        <f t="shared" si="5"/>
        <v>-82981.989180246717</v>
      </c>
      <c r="M46" s="117">
        <f t="shared" si="6"/>
        <v>-9665.1800824586244</v>
      </c>
      <c r="N46" s="117">
        <f t="shared" si="7"/>
        <v>-73316.809097788093</v>
      </c>
      <c r="O46" s="118">
        <f t="shared" si="13"/>
        <v>9574540.2186500113</v>
      </c>
    </row>
    <row r="47" spans="1:15" x14ac:dyDescent="0.25">
      <c r="A47" s="108"/>
      <c r="B47" s="113"/>
      <c r="C47" s="108">
        <f t="shared" si="1"/>
        <v>42</v>
      </c>
      <c r="D47" s="117">
        <f t="shared" si="2"/>
        <v>-117776.84495074695</v>
      </c>
      <c r="E47" s="117">
        <f t="shared" si="10"/>
        <v>-71993.674371763555</v>
      </c>
      <c r="F47" s="117">
        <f t="shared" si="11"/>
        <v>-45783.170578983394</v>
      </c>
      <c r="G47" s="118">
        <f t="shared" si="12"/>
        <v>7253313.6182656055</v>
      </c>
      <c r="H47" s="112"/>
      <c r="I47" s="108"/>
      <c r="J47" s="113"/>
      <c r="K47" s="108">
        <f t="shared" si="4"/>
        <v>42</v>
      </c>
      <c r="L47" s="117">
        <f t="shared" si="5"/>
        <v>-82981.989180246717</v>
      </c>
      <c r="M47" s="117">
        <f t="shared" si="6"/>
        <v>-9730.339504847856</v>
      </c>
      <c r="N47" s="117">
        <f t="shared" si="7"/>
        <v>-73251.649675398861</v>
      </c>
      <c r="O47" s="118">
        <f t="shared" si="13"/>
        <v>9564809.879145164</v>
      </c>
    </row>
    <row r="48" spans="1:15" x14ac:dyDescent="0.25">
      <c r="A48" s="108"/>
      <c r="B48" s="113"/>
      <c r="C48" s="108">
        <f t="shared" si="1"/>
        <v>43</v>
      </c>
      <c r="D48" s="117">
        <f t="shared" si="2"/>
        <v>-117776.84495074695</v>
      </c>
      <c r="E48" s="117">
        <f t="shared" si="10"/>
        <v>-72443.63483658708</v>
      </c>
      <c r="F48" s="117">
        <f t="shared" si="11"/>
        <v>-45333.210114159869</v>
      </c>
      <c r="G48" s="118">
        <f t="shared" si="12"/>
        <v>7180869.9834290184</v>
      </c>
      <c r="H48" s="112"/>
      <c r="I48" s="108"/>
      <c r="J48" s="113"/>
      <c r="K48" s="108">
        <f t="shared" si="4"/>
        <v>43</v>
      </c>
      <c r="L48" s="117">
        <f t="shared" si="5"/>
        <v>-82981.989180246717</v>
      </c>
      <c r="M48" s="117">
        <f t="shared" si="6"/>
        <v>-9795.9382103430398</v>
      </c>
      <c r="N48" s="117">
        <f t="shared" si="7"/>
        <v>-73186.050969903677</v>
      </c>
      <c r="O48" s="118">
        <f t="shared" si="13"/>
        <v>9555013.9409348201</v>
      </c>
    </row>
    <row r="49" spans="1:15" x14ac:dyDescent="0.25">
      <c r="A49" s="108"/>
      <c r="B49" s="113"/>
      <c r="C49" s="108">
        <f t="shared" si="1"/>
        <v>44</v>
      </c>
      <c r="D49" s="117">
        <f t="shared" si="2"/>
        <v>-117776.84495074695</v>
      </c>
      <c r="E49" s="117">
        <f t="shared" si="10"/>
        <v>-72896.407554315752</v>
      </c>
      <c r="F49" s="117">
        <f t="shared" si="11"/>
        <v>-44880.437396431196</v>
      </c>
      <c r="G49" s="118">
        <f t="shared" si="12"/>
        <v>7107973.575874703</v>
      </c>
      <c r="H49" s="112"/>
      <c r="I49" s="108"/>
      <c r="J49" s="113"/>
      <c r="K49" s="108">
        <f t="shared" si="4"/>
        <v>44</v>
      </c>
      <c r="L49" s="117">
        <f t="shared" si="5"/>
        <v>-82981.989180246717</v>
      </c>
      <c r="M49" s="117">
        <f t="shared" si="6"/>
        <v>-9861.9791604444326</v>
      </c>
      <c r="N49" s="117">
        <f t="shared" si="7"/>
        <v>-73120.010019802285</v>
      </c>
      <c r="O49" s="118">
        <f t="shared" si="13"/>
        <v>9545151.9617743753</v>
      </c>
    </row>
    <row r="50" spans="1:15" x14ac:dyDescent="0.25">
      <c r="A50" s="108"/>
      <c r="B50" s="113"/>
      <c r="C50" s="108">
        <f t="shared" si="1"/>
        <v>45</v>
      </c>
      <c r="D50" s="117">
        <f t="shared" si="2"/>
        <v>-117776.84495074695</v>
      </c>
      <c r="E50" s="117">
        <f t="shared" si="10"/>
        <v>-73352.010101530221</v>
      </c>
      <c r="F50" s="117">
        <f t="shared" si="11"/>
        <v>-44424.834849216728</v>
      </c>
      <c r="G50" s="118">
        <f t="shared" si="12"/>
        <v>7034621.5657731732</v>
      </c>
      <c r="H50" s="112"/>
      <c r="I50" s="108"/>
      <c r="J50" s="113"/>
      <c r="K50" s="108">
        <f t="shared" si="4"/>
        <v>45</v>
      </c>
      <c r="L50" s="117">
        <f t="shared" si="5"/>
        <v>-82981.989180246717</v>
      </c>
      <c r="M50" s="117">
        <f t="shared" si="6"/>
        <v>-9928.4653366177663</v>
      </c>
      <c r="N50" s="117">
        <f t="shared" si="7"/>
        <v>-73053.523843628951</v>
      </c>
      <c r="O50" s="118">
        <f t="shared" si="13"/>
        <v>9535223.4964377582</v>
      </c>
    </row>
    <row r="51" spans="1:15" x14ac:dyDescent="0.25">
      <c r="A51" s="108"/>
      <c r="B51" s="113"/>
      <c r="C51" s="108">
        <f t="shared" si="1"/>
        <v>46</v>
      </c>
      <c r="D51" s="117">
        <f t="shared" si="2"/>
        <v>-117776.84495074695</v>
      </c>
      <c r="E51" s="117">
        <f t="shared" si="10"/>
        <v>-73810.460164664793</v>
      </c>
      <c r="F51" s="117">
        <f t="shared" si="11"/>
        <v>-43966.384786082155</v>
      </c>
      <c r="G51" s="118">
        <f t="shared" si="12"/>
        <v>6960811.105608508</v>
      </c>
      <c r="H51" s="112"/>
      <c r="I51" s="108"/>
      <c r="J51" s="113"/>
      <c r="K51" s="108">
        <f t="shared" si="4"/>
        <v>46</v>
      </c>
      <c r="L51" s="117">
        <f t="shared" si="5"/>
        <v>-82981.989180246717</v>
      </c>
      <c r="M51" s="117">
        <f t="shared" si="6"/>
        <v>-9995.3997404287948</v>
      </c>
      <c r="N51" s="117">
        <f t="shared" si="7"/>
        <v>-72986.589439817923</v>
      </c>
      <c r="O51" s="118">
        <f t="shared" si="13"/>
        <v>9525228.0966973286</v>
      </c>
    </row>
    <row r="52" spans="1:15" x14ac:dyDescent="0.25">
      <c r="A52" s="108"/>
      <c r="B52" s="113"/>
      <c r="C52" s="108">
        <f t="shared" si="1"/>
        <v>47</v>
      </c>
      <c r="D52" s="117">
        <f t="shared" si="2"/>
        <v>-117776.84495074695</v>
      </c>
      <c r="E52" s="117">
        <f t="shared" si="10"/>
        <v>-74271.775540693954</v>
      </c>
      <c r="F52" s="117">
        <f t="shared" si="11"/>
        <v>-43505.069410052994</v>
      </c>
      <c r="G52" s="118">
        <f t="shared" si="12"/>
        <v>6886539.3300678143</v>
      </c>
      <c r="H52" s="112"/>
      <c r="I52" s="108"/>
      <c r="J52" s="113"/>
      <c r="K52" s="108">
        <f t="shared" si="4"/>
        <v>47</v>
      </c>
      <c r="L52" s="117">
        <f t="shared" si="5"/>
        <v>-82981.989180246717</v>
      </c>
      <c r="M52" s="117">
        <f t="shared" si="6"/>
        <v>-10062.785393678845</v>
      </c>
      <c r="N52" s="117">
        <f t="shared" si="7"/>
        <v>-72919.203786567872</v>
      </c>
      <c r="O52" s="118">
        <f t="shared" si="13"/>
        <v>9515165.3113036491</v>
      </c>
    </row>
    <row r="53" spans="1:15" x14ac:dyDescent="0.25">
      <c r="A53" s="108"/>
      <c r="B53" s="113">
        <f>SUM(D42:D53)</f>
        <v>-1413322.1394089635</v>
      </c>
      <c r="C53" s="108">
        <f t="shared" si="1"/>
        <v>48</v>
      </c>
      <c r="D53" s="117">
        <f t="shared" si="2"/>
        <v>-117776.84495074695</v>
      </c>
      <c r="E53" s="117">
        <f t="shared" si="10"/>
        <v>-74735.974137823272</v>
      </c>
      <c r="F53" s="117">
        <f t="shared" si="11"/>
        <v>-43040.870812923677</v>
      </c>
      <c r="G53" s="118">
        <f t="shared" si="12"/>
        <v>6811803.3559299912</v>
      </c>
      <c r="H53" s="112"/>
      <c r="I53" s="108"/>
      <c r="J53" s="113">
        <f>SUM(L42:L53)</f>
        <v>-995783.87016296061</v>
      </c>
      <c r="K53" s="108">
        <f t="shared" si="4"/>
        <v>48</v>
      </c>
      <c r="L53" s="117">
        <f t="shared" si="5"/>
        <v>-82981.989180246717</v>
      </c>
      <c r="M53" s="117">
        <f t="shared" si="6"/>
        <v>-10130.625338541242</v>
      </c>
      <c r="N53" s="117">
        <f t="shared" si="7"/>
        <v>-72851.363841705475</v>
      </c>
      <c r="O53" s="118">
        <f t="shared" si="13"/>
        <v>9505034.6859651078</v>
      </c>
    </row>
    <row r="54" spans="1:15" x14ac:dyDescent="0.25">
      <c r="A54" s="108"/>
      <c r="B54" s="113"/>
      <c r="C54" s="108">
        <f t="shared" si="1"/>
        <v>49</v>
      </c>
      <c r="D54" s="117">
        <f t="shared" si="2"/>
        <v>-117776.84495074695</v>
      </c>
      <c r="E54" s="117">
        <f t="shared" si="10"/>
        <v>-75203.073976184707</v>
      </c>
      <c r="F54" s="117">
        <f t="shared" si="11"/>
        <v>-42573.770974562241</v>
      </c>
      <c r="G54" s="118">
        <f t="shared" si="12"/>
        <v>6736600.2819538061</v>
      </c>
      <c r="H54" s="112"/>
      <c r="I54" s="108"/>
      <c r="J54" s="113"/>
      <c r="K54" s="108">
        <f t="shared" si="4"/>
        <v>49</v>
      </c>
      <c r="L54" s="117">
        <f t="shared" si="5"/>
        <v>-82981.989180246717</v>
      </c>
      <c r="M54" s="117">
        <f t="shared" si="6"/>
        <v>-10198.922637698561</v>
      </c>
      <c r="N54" s="117">
        <f t="shared" si="7"/>
        <v>-72783.066542548157</v>
      </c>
      <c r="O54" s="118">
        <f t="shared" si="13"/>
        <v>9494835.7633274086</v>
      </c>
    </row>
    <row r="55" spans="1:15" x14ac:dyDescent="0.25">
      <c r="A55" s="108"/>
      <c r="B55" s="113"/>
      <c r="C55" s="108">
        <f t="shared" si="1"/>
        <v>50</v>
      </c>
      <c r="D55" s="117">
        <f t="shared" si="2"/>
        <v>-117776.84495074695</v>
      </c>
      <c r="E55" s="117">
        <f t="shared" si="10"/>
        <v>-75673.093188535859</v>
      </c>
      <c r="F55" s="117">
        <f t="shared" si="11"/>
        <v>-42103.75176221109</v>
      </c>
      <c r="G55" s="118">
        <f t="shared" si="12"/>
        <v>6660927.1887652706</v>
      </c>
      <c r="H55" s="112"/>
      <c r="I55" s="108"/>
      <c r="J55" s="113"/>
      <c r="K55" s="108">
        <f t="shared" si="4"/>
        <v>50</v>
      </c>
      <c r="L55" s="117">
        <f t="shared" si="5"/>
        <v>-82981.989180246717</v>
      </c>
      <c r="M55" s="117">
        <f t="shared" si="6"/>
        <v>-10267.68037448106</v>
      </c>
      <c r="N55" s="117">
        <f t="shared" si="7"/>
        <v>-72714.308805765657</v>
      </c>
      <c r="O55" s="118">
        <f t="shared" si="13"/>
        <v>9484568.0829529278</v>
      </c>
    </row>
    <row r="56" spans="1:15" x14ac:dyDescent="0.25">
      <c r="A56" s="108"/>
      <c r="B56" s="113"/>
      <c r="C56" s="108">
        <f t="shared" si="1"/>
        <v>51</v>
      </c>
      <c r="D56" s="117">
        <f t="shared" si="2"/>
        <v>-117776.84495074695</v>
      </c>
      <c r="E56" s="117">
        <f t="shared" si="10"/>
        <v>-76146.050020964205</v>
      </c>
      <c r="F56" s="117">
        <f t="shared" si="11"/>
        <v>-41630.794929782744</v>
      </c>
      <c r="G56" s="118">
        <f t="shared" si="12"/>
        <v>6584781.1387443068</v>
      </c>
      <c r="H56" s="112"/>
      <c r="I56" s="108"/>
      <c r="J56" s="113"/>
      <c r="K56" s="108">
        <f t="shared" si="4"/>
        <v>51</v>
      </c>
      <c r="L56" s="117">
        <f t="shared" si="5"/>
        <v>-82981.989180246717</v>
      </c>
      <c r="M56" s="117">
        <f t="shared" si="6"/>
        <v>-10336.901653005683</v>
      </c>
      <c r="N56" s="117">
        <f t="shared" si="7"/>
        <v>-72645.087527241034</v>
      </c>
      <c r="O56" s="118">
        <f t="shared" si="13"/>
        <v>9474231.181299923</v>
      </c>
    </row>
    <row r="57" spans="1:15" x14ac:dyDescent="0.25">
      <c r="A57" s="108"/>
      <c r="B57" s="113"/>
      <c r="C57" s="108">
        <f t="shared" si="1"/>
        <v>52</v>
      </c>
      <c r="D57" s="117">
        <f t="shared" si="2"/>
        <v>-117776.84495074695</v>
      </c>
      <c r="E57" s="117">
        <f t="shared" si="10"/>
        <v>-76621.962833595258</v>
      </c>
      <c r="F57" s="117">
        <f t="shared" si="11"/>
        <v>-41154.88211715169</v>
      </c>
      <c r="G57" s="118">
        <f t="shared" si="12"/>
        <v>6508159.1759107113</v>
      </c>
      <c r="H57" s="112"/>
      <c r="I57" s="108"/>
      <c r="J57" s="113"/>
      <c r="K57" s="108">
        <f t="shared" si="4"/>
        <v>52</v>
      </c>
      <c r="L57" s="117">
        <f t="shared" si="5"/>
        <v>-82981.989180246717</v>
      </c>
      <c r="M57" s="117">
        <f t="shared" si="6"/>
        <v>-10406.58959831635</v>
      </c>
      <c r="N57" s="117">
        <f t="shared" si="7"/>
        <v>-72575.399581930367</v>
      </c>
      <c r="O57" s="118">
        <f t="shared" si="13"/>
        <v>9463824.5917016063</v>
      </c>
    </row>
    <row r="58" spans="1:15" x14ac:dyDescent="0.25">
      <c r="A58" s="108"/>
      <c r="B58" s="113"/>
      <c r="C58" s="108">
        <f t="shared" si="1"/>
        <v>53</v>
      </c>
      <c r="D58" s="117">
        <f t="shared" si="2"/>
        <v>-117776.84495074695</v>
      </c>
      <c r="E58" s="117">
        <f t="shared" si="10"/>
        <v>-77100.850101305216</v>
      </c>
      <c r="F58" s="117">
        <f t="shared" si="11"/>
        <v>-40675.994849441733</v>
      </c>
      <c r="G58" s="118">
        <f t="shared" si="12"/>
        <v>6431058.3258094061</v>
      </c>
      <c r="H58" s="112"/>
      <c r="I58" s="108"/>
      <c r="J58" s="113"/>
      <c r="K58" s="108">
        <f t="shared" si="4"/>
        <v>53</v>
      </c>
      <c r="L58" s="117">
        <f t="shared" si="5"/>
        <v>-82981.989180246717</v>
      </c>
      <c r="M58" s="117">
        <f t="shared" si="6"/>
        <v>-10476.747356524997</v>
      </c>
      <c r="N58" s="117">
        <f t="shared" si="7"/>
        <v>-72505.241823721721</v>
      </c>
      <c r="O58" s="118">
        <f t="shared" si="13"/>
        <v>9453347.8443450816</v>
      </c>
    </row>
    <row r="59" spans="1:15" x14ac:dyDescent="0.25">
      <c r="A59" s="108"/>
      <c r="B59" s="113"/>
      <c r="C59" s="108">
        <f t="shared" si="1"/>
        <v>54</v>
      </c>
      <c r="D59" s="117">
        <f t="shared" si="2"/>
        <v>-117776.84495074695</v>
      </c>
      <c r="E59" s="117">
        <f t="shared" si="10"/>
        <v>-77582.730414438382</v>
      </c>
      <c r="F59" s="117">
        <f t="shared" si="11"/>
        <v>-40194.114536308567</v>
      </c>
      <c r="G59" s="118">
        <f t="shared" si="12"/>
        <v>6353475.5953949681</v>
      </c>
      <c r="H59" s="112"/>
      <c r="I59" s="108"/>
      <c r="J59" s="113"/>
      <c r="K59" s="108">
        <f t="shared" si="4"/>
        <v>54</v>
      </c>
      <c r="L59" s="117">
        <f t="shared" si="5"/>
        <v>-82981.989180246717</v>
      </c>
      <c r="M59" s="117">
        <f t="shared" si="6"/>
        <v>-10547.378094953587</v>
      </c>
      <c r="N59" s="117">
        <f t="shared" si="7"/>
        <v>-72434.611085293131</v>
      </c>
      <c r="O59" s="118">
        <f t="shared" si="13"/>
        <v>9442800.4662501272</v>
      </c>
    </row>
    <row r="60" spans="1:15" x14ac:dyDescent="0.25">
      <c r="A60" s="108"/>
      <c r="B60" s="113"/>
      <c r="C60" s="108">
        <f t="shared" si="1"/>
        <v>55</v>
      </c>
      <c r="D60" s="117">
        <f t="shared" si="2"/>
        <v>-117776.84495074695</v>
      </c>
      <c r="E60" s="117">
        <f t="shared" si="10"/>
        <v>-78067.622479528625</v>
      </c>
      <c r="F60" s="117">
        <f t="shared" si="11"/>
        <v>-39709.222471218323</v>
      </c>
      <c r="G60" s="118">
        <f t="shared" si="12"/>
        <v>6275407.9729154399</v>
      </c>
      <c r="H60" s="112"/>
      <c r="I60" s="108"/>
      <c r="J60" s="113"/>
      <c r="K60" s="108">
        <f t="shared" si="4"/>
        <v>55</v>
      </c>
      <c r="L60" s="117">
        <f t="shared" si="5"/>
        <v>-82981.989180246717</v>
      </c>
      <c r="M60" s="117">
        <f t="shared" si="6"/>
        <v>-10618.485002277055</v>
      </c>
      <c r="N60" s="117">
        <f t="shared" si="7"/>
        <v>-72363.504177969662</v>
      </c>
      <c r="O60" s="118">
        <f t="shared" si="13"/>
        <v>9432181.9812478498</v>
      </c>
    </row>
    <row r="61" spans="1:15" x14ac:dyDescent="0.25">
      <c r="A61" s="108"/>
      <c r="B61" s="113"/>
      <c r="C61" s="108">
        <f t="shared" si="1"/>
        <v>56</v>
      </c>
      <c r="D61" s="117">
        <f t="shared" si="2"/>
        <v>-117776.84495074695</v>
      </c>
      <c r="E61" s="117">
        <f t="shared" si="10"/>
        <v>-78555.545120025679</v>
      </c>
      <c r="F61" s="117">
        <f t="shared" si="11"/>
        <v>-39221.299830721269</v>
      </c>
      <c r="G61" s="118">
        <f t="shared" si="12"/>
        <v>6196852.4277954139</v>
      </c>
      <c r="H61" s="112"/>
      <c r="I61" s="108"/>
      <c r="J61" s="113"/>
      <c r="K61" s="108">
        <f t="shared" si="4"/>
        <v>56</v>
      </c>
      <c r="L61" s="117">
        <f t="shared" si="5"/>
        <v>-82981.989180246717</v>
      </c>
      <c r="M61" s="117">
        <f t="shared" si="6"/>
        <v>-10690.071288667416</v>
      </c>
      <c r="N61" s="117">
        <f t="shared" si="7"/>
        <v>-72291.917891579302</v>
      </c>
      <c r="O61" s="118">
        <f t="shared" si="13"/>
        <v>9421491.9099591821</v>
      </c>
    </row>
    <row r="62" spans="1:15" x14ac:dyDescent="0.25">
      <c r="A62" s="108"/>
      <c r="B62" s="113"/>
      <c r="C62" s="108">
        <f t="shared" si="1"/>
        <v>57</v>
      </c>
      <c r="D62" s="117">
        <f t="shared" si="2"/>
        <v>-117776.84495074695</v>
      </c>
      <c r="E62" s="117">
        <f t="shared" si="10"/>
        <v>-79046.517277025836</v>
      </c>
      <c r="F62" s="117">
        <f t="shared" si="11"/>
        <v>-38730.327673721113</v>
      </c>
      <c r="G62" s="118">
        <f t="shared" si="12"/>
        <v>6117805.9105183883</v>
      </c>
      <c r="H62" s="112"/>
      <c r="I62" s="108"/>
      <c r="J62" s="113"/>
      <c r="K62" s="108">
        <f t="shared" si="4"/>
        <v>57</v>
      </c>
      <c r="L62" s="117">
        <f t="shared" si="5"/>
        <v>-82981.989180246717</v>
      </c>
      <c r="M62" s="117">
        <f t="shared" si="6"/>
        <v>-10762.140185938508</v>
      </c>
      <c r="N62" s="117">
        <f t="shared" si="7"/>
        <v>-72219.84899430821</v>
      </c>
      <c r="O62" s="118">
        <f t="shared" si="13"/>
        <v>9410729.769773243</v>
      </c>
    </row>
    <row r="63" spans="1:15" x14ac:dyDescent="0.25">
      <c r="A63" s="108"/>
      <c r="B63" s="113"/>
      <c r="C63" s="108">
        <f t="shared" si="1"/>
        <v>58</v>
      </c>
      <c r="D63" s="117">
        <f t="shared" si="2"/>
        <v>-117776.84495074695</v>
      </c>
      <c r="E63" s="117">
        <f t="shared" si="10"/>
        <v>-79540.558010007255</v>
      </c>
      <c r="F63" s="117">
        <f t="shared" si="11"/>
        <v>-38236.286940739694</v>
      </c>
      <c r="G63" s="118">
        <f t="shared" si="12"/>
        <v>6038265.352508381</v>
      </c>
      <c r="H63" s="112"/>
      <c r="I63" s="108"/>
      <c r="J63" s="113"/>
      <c r="K63" s="108">
        <f t="shared" si="4"/>
        <v>58</v>
      </c>
      <c r="L63" s="117">
        <f t="shared" si="5"/>
        <v>-82981.989180246717</v>
      </c>
      <c r="M63" s="117">
        <f t="shared" si="6"/>
        <v>-10834.694947692042</v>
      </c>
      <c r="N63" s="117">
        <f t="shared" si="7"/>
        <v>-72147.294232554676</v>
      </c>
      <c r="O63" s="118">
        <f t="shared" si="13"/>
        <v>9399895.0748255514</v>
      </c>
    </row>
    <row r="64" spans="1:15" x14ac:dyDescent="0.25">
      <c r="A64" s="108"/>
      <c r="B64" s="113"/>
      <c r="C64" s="108">
        <f t="shared" si="1"/>
        <v>59</v>
      </c>
      <c r="D64" s="117">
        <f t="shared" si="2"/>
        <v>-117776.84495074695</v>
      </c>
      <c r="E64" s="117">
        <f t="shared" si="10"/>
        <v>-80037.686497569797</v>
      </c>
      <c r="F64" s="117">
        <f t="shared" si="11"/>
        <v>-37739.158453177151</v>
      </c>
      <c r="G64" s="118">
        <f t="shared" si="12"/>
        <v>5958227.666010811</v>
      </c>
      <c r="H64" s="112"/>
      <c r="I64" s="108"/>
      <c r="J64" s="113"/>
      <c r="K64" s="108">
        <f t="shared" si="4"/>
        <v>59</v>
      </c>
      <c r="L64" s="117">
        <f t="shared" si="5"/>
        <v>-82981.989180246717</v>
      </c>
      <c r="M64" s="117">
        <f t="shared" si="6"/>
        <v>-10907.738849464396</v>
      </c>
      <c r="N64" s="117">
        <f t="shared" si="7"/>
        <v>-72074.250330782321</v>
      </c>
      <c r="O64" s="118">
        <f t="shared" si="13"/>
        <v>9388987.3359760866</v>
      </c>
    </row>
    <row r="65" spans="1:15" x14ac:dyDescent="0.25">
      <c r="A65" s="114">
        <f>B65+B53+B41+B29+B17</f>
        <v>-7066610.6970448177</v>
      </c>
      <c r="B65" s="113">
        <f>SUM(D54:D65)</f>
        <v>-1413322.1394089635</v>
      </c>
      <c r="C65" s="108">
        <f t="shared" si="1"/>
        <v>60</v>
      </c>
      <c r="D65" s="117">
        <f t="shared" si="2"/>
        <v>-117776.84495074695</v>
      </c>
      <c r="E65" s="117">
        <f t="shared" si="10"/>
        <v>-80537.922038179619</v>
      </c>
      <c r="F65" s="117">
        <f t="shared" si="11"/>
        <v>-37238.92291256733</v>
      </c>
      <c r="G65" s="118">
        <f t="shared" si="12"/>
        <v>5877689.7439726312</v>
      </c>
      <c r="H65" s="112"/>
      <c r="I65" s="114">
        <f>J65+J53+J41+J29+J17</f>
        <v>-4978919.3508148026</v>
      </c>
      <c r="J65" s="113">
        <f>SUM(L54:L65)</f>
        <v>-995783.87016296061</v>
      </c>
      <c r="K65" s="108">
        <f t="shared" si="4"/>
        <v>60</v>
      </c>
      <c r="L65" s="117">
        <f t="shared" si="5"/>
        <v>-82981.989180246717</v>
      </c>
      <c r="M65" s="117">
        <f t="shared" si="6"/>
        <v>-10981.275188874541</v>
      </c>
      <c r="N65" s="117">
        <f t="shared" si="7"/>
        <v>-72000.713991372177</v>
      </c>
      <c r="O65" s="118">
        <f t="shared" si="13"/>
        <v>9378006.0607872121</v>
      </c>
    </row>
    <row r="66" spans="1:15" x14ac:dyDescent="0.25">
      <c r="A66" s="108"/>
      <c r="B66" s="113"/>
      <c r="C66" s="108">
        <f t="shared" si="1"/>
        <v>61</v>
      </c>
      <c r="D66" s="117">
        <f t="shared" si="2"/>
        <v>-117776.84495074695</v>
      </c>
      <c r="E66" s="117">
        <f t="shared" si="10"/>
        <v>-81041.284050918242</v>
      </c>
      <c r="F66" s="117">
        <f t="shared" si="11"/>
        <v>-36735.560899828706</v>
      </c>
      <c r="G66" s="118">
        <f t="shared" si="12"/>
        <v>5796648.459921713</v>
      </c>
      <c r="H66" s="112"/>
      <c r="I66" s="108"/>
      <c r="J66" s="113"/>
      <c r="K66" s="108">
        <f t="shared" si="4"/>
        <v>61</v>
      </c>
      <c r="L66" s="117">
        <f t="shared" si="5"/>
        <v>-82981.989180246717</v>
      </c>
      <c r="M66" s="117">
        <f t="shared" si="6"/>
        <v>-11055.307285772884</v>
      </c>
      <c r="N66" s="117">
        <f t="shared" si="7"/>
        <v>-71926.681894473833</v>
      </c>
      <c r="O66" s="118">
        <f t="shared" si="13"/>
        <v>9366950.7535014395</v>
      </c>
    </row>
    <row r="67" spans="1:15" x14ac:dyDescent="0.25">
      <c r="A67" s="108"/>
      <c r="B67" s="113"/>
      <c r="C67" s="108">
        <f t="shared" si="1"/>
        <v>62</v>
      </c>
      <c r="D67" s="117">
        <f t="shared" si="2"/>
        <v>-117776.84495074695</v>
      </c>
      <c r="E67" s="117">
        <f t="shared" si="10"/>
        <v>-81547.792076236481</v>
      </c>
      <c r="F67" s="117">
        <f t="shared" si="11"/>
        <v>-36229.052874510468</v>
      </c>
      <c r="G67" s="118">
        <f t="shared" si="12"/>
        <v>5715100.6678454764</v>
      </c>
      <c r="H67" s="112"/>
      <c r="I67" s="108"/>
      <c r="J67" s="113"/>
      <c r="K67" s="108">
        <f t="shared" si="4"/>
        <v>62</v>
      </c>
      <c r="L67" s="117">
        <f t="shared" si="5"/>
        <v>-82981.989180246717</v>
      </c>
      <c r="M67" s="117">
        <f t="shared" si="6"/>
        <v>-11129.838482391104</v>
      </c>
      <c r="N67" s="117">
        <f t="shared" si="7"/>
        <v>-71852.150697855614</v>
      </c>
      <c r="O67" s="118">
        <f t="shared" si="13"/>
        <v>9355820.9150190484</v>
      </c>
    </row>
    <row r="68" spans="1:15" x14ac:dyDescent="0.25">
      <c r="A68" s="108"/>
      <c r="B68" s="113"/>
      <c r="C68" s="108">
        <f t="shared" si="1"/>
        <v>63</v>
      </c>
      <c r="D68" s="117">
        <f t="shared" si="2"/>
        <v>-117776.84495074695</v>
      </c>
      <c r="E68" s="117">
        <f t="shared" si="10"/>
        <v>-82057.465776712983</v>
      </c>
      <c r="F68" s="117">
        <f t="shared" si="11"/>
        <v>-35719.379174033966</v>
      </c>
      <c r="G68" s="118">
        <f t="shared" si="12"/>
        <v>5633043.2020687638</v>
      </c>
      <c r="H68" s="112"/>
      <c r="I68" s="108"/>
      <c r="J68" s="113"/>
      <c r="K68" s="108">
        <f t="shared" si="4"/>
        <v>63</v>
      </c>
      <c r="L68" s="117">
        <f t="shared" si="5"/>
        <v>-82981.989180246717</v>
      </c>
      <c r="M68" s="117">
        <f t="shared" si="6"/>
        <v>-11204.872143493252</v>
      </c>
      <c r="N68" s="117">
        <f t="shared" si="7"/>
        <v>-71777.117036753465</v>
      </c>
      <c r="O68" s="118">
        <f t="shared" si="13"/>
        <v>9344616.0428755544</v>
      </c>
    </row>
    <row r="69" spans="1:15" x14ac:dyDescent="0.25">
      <c r="A69" s="108"/>
      <c r="B69" s="113"/>
      <c r="C69" s="108">
        <f t="shared" si="1"/>
        <v>64</v>
      </c>
      <c r="D69" s="117">
        <f t="shared" si="2"/>
        <v>-117776.84495074695</v>
      </c>
      <c r="E69" s="117">
        <f t="shared" si="10"/>
        <v>-82570.324937817437</v>
      </c>
      <c r="F69" s="117">
        <f t="shared" si="11"/>
        <v>-35206.520012929512</v>
      </c>
      <c r="G69" s="118">
        <f t="shared" si="12"/>
        <v>5550472.8771309461</v>
      </c>
      <c r="H69" s="112"/>
      <c r="I69" s="108"/>
      <c r="J69" s="113"/>
      <c r="K69" s="108">
        <f t="shared" si="4"/>
        <v>64</v>
      </c>
      <c r="L69" s="117">
        <f t="shared" si="5"/>
        <v>-82981.989180246717</v>
      </c>
      <c r="M69" s="117">
        <f t="shared" si="6"/>
        <v>-11280.411656527285</v>
      </c>
      <c r="N69" s="117">
        <f t="shared" si="7"/>
        <v>-71701.577523719432</v>
      </c>
      <c r="O69" s="118">
        <f t="shared" si="13"/>
        <v>9333335.6312190276</v>
      </c>
    </row>
    <row r="70" spans="1:15" x14ac:dyDescent="0.25">
      <c r="A70" s="108"/>
      <c r="B70" s="113"/>
      <c r="C70" s="108">
        <f t="shared" si="1"/>
        <v>65</v>
      </c>
      <c r="D70" s="117">
        <f t="shared" si="2"/>
        <v>-117776.84495074695</v>
      </c>
      <c r="E70" s="117">
        <f t="shared" si="10"/>
        <v>-83086.389468678797</v>
      </c>
      <c r="F70" s="117">
        <f t="shared" si="11"/>
        <v>-34690.455482068151</v>
      </c>
      <c r="G70" s="118">
        <f t="shared" si="12"/>
        <v>5467386.4876622669</v>
      </c>
      <c r="H70" s="112"/>
      <c r="I70" s="108"/>
      <c r="J70" s="113"/>
      <c r="K70" s="108">
        <f t="shared" si="4"/>
        <v>65</v>
      </c>
      <c r="L70" s="117">
        <f t="shared" si="5"/>
        <v>-82981.989180246717</v>
      </c>
      <c r="M70" s="117">
        <f t="shared" si="6"/>
        <v>-11356.460431778381</v>
      </c>
      <c r="N70" s="117">
        <f t="shared" si="7"/>
        <v>-71625.528748468336</v>
      </c>
      <c r="O70" s="118">
        <f t="shared" si="13"/>
        <v>9321979.1707872488</v>
      </c>
    </row>
    <row r="71" spans="1:15" x14ac:dyDescent="0.25">
      <c r="A71" s="108"/>
      <c r="B71" s="113"/>
      <c r="C71" s="108">
        <f t="shared" si="1"/>
        <v>66</v>
      </c>
      <c r="D71" s="117">
        <f t="shared" si="2"/>
        <v>-117776.84495074695</v>
      </c>
      <c r="E71" s="117">
        <f t="shared" si="10"/>
        <v>-83605.679402858048</v>
      </c>
      <c r="F71" s="117">
        <f t="shared" si="11"/>
        <v>-34171.165547888901</v>
      </c>
      <c r="G71" s="118">
        <f t="shared" si="12"/>
        <v>5383780.8082594089</v>
      </c>
      <c r="H71" s="112"/>
      <c r="I71" s="108"/>
      <c r="J71" s="113"/>
      <c r="K71" s="108">
        <f t="shared" si="4"/>
        <v>66</v>
      </c>
      <c r="L71" s="117">
        <f t="shared" si="5"/>
        <v>-82981.989180246717</v>
      </c>
      <c r="M71" s="117">
        <f t="shared" si="6"/>
        <v>-11433.021902522611</v>
      </c>
      <c r="N71" s="117">
        <f t="shared" si="7"/>
        <v>-71548.967277724107</v>
      </c>
      <c r="O71" s="118">
        <f t="shared" si="13"/>
        <v>9310546.1488847267</v>
      </c>
    </row>
    <row r="72" spans="1:15" x14ac:dyDescent="0.25">
      <c r="A72" s="108"/>
      <c r="B72" s="113"/>
      <c r="C72" s="108">
        <f t="shared" ref="C72:C135" si="14">SUM(C71+1)</f>
        <v>67</v>
      </c>
      <c r="D72" s="117">
        <f t="shared" ref="D72:D135" si="15">PMT($B$3/12,$B$2,$B$1)</f>
        <v>-117776.84495074695</v>
      </c>
      <c r="E72" s="117">
        <f t="shared" si="10"/>
        <v>-84128.214899125916</v>
      </c>
      <c r="F72" s="117">
        <f t="shared" si="11"/>
        <v>-33648.630051621032</v>
      </c>
      <c r="G72" s="118">
        <f t="shared" si="12"/>
        <v>5299652.5933602834</v>
      </c>
      <c r="H72" s="112"/>
      <c r="I72" s="108"/>
      <c r="J72" s="113"/>
      <c r="K72" s="108">
        <f t="shared" ref="K72:K135" si="16">SUM(K71+1)</f>
        <v>67</v>
      </c>
      <c r="L72" s="117">
        <f t="shared" ref="L72:L135" si="17">PMT($J$3/12,$J$2,$J$1)</f>
        <v>-82981.989180246717</v>
      </c>
      <c r="M72" s="117">
        <f t="shared" ref="M72:M135" si="18">PPMT($J$3/12,K72,$J$2,$J$1)</f>
        <v>-11510.09952518213</v>
      </c>
      <c r="N72" s="117">
        <f t="shared" ref="N72:N135" si="19">SUM(L72-M72)</f>
        <v>-71471.889655064588</v>
      </c>
      <c r="O72" s="118">
        <f t="shared" si="13"/>
        <v>9299036.0493595451</v>
      </c>
    </row>
    <row r="73" spans="1:15" x14ac:dyDescent="0.25">
      <c r="A73" s="108"/>
      <c r="B73" s="113"/>
      <c r="C73" s="108">
        <f t="shared" si="14"/>
        <v>68</v>
      </c>
      <c r="D73" s="117">
        <f t="shared" si="15"/>
        <v>-117776.84495074695</v>
      </c>
      <c r="E73" s="117">
        <f t="shared" si="10"/>
        <v>-84654.016242245474</v>
      </c>
      <c r="F73" s="117">
        <f t="shared" si="11"/>
        <v>-33122.828708501474</v>
      </c>
      <c r="G73" s="118">
        <f t="shared" si="12"/>
        <v>5214998.5771180382</v>
      </c>
      <c r="H73" s="112"/>
      <c r="I73" s="108"/>
      <c r="J73" s="113"/>
      <c r="K73" s="108">
        <f t="shared" si="16"/>
        <v>68</v>
      </c>
      <c r="L73" s="117">
        <f t="shared" si="17"/>
        <v>-82981.989180246717</v>
      </c>
      <c r="M73" s="117">
        <f t="shared" si="18"/>
        <v>-11587.696779481063</v>
      </c>
      <c r="N73" s="117">
        <f t="shared" si="19"/>
        <v>-71394.292400765655</v>
      </c>
      <c r="O73" s="118">
        <f t="shared" si="13"/>
        <v>9287448.3525800649</v>
      </c>
    </row>
    <row r="74" spans="1:15" x14ac:dyDescent="0.25">
      <c r="A74" s="108"/>
      <c r="B74" s="113"/>
      <c r="C74" s="108">
        <f t="shared" si="14"/>
        <v>69</v>
      </c>
      <c r="D74" s="117">
        <f t="shared" si="15"/>
        <v>-117776.84495074695</v>
      </c>
      <c r="E74" s="117">
        <f t="shared" si="10"/>
        <v>-85183.103843759498</v>
      </c>
      <c r="F74" s="117">
        <f t="shared" si="11"/>
        <v>-32593.741106987451</v>
      </c>
      <c r="G74" s="118">
        <f t="shared" si="12"/>
        <v>5129815.4732742785</v>
      </c>
      <c r="H74" s="112"/>
      <c r="I74" s="108"/>
      <c r="J74" s="113"/>
      <c r="K74" s="108">
        <f t="shared" si="16"/>
        <v>69</v>
      </c>
      <c r="L74" s="117">
        <f t="shared" si="17"/>
        <v>-82981.989180246717</v>
      </c>
      <c r="M74" s="117">
        <f t="shared" si="18"/>
        <v>-11665.817168602734</v>
      </c>
      <c r="N74" s="117">
        <f t="shared" si="19"/>
        <v>-71316.172011643983</v>
      </c>
      <c r="O74" s="118">
        <f t="shared" si="13"/>
        <v>9275782.5354114622</v>
      </c>
    </row>
    <row r="75" spans="1:15" x14ac:dyDescent="0.25">
      <c r="A75" s="108"/>
      <c r="B75" s="113"/>
      <c r="C75" s="108">
        <f t="shared" si="14"/>
        <v>70</v>
      </c>
      <c r="D75" s="117">
        <f t="shared" si="15"/>
        <v>-117776.84495074695</v>
      </c>
      <c r="E75" s="117">
        <f t="shared" si="10"/>
        <v>-85715.498242783011</v>
      </c>
      <c r="F75" s="117">
        <f t="shared" si="11"/>
        <v>-32061.346707963938</v>
      </c>
      <c r="G75" s="118">
        <f t="shared" si="12"/>
        <v>5044099.9750314951</v>
      </c>
      <c r="H75" s="112"/>
      <c r="I75" s="108"/>
      <c r="J75" s="113"/>
      <c r="K75" s="108">
        <f t="shared" si="16"/>
        <v>70</v>
      </c>
      <c r="L75" s="117">
        <f t="shared" si="17"/>
        <v>-82981.989180246717</v>
      </c>
      <c r="M75" s="117">
        <f t="shared" si="18"/>
        <v>-11744.464219347719</v>
      </c>
      <c r="N75" s="117">
        <f t="shared" si="19"/>
        <v>-71237.524960898998</v>
      </c>
      <c r="O75" s="118">
        <f t="shared" si="13"/>
        <v>9264038.0711921137</v>
      </c>
    </row>
    <row r="76" spans="1:15" x14ac:dyDescent="0.25">
      <c r="A76" s="108"/>
      <c r="B76" s="113"/>
      <c r="C76" s="108">
        <f t="shared" si="14"/>
        <v>71</v>
      </c>
      <c r="D76" s="117">
        <f t="shared" si="15"/>
        <v>-117776.84495074695</v>
      </c>
      <c r="E76" s="117">
        <f t="shared" si="10"/>
        <v>-86251.220106800407</v>
      </c>
      <c r="F76" s="117">
        <f t="shared" si="11"/>
        <v>-31525.624843946542</v>
      </c>
      <c r="G76" s="118">
        <f t="shared" si="12"/>
        <v>4957848.754924695</v>
      </c>
      <c r="H76" s="112"/>
      <c r="I76" s="108"/>
      <c r="J76" s="113"/>
      <c r="K76" s="108">
        <f t="shared" si="16"/>
        <v>71</v>
      </c>
      <c r="L76" s="117">
        <f t="shared" si="17"/>
        <v>-82981.989180246717</v>
      </c>
      <c r="M76" s="117">
        <f t="shared" si="18"/>
        <v>-11823.641482293169</v>
      </c>
      <c r="N76" s="117">
        <f t="shared" si="19"/>
        <v>-71158.347697953548</v>
      </c>
      <c r="O76" s="118">
        <f t="shared" si="13"/>
        <v>9252214.4297098201</v>
      </c>
    </row>
    <row r="77" spans="1:15" x14ac:dyDescent="0.25">
      <c r="A77" s="108"/>
      <c r="B77" s="113">
        <f>SUM(D66:D77)</f>
        <v>-1413322.1394089635</v>
      </c>
      <c r="C77" s="108">
        <f t="shared" si="14"/>
        <v>72</v>
      </c>
      <c r="D77" s="117">
        <f t="shared" si="15"/>
        <v>-117776.84495074695</v>
      </c>
      <c r="E77" s="117">
        <f t="shared" si="10"/>
        <v>-86790.290232467902</v>
      </c>
      <c r="F77" s="117">
        <f t="shared" si="11"/>
        <v>-30986.554718279047</v>
      </c>
      <c r="G77" s="118">
        <f t="shared" si="12"/>
        <v>4871058.4646922275</v>
      </c>
      <c r="H77" s="112"/>
      <c r="I77" s="108"/>
      <c r="J77" s="113">
        <f>SUM(L66:L77)</f>
        <v>-995783.87016296061</v>
      </c>
      <c r="K77" s="108">
        <f t="shared" si="16"/>
        <v>72</v>
      </c>
      <c r="L77" s="117">
        <f t="shared" si="17"/>
        <v>-82981.989180246717</v>
      </c>
      <c r="M77" s="117">
        <f t="shared" si="18"/>
        <v>-11903.352531952944</v>
      </c>
      <c r="N77" s="117">
        <f t="shared" si="19"/>
        <v>-71078.636648293774</v>
      </c>
      <c r="O77" s="118">
        <f t="shared" si="13"/>
        <v>9240311.0771778673</v>
      </c>
    </row>
    <row r="78" spans="1:15" x14ac:dyDescent="0.25">
      <c r="A78" s="108"/>
      <c r="B78" s="113"/>
      <c r="C78" s="108">
        <f t="shared" si="14"/>
        <v>73</v>
      </c>
      <c r="D78" s="117">
        <f t="shared" si="15"/>
        <v>-117776.84495074695</v>
      </c>
      <c r="E78" s="117">
        <f t="shared" si="10"/>
        <v>-87332.729546420815</v>
      </c>
      <c r="F78" s="117">
        <f t="shared" si="11"/>
        <v>-30444.115404326134</v>
      </c>
      <c r="G78" s="118">
        <f t="shared" si="12"/>
        <v>4783725.7351458063</v>
      </c>
      <c r="H78" s="112"/>
      <c r="I78" s="108"/>
      <c r="J78" s="113"/>
      <c r="K78" s="108">
        <f t="shared" si="16"/>
        <v>73</v>
      </c>
      <c r="L78" s="117">
        <f t="shared" si="17"/>
        <v>-82981.989180246717</v>
      </c>
      <c r="M78" s="117">
        <f t="shared" si="18"/>
        <v>-11983.600966939193</v>
      </c>
      <c r="N78" s="117">
        <f t="shared" si="19"/>
        <v>-70998.388213307524</v>
      </c>
      <c r="O78" s="118">
        <f t="shared" si="13"/>
        <v>9228327.4762109276</v>
      </c>
    </row>
    <row r="79" spans="1:15" x14ac:dyDescent="0.25">
      <c r="A79" s="108"/>
      <c r="B79" s="113"/>
      <c r="C79" s="108">
        <f t="shared" si="14"/>
        <v>74</v>
      </c>
      <c r="D79" s="117">
        <f t="shared" si="15"/>
        <v>-117776.84495074695</v>
      </c>
      <c r="E79" s="117">
        <f t="shared" si="10"/>
        <v>-87878.559106085973</v>
      </c>
      <c r="F79" s="117">
        <f t="shared" si="11"/>
        <v>-29898.285844660975</v>
      </c>
      <c r="G79" s="118">
        <f t="shared" si="12"/>
        <v>4695847.17603972</v>
      </c>
      <c r="H79" s="112"/>
      <c r="I79" s="108"/>
      <c r="J79" s="113"/>
      <c r="K79" s="108">
        <f t="shared" si="16"/>
        <v>74</v>
      </c>
      <c r="L79" s="117">
        <f t="shared" si="17"/>
        <v>-82981.989180246717</v>
      </c>
      <c r="M79" s="117">
        <f t="shared" si="18"/>
        <v>-12064.390410124644</v>
      </c>
      <c r="N79" s="117">
        <f t="shared" si="19"/>
        <v>-70917.598770122073</v>
      </c>
      <c r="O79" s="118">
        <f t="shared" si="13"/>
        <v>9216263.0858008023</v>
      </c>
    </row>
    <row r="80" spans="1:15" x14ac:dyDescent="0.25">
      <c r="A80" s="108"/>
      <c r="B80" s="113"/>
      <c r="C80" s="108">
        <f t="shared" si="14"/>
        <v>75</v>
      </c>
      <c r="D80" s="117">
        <f t="shared" si="15"/>
        <v>-117776.84495074695</v>
      </c>
      <c r="E80" s="117">
        <f t="shared" si="10"/>
        <v>-88427.800100499007</v>
      </c>
      <c r="F80" s="117">
        <f t="shared" si="11"/>
        <v>-29349.044850247941</v>
      </c>
      <c r="G80" s="118">
        <f t="shared" si="12"/>
        <v>4607419.3759392211</v>
      </c>
      <c r="H80" s="112"/>
      <c r="I80" s="108"/>
      <c r="J80" s="113"/>
      <c r="K80" s="108">
        <f t="shared" si="16"/>
        <v>75</v>
      </c>
      <c r="L80" s="117">
        <f t="shared" si="17"/>
        <v>-82981.989180246717</v>
      </c>
      <c r="M80" s="117">
        <f t="shared" si="18"/>
        <v>-12145.724508806234</v>
      </c>
      <c r="N80" s="117">
        <f t="shared" si="19"/>
        <v>-70836.264671440484</v>
      </c>
      <c r="O80" s="118">
        <f t="shared" si="13"/>
        <v>9204117.3612919953</v>
      </c>
    </row>
    <row r="81" spans="1:15" x14ac:dyDescent="0.25">
      <c r="A81" s="108"/>
      <c r="B81" s="113"/>
      <c r="C81" s="108">
        <f t="shared" si="14"/>
        <v>76</v>
      </c>
      <c r="D81" s="117">
        <f t="shared" si="15"/>
        <v>-117776.84495074695</v>
      </c>
      <c r="E81" s="117">
        <f t="shared" si="10"/>
        <v>-88980.473851127128</v>
      </c>
      <c r="F81" s="117">
        <f t="shared" si="11"/>
        <v>-28796.371099619821</v>
      </c>
      <c r="G81" s="118">
        <f t="shared" si="12"/>
        <v>4518438.9020880936</v>
      </c>
      <c r="H81" s="112"/>
      <c r="I81" s="108"/>
      <c r="J81" s="113"/>
      <c r="K81" s="108">
        <f t="shared" si="16"/>
        <v>76</v>
      </c>
      <c r="L81" s="117">
        <f t="shared" si="17"/>
        <v>-82981.989180246717</v>
      </c>
      <c r="M81" s="117">
        <f t="shared" si="18"/>
        <v>-12227.606934869778</v>
      </c>
      <c r="N81" s="117">
        <f t="shared" si="19"/>
        <v>-70754.382245376939</v>
      </c>
      <c r="O81" s="118">
        <f t="shared" si="13"/>
        <v>9191889.7543571256</v>
      </c>
    </row>
    <row r="82" spans="1:15" x14ac:dyDescent="0.25">
      <c r="A82" s="108"/>
      <c r="B82" s="113"/>
      <c r="C82" s="108">
        <f t="shared" si="14"/>
        <v>77</v>
      </c>
      <c r="D82" s="117">
        <f t="shared" si="15"/>
        <v>-117776.84495074695</v>
      </c>
      <c r="E82" s="117">
        <f t="shared" si="10"/>
        <v>-89536.601812696666</v>
      </c>
      <c r="F82" s="117">
        <f t="shared" si="11"/>
        <v>-28240.243138050282</v>
      </c>
      <c r="G82" s="118">
        <f t="shared" si="12"/>
        <v>4428902.3002753966</v>
      </c>
      <c r="H82" s="112"/>
      <c r="I82" s="108"/>
      <c r="J82" s="113"/>
      <c r="K82" s="108">
        <f t="shared" si="16"/>
        <v>77</v>
      </c>
      <c r="L82" s="117">
        <f t="shared" si="17"/>
        <v>-82981.989180246717</v>
      </c>
      <c r="M82" s="117">
        <f t="shared" si="18"/>
        <v>-12310.041384955679</v>
      </c>
      <c r="N82" s="117">
        <f t="shared" si="19"/>
        <v>-70671.947795291038</v>
      </c>
      <c r="O82" s="118">
        <f t="shared" si="13"/>
        <v>9179579.7129721697</v>
      </c>
    </row>
    <row r="83" spans="1:15" x14ac:dyDescent="0.25">
      <c r="A83" s="108"/>
      <c r="B83" s="113"/>
      <c r="C83" s="108">
        <f t="shared" si="14"/>
        <v>78</v>
      </c>
      <c r="D83" s="117">
        <f t="shared" si="15"/>
        <v>-117776.84495074695</v>
      </c>
      <c r="E83" s="117">
        <f t="shared" si="10"/>
        <v>-90096.20557402604</v>
      </c>
      <c r="F83" s="117">
        <f t="shared" si="11"/>
        <v>-27680.639376720908</v>
      </c>
      <c r="G83" s="118">
        <f t="shared" si="12"/>
        <v>4338806.0947013702</v>
      </c>
      <c r="H83" s="112"/>
      <c r="I83" s="108"/>
      <c r="J83" s="113"/>
      <c r="K83" s="108">
        <f t="shared" si="16"/>
        <v>78</v>
      </c>
      <c r="L83" s="117">
        <f t="shared" si="17"/>
        <v>-82981.989180246717</v>
      </c>
      <c r="M83" s="117">
        <f t="shared" si="18"/>
        <v>-12393.031580625917</v>
      </c>
      <c r="N83" s="117">
        <f t="shared" si="19"/>
        <v>-70588.9575996208</v>
      </c>
      <c r="O83" s="118">
        <f t="shared" si="13"/>
        <v>9167186.6813915446</v>
      </c>
    </row>
    <row r="84" spans="1:15" x14ac:dyDescent="0.25">
      <c r="A84" s="108"/>
      <c r="B84" s="113"/>
      <c r="C84" s="108">
        <f t="shared" si="14"/>
        <v>79</v>
      </c>
      <c r="D84" s="117">
        <f t="shared" si="15"/>
        <v>-117776.84495074695</v>
      </c>
      <c r="E84" s="117">
        <f t="shared" si="10"/>
        <v>-90659.306858863725</v>
      </c>
      <c r="F84" s="117">
        <f t="shared" si="11"/>
        <v>-27117.538091883223</v>
      </c>
      <c r="G84" s="118">
        <f t="shared" si="12"/>
        <v>4248146.7878425065</v>
      </c>
      <c r="H84" s="112"/>
      <c r="I84" s="108"/>
      <c r="J84" s="113"/>
      <c r="K84" s="108">
        <f t="shared" si="16"/>
        <v>79</v>
      </c>
      <c r="L84" s="117">
        <f t="shared" si="17"/>
        <v>-82981.989180246717</v>
      </c>
      <c r="M84" s="117">
        <f t="shared" si="18"/>
        <v>-12476.581268531969</v>
      </c>
      <c r="N84" s="117">
        <f t="shared" si="19"/>
        <v>-70505.407911714748</v>
      </c>
      <c r="O84" s="118">
        <f t="shared" si="13"/>
        <v>9154710.1001230124</v>
      </c>
    </row>
    <row r="85" spans="1:15" x14ac:dyDescent="0.25">
      <c r="A85" s="108"/>
      <c r="B85" s="113"/>
      <c r="C85" s="108">
        <f t="shared" si="14"/>
        <v>80</v>
      </c>
      <c r="D85" s="117">
        <f t="shared" si="15"/>
        <v>-117776.84495074695</v>
      </c>
      <c r="E85" s="117">
        <f t="shared" si="10"/>
        <v>-91225.927526731597</v>
      </c>
      <c r="F85" s="117">
        <f t="shared" si="11"/>
        <v>-26550.917424015352</v>
      </c>
      <c r="G85" s="118">
        <f t="shared" si="12"/>
        <v>4156920.860315775</v>
      </c>
      <c r="H85" s="112"/>
      <c r="I85" s="108"/>
      <c r="J85" s="113"/>
      <c r="K85" s="108">
        <f t="shared" si="16"/>
        <v>80</v>
      </c>
      <c r="L85" s="117">
        <f t="shared" si="17"/>
        <v>-82981.989180246717</v>
      </c>
      <c r="M85" s="117">
        <f t="shared" si="18"/>
        <v>-12560.694220584017</v>
      </c>
      <c r="N85" s="117">
        <f t="shared" si="19"/>
        <v>-70421.2949596627</v>
      </c>
      <c r="O85" s="118">
        <f t="shared" si="13"/>
        <v>9142149.4059024286</v>
      </c>
    </row>
    <row r="86" spans="1:15" x14ac:dyDescent="0.25">
      <c r="A86" s="108"/>
      <c r="B86" s="113"/>
      <c r="C86" s="108">
        <f t="shared" si="14"/>
        <v>81</v>
      </c>
      <c r="D86" s="117">
        <f t="shared" si="15"/>
        <v>-117776.84495074695</v>
      </c>
      <c r="E86" s="117">
        <f t="shared" si="10"/>
        <v>-91796.089573773686</v>
      </c>
      <c r="F86" s="117">
        <f t="shared" si="11"/>
        <v>-25980.755376973262</v>
      </c>
      <c r="G86" s="118">
        <f t="shared" si="12"/>
        <v>4065124.7707420015</v>
      </c>
      <c r="H86" s="112"/>
      <c r="I86" s="108"/>
      <c r="J86" s="113"/>
      <c r="K86" s="108">
        <f t="shared" si="16"/>
        <v>81</v>
      </c>
      <c r="L86" s="117">
        <f t="shared" si="17"/>
        <v>-82981.989180246717</v>
      </c>
      <c r="M86" s="117">
        <f t="shared" si="18"/>
        <v>-12645.374234121104</v>
      </c>
      <c r="N86" s="117">
        <f t="shared" si="19"/>
        <v>-70336.614946125614</v>
      </c>
      <c r="O86" s="118">
        <f t="shared" si="13"/>
        <v>9129504.0316683073</v>
      </c>
    </row>
    <row r="87" spans="1:15" x14ac:dyDescent="0.25">
      <c r="A87" s="108"/>
      <c r="B87" s="113"/>
      <c r="C87" s="108">
        <f t="shared" si="14"/>
        <v>82</v>
      </c>
      <c r="D87" s="117">
        <f t="shared" si="15"/>
        <v>-117776.84495074695</v>
      </c>
      <c r="E87" s="117">
        <f t="shared" si="10"/>
        <v>-92369.815133609794</v>
      </c>
      <c r="F87" s="117">
        <f t="shared" si="11"/>
        <v>-25407.029817137154</v>
      </c>
      <c r="G87" s="118">
        <f t="shared" si="12"/>
        <v>3972754.9556083917</v>
      </c>
      <c r="H87" s="112"/>
      <c r="I87" s="108"/>
      <c r="J87" s="113"/>
      <c r="K87" s="108">
        <f t="shared" si="16"/>
        <v>82</v>
      </c>
      <c r="L87" s="117">
        <f t="shared" si="17"/>
        <v>-82981.989180246717</v>
      </c>
      <c r="M87" s="117">
        <f t="shared" si="18"/>
        <v>-12730.625132082816</v>
      </c>
      <c r="N87" s="117">
        <f t="shared" si="19"/>
        <v>-70251.364048163901</v>
      </c>
      <c r="O87" s="118">
        <f t="shared" si="13"/>
        <v>9116773.4065362252</v>
      </c>
    </row>
    <row r="88" spans="1:15" x14ac:dyDescent="0.25">
      <c r="A88" s="108"/>
      <c r="B88" s="113"/>
      <c r="C88" s="108">
        <f t="shared" si="14"/>
        <v>83</v>
      </c>
      <c r="D88" s="117">
        <f t="shared" si="15"/>
        <v>-117776.84495074695</v>
      </c>
      <c r="E88" s="117">
        <f t="shared" si="10"/>
        <v>-92947.126478194841</v>
      </c>
      <c r="F88" s="117">
        <f t="shared" si="11"/>
        <v>-24829.718472552107</v>
      </c>
      <c r="G88" s="118">
        <f t="shared" si="12"/>
        <v>3879807.8291301969</v>
      </c>
      <c r="H88" s="112"/>
      <c r="I88" s="108"/>
      <c r="J88" s="113"/>
      <c r="K88" s="108">
        <f t="shared" si="16"/>
        <v>83</v>
      </c>
      <c r="L88" s="117">
        <f t="shared" si="17"/>
        <v>-82981.989180246717</v>
      </c>
      <c r="M88" s="117">
        <f t="shared" si="18"/>
        <v>-12816.450763181609</v>
      </c>
      <c r="N88" s="117">
        <f t="shared" si="19"/>
        <v>-70165.538417065109</v>
      </c>
      <c r="O88" s="118">
        <f t="shared" si="13"/>
        <v>9103956.9557730444</v>
      </c>
    </row>
    <row r="89" spans="1:15" x14ac:dyDescent="0.25">
      <c r="A89" s="108"/>
      <c r="B89" s="113">
        <f>SUM(D78:D89)</f>
        <v>-1413322.1394089635</v>
      </c>
      <c r="C89" s="108">
        <f t="shared" si="14"/>
        <v>84</v>
      </c>
      <c r="D89" s="117">
        <f t="shared" si="15"/>
        <v>-117776.84495074695</v>
      </c>
      <c r="E89" s="117">
        <f t="shared" si="10"/>
        <v>-93528.046018683584</v>
      </c>
      <c r="F89" s="117">
        <f t="shared" si="11"/>
        <v>-24248.798932063364</v>
      </c>
      <c r="G89" s="118">
        <f t="shared" si="12"/>
        <v>3786279.7831115136</v>
      </c>
      <c r="H89" s="112"/>
      <c r="I89" s="108"/>
      <c r="J89" s="113">
        <f>SUM(L78:L89)</f>
        <v>-995783.87016296061</v>
      </c>
      <c r="K89" s="108">
        <f t="shared" si="16"/>
        <v>84</v>
      </c>
      <c r="L89" s="117">
        <f t="shared" si="17"/>
        <v>-82981.989180246717</v>
      </c>
      <c r="M89" s="117">
        <f t="shared" si="18"/>
        <v>-12902.855002076714</v>
      </c>
      <c r="N89" s="117">
        <f t="shared" si="19"/>
        <v>-70079.134178170003</v>
      </c>
      <c r="O89" s="118">
        <f t="shared" si="13"/>
        <v>9091054.1007709671</v>
      </c>
    </row>
    <row r="90" spans="1:15" x14ac:dyDescent="0.25">
      <c r="A90" s="108"/>
      <c r="B90" s="113"/>
      <c r="C90" s="108">
        <f t="shared" si="14"/>
        <v>85</v>
      </c>
      <c r="D90" s="117">
        <f t="shared" si="15"/>
        <v>-117776.84495074695</v>
      </c>
      <c r="E90" s="117">
        <f t="shared" si="10"/>
        <v>-94112.596306300344</v>
      </c>
      <c r="F90" s="117">
        <f t="shared" si="11"/>
        <v>-23664.248644446605</v>
      </c>
      <c r="G90" s="118">
        <f t="shared" si="12"/>
        <v>3692167.1868052133</v>
      </c>
      <c r="H90" s="112"/>
      <c r="I90" s="108"/>
      <c r="J90" s="113"/>
      <c r="K90" s="108">
        <f t="shared" si="16"/>
        <v>85</v>
      </c>
      <c r="L90" s="117">
        <f t="shared" si="17"/>
        <v>-82981.989180246717</v>
      </c>
      <c r="M90" s="117">
        <f t="shared" si="18"/>
        <v>-12989.841749549043</v>
      </c>
      <c r="N90" s="117">
        <f t="shared" si="19"/>
        <v>-69992.147430697674</v>
      </c>
      <c r="O90" s="118">
        <f t="shared" si="13"/>
        <v>9078064.2590214182</v>
      </c>
    </row>
    <row r="91" spans="1:15" x14ac:dyDescent="0.25">
      <c r="A91" s="108"/>
      <c r="B91" s="113"/>
      <c r="C91" s="108">
        <f t="shared" si="14"/>
        <v>86</v>
      </c>
      <c r="D91" s="117">
        <f t="shared" si="15"/>
        <v>-117776.84495074695</v>
      </c>
      <c r="E91" s="117">
        <f t="shared" si="10"/>
        <v>-94700.800033214735</v>
      </c>
      <c r="F91" s="117">
        <f t="shared" si="11"/>
        <v>-23076.044917532214</v>
      </c>
      <c r="G91" s="118">
        <f t="shared" si="12"/>
        <v>3597466.3867719984</v>
      </c>
      <c r="H91" s="112"/>
      <c r="I91" s="108"/>
      <c r="J91" s="113"/>
      <c r="K91" s="108">
        <f t="shared" si="16"/>
        <v>86</v>
      </c>
      <c r="L91" s="117">
        <f t="shared" si="17"/>
        <v>-82981.989180246717</v>
      </c>
      <c r="M91" s="117">
        <f t="shared" si="18"/>
        <v>-13077.414932677246</v>
      </c>
      <c r="N91" s="117">
        <f t="shared" si="19"/>
        <v>-69904.574247569471</v>
      </c>
      <c r="O91" s="118">
        <f t="shared" si="13"/>
        <v>9064986.8440887406</v>
      </c>
    </row>
    <row r="92" spans="1:15" x14ac:dyDescent="0.25">
      <c r="A92" s="108"/>
      <c r="B92" s="113"/>
      <c r="C92" s="108">
        <f t="shared" si="14"/>
        <v>87</v>
      </c>
      <c r="D92" s="117">
        <f t="shared" si="15"/>
        <v>-117776.84495074695</v>
      </c>
      <c r="E92" s="117">
        <f t="shared" si="10"/>
        <v>-95292.680033422337</v>
      </c>
      <c r="F92" s="117">
        <f t="shared" si="11"/>
        <v>-22484.164917324611</v>
      </c>
      <c r="G92" s="118">
        <f t="shared" si="12"/>
        <v>3502173.7067385758</v>
      </c>
      <c r="H92" s="112"/>
      <c r="I92" s="108"/>
      <c r="J92" s="113"/>
      <c r="K92" s="108">
        <f t="shared" si="16"/>
        <v>87</v>
      </c>
      <c r="L92" s="117">
        <f t="shared" si="17"/>
        <v>-82981.989180246717</v>
      </c>
      <c r="M92" s="117">
        <f t="shared" si="18"/>
        <v>-13165.578505015044</v>
      </c>
      <c r="N92" s="117">
        <f t="shared" si="19"/>
        <v>-69816.410675231673</v>
      </c>
      <c r="O92" s="118">
        <f t="shared" si="13"/>
        <v>9051821.2655837256</v>
      </c>
    </row>
    <row r="93" spans="1:15" x14ac:dyDescent="0.25">
      <c r="A93" s="108"/>
      <c r="B93" s="113"/>
      <c r="C93" s="108">
        <f t="shared" si="14"/>
        <v>88</v>
      </c>
      <c r="D93" s="117">
        <f t="shared" si="15"/>
        <v>-117776.84495074695</v>
      </c>
      <c r="E93" s="117">
        <f t="shared" si="10"/>
        <v>-95888.259283631225</v>
      </c>
      <c r="F93" s="117">
        <f t="shared" si="11"/>
        <v>-21888.585667115723</v>
      </c>
      <c r="G93" s="118">
        <f t="shared" si="12"/>
        <v>3406285.4474549447</v>
      </c>
      <c r="H93" s="112"/>
      <c r="I93" s="108"/>
      <c r="J93" s="113"/>
      <c r="K93" s="108">
        <f t="shared" si="16"/>
        <v>88</v>
      </c>
      <c r="L93" s="117">
        <f t="shared" si="17"/>
        <v>-82981.989180246717</v>
      </c>
      <c r="M93" s="117">
        <f t="shared" si="18"/>
        <v>-13254.336446769696</v>
      </c>
      <c r="N93" s="117">
        <f t="shared" si="19"/>
        <v>-69727.652733477022</v>
      </c>
      <c r="O93" s="118">
        <f t="shared" si="13"/>
        <v>9038566.9291369561</v>
      </c>
    </row>
    <row r="94" spans="1:15" x14ac:dyDescent="0.25">
      <c r="A94" s="108"/>
      <c r="B94" s="113"/>
      <c r="C94" s="108">
        <f t="shared" si="14"/>
        <v>89</v>
      </c>
      <c r="D94" s="117">
        <f t="shared" si="15"/>
        <v>-117776.84495074695</v>
      </c>
      <c r="E94" s="117">
        <f t="shared" si="10"/>
        <v>-96487.560904153914</v>
      </c>
      <c r="F94" s="117">
        <f t="shared" si="11"/>
        <v>-21289.284046593035</v>
      </c>
      <c r="G94" s="118">
        <f t="shared" si="12"/>
        <v>3309797.8865507906</v>
      </c>
      <c r="H94" s="112"/>
      <c r="I94" s="108"/>
      <c r="J94" s="113"/>
      <c r="K94" s="108">
        <f t="shared" si="16"/>
        <v>89</v>
      </c>
      <c r="L94" s="117">
        <f t="shared" si="17"/>
        <v>-82981.989180246717</v>
      </c>
      <c r="M94" s="117">
        <f t="shared" si="18"/>
        <v>-13343.692764981679</v>
      </c>
      <c r="N94" s="117">
        <f t="shared" si="19"/>
        <v>-69638.296415265038</v>
      </c>
      <c r="O94" s="118">
        <f t="shared" si="13"/>
        <v>9025223.2363719735</v>
      </c>
    </row>
    <row r="95" spans="1:15" x14ac:dyDescent="0.25">
      <c r="A95" s="108"/>
      <c r="B95" s="113"/>
      <c r="C95" s="108">
        <f t="shared" si="14"/>
        <v>90</v>
      </c>
      <c r="D95" s="117">
        <f t="shared" si="15"/>
        <v>-117776.84495074695</v>
      </c>
      <c r="E95" s="117">
        <f t="shared" si="10"/>
        <v>-97090.608159804877</v>
      </c>
      <c r="F95" s="117">
        <f t="shared" si="11"/>
        <v>-20686.236790942072</v>
      </c>
      <c r="G95" s="118">
        <f t="shared" si="12"/>
        <v>3212707.2783909859</v>
      </c>
      <c r="H95" s="112"/>
      <c r="I95" s="108"/>
      <c r="J95" s="113"/>
      <c r="K95" s="108">
        <f t="shared" si="16"/>
        <v>90</v>
      </c>
      <c r="L95" s="117">
        <f t="shared" si="17"/>
        <v>-82981.989180246717</v>
      </c>
      <c r="M95" s="117">
        <f t="shared" si="18"/>
        <v>-13433.651493705591</v>
      </c>
      <c r="N95" s="117">
        <f t="shared" si="19"/>
        <v>-69548.337686541126</v>
      </c>
      <c r="O95" s="118">
        <f t="shared" si="13"/>
        <v>9011789.5848782677</v>
      </c>
    </row>
    <row r="96" spans="1:15" x14ac:dyDescent="0.25">
      <c r="A96" s="108"/>
      <c r="B96" s="113"/>
      <c r="C96" s="108">
        <f t="shared" si="14"/>
        <v>91</v>
      </c>
      <c r="D96" s="117">
        <f t="shared" si="15"/>
        <v>-117776.84495074695</v>
      </c>
      <c r="E96" s="117">
        <f t="shared" si="10"/>
        <v>-97697.424460803668</v>
      </c>
      <c r="F96" s="117">
        <f t="shared" si="11"/>
        <v>-20079.420489943281</v>
      </c>
      <c r="G96" s="118">
        <f t="shared" si="12"/>
        <v>3115009.8539301823</v>
      </c>
      <c r="H96" s="112"/>
      <c r="I96" s="108"/>
      <c r="J96" s="113"/>
      <c r="K96" s="108">
        <f t="shared" si="16"/>
        <v>91</v>
      </c>
      <c r="L96" s="117">
        <f t="shared" si="17"/>
        <v>-82981.989180246717</v>
      </c>
      <c r="M96" s="117">
        <f t="shared" si="18"/>
        <v>-13524.216694192306</v>
      </c>
      <c r="N96" s="117">
        <f t="shared" si="19"/>
        <v>-69457.772486054411</v>
      </c>
      <c r="O96" s="118">
        <f t="shared" si="13"/>
        <v>8998265.3681840748</v>
      </c>
    </row>
    <row r="97" spans="1:15" x14ac:dyDescent="0.25">
      <c r="A97" s="108"/>
      <c r="B97" s="113"/>
      <c r="C97" s="108">
        <f t="shared" si="14"/>
        <v>92</v>
      </c>
      <c r="D97" s="117">
        <f t="shared" si="15"/>
        <v>-117776.84495074695</v>
      </c>
      <c r="E97" s="117">
        <f t="shared" si="10"/>
        <v>-98308.033363683717</v>
      </c>
      <c r="F97" s="117">
        <f t="shared" si="11"/>
        <v>-19468.811587063232</v>
      </c>
      <c r="G97" s="118">
        <f t="shared" si="12"/>
        <v>3016701.8205664987</v>
      </c>
      <c r="H97" s="112"/>
      <c r="I97" s="108"/>
      <c r="J97" s="113"/>
      <c r="K97" s="108">
        <f t="shared" si="16"/>
        <v>92</v>
      </c>
      <c r="L97" s="117">
        <f t="shared" si="17"/>
        <v>-82981.989180246717</v>
      </c>
      <c r="M97" s="117">
        <f t="shared" si="18"/>
        <v>-13615.392455072331</v>
      </c>
      <c r="N97" s="117">
        <f t="shared" si="19"/>
        <v>-69366.596725174386</v>
      </c>
      <c r="O97" s="118">
        <f t="shared" si="13"/>
        <v>8984649.9757290017</v>
      </c>
    </row>
    <row r="98" spans="1:15" x14ac:dyDescent="0.25">
      <c r="A98" s="108"/>
      <c r="B98" s="113"/>
      <c r="C98" s="108">
        <f t="shared" si="14"/>
        <v>93</v>
      </c>
      <c r="D98" s="117">
        <f t="shared" si="15"/>
        <v>-117776.84495074695</v>
      </c>
      <c r="E98" s="117">
        <f t="shared" si="10"/>
        <v>-98922.458572206728</v>
      </c>
      <c r="F98" s="117">
        <f t="shared" si="11"/>
        <v>-18854.386378540221</v>
      </c>
      <c r="G98" s="118">
        <f t="shared" si="12"/>
        <v>2917779.3619942921</v>
      </c>
      <c r="H98" s="112"/>
      <c r="I98" s="108"/>
      <c r="J98" s="113"/>
      <c r="K98" s="108">
        <f t="shared" si="16"/>
        <v>93</v>
      </c>
      <c r="L98" s="117">
        <f t="shared" si="17"/>
        <v>-82981.989180246717</v>
      </c>
      <c r="M98" s="117">
        <f t="shared" si="18"/>
        <v>-13707.182892540281</v>
      </c>
      <c r="N98" s="117">
        <f t="shared" si="19"/>
        <v>-69274.806287706437</v>
      </c>
      <c r="O98" s="118">
        <f t="shared" si="13"/>
        <v>8970942.7928364612</v>
      </c>
    </row>
    <row r="99" spans="1:15" x14ac:dyDescent="0.25">
      <c r="A99" s="108"/>
      <c r="B99" s="113"/>
      <c r="C99" s="108">
        <f t="shared" si="14"/>
        <v>94</v>
      </c>
      <c r="D99" s="117">
        <f t="shared" si="15"/>
        <v>-117776.84495074695</v>
      </c>
      <c r="E99" s="117">
        <f t="shared" si="10"/>
        <v>-99540.723938283016</v>
      </c>
      <c r="F99" s="117">
        <f t="shared" si="11"/>
        <v>-18236.121012463933</v>
      </c>
      <c r="G99" s="118">
        <f t="shared" si="12"/>
        <v>2818238.6380560091</v>
      </c>
      <c r="H99" s="112"/>
      <c r="I99" s="108"/>
      <c r="J99" s="113"/>
      <c r="K99" s="108">
        <f t="shared" si="16"/>
        <v>94</v>
      </c>
      <c r="L99" s="117">
        <f t="shared" si="17"/>
        <v>-82981.989180246717</v>
      </c>
      <c r="M99" s="117">
        <f t="shared" si="18"/>
        <v>-13799.592150540804</v>
      </c>
      <c r="N99" s="117">
        <f t="shared" si="19"/>
        <v>-69182.397029705913</v>
      </c>
      <c r="O99" s="118">
        <f t="shared" si="13"/>
        <v>8957143.2006859202</v>
      </c>
    </row>
    <row r="100" spans="1:15" x14ac:dyDescent="0.25">
      <c r="A100" s="108"/>
      <c r="B100" s="113"/>
      <c r="C100" s="108">
        <f t="shared" si="14"/>
        <v>95</v>
      </c>
      <c r="D100" s="117">
        <f t="shared" si="15"/>
        <v>-117776.84495074695</v>
      </c>
      <c r="E100" s="117">
        <f t="shared" si="10"/>
        <v>-100162.8534628973</v>
      </c>
      <c r="F100" s="117">
        <f t="shared" si="11"/>
        <v>-17613.991487849649</v>
      </c>
      <c r="G100" s="118">
        <f t="shared" si="12"/>
        <v>2718075.7845931118</v>
      </c>
      <c r="H100" s="112"/>
      <c r="I100" s="108"/>
      <c r="J100" s="113"/>
      <c r="K100" s="108">
        <f t="shared" si="16"/>
        <v>95</v>
      </c>
      <c r="L100" s="117">
        <f t="shared" si="17"/>
        <v>-82981.989180246717</v>
      </c>
      <c r="M100" s="117">
        <f t="shared" si="18"/>
        <v>-13892.624400955712</v>
      </c>
      <c r="N100" s="117">
        <f t="shared" si="19"/>
        <v>-69089.364779291005</v>
      </c>
      <c r="O100" s="118">
        <f t="shared" si="13"/>
        <v>8943250.5762849636</v>
      </c>
    </row>
    <row r="101" spans="1:15" x14ac:dyDescent="0.25">
      <c r="A101" s="108"/>
      <c r="B101" s="113">
        <f>SUM(D90:D101)</f>
        <v>-1413322.1394089635</v>
      </c>
      <c r="C101" s="108">
        <f t="shared" si="14"/>
        <v>96</v>
      </c>
      <c r="D101" s="117">
        <f t="shared" si="15"/>
        <v>-117776.84495074695</v>
      </c>
      <c r="E101" s="117">
        <f t="shared" si="10"/>
        <v>-100788.8712970404</v>
      </c>
      <c r="F101" s="117">
        <f t="shared" si="11"/>
        <v>-16987.973653706547</v>
      </c>
      <c r="G101" s="118">
        <f t="shared" si="12"/>
        <v>2617286.9132960713</v>
      </c>
      <c r="H101" s="112"/>
      <c r="I101" s="108"/>
      <c r="J101" s="113">
        <f>SUM(L90:L101)</f>
        <v>-995783.87016296061</v>
      </c>
      <c r="K101" s="108">
        <f t="shared" si="16"/>
        <v>96</v>
      </c>
      <c r="L101" s="117">
        <f t="shared" si="17"/>
        <v>-82981.989180246717</v>
      </c>
      <c r="M101" s="117">
        <f t="shared" si="18"/>
        <v>-13986.28384379216</v>
      </c>
      <c r="N101" s="117">
        <f t="shared" si="19"/>
        <v>-68995.705336454557</v>
      </c>
      <c r="O101" s="118">
        <f t="shared" si="13"/>
        <v>8929264.2924411707</v>
      </c>
    </row>
    <row r="102" spans="1:15" x14ac:dyDescent="0.25">
      <c r="A102" s="108"/>
      <c r="B102" s="113"/>
      <c r="C102" s="108">
        <f t="shared" si="14"/>
        <v>97</v>
      </c>
      <c r="D102" s="117">
        <f t="shared" si="15"/>
        <v>-117776.84495074695</v>
      </c>
      <c r="E102" s="117">
        <f t="shared" si="10"/>
        <v>-101418.80174264693</v>
      </c>
      <c r="F102" s="117">
        <f t="shared" si="11"/>
        <v>-16358.043208100018</v>
      </c>
      <c r="G102" s="118">
        <f t="shared" si="12"/>
        <v>2515868.1115534245</v>
      </c>
      <c r="H102" s="112"/>
      <c r="I102" s="108"/>
      <c r="J102" s="113"/>
      <c r="K102" s="108">
        <f t="shared" si="16"/>
        <v>97</v>
      </c>
      <c r="L102" s="117">
        <f t="shared" si="17"/>
        <v>-82981.989180246717</v>
      </c>
      <c r="M102" s="117">
        <f t="shared" si="18"/>
        <v>-14080.574707372391</v>
      </c>
      <c r="N102" s="117">
        <f t="shared" si="19"/>
        <v>-68901.414472874327</v>
      </c>
      <c r="O102" s="118">
        <f t="shared" si="13"/>
        <v>8915183.7177337985</v>
      </c>
    </row>
    <row r="103" spans="1:15" x14ac:dyDescent="0.25">
      <c r="A103" s="108"/>
      <c r="B103" s="113"/>
      <c r="C103" s="108">
        <f t="shared" si="14"/>
        <v>98</v>
      </c>
      <c r="D103" s="117">
        <f t="shared" si="15"/>
        <v>-117776.84495074695</v>
      </c>
      <c r="E103" s="117">
        <f t="shared" si="10"/>
        <v>-102052.66925353848</v>
      </c>
      <c r="F103" s="117">
        <f t="shared" si="11"/>
        <v>-15724.17569720847</v>
      </c>
      <c r="G103" s="118">
        <f t="shared" si="12"/>
        <v>2413815.4422998861</v>
      </c>
      <c r="H103" s="112"/>
      <c r="I103" s="108"/>
      <c r="J103" s="113"/>
      <c r="K103" s="108">
        <f t="shared" si="16"/>
        <v>98</v>
      </c>
      <c r="L103" s="117">
        <f t="shared" si="17"/>
        <v>-82981.989180246717</v>
      </c>
      <c r="M103" s="117">
        <f t="shared" si="18"/>
        <v>-14175.501248524597</v>
      </c>
      <c r="N103" s="117">
        <f t="shared" si="19"/>
        <v>-68806.48793172212</v>
      </c>
      <c r="O103" s="118">
        <f t="shared" si="13"/>
        <v>8901008.2164852731</v>
      </c>
    </row>
    <row r="104" spans="1:15" x14ac:dyDescent="0.25">
      <c r="A104" s="108"/>
      <c r="B104" s="113"/>
      <c r="C104" s="108">
        <f t="shared" si="14"/>
        <v>99</v>
      </c>
      <c r="D104" s="117">
        <f t="shared" si="15"/>
        <v>-117776.84495074695</v>
      </c>
      <c r="E104" s="117">
        <f t="shared" si="10"/>
        <v>-102690.49843637309</v>
      </c>
      <c r="F104" s="117">
        <f t="shared" si="11"/>
        <v>-15086.346514373858</v>
      </c>
      <c r="G104" s="118">
        <f t="shared" si="12"/>
        <v>2311124.9438635129</v>
      </c>
      <c r="H104" s="112"/>
      <c r="I104" s="108"/>
      <c r="J104" s="113"/>
      <c r="K104" s="108">
        <f t="shared" si="16"/>
        <v>99</v>
      </c>
      <c r="L104" s="117">
        <f t="shared" si="17"/>
        <v>-82981.989180246717</v>
      </c>
      <c r="M104" s="117">
        <f t="shared" si="18"/>
        <v>-14271.067752775052</v>
      </c>
      <c r="N104" s="117">
        <f t="shared" si="19"/>
        <v>-68710.921427471665</v>
      </c>
      <c r="O104" s="118">
        <f t="shared" si="13"/>
        <v>8886737.1487324983</v>
      </c>
    </row>
    <row r="105" spans="1:15" x14ac:dyDescent="0.25">
      <c r="A105" s="108"/>
      <c r="B105" s="113"/>
      <c r="C105" s="108">
        <f t="shared" si="14"/>
        <v>100</v>
      </c>
      <c r="D105" s="117">
        <f t="shared" si="15"/>
        <v>-117776.84495074695</v>
      </c>
      <c r="E105" s="117">
        <f t="shared" si="10"/>
        <v>-103332.31405160044</v>
      </c>
      <c r="F105" s="117">
        <f t="shared" si="11"/>
        <v>-14444.530899146514</v>
      </c>
      <c r="G105" s="118">
        <f t="shared" si="12"/>
        <v>2207792.6298119123</v>
      </c>
      <c r="H105" s="112"/>
      <c r="I105" s="108"/>
      <c r="J105" s="113"/>
      <c r="K105" s="108">
        <f t="shared" si="16"/>
        <v>100</v>
      </c>
      <c r="L105" s="117">
        <f t="shared" si="17"/>
        <v>-82981.989180246717</v>
      </c>
      <c r="M105" s="117">
        <f t="shared" si="18"/>
        <v>-14367.278534541692</v>
      </c>
      <c r="N105" s="117">
        <f t="shared" si="19"/>
        <v>-68614.710645705025</v>
      </c>
      <c r="O105" s="118">
        <f t="shared" si="13"/>
        <v>8872369.8701979574</v>
      </c>
    </row>
    <row r="106" spans="1:15" x14ac:dyDescent="0.25">
      <c r="A106" s="108"/>
      <c r="B106" s="113"/>
      <c r="C106" s="108">
        <f t="shared" si="14"/>
        <v>101</v>
      </c>
      <c r="D106" s="117">
        <f t="shared" si="15"/>
        <v>-117776.84495074695</v>
      </c>
      <c r="E106" s="117">
        <f t="shared" ref="E106:E169" si="20">PPMT($B$3/12,C106,$B$2,$B$1)</f>
        <v>-103978.14101442296</v>
      </c>
      <c r="F106" s="117">
        <f t="shared" ref="F106:F169" si="21">SUM(D106-E106)</f>
        <v>-13798.703936323989</v>
      </c>
      <c r="G106" s="118">
        <f t="shared" ref="G106:G169" si="22">SUM(G105+E106)</f>
        <v>2103814.4887974896</v>
      </c>
      <c r="H106" s="112"/>
      <c r="I106" s="108"/>
      <c r="J106" s="113"/>
      <c r="K106" s="108">
        <f t="shared" si="16"/>
        <v>101</v>
      </c>
      <c r="L106" s="117">
        <f t="shared" si="17"/>
        <v>-82981.989180246717</v>
      </c>
      <c r="M106" s="117">
        <f t="shared" si="18"/>
        <v>-14464.137937328735</v>
      </c>
      <c r="N106" s="117">
        <f t="shared" si="19"/>
        <v>-68517.851242917983</v>
      </c>
      <c r="O106" s="118">
        <f t="shared" ref="O106:O169" si="23">SUM(O105+M106)</f>
        <v>8857905.7322606295</v>
      </c>
    </row>
    <row r="107" spans="1:15" x14ac:dyDescent="0.25">
      <c r="A107" s="108"/>
      <c r="B107" s="113"/>
      <c r="C107" s="108">
        <f t="shared" si="14"/>
        <v>102</v>
      </c>
      <c r="D107" s="117">
        <f t="shared" si="15"/>
        <v>-117776.84495074695</v>
      </c>
      <c r="E107" s="117">
        <f t="shared" si="20"/>
        <v>-104628.00439576308</v>
      </c>
      <c r="F107" s="117">
        <f t="shared" si="21"/>
        <v>-13148.840554983864</v>
      </c>
      <c r="G107" s="118">
        <f t="shared" si="22"/>
        <v>1999186.4844017264</v>
      </c>
      <c r="H107" s="112"/>
      <c r="I107" s="108"/>
      <c r="J107" s="113"/>
      <c r="K107" s="108">
        <f t="shared" si="16"/>
        <v>102</v>
      </c>
      <c r="L107" s="117">
        <f t="shared" si="17"/>
        <v>-82981.989180246717</v>
      </c>
      <c r="M107" s="117">
        <f t="shared" si="18"/>
        <v>-14561.650333922866</v>
      </c>
      <c r="N107" s="117">
        <f t="shared" si="19"/>
        <v>-68420.338846323852</v>
      </c>
      <c r="O107" s="118">
        <f t="shared" si="23"/>
        <v>8843344.0819267072</v>
      </c>
    </row>
    <row r="108" spans="1:15" x14ac:dyDescent="0.25">
      <c r="A108" s="108"/>
      <c r="B108" s="113"/>
      <c r="C108" s="108">
        <f t="shared" si="14"/>
        <v>103</v>
      </c>
      <c r="D108" s="117">
        <f t="shared" si="15"/>
        <v>-117776.84495074695</v>
      </c>
      <c r="E108" s="117">
        <f t="shared" si="20"/>
        <v>-105281.92942323664</v>
      </c>
      <c r="F108" s="117">
        <f t="shared" si="21"/>
        <v>-12494.915527510311</v>
      </c>
      <c r="G108" s="118">
        <f t="shared" si="22"/>
        <v>1893904.5549784899</v>
      </c>
      <c r="H108" s="112"/>
      <c r="I108" s="108"/>
      <c r="J108" s="113"/>
      <c r="K108" s="108">
        <f t="shared" si="16"/>
        <v>103</v>
      </c>
      <c r="L108" s="117">
        <f t="shared" si="17"/>
        <v>-82981.989180246717</v>
      </c>
      <c r="M108" s="117">
        <f t="shared" si="18"/>
        <v>-14659.820126590756</v>
      </c>
      <c r="N108" s="117">
        <f t="shared" si="19"/>
        <v>-68322.169053655962</v>
      </c>
      <c r="O108" s="118">
        <f t="shared" si="23"/>
        <v>8828684.2618001159</v>
      </c>
    </row>
    <row r="109" spans="1:15" x14ac:dyDescent="0.25">
      <c r="A109" s="108"/>
      <c r="B109" s="113"/>
      <c r="C109" s="108">
        <f t="shared" si="14"/>
        <v>104</v>
      </c>
      <c r="D109" s="117">
        <f t="shared" si="15"/>
        <v>-117776.84495074695</v>
      </c>
      <c r="E109" s="117">
        <f t="shared" si="20"/>
        <v>-105939.94148213185</v>
      </c>
      <c r="F109" s="117">
        <f t="shared" si="21"/>
        <v>-11836.903468615099</v>
      </c>
      <c r="G109" s="118">
        <f t="shared" si="22"/>
        <v>1787964.613496358</v>
      </c>
      <c r="H109" s="112"/>
      <c r="I109" s="108"/>
      <c r="J109" s="113"/>
      <c r="K109" s="108">
        <f t="shared" si="16"/>
        <v>104</v>
      </c>
      <c r="L109" s="117">
        <f t="shared" si="17"/>
        <v>-82981.989180246717</v>
      </c>
      <c r="M109" s="117">
        <f t="shared" si="18"/>
        <v>-14758.651747277516</v>
      </c>
      <c r="N109" s="117">
        <f t="shared" si="19"/>
        <v>-68223.337432969201</v>
      </c>
      <c r="O109" s="118">
        <f t="shared" si="23"/>
        <v>8813925.6100528389</v>
      </c>
    </row>
    <row r="110" spans="1:15" x14ac:dyDescent="0.25">
      <c r="A110" s="108"/>
      <c r="B110" s="113"/>
      <c r="C110" s="108">
        <f t="shared" si="14"/>
        <v>105</v>
      </c>
      <c r="D110" s="117">
        <f t="shared" si="15"/>
        <v>-117776.84495074695</v>
      </c>
      <c r="E110" s="117">
        <f t="shared" si="20"/>
        <v>-106602.06611639517</v>
      </c>
      <c r="F110" s="117">
        <f t="shared" si="21"/>
        <v>-11174.778834351775</v>
      </c>
      <c r="G110" s="118">
        <f t="shared" si="22"/>
        <v>1681362.5473799629</v>
      </c>
      <c r="H110" s="112"/>
      <c r="I110" s="108"/>
      <c r="J110" s="113"/>
      <c r="K110" s="108">
        <f t="shared" si="16"/>
        <v>105</v>
      </c>
      <c r="L110" s="117">
        <f t="shared" si="17"/>
        <v>-82981.989180246717</v>
      </c>
      <c r="M110" s="117">
        <f t="shared" si="18"/>
        <v>-14858.149657807051</v>
      </c>
      <c r="N110" s="117">
        <f t="shared" si="19"/>
        <v>-68123.839522439666</v>
      </c>
      <c r="O110" s="118">
        <f t="shared" si="23"/>
        <v>8799067.4603950325</v>
      </c>
    </row>
    <row r="111" spans="1:15" x14ac:dyDescent="0.25">
      <c r="A111" s="108"/>
      <c r="B111" s="113"/>
      <c r="C111" s="108">
        <f t="shared" si="14"/>
        <v>106</v>
      </c>
      <c r="D111" s="117">
        <f t="shared" si="15"/>
        <v>-117776.84495074695</v>
      </c>
      <c r="E111" s="117">
        <f t="shared" si="20"/>
        <v>-107268.32902962265</v>
      </c>
      <c r="F111" s="117">
        <f t="shared" si="21"/>
        <v>-10508.515921124301</v>
      </c>
      <c r="G111" s="118">
        <f t="shared" si="22"/>
        <v>1574094.2183503401</v>
      </c>
      <c r="H111" s="112"/>
      <c r="I111" s="108"/>
      <c r="J111" s="113"/>
      <c r="K111" s="108">
        <f t="shared" si="16"/>
        <v>106</v>
      </c>
      <c r="L111" s="117">
        <f t="shared" si="17"/>
        <v>-82981.989180246717</v>
      </c>
      <c r="M111" s="117">
        <f t="shared" si="18"/>
        <v>-14958.318350083428</v>
      </c>
      <c r="N111" s="117">
        <f t="shared" si="19"/>
        <v>-68023.67083016329</v>
      </c>
      <c r="O111" s="118">
        <f t="shared" si="23"/>
        <v>8784109.1420449484</v>
      </c>
    </row>
    <row r="112" spans="1:15" x14ac:dyDescent="0.25">
      <c r="A112" s="108"/>
      <c r="B112" s="113"/>
      <c r="C112" s="108">
        <f t="shared" si="14"/>
        <v>107</v>
      </c>
      <c r="D112" s="117">
        <f t="shared" si="15"/>
        <v>-117776.84495074695</v>
      </c>
      <c r="E112" s="117">
        <f t="shared" si="20"/>
        <v>-107938.75608605781</v>
      </c>
      <c r="F112" s="117">
        <f t="shared" si="21"/>
        <v>-9838.0888646891399</v>
      </c>
      <c r="G112" s="118">
        <f t="shared" si="22"/>
        <v>1466155.4622642824</v>
      </c>
      <c r="H112" s="112"/>
      <c r="I112" s="108"/>
      <c r="J112" s="113"/>
      <c r="K112" s="108">
        <f t="shared" si="16"/>
        <v>107</v>
      </c>
      <c r="L112" s="117">
        <f t="shared" si="17"/>
        <v>-82981.989180246717</v>
      </c>
      <c r="M112" s="117">
        <f t="shared" si="18"/>
        <v>-15059.162346293582</v>
      </c>
      <c r="N112" s="117">
        <f t="shared" si="19"/>
        <v>-67922.826833953135</v>
      </c>
      <c r="O112" s="118">
        <f t="shared" si="23"/>
        <v>8769049.9796986543</v>
      </c>
    </row>
    <row r="113" spans="1:15" x14ac:dyDescent="0.25">
      <c r="A113" s="108"/>
      <c r="B113" s="113">
        <f>SUM(D102:D113)</f>
        <v>-1413322.1394089635</v>
      </c>
      <c r="C113" s="108">
        <f t="shared" si="14"/>
        <v>108</v>
      </c>
      <c r="D113" s="117">
        <f t="shared" si="15"/>
        <v>-117776.84495074695</v>
      </c>
      <c r="E113" s="117">
        <f t="shared" si="20"/>
        <v>-108613.37331159566</v>
      </c>
      <c r="F113" s="117">
        <f t="shared" si="21"/>
        <v>-9163.471639151292</v>
      </c>
      <c r="G113" s="118">
        <f t="shared" si="22"/>
        <v>1357542.0889526866</v>
      </c>
      <c r="H113" s="112"/>
      <c r="I113" s="108"/>
      <c r="J113" s="113">
        <f>SUM(L102:L113)</f>
        <v>-995783.87016296061</v>
      </c>
      <c r="K113" s="108">
        <f t="shared" si="16"/>
        <v>108</v>
      </c>
      <c r="L113" s="117">
        <f t="shared" si="17"/>
        <v>-82981.989180246717</v>
      </c>
      <c r="M113" s="117">
        <f t="shared" si="18"/>
        <v>-15160.686199111515</v>
      </c>
      <c r="N113" s="117">
        <f t="shared" si="19"/>
        <v>-67821.302981135203</v>
      </c>
      <c r="O113" s="118">
        <f t="shared" si="23"/>
        <v>8753889.2934995424</v>
      </c>
    </row>
    <row r="114" spans="1:15" x14ac:dyDescent="0.25">
      <c r="A114" s="108"/>
      <c r="B114" s="113"/>
      <c r="C114" s="108">
        <f t="shared" si="14"/>
        <v>109</v>
      </c>
      <c r="D114" s="117">
        <f t="shared" si="15"/>
        <v>-117776.84495074695</v>
      </c>
      <c r="E114" s="117">
        <f t="shared" si="20"/>
        <v>-109292.20689479313</v>
      </c>
      <c r="F114" s="117">
        <f t="shared" si="21"/>
        <v>-8484.6380559538229</v>
      </c>
      <c r="G114" s="118">
        <f t="shared" si="22"/>
        <v>1248249.8820578936</v>
      </c>
      <c r="H114" s="112"/>
      <c r="I114" s="108"/>
      <c r="J114" s="113"/>
      <c r="K114" s="108">
        <f t="shared" si="16"/>
        <v>109</v>
      </c>
      <c r="L114" s="117">
        <f t="shared" si="17"/>
        <v>-82981.989180246717</v>
      </c>
      <c r="M114" s="117">
        <f t="shared" si="18"/>
        <v>-15262.894491903862</v>
      </c>
      <c r="N114" s="117">
        <f t="shared" si="19"/>
        <v>-67719.094688342855</v>
      </c>
      <c r="O114" s="118">
        <f t="shared" si="23"/>
        <v>8738626.3990076389</v>
      </c>
    </row>
    <row r="115" spans="1:15" x14ac:dyDescent="0.25">
      <c r="A115" s="108"/>
      <c r="B115" s="113"/>
      <c r="C115" s="108">
        <f t="shared" si="14"/>
        <v>110</v>
      </c>
      <c r="D115" s="117">
        <f t="shared" si="15"/>
        <v>-117776.84495074695</v>
      </c>
      <c r="E115" s="117">
        <f t="shared" si="20"/>
        <v>-109975.28318788559</v>
      </c>
      <c r="F115" s="117">
        <f t="shared" si="21"/>
        <v>-7801.5617628613545</v>
      </c>
      <c r="G115" s="118">
        <f t="shared" si="22"/>
        <v>1138274.598870008</v>
      </c>
      <c r="H115" s="112"/>
      <c r="I115" s="108"/>
      <c r="J115" s="113"/>
      <c r="K115" s="108">
        <f t="shared" si="16"/>
        <v>110</v>
      </c>
      <c r="L115" s="117">
        <f t="shared" si="17"/>
        <v>-82981.989180246717</v>
      </c>
      <c r="M115" s="117">
        <f t="shared" si="18"/>
        <v>-15365.79183893677</v>
      </c>
      <c r="N115" s="117">
        <f t="shared" si="19"/>
        <v>-67616.197341309948</v>
      </c>
      <c r="O115" s="118">
        <f t="shared" si="23"/>
        <v>8723260.6071687024</v>
      </c>
    </row>
    <row r="116" spans="1:15" x14ac:dyDescent="0.25">
      <c r="A116" s="108"/>
      <c r="B116" s="113"/>
      <c r="C116" s="108">
        <f t="shared" si="14"/>
        <v>111</v>
      </c>
      <c r="D116" s="117">
        <f t="shared" si="15"/>
        <v>-117776.84495074695</v>
      </c>
      <c r="E116" s="117">
        <f t="shared" si="20"/>
        <v>-110662.6287078099</v>
      </c>
      <c r="F116" s="117">
        <f t="shared" si="21"/>
        <v>-7114.216242937051</v>
      </c>
      <c r="G116" s="118">
        <f t="shared" si="22"/>
        <v>1027611.9701621982</v>
      </c>
      <c r="H116" s="112"/>
      <c r="I116" s="108"/>
      <c r="J116" s="113"/>
      <c r="K116" s="108">
        <f t="shared" si="16"/>
        <v>111</v>
      </c>
      <c r="L116" s="117">
        <f t="shared" si="17"/>
        <v>-82981.989180246717</v>
      </c>
      <c r="M116" s="117">
        <f t="shared" si="18"/>
        <v>-15469.382885584273</v>
      </c>
      <c r="N116" s="117">
        <f t="shared" si="19"/>
        <v>-67512.606294662444</v>
      </c>
      <c r="O116" s="118">
        <f t="shared" si="23"/>
        <v>8707791.2242831178</v>
      </c>
    </row>
    <row r="117" spans="1:15" x14ac:dyDescent="0.25">
      <c r="A117" s="108"/>
      <c r="B117" s="113"/>
      <c r="C117" s="108">
        <f t="shared" si="14"/>
        <v>112</v>
      </c>
      <c r="D117" s="117">
        <f t="shared" si="15"/>
        <v>-117776.84495074695</v>
      </c>
      <c r="E117" s="117">
        <f t="shared" si="20"/>
        <v>-111354.2701372337</v>
      </c>
      <c r="F117" s="117">
        <f t="shared" si="21"/>
        <v>-6422.5748135132453</v>
      </c>
      <c r="G117" s="118">
        <f t="shared" si="22"/>
        <v>916257.70002496452</v>
      </c>
      <c r="H117" s="112"/>
      <c r="I117" s="108"/>
      <c r="J117" s="113"/>
      <c r="K117" s="108">
        <f t="shared" si="16"/>
        <v>112</v>
      </c>
      <c r="L117" s="117">
        <f t="shared" si="17"/>
        <v>-82981.989180246717</v>
      </c>
      <c r="M117" s="117">
        <f t="shared" si="18"/>
        <v>-15573.672308537934</v>
      </c>
      <c r="N117" s="117">
        <f t="shared" si="19"/>
        <v>-67408.316871708783</v>
      </c>
      <c r="O117" s="118">
        <f t="shared" si="23"/>
        <v>8692217.5519745797</v>
      </c>
    </row>
    <row r="118" spans="1:15" x14ac:dyDescent="0.25">
      <c r="A118" s="108"/>
      <c r="B118" s="113"/>
      <c r="C118" s="108">
        <f t="shared" si="14"/>
        <v>113</v>
      </c>
      <c r="D118" s="117">
        <f t="shared" si="15"/>
        <v>-117776.84495074695</v>
      </c>
      <c r="E118" s="117">
        <f t="shared" si="20"/>
        <v>-112050.23432559142</v>
      </c>
      <c r="F118" s="117">
        <f t="shared" si="21"/>
        <v>-5726.610625155532</v>
      </c>
      <c r="G118" s="118">
        <f t="shared" si="22"/>
        <v>804207.46569937305</v>
      </c>
      <c r="H118" s="112"/>
      <c r="I118" s="108"/>
      <c r="J118" s="113"/>
      <c r="K118" s="108">
        <f t="shared" si="16"/>
        <v>113</v>
      </c>
      <c r="L118" s="117">
        <f t="shared" si="17"/>
        <v>-82981.989180246717</v>
      </c>
      <c r="M118" s="117">
        <f t="shared" si="18"/>
        <v>-15678.66481601799</v>
      </c>
      <c r="N118" s="117">
        <f t="shared" si="19"/>
        <v>-67303.324364228727</v>
      </c>
      <c r="O118" s="118">
        <f t="shared" si="23"/>
        <v>8676538.8871585615</v>
      </c>
    </row>
    <row r="119" spans="1:15" x14ac:dyDescent="0.25">
      <c r="A119" s="108"/>
      <c r="B119" s="113"/>
      <c r="C119" s="108">
        <f t="shared" si="14"/>
        <v>114</v>
      </c>
      <c r="D119" s="117">
        <f t="shared" si="15"/>
        <v>-117776.84495074695</v>
      </c>
      <c r="E119" s="117">
        <f t="shared" si="20"/>
        <v>-112750.54829012639</v>
      </c>
      <c r="F119" s="117">
        <f t="shared" si="21"/>
        <v>-5026.2966606205591</v>
      </c>
      <c r="G119" s="118">
        <f t="shared" si="22"/>
        <v>691456.91740924667</v>
      </c>
      <c r="H119" s="112"/>
      <c r="I119" s="108"/>
      <c r="J119" s="113"/>
      <c r="K119" s="108">
        <f t="shared" si="16"/>
        <v>114</v>
      </c>
      <c r="L119" s="117">
        <f t="shared" si="17"/>
        <v>-82981.989180246717</v>
      </c>
      <c r="M119" s="117">
        <f t="shared" si="18"/>
        <v>-15784.365147985969</v>
      </c>
      <c r="N119" s="117">
        <f t="shared" si="19"/>
        <v>-67197.624032260748</v>
      </c>
      <c r="O119" s="118">
        <f t="shared" si="23"/>
        <v>8660754.522010576</v>
      </c>
    </row>
    <row r="120" spans="1:15" x14ac:dyDescent="0.25">
      <c r="A120" s="108"/>
      <c r="B120" s="113"/>
      <c r="C120" s="108">
        <f t="shared" si="14"/>
        <v>115</v>
      </c>
      <c r="D120" s="117">
        <f t="shared" si="15"/>
        <v>-117776.84495074695</v>
      </c>
      <c r="E120" s="117">
        <f t="shared" si="20"/>
        <v>-113455.23921693968</v>
      </c>
      <c r="F120" s="117">
        <f t="shared" si="21"/>
        <v>-4321.6057338072715</v>
      </c>
      <c r="G120" s="118">
        <f t="shared" si="22"/>
        <v>578001.67819230701</v>
      </c>
      <c r="H120" s="112"/>
      <c r="I120" s="108"/>
      <c r="J120" s="113"/>
      <c r="K120" s="108">
        <f t="shared" si="16"/>
        <v>115</v>
      </c>
      <c r="L120" s="117">
        <f t="shared" si="17"/>
        <v>-82981.989180246717</v>
      </c>
      <c r="M120" s="117">
        <f t="shared" si="18"/>
        <v>-15890.778076358649</v>
      </c>
      <c r="N120" s="117">
        <f t="shared" si="19"/>
        <v>-67091.211103888068</v>
      </c>
      <c r="O120" s="118">
        <f t="shared" si="23"/>
        <v>8644863.7439342178</v>
      </c>
    </row>
    <row r="121" spans="1:15" x14ac:dyDescent="0.25">
      <c r="A121" s="108"/>
      <c r="B121" s="113"/>
      <c r="C121" s="108">
        <f t="shared" si="14"/>
        <v>116</v>
      </c>
      <c r="D121" s="117">
        <f t="shared" si="15"/>
        <v>-117776.84495074695</v>
      </c>
      <c r="E121" s="117">
        <f t="shared" si="20"/>
        <v>-114164.33446204558</v>
      </c>
      <c r="F121" s="117">
        <f t="shared" si="21"/>
        <v>-3612.5104887013731</v>
      </c>
      <c r="G121" s="118">
        <f t="shared" si="22"/>
        <v>463837.34373026143</v>
      </c>
      <c r="H121" s="112"/>
      <c r="I121" s="108"/>
      <c r="J121" s="113"/>
      <c r="K121" s="108">
        <f t="shared" si="16"/>
        <v>116</v>
      </c>
      <c r="L121" s="117">
        <f t="shared" si="17"/>
        <v>-82981.989180246717</v>
      </c>
      <c r="M121" s="117">
        <f t="shared" si="18"/>
        <v>-15997.908405223439</v>
      </c>
      <c r="N121" s="117">
        <f t="shared" si="19"/>
        <v>-66984.080775023278</v>
      </c>
      <c r="O121" s="118">
        <f t="shared" si="23"/>
        <v>8628865.835528994</v>
      </c>
    </row>
    <row r="122" spans="1:15" x14ac:dyDescent="0.25">
      <c r="A122" s="108"/>
      <c r="B122" s="113"/>
      <c r="C122" s="108">
        <f t="shared" si="14"/>
        <v>117</v>
      </c>
      <c r="D122" s="117">
        <f t="shared" si="15"/>
        <v>-117776.84495074695</v>
      </c>
      <c r="E122" s="117">
        <f t="shared" si="20"/>
        <v>-114877.86155243334</v>
      </c>
      <c r="F122" s="117">
        <f t="shared" si="21"/>
        <v>-2898.983398313605</v>
      </c>
      <c r="G122" s="118">
        <f t="shared" si="22"/>
        <v>348959.48217782809</v>
      </c>
      <c r="H122" s="112"/>
      <c r="I122" s="108"/>
      <c r="J122" s="113"/>
      <c r="K122" s="108">
        <f t="shared" si="16"/>
        <v>117</v>
      </c>
      <c r="L122" s="117">
        <f t="shared" si="17"/>
        <v>-82981.989180246717</v>
      </c>
      <c r="M122" s="117">
        <f t="shared" si="18"/>
        <v>-16105.760971055322</v>
      </c>
      <c r="N122" s="117">
        <f t="shared" si="19"/>
        <v>-66876.228209191395</v>
      </c>
      <c r="O122" s="118">
        <f t="shared" si="23"/>
        <v>8612760.0745579395</v>
      </c>
    </row>
    <row r="123" spans="1:15" x14ac:dyDescent="0.25">
      <c r="A123" s="108"/>
      <c r="B123" s="113"/>
      <c r="C123" s="108">
        <f t="shared" si="14"/>
        <v>118</v>
      </c>
      <c r="D123" s="117">
        <f t="shared" si="15"/>
        <v>-117776.84495074695</v>
      </c>
      <c r="E123" s="117">
        <f t="shared" si="20"/>
        <v>-115595.84818713609</v>
      </c>
      <c r="F123" s="117">
        <f t="shared" si="21"/>
        <v>-2180.9967636108631</v>
      </c>
      <c r="G123" s="118">
        <f t="shared" si="22"/>
        <v>233363.633990692</v>
      </c>
      <c r="H123" s="112"/>
      <c r="I123" s="108"/>
      <c r="J123" s="113"/>
      <c r="K123" s="108">
        <f t="shared" si="16"/>
        <v>118</v>
      </c>
      <c r="L123" s="117">
        <f t="shared" si="17"/>
        <v>-82981.989180246717</v>
      </c>
      <c r="M123" s="117">
        <f t="shared" si="18"/>
        <v>-16214.340642935204</v>
      </c>
      <c r="N123" s="117">
        <f t="shared" si="19"/>
        <v>-66767.648537311514</v>
      </c>
      <c r="O123" s="118">
        <f t="shared" si="23"/>
        <v>8596545.7339150049</v>
      </c>
    </row>
    <row r="124" spans="1:15" x14ac:dyDescent="0.25">
      <c r="A124" s="108"/>
      <c r="B124" s="113"/>
      <c r="C124" s="108">
        <f t="shared" si="14"/>
        <v>119</v>
      </c>
      <c r="D124" s="117">
        <f t="shared" si="15"/>
        <v>-117776.84495074695</v>
      </c>
      <c r="E124" s="117">
        <f t="shared" si="20"/>
        <v>-116318.3222383057</v>
      </c>
      <c r="F124" s="117">
        <f t="shared" si="21"/>
        <v>-1458.5227124412486</v>
      </c>
      <c r="G124" s="118">
        <f t="shared" si="22"/>
        <v>117045.3117523863</v>
      </c>
      <c r="H124" s="112"/>
      <c r="I124" s="108"/>
      <c r="J124" s="113"/>
      <c r="K124" s="108">
        <f t="shared" si="16"/>
        <v>119</v>
      </c>
      <c r="L124" s="117">
        <f t="shared" si="17"/>
        <v>-82981.989180246717</v>
      </c>
      <c r="M124" s="117">
        <f t="shared" si="18"/>
        <v>-16323.652322769631</v>
      </c>
      <c r="N124" s="117">
        <f t="shared" si="19"/>
        <v>-66658.336857477087</v>
      </c>
      <c r="O124" s="118">
        <f t="shared" si="23"/>
        <v>8580222.0815922357</v>
      </c>
    </row>
    <row r="125" spans="1:15" x14ac:dyDescent="0.25">
      <c r="A125" s="108"/>
      <c r="B125" s="113">
        <f>SUM(D114:D125)</f>
        <v>-1413322.1394089635</v>
      </c>
      <c r="C125" s="108">
        <f t="shared" si="14"/>
        <v>120</v>
      </c>
      <c r="D125" s="117">
        <f t="shared" si="15"/>
        <v>-117776.84495074695</v>
      </c>
      <c r="E125" s="117">
        <f t="shared" si="20"/>
        <v>-117045.31175229509</v>
      </c>
      <c r="F125" s="117">
        <f t="shared" si="21"/>
        <v>-731.53319845185615</v>
      </c>
      <c r="G125" s="118">
        <f t="shared" si="22"/>
        <v>9.1211404651403427E-8</v>
      </c>
      <c r="H125" s="112"/>
      <c r="I125" s="108"/>
      <c r="J125" s="113">
        <f>SUM(L114:L125)</f>
        <v>-995783.87016296061</v>
      </c>
      <c r="K125" s="108">
        <f t="shared" si="16"/>
        <v>120</v>
      </c>
      <c r="L125" s="117">
        <f t="shared" si="17"/>
        <v>-82981.989180246717</v>
      </c>
      <c r="M125" s="117">
        <f t="shared" si="18"/>
        <v>-16433.700945512304</v>
      </c>
      <c r="N125" s="117">
        <f t="shared" si="19"/>
        <v>-66548.288234734413</v>
      </c>
      <c r="O125" s="118">
        <f t="shared" si="23"/>
        <v>8563788.3806467243</v>
      </c>
    </row>
    <row r="126" spans="1:15" x14ac:dyDescent="0.25">
      <c r="A126" s="108"/>
      <c r="B126" s="113"/>
      <c r="C126" s="108">
        <f t="shared" si="14"/>
        <v>121</v>
      </c>
      <c r="D126" s="117">
        <f t="shared" si="15"/>
        <v>-117776.84495074695</v>
      </c>
      <c r="E126" s="117" t="e">
        <f t="shared" si="20"/>
        <v>#NUM!</v>
      </c>
      <c r="F126" s="117" t="e">
        <f t="shared" si="21"/>
        <v>#NUM!</v>
      </c>
      <c r="G126" s="118" t="e">
        <f t="shared" si="22"/>
        <v>#NUM!</v>
      </c>
      <c r="H126" s="112"/>
      <c r="I126" s="108"/>
      <c r="J126" s="113"/>
      <c r="K126" s="108">
        <f t="shared" si="16"/>
        <v>121</v>
      </c>
      <c r="L126" s="117">
        <f t="shared" si="17"/>
        <v>-82981.989180246717</v>
      </c>
      <c r="M126" s="117">
        <f t="shared" si="18"/>
        <v>-16544.491479386619</v>
      </c>
      <c r="N126" s="117">
        <f t="shared" si="19"/>
        <v>-66437.497700860098</v>
      </c>
      <c r="O126" s="118">
        <f t="shared" si="23"/>
        <v>8547243.8891673367</v>
      </c>
    </row>
    <row r="127" spans="1:15" x14ac:dyDescent="0.25">
      <c r="A127" s="108"/>
      <c r="B127" s="113"/>
      <c r="C127" s="108">
        <f t="shared" si="14"/>
        <v>122</v>
      </c>
      <c r="D127" s="117">
        <f t="shared" si="15"/>
        <v>-117776.84495074695</v>
      </c>
      <c r="E127" s="117" t="e">
        <f t="shared" si="20"/>
        <v>#NUM!</v>
      </c>
      <c r="F127" s="117" t="e">
        <f t="shared" si="21"/>
        <v>#NUM!</v>
      </c>
      <c r="G127" s="118" t="e">
        <f t="shared" si="22"/>
        <v>#NUM!</v>
      </c>
      <c r="H127" s="112"/>
      <c r="I127" s="108"/>
      <c r="J127" s="113"/>
      <c r="K127" s="108">
        <f t="shared" si="16"/>
        <v>122</v>
      </c>
      <c r="L127" s="117">
        <f t="shared" si="17"/>
        <v>-82981.989180246717</v>
      </c>
      <c r="M127" s="117">
        <f t="shared" si="18"/>
        <v>-16656.028926110157</v>
      </c>
      <c r="N127" s="117">
        <f t="shared" si="19"/>
        <v>-66325.96025413656</v>
      </c>
      <c r="O127" s="118">
        <f t="shared" si="23"/>
        <v>8530587.8602412269</v>
      </c>
    </row>
    <row r="128" spans="1:15" x14ac:dyDescent="0.25">
      <c r="A128" s="108"/>
      <c r="B128" s="113"/>
      <c r="C128" s="108">
        <f t="shared" si="14"/>
        <v>123</v>
      </c>
      <c r="D128" s="117">
        <f t="shared" si="15"/>
        <v>-117776.84495074695</v>
      </c>
      <c r="E128" s="117" t="e">
        <f t="shared" si="20"/>
        <v>#NUM!</v>
      </c>
      <c r="F128" s="117" t="e">
        <f t="shared" si="21"/>
        <v>#NUM!</v>
      </c>
      <c r="G128" s="118" t="e">
        <f t="shared" si="22"/>
        <v>#NUM!</v>
      </c>
      <c r="H128" s="112"/>
      <c r="I128" s="108"/>
      <c r="J128" s="113"/>
      <c r="K128" s="108">
        <f t="shared" si="16"/>
        <v>123</v>
      </c>
      <c r="L128" s="117">
        <f t="shared" si="17"/>
        <v>-82981.989180246717</v>
      </c>
      <c r="M128" s="117">
        <f t="shared" si="18"/>
        <v>-16768.318321120358</v>
      </c>
      <c r="N128" s="117">
        <f t="shared" si="19"/>
        <v>-66213.67085912636</v>
      </c>
      <c r="O128" s="118">
        <f t="shared" si="23"/>
        <v>8513819.5419201069</v>
      </c>
    </row>
    <row r="129" spans="1:15" x14ac:dyDescent="0.25">
      <c r="A129" s="108"/>
      <c r="B129" s="113"/>
      <c r="C129" s="108">
        <f t="shared" si="14"/>
        <v>124</v>
      </c>
      <c r="D129" s="117">
        <f t="shared" si="15"/>
        <v>-117776.84495074695</v>
      </c>
      <c r="E129" s="117" t="e">
        <f t="shared" si="20"/>
        <v>#NUM!</v>
      </c>
      <c r="F129" s="117" t="e">
        <f t="shared" si="21"/>
        <v>#NUM!</v>
      </c>
      <c r="G129" s="118" t="e">
        <f t="shared" si="22"/>
        <v>#NUM!</v>
      </c>
      <c r="H129" s="112"/>
      <c r="I129" s="108"/>
      <c r="J129" s="113"/>
      <c r="K129" s="108">
        <f t="shared" si="16"/>
        <v>124</v>
      </c>
      <c r="L129" s="117">
        <f t="shared" si="17"/>
        <v>-82981.989180246717</v>
      </c>
      <c r="M129" s="117">
        <f t="shared" si="18"/>
        <v>-16881.364733801893</v>
      </c>
      <c r="N129" s="117">
        <f t="shared" si="19"/>
        <v>-66100.624446444825</v>
      </c>
      <c r="O129" s="118">
        <f t="shared" si="23"/>
        <v>8496938.1771863047</v>
      </c>
    </row>
    <row r="130" spans="1:15" x14ac:dyDescent="0.25">
      <c r="A130" s="108"/>
      <c r="B130" s="113"/>
      <c r="C130" s="108">
        <f t="shared" si="14"/>
        <v>125</v>
      </c>
      <c r="D130" s="117">
        <f t="shared" si="15"/>
        <v>-117776.84495074695</v>
      </c>
      <c r="E130" s="117" t="e">
        <f t="shared" si="20"/>
        <v>#NUM!</v>
      </c>
      <c r="F130" s="117" t="e">
        <f t="shared" si="21"/>
        <v>#NUM!</v>
      </c>
      <c r="G130" s="118" t="e">
        <f t="shared" si="22"/>
        <v>#NUM!</v>
      </c>
      <c r="H130" s="112"/>
      <c r="I130" s="108"/>
      <c r="J130" s="113"/>
      <c r="K130" s="108">
        <f t="shared" si="16"/>
        <v>125</v>
      </c>
      <c r="L130" s="117">
        <f t="shared" si="17"/>
        <v>-82981.989180246717</v>
      </c>
      <c r="M130" s="117">
        <f t="shared" si="18"/>
        <v>-16995.17326771564</v>
      </c>
      <c r="N130" s="117">
        <f t="shared" si="19"/>
        <v>-65986.815912531078</v>
      </c>
      <c r="O130" s="118">
        <f t="shared" si="23"/>
        <v>8479943.0039185882</v>
      </c>
    </row>
    <row r="131" spans="1:15" x14ac:dyDescent="0.25">
      <c r="A131" s="108"/>
      <c r="B131" s="113"/>
      <c r="C131" s="108">
        <f t="shared" si="14"/>
        <v>126</v>
      </c>
      <c r="D131" s="117">
        <f t="shared" si="15"/>
        <v>-117776.84495074695</v>
      </c>
      <c r="E131" s="117" t="e">
        <f t="shared" si="20"/>
        <v>#NUM!</v>
      </c>
      <c r="F131" s="117" t="e">
        <f t="shared" si="21"/>
        <v>#NUM!</v>
      </c>
      <c r="G131" s="118" t="e">
        <f t="shared" si="22"/>
        <v>#NUM!</v>
      </c>
      <c r="H131" s="112"/>
      <c r="I131" s="108"/>
      <c r="J131" s="113"/>
      <c r="K131" s="108">
        <f t="shared" si="16"/>
        <v>126</v>
      </c>
      <c r="L131" s="117">
        <f t="shared" si="17"/>
        <v>-82981.989180246717</v>
      </c>
      <c r="M131" s="117">
        <f t="shared" si="18"/>
        <v>-17109.749060828806</v>
      </c>
      <c r="N131" s="117">
        <f t="shared" si="19"/>
        <v>-65872.240119417911</v>
      </c>
      <c r="O131" s="118">
        <f t="shared" si="23"/>
        <v>8462833.2548577599</v>
      </c>
    </row>
    <row r="132" spans="1:15" x14ac:dyDescent="0.25">
      <c r="A132" s="108"/>
      <c r="B132" s="113"/>
      <c r="C132" s="108">
        <f t="shared" si="14"/>
        <v>127</v>
      </c>
      <c r="D132" s="117">
        <f t="shared" si="15"/>
        <v>-117776.84495074695</v>
      </c>
      <c r="E132" s="117" t="e">
        <f t="shared" si="20"/>
        <v>#NUM!</v>
      </c>
      <c r="F132" s="117" t="e">
        <f t="shared" si="21"/>
        <v>#NUM!</v>
      </c>
      <c r="G132" s="118" t="e">
        <f t="shared" si="22"/>
        <v>#NUM!</v>
      </c>
      <c r="H132" s="112"/>
      <c r="I132" s="108"/>
      <c r="J132" s="113"/>
      <c r="K132" s="108">
        <f t="shared" si="16"/>
        <v>127</v>
      </c>
      <c r="L132" s="117">
        <f t="shared" si="17"/>
        <v>-82981.989180246717</v>
      </c>
      <c r="M132" s="117">
        <f t="shared" si="18"/>
        <v>-17225.097285747237</v>
      </c>
      <c r="N132" s="117">
        <f t="shared" si="19"/>
        <v>-65756.89189449948</v>
      </c>
      <c r="O132" s="118">
        <f t="shared" si="23"/>
        <v>8445608.1575720124</v>
      </c>
    </row>
    <row r="133" spans="1:15" x14ac:dyDescent="0.25">
      <c r="A133" s="108"/>
      <c r="B133" s="113"/>
      <c r="C133" s="108">
        <f t="shared" si="14"/>
        <v>128</v>
      </c>
      <c r="D133" s="117">
        <f t="shared" si="15"/>
        <v>-117776.84495074695</v>
      </c>
      <c r="E133" s="117" t="e">
        <f t="shared" si="20"/>
        <v>#NUM!</v>
      </c>
      <c r="F133" s="117" t="e">
        <f t="shared" si="21"/>
        <v>#NUM!</v>
      </c>
      <c r="G133" s="118" t="e">
        <f t="shared" si="22"/>
        <v>#NUM!</v>
      </c>
      <c r="H133" s="112"/>
      <c r="I133" s="108"/>
      <c r="J133" s="113"/>
      <c r="K133" s="108">
        <f t="shared" si="16"/>
        <v>128</v>
      </c>
      <c r="L133" s="117">
        <f t="shared" si="17"/>
        <v>-82981.989180246717</v>
      </c>
      <c r="M133" s="117">
        <f t="shared" si="18"/>
        <v>-17341.223149948652</v>
      </c>
      <c r="N133" s="117">
        <f t="shared" si="19"/>
        <v>-65640.766030298066</v>
      </c>
      <c r="O133" s="118">
        <f t="shared" si="23"/>
        <v>8428266.9344220646</v>
      </c>
    </row>
    <row r="134" spans="1:15" x14ac:dyDescent="0.25">
      <c r="A134" s="108"/>
      <c r="B134" s="113"/>
      <c r="C134" s="108">
        <f t="shared" si="14"/>
        <v>129</v>
      </c>
      <c r="D134" s="117">
        <f t="shared" si="15"/>
        <v>-117776.84495074695</v>
      </c>
      <c r="E134" s="117" t="e">
        <f t="shared" si="20"/>
        <v>#NUM!</v>
      </c>
      <c r="F134" s="117" t="e">
        <f t="shared" si="21"/>
        <v>#NUM!</v>
      </c>
      <c r="G134" s="118" t="e">
        <f t="shared" si="22"/>
        <v>#NUM!</v>
      </c>
      <c r="H134" s="112"/>
      <c r="I134" s="108"/>
      <c r="J134" s="113"/>
      <c r="K134" s="108">
        <f t="shared" si="16"/>
        <v>129</v>
      </c>
      <c r="L134" s="117">
        <f t="shared" si="17"/>
        <v>-82981.989180246717</v>
      </c>
      <c r="M134" s="117">
        <f t="shared" si="18"/>
        <v>-17458.131896017854</v>
      </c>
      <c r="N134" s="117">
        <f t="shared" si="19"/>
        <v>-65523.857284228863</v>
      </c>
      <c r="O134" s="118">
        <f t="shared" si="23"/>
        <v>8410808.8025260475</v>
      </c>
    </row>
    <row r="135" spans="1:15" x14ac:dyDescent="0.25">
      <c r="A135" s="108"/>
      <c r="B135" s="113"/>
      <c r="C135" s="108">
        <f t="shared" si="14"/>
        <v>130</v>
      </c>
      <c r="D135" s="117">
        <f t="shared" si="15"/>
        <v>-117776.84495074695</v>
      </c>
      <c r="E135" s="117" t="e">
        <f t="shared" si="20"/>
        <v>#NUM!</v>
      </c>
      <c r="F135" s="117" t="e">
        <f t="shared" si="21"/>
        <v>#NUM!</v>
      </c>
      <c r="G135" s="118" t="e">
        <f t="shared" si="22"/>
        <v>#NUM!</v>
      </c>
      <c r="H135" s="112"/>
      <c r="I135" s="108"/>
      <c r="J135" s="113"/>
      <c r="K135" s="108">
        <f t="shared" si="16"/>
        <v>130</v>
      </c>
      <c r="L135" s="117">
        <f t="shared" si="17"/>
        <v>-82981.989180246717</v>
      </c>
      <c r="M135" s="117">
        <f t="shared" si="18"/>
        <v>-17575.828801883537</v>
      </c>
      <c r="N135" s="117">
        <f t="shared" si="19"/>
        <v>-65406.16037836318</v>
      </c>
      <c r="O135" s="118">
        <f t="shared" si="23"/>
        <v>8393232.9737241641</v>
      </c>
    </row>
    <row r="136" spans="1:15" x14ac:dyDescent="0.25">
      <c r="A136" s="108"/>
      <c r="B136" s="113"/>
      <c r="C136" s="108">
        <f t="shared" ref="C136:C199" si="24">SUM(C135+1)</f>
        <v>131</v>
      </c>
      <c r="D136" s="117">
        <f t="shared" ref="D136:D199" si="25">PMT($B$3/12,$B$2,$B$1)</f>
        <v>-117776.84495074695</v>
      </c>
      <c r="E136" s="117" t="e">
        <f t="shared" si="20"/>
        <v>#NUM!</v>
      </c>
      <c r="F136" s="117" t="e">
        <f t="shared" si="21"/>
        <v>#NUM!</v>
      </c>
      <c r="G136" s="118" t="e">
        <f t="shared" si="22"/>
        <v>#NUM!</v>
      </c>
      <c r="H136" s="112"/>
      <c r="I136" s="108"/>
      <c r="J136" s="113"/>
      <c r="K136" s="108">
        <f t="shared" ref="K136:K199" si="26">SUM(K135+1)</f>
        <v>131</v>
      </c>
      <c r="L136" s="117">
        <f t="shared" ref="L136:L199" si="27">PMT($J$3/12,$J$2,$J$1)</f>
        <v>-82981.989180246717</v>
      </c>
      <c r="M136" s="117">
        <f t="shared" ref="M136:M199" si="28">PPMT($J$3/12,K136,$J$2,$J$1)</f>
        <v>-17694.319181056198</v>
      </c>
      <c r="N136" s="117">
        <f t="shared" ref="N136:N199" si="29">SUM(L136-M136)</f>
        <v>-65287.669999190519</v>
      </c>
      <c r="O136" s="118">
        <f t="shared" si="23"/>
        <v>8375538.6545431083</v>
      </c>
    </row>
    <row r="137" spans="1:15" x14ac:dyDescent="0.25">
      <c r="A137" s="108"/>
      <c r="B137" s="113">
        <f>SUM(D126:D137)</f>
        <v>-1413322.1394089635</v>
      </c>
      <c r="C137" s="108">
        <f t="shared" si="24"/>
        <v>132</v>
      </c>
      <c r="D137" s="117">
        <f t="shared" si="25"/>
        <v>-117776.84495074695</v>
      </c>
      <c r="E137" s="117" t="e">
        <f t="shared" si="20"/>
        <v>#NUM!</v>
      </c>
      <c r="F137" s="117" t="e">
        <f t="shared" si="21"/>
        <v>#NUM!</v>
      </c>
      <c r="G137" s="118" t="e">
        <f t="shared" si="22"/>
        <v>#NUM!</v>
      </c>
      <c r="H137" s="112"/>
      <c r="I137" s="108"/>
      <c r="J137" s="113">
        <f>SUM(L126:L137)</f>
        <v>-995783.87016296061</v>
      </c>
      <c r="K137" s="108">
        <f t="shared" si="26"/>
        <v>132</v>
      </c>
      <c r="L137" s="117">
        <f t="shared" si="27"/>
        <v>-82981.989180246717</v>
      </c>
      <c r="M137" s="117">
        <f t="shared" si="28"/>
        <v>-17813.6083828685</v>
      </c>
      <c r="N137" s="117">
        <f t="shared" si="29"/>
        <v>-65168.380797378217</v>
      </c>
      <c r="O137" s="118">
        <f t="shared" si="23"/>
        <v>8357725.0461602397</v>
      </c>
    </row>
    <row r="138" spans="1:15" x14ac:dyDescent="0.25">
      <c r="A138" s="108"/>
      <c r="B138" s="113"/>
      <c r="C138" s="108">
        <f t="shared" si="24"/>
        <v>133</v>
      </c>
      <c r="D138" s="117">
        <f t="shared" si="25"/>
        <v>-117776.84495074695</v>
      </c>
      <c r="E138" s="117" t="e">
        <f t="shared" si="20"/>
        <v>#NUM!</v>
      </c>
      <c r="F138" s="117" t="e">
        <f t="shared" si="21"/>
        <v>#NUM!</v>
      </c>
      <c r="G138" s="118" t="e">
        <f t="shared" si="22"/>
        <v>#NUM!</v>
      </c>
      <c r="H138" s="112"/>
      <c r="I138" s="108"/>
      <c r="J138" s="113"/>
      <c r="K138" s="108">
        <f t="shared" si="26"/>
        <v>133</v>
      </c>
      <c r="L138" s="117">
        <f t="shared" si="27"/>
        <v>-82981.989180246717</v>
      </c>
      <c r="M138" s="117">
        <f t="shared" si="28"/>
        <v>-17933.701792716347</v>
      </c>
      <c r="N138" s="117">
        <f t="shared" si="29"/>
        <v>-65048.28738753037</v>
      </c>
      <c r="O138" s="118">
        <f t="shared" si="23"/>
        <v>8339791.3443675237</v>
      </c>
    </row>
    <row r="139" spans="1:15" x14ac:dyDescent="0.25">
      <c r="A139" s="108"/>
      <c r="B139" s="113"/>
      <c r="C139" s="108">
        <f t="shared" si="24"/>
        <v>134</v>
      </c>
      <c r="D139" s="117">
        <f t="shared" si="25"/>
        <v>-117776.84495074695</v>
      </c>
      <c r="E139" s="117" t="e">
        <f t="shared" si="20"/>
        <v>#NUM!</v>
      </c>
      <c r="F139" s="117" t="e">
        <f t="shared" si="21"/>
        <v>#NUM!</v>
      </c>
      <c r="G139" s="118" t="e">
        <f t="shared" si="22"/>
        <v>#NUM!</v>
      </c>
      <c r="H139" s="112"/>
      <c r="I139" s="108"/>
      <c r="J139" s="113"/>
      <c r="K139" s="108">
        <f t="shared" si="26"/>
        <v>134</v>
      </c>
      <c r="L139" s="117">
        <f t="shared" si="27"/>
        <v>-82981.989180246717</v>
      </c>
      <c r="M139" s="117">
        <f t="shared" si="28"/>
        <v>-18054.604832302248</v>
      </c>
      <c r="N139" s="117">
        <f t="shared" si="29"/>
        <v>-64927.384347944469</v>
      </c>
      <c r="O139" s="118">
        <f t="shared" si="23"/>
        <v>8321736.7395352218</v>
      </c>
    </row>
    <row r="140" spans="1:15" x14ac:dyDescent="0.25">
      <c r="A140" s="108"/>
      <c r="B140" s="113"/>
      <c r="C140" s="108">
        <f t="shared" si="24"/>
        <v>135</v>
      </c>
      <c r="D140" s="117">
        <f t="shared" si="25"/>
        <v>-117776.84495074695</v>
      </c>
      <c r="E140" s="117" t="e">
        <f t="shared" si="20"/>
        <v>#NUM!</v>
      </c>
      <c r="F140" s="117" t="e">
        <f t="shared" si="21"/>
        <v>#NUM!</v>
      </c>
      <c r="G140" s="118" t="e">
        <f t="shared" si="22"/>
        <v>#NUM!</v>
      </c>
      <c r="H140" s="112"/>
      <c r="I140" s="108"/>
      <c r="J140" s="113"/>
      <c r="K140" s="108">
        <f t="shared" si="26"/>
        <v>135</v>
      </c>
      <c r="L140" s="117">
        <f t="shared" si="27"/>
        <v>-82981.989180246717</v>
      </c>
      <c r="M140" s="117">
        <f t="shared" si="28"/>
        <v>-18176.322959880017</v>
      </c>
      <c r="N140" s="117">
        <f t="shared" si="29"/>
        <v>-64805.6662203667</v>
      </c>
      <c r="O140" s="118">
        <f t="shared" si="23"/>
        <v>8303560.4165753415</v>
      </c>
    </row>
    <row r="141" spans="1:15" x14ac:dyDescent="0.25">
      <c r="A141" s="108"/>
      <c r="B141" s="113"/>
      <c r="C141" s="108">
        <f t="shared" si="24"/>
        <v>136</v>
      </c>
      <c r="D141" s="117">
        <f t="shared" si="25"/>
        <v>-117776.84495074695</v>
      </c>
      <c r="E141" s="117" t="e">
        <f t="shared" si="20"/>
        <v>#NUM!</v>
      </c>
      <c r="F141" s="117" t="e">
        <f t="shared" si="21"/>
        <v>#NUM!</v>
      </c>
      <c r="G141" s="118" t="e">
        <f t="shared" si="22"/>
        <v>#NUM!</v>
      </c>
      <c r="H141" s="112"/>
      <c r="I141" s="108"/>
      <c r="J141" s="113"/>
      <c r="K141" s="108">
        <f t="shared" si="26"/>
        <v>136</v>
      </c>
      <c r="L141" s="117">
        <f t="shared" si="27"/>
        <v>-82981.989180246717</v>
      </c>
      <c r="M141" s="117">
        <f t="shared" si="28"/>
        <v>-18298.861670501195</v>
      </c>
      <c r="N141" s="117">
        <f t="shared" si="29"/>
        <v>-64683.127509745522</v>
      </c>
      <c r="O141" s="118">
        <f t="shared" si="23"/>
        <v>8285261.55490484</v>
      </c>
    </row>
    <row r="142" spans="1:15" x14ac:dyDescent="0.25">
      <c r="A142" s="108"/>
      <c r="B142" s="113"/>
      <c r="C142" s="108">
        <f t="shared" si="24"/>
        <v>137</v>
      </c>
      <c r="D142" s="117">
        <f t="shared" si="25"/>
        <v>-117776.84495074695</v>
      </c>
      <c r="E142" s="117" t="e">
        <f t="shared" si="20"/>
        <v>#NUM!</v>
      </c>
      <c r="F142" s="117" t="e">
        <f t="shared" si="21"/>
        <v>#NUM!</v>
      </c>
      <c r="G142" s="118" t="e">
        <f t="shared" si="22"/>
        <v>#NUM!</v>
      </c>
      <c r="H142" s="112"/>
      <c r="I142" s="108"/>
      <c r="J142" s="113"/>
      <c r="K142" s="108">
        <f t="shared" si="26"/>
        <v>137</v>
      </c>
      <c r="L142" s="117">
        <f t="shared" si="27"/>
        <v>-82981.989180246717</v>
      </c>
      <c r="M142" s="117">
        <f t="shared" si="28"/>
        <v>-18422.22649626316</v>
      </c>
      <c r="N142" s="117">
        <f t="shared" si="29"/>
        <v>-64559.762683983558</v>
      </c>
      <c r="O142" s="118">
        <f t="shared" si="23"/>
        <v>8266839.3284085765</v>
      </c>
    </row>
    <row r="143" spans="1:15" x14ac:dyDescent="0.25">
      <c r="A143" s="108"/>
      <c r="B143" s="113"/>
      <c r="C143" s="108">
        <f t="shared" si="24"/>
        <v>138</v>
      </c>
      <c r="D143" s="117">
        <f t="shared" si="25"/>
        <v>-117776.84495074695</v>
      </c>
      <c r="E143" s="117" t="e">
        <f t="shared" si="20"/>
        <v>#NUM!</v>
      </c>
      <c r="F143" s="117" t="e">
        <f t="shared" si="21"/>
        <v>#NUM!</v>
      </c>
      <c r="G143" s="118" t="e">
        <f t="shared" si="22"/>
        <v>#NUM!</v>
      </c>
      <c r="H143" s="112"/>
      <c r="I143" s="108"/>
      <c r="J143" s="113"/>
      <c r="K143" s="108">
        <f t="shared" si="26"/>
        <v>138</v>
      </c>
      <c r="L143" s="117">
        <f t="shared" si="27"/>
        <v>-82981.989180246717</v>
      </c>
      <c r="M143" s="117">
        <f t="shared" si="28"/>
        <v>-18546.423006558805</v>
      </c>
      <c r="N143" s="117">
        <f t="shared" si="29"/>
        <v>-64435.566173687912</v>
      </c>
      <c r="O143" s="118">
        <f t="shared" si="23"/>
        <v>8248292.9054020178</v>
      </c>
    </row>
    <row r="144" spans="1:15" x14ac:dyDescent="0.25">
      <c r="A144" s="108"/>
      <c r="B144" s="113"/>
      <c r="C144" s="108">
        <f t="shared" si="24"/>
        <v>139</v>
      </c>
      <c r="D144" s="117">
        <f t="shared" si="25"/>
        <v>-117776.84495074695</v>
      </c>
      <c r="E144" s="117" t="e">
        <f t="shared" si="20"/>
        <v>#NUM!</v>
      </c>
      <c r="F144" s="117" t="e">
        <f t="shared" si="21"/>
        <v>#NUM!</v>
      </c>
      <c r="G144" s="118" t="e">
        <f t="shared" si="22"/>
        <v>#NUM!</v>
      </c>
      <c r="H144" s="112"/>
      <c r="I144" s="108"/>
      <c r="J144" s="113"/>
      <c r="K144" s="108">
        <f t="shared" si="26"/>
        <v>139</v>
      </c>
      <c r="L144" s="117">
        <f t="shared" si="27"/>
        <v>-82981.989180246717</v>
      </c>
      <c r="M144" s="117">
        <f t="shared" si="28"/>
        <v>-18671.45680832801</v>
      </c>
      <c r="N144" s="117">
        <f t="shared" si="29"/>
        <v>-64310.532371918707</v>
      </c>
      <c r="O144" s="118">
        <f t="shared" si="23"/>
        <v>8229621.4485936901</v>
      </c>
    </row>
    <row r="145" spans="1:15" x14ac:dyDescent="0.25">
      <c r="A145" s="108"/>
      <c r="B145" s="113"/>
      <c r="C145" s="108">
        <f t="shared" si="24"/>
        <v>140</v>
      </c>
      <c r="D145" s="117">
        <f t="shared" si="25"/>
        <v>-117776.84495074695</v>
      </c>
      <c r="E145" s="117" t="e">
        <f t="shared" si="20"/>
        <v>#NUM!</v>
      </c>
      <c r="F145" s="117" t="e">
        <f t="shared" si="21"/>
        <v>#NUM!</v>
      </c>
      <c r="G145" s="118" t="e">
        <f t="shared" si="22"/>
        <v>#NUM!</v>
      </c>
      <c r="H145" s="112"/>
      <c r="I145" s="108"/>
      <c r="J145" s="113"/>
      <c r="K145" s="108">
        <f t="shared" si="26"/>
        <v>140</v>
      </c>
      <c r="L145" s="117">
        <f t="shared" si="27"/>
        <v>-82981.989180246717</v>
      </c>
      <c r="M145" s="117">
        <f t="shared" si="28"/>
        <v>-18797.333546310852</v>
      </c>
      <c r="N145" s="117">
        <f t="shared" si="29"/>
        <v>-64184.655633935865</v>
      </c>
      <c r="O145" s="118">
        <f t="shared" si="23"/>
        <v>8210824.1150473794</v>
      </c>
    </row>
    <row r="146" spans="1:15" x14ac:dyDescent="0.25">
      <c r="A146" s="108"/>
      <c r="B146" s="113"/>
      <c r="C146" s="108">
        <f t="shared" si="24"/>
        <v>141</v>
      </c>
      <c r="D146" s="117">
        <f t="shared" si="25"/>
        <v>-117776.84495074695</v>
      </c>
      <c r="E146" s="117" t="e">
        <f t="shared" si="20"/>
        <v>#NUM!</v>
      </c>
      <c r="F146" s="117" t="e">
        <f t="shared" si="21"/>
        <v>#NUM!</v>
      </c>
      <c r="G146" s="118" t="e">
        <f t="shared" si="22"/>
        <v>#NUM!</v>
      </c>
      <c r="H146" s="112"/>
      <c r="I146" s="108"/>
      <c r="J146" s="113"/>
      <c r="K146" s="108">
        <f t="shared" si="26"/>
        <v>141</v>
      </c>
      <c r="L146" s="117">
        <f t="shared" si="27"/>
        <v>-82981.989180246717</v>
      </c>
      <c r="M146" s="117">
        <f t="shared" si="28"/>
        <v>-18924.058903302204</v>
      </c>
      <c r="N146" s="117">
        <f t="shared" si="29"/>
        <v>-64057.930276944513</v>
      </c>
      <c r="O146" s="118">
        <f t="shared" si="23"/>
        <v>8191900.0561440773</v>
      </c>
    </row>
    <row r="147" spans="1:15" x14ac:dyDescent="0.25">
      <c r="A147" s="108"/>
      <c r="B147" s="113"/>
      <c r="C147" s="108">
        <f t="shared" si="24"/>
        <v>142</v>
      </c>
      <c r="D147" s="117">
        <f t="shared" si="25"/>
        <v>-117776.84495074695</v>
      </c>
      <c r="E147" s="117" t="e">
        <f t="shared" si="20"/>
        <v>#NUM!</v>
      </c>
      <c r="F147" s="117" t="e">
        <f t="shared" si="21"/>
        <v>#NUM!</v>
      </c>
      <c r="G147" s="118" t="e">
        <f t="shared" si="22"/>
        <v>#NUM!</v>
      </c>
      <c r="H147" s="112"/>
      <c r="I147" s="108"/>
      <c r="J147" s="113"/>
      <c r="K147" s="108">
        <f t="shared" si="26"/>
        <v>142</v>
      </c>
      <c r="L147" s="117">
        <f t="shared" si="27"/>
        <v>-82981.989180246717</v>
      </c>
      <c r="M147" s="117">
        <f t="shared" si="28"/>
        <v>-19051.638600408638</v>
      </c>
      <c r="N147" s="117">
        <f t="shared" si="29"/>
        <v>-63930.350579838079</v>
      </c>
      <c r="O147" s="118">
        <f t="shared" si="23"/>
        <v>8172848.4175436683</v>
      </c>
    </row>
    <row r="148" spans="1:15" x14ac:dyDescent="0.25">
      <c r="A148" s="108"/>
      <c r="B148" s="113"/>
      <c r="C148" s="108">
        <f t="shared" si="24"/>
        <v>143</v>
      </c>
      <c r="D148" s="117">
        <f t="shared" si="25"/>
        <v>-117776.84495074695</v>
      </c>
      <c r="E148" s="117" t="e">
        <f t="shared" si="20"/>
        <v>#NUM!</v>
      </c>
      <c r="F148" s="117" t="e">
        <f t="shared" si="21"/>
        <v>#NUM!</v>
      </c>
      <c r="G148" s="118" t="e">
        <f t="shared" si="22"/>
        <v>#NUM!</v>
      </c>
      <c r="H148" s="112"/>
      <c r="I148" s="108"/>
      <c r="J148" s="113"/>
      <c r="K148" s="108">
        <f t="shared" si="26"/>
        <v>143</v>
      </c>
      <c r="L148" s="117">
        <f t="shared" si="27"/>
        <v>-82981.989180246717</v>
      </c>
      <c r="M148" s="117">
        <f t="shared" si="28"/>
        <v>-19180.078397306374</v>
      </c>
      <c r="N148" s="117">
        <f t="shared" si="29"/>
        <v>-63801.910782940344</v>
      </c>
      <c r="O148" s="118">
        <f t="shared" si="23"/>
        <v>8153668.3391463617</v>
      </c>
    </row>
    <row r="149" spans="1:15" x14ac:dyDescent="0.25">
      <c r="A149" s="108"/>
      <c r="B149" s="113">
        <f>SUM(D138:D149)</f>
        <v>-1413322.1394089635</v>
      </c>
      <c r="C149" s="108">
        <f t="shared" si="24"/>
        <v>144</v>
      </c>
      <c r="D149" s="117">
        <f t="shared" si="25"/>
        <v>-117776.84495074695</v>
      </c>
      <c r="E149" s="117" t="e">
        <f t="shared" si="20"/>
        <v>#NUM!</v>
      </c>
      <c r="F149" s="117" t="e">
        <f t="shared" si="21"/>
        <v>#NUM!</v>
      </c>
      <c r="G149" s="118" t="e">
        <f t="shared" si="22"/>
        <v>#NUM!</v>
      </c>
      <c r="H149" s="112"/>
      <c r="I149" s="108"/>
      <c r="J149" s="113">
        <f>SUM(L138:L149)</f>
        <v>-995783.87016296061</v>
      </c>
      <c r="K149" s="108">
        <f t="shared" si="26"/>
        <v>144</v>
      </c>
      <c r="L149" s="117">
        <f t="shared" si="27"/>
        <v>-82981.989180246717</v>
      </c>
      <c r="M149" s="117">
        <f t="shared" si="28"/>
        <v>-19309.384092501554</v>
      </c>
      <c r="N149" s="117">
        <f t="shared" si="29"/>
        <v>-63672.605087745163</v>
      </c>
      <c r="O149" s="118">
        <f t="shared" si="23"/>
        <v>8134358.9550538603</v>
      </c>
    </row>
    <row r="150" spans="1:15" x14ac:dyDescent="0.25">
      <c r="A150" s="108"/>
      <c r="B150" s="113"/>
      <c r="C150" s="108">
        <f t="shared" si="24"/>
        <v>145</v>
      </c>
      <c r="D150" s="117">
        <f t="shared" si="25"/>
        <v>-117776.84495074695</v>
      </c>
      <c r="E150" s="117" t="e">
        <f t="shared" si="20"/>
        <v>#NUM!</v>
      </c>
      <c r="F150" s="117" t="e">
        <f t="shared" si="21"/>
        <v>#NUM!</v>
      </c>
      <c r="G150" s="118" t="e">
        <f t="shared" si="22"/>
        <v>#NUM!</v>
      </c>
      <c r="H150" s="112"/>
      <c r="I150" s="108"/>
      <c r="J150" s="113"/>
      <c r="K150" s="108">
        <f t="shared" si="26"/>
        <v>145</v>
      </c>
      <c r="L150" s="117">
        <f t="shared" si="27"/>
        <v>-82981.989180246717</v>
      </c>
      <c r="M150" s="117">
        <f t="shared" si="28"/>
        <v>-19439.561523591867</v>
      </c>
      <c r="N150" s="117">
        <f t="shared" si="29"/>
        <v>-63542.427656654851</v>
      </c>
      <c r="O150" s="118">
        <f t="shared" si="23"/>
        <v>8114919.3935302682</v>
      </c>
    </row>
    <row r="151" spans="1:15" x14ac:dyDescent="0.25">
      <c r="A151" s="108"/>
      <c r="B151" s="113"/>
      <c r="C151" s="108">
        <f t="shared" si="24"/>
        <v>146</v>
      </c>
      <c r="D151" s="117">
        <f t="shared" si="25"/>
        <v>-117776.84495074695</v>
      </c>
      <c r="E151" s="117" t="e">
        <f t="shared" si="20"/>
        <v>#NUM!</v>
      </c>
      <c r="F151" s="117" t="e">
        <f t="shared" si="21"/>
        <v>#NUM!</v>
      </c>
      <c r="G151" s="118" t="e">
        <f t="shared" si="22"/>
        <v>#NUM!</v>
      </c>
      <c r="H151" s="112"/>
      <c r="I151" s="108"/>
      <c r="J151" s="113"/>
      <c r="K151" s="108">
        <f t="shared" si="26"/>
        <v>146</v>
      </c>
      <c r="L151" s="117">
        <f t="shared" si="27"/>
        <v>-82981.989180246717</v>
      </c>
      <c r="M151" s="117">
        <f t="shared" si="28"/>
        <v>-19570.616567530044</v>
      </c>
      <c r="N151" s="117">
        <f t="shared" si="29"/>
        <v>-63411.372612716674</v>
      </c>
      <c r="O151" s="118">
        <f t="shared" si="23"/>
        <v>8095348.7769627385</v>
      </c>
    </row>
    <row r="152" spans="1:15" x14ac:dyDescent="0.25">
      <c r="A152" s="108"/>
      <c r="B152" s="113"/>
      <c r="C152" s="108">
        <f t="shared" si="24"/>
        <v>147</v>
      </c>
      <c r="D152" s="117">
        <f t="shared" si="25"/>
        <v>-117776.84495074695</v>
      </c>
      <c r="E152" s="117" t="e">
        <f t="shared" si="20"/>
        <v>#NUM!</v>
      </c>
      <c r="F152" s="117" t="e">
        <f t="shared" si="21"/>
        <v>#NUM!</v>
      </c>
      <c r="G152" s="118" t="e">
        <f t="shared" si="22"/>
        <v>#NUM!</v>
      </c>
      <c r="H152" s="112"/>
      <c r="I152" s="108"/>
      <c r="J152" s="113"/>
      <c r="K152" s="108">
        <f t="shared" si="26"/>
        <v>147</v>
      </c>
      <c r="L152" s="117">
        <f t="shared" si="27"/>
        <v>-82981.989180246717</v>
      </c>
      <c r="M152" s="117">
        <f t="shared" si="28"/>
        <v>-19702.555140889497</v>
      </c>
      <c r="N152" s="117">
        <f t="shared" si="29"/>
        <v>-63279.43403935722</v>
      </c>
      <c r="O152" s="118">
        <f t="shared" si="23"/>
        <v>8075646.2218218492</v>
      </c>
    </row>
    <row r="153" spans="1:15" x14ac:dyDescent="0.25">
      <c r="A153" s="108"/>
      <c r="B153" s="113"/>
      <c r="C153" s="108">
        <f t="shared" si="24"/>
        <v>148</v>
      </c>
      <c r="D153" s="117">
        <f t="shared" si="25"/>
        <v>-117776.84495074695</v>
      </c>
      <c r="E153" s="117" t="e">
        <f t="shared" si="20"/>
        <v>#NUM!</v>
      </c>
      <c r="F153" s="117" t="e">
        <f t="shared" si="21"/>
        <v>#NUM!</v>
      </c>
      <c r="G153" s="118" t="e">
        <f t="shared" si="22"/>
        <v>#NUM!</v>
      </c>
      <c r="H153" s="112"/>
      <c r="I153" s="108"/>
      <c r="J153" s="113"/>
      <c r="K153" s="108">
        <f t="shared" si="26"/>
        <v>148</v>
      </c>
      <c r="L153" s="117">
        <f t="shared" si="27"/>
        <v>-82981.989180246717</v>
      </c>
      <c r="M153" s="117">
        <f t="shared" si="28"/>
        <v>-19835.383200131</v>
      </c>
      <c r="N153" s="117">
        <f t="shared" si="29"/>
        <v>-63146.605980115717</v>
      </c>
      <c r="O153" s="118">
        <f t="shared" si="23"/>
        <v>8055810.8386217179</v>
      </c>
    </row>
    <row r="154" spans="1:15" x14ac:dyDescent="0.25">
      <c r="A154" s="108"/>
      <c r="B154" s="113"/>
      <c r="C154" s="108">
        <f t="shared" si="24"/>
        <v>149</v>
      </c>
      <c r="D154" s="117">
        <f t="shared" si="25"/>
        <v>-117776.84495074695</v>
      </c>
      <c r="E154" s="117" t="e">
        <f t="shared" si="20"/>
        <v>#NUM!</v>
      </c>
      <c r="F154" s="117" t="e">
        <f t="shared" si="21"/>
        <v>#NUM!</v>
      </c>
      <c r="G154" s="118" t="e">
        <f t="shared" si="22"/>
        <v>#NUM!</v>
      </c>
      <c r="H154" s="112"/>
      <c r="I154" s="108"/>
      <c r="J154" s="113"/>
      <c r="K154" s="108">
        <f t="shared" si="26"/>
        <v>149</v>
      </c>
      <c r="L154" s="117">
        <f t="shared" si="27"/>
        <v>-82981.989180246717</v>
      </c>
      <c r="M154" s="117">
        <f t="shared" si="28"/>
        <v>-19969.106741871859</v>
      </c>
      <c r="N154" s="117">
        <f t="shared" si="29"/>
        <v>-63012.882438374858</v>
      </c>
      <c r="O154" s="118">
        <f t="shared" si="23"/>
        <v>8035841.7318798462</v>
      </c>
    </row>
    <row r="155" spans="1:15" x14ac:dyDescent="0.25">
      <c r="A155" s="108"/>
      <c r="B155" s="113"/>
      <c r="C155" s="108">
        <f t="shared" si="24"/>
        <v>150</v>
      </c>
      <c r="D155" s="117">
        <f t="shared" si="25"/>
        <v>-117776.84495074695</v>
      </c>
      <c r="E155" s="117" t="e">
        <f t="shared" si="20"/>
        <v>#NUM!</v>
      </c>
      <c r="F155" s="117" t="e">
        <f t="shared" si="21"/>
        <v>#NUM!</v>
      </c>
      <c r="G155" s="118" t="e">
        <f t="shared" si="22"/>
        <v>#NUM!</v>
      </c>
      <c r="H155" s="112"/>
      <c r="I155" s="108"/>
      <c r="J155" s="113"/>
      <c r="K155" s="108">
        <f t="shared" si="26"/>
        <v>150</v>
      </c>
      <c r="L155" s="117">
        <f t="shared" si="27"/>
        <v>-82981.989180246717</v>
      </c>
      <c r="M155" s="117">
        <f t="shared" si="28"/>
        <v>-20103.731803156668</v>
      </c>
      <c r="N155" s="117">
        <f t="shared" si="29"/>
        <v>-62878.257377090049</v>
      </c>
      <c r="O155" s="118">
        <f t="shared" si="23"/>
        <v>8015738.0000766898</v>
      </c>
    </row>
    <row r="156" spans="1:15" x14ac:dyDescent="0.25">
      <c r="A156" s="108"/>
      <c r="B156" s="113"/>
      <c r="C156" s="108">
        <f t="shared" si="24"/>
        <v>151</v>
      </c>
      <c r="D156" s="117">
        <f t="shared" si="25"/>
        <v>-117776.84495074695</v>
      </c>
      <c r="E156" s="117" t="e">
        <f t="shared" si="20"/>
        <v>#NUM!</v>
      </c>
      <c r="F156" s="117" t="e">
        <f t="shared" si="21"/>
        <v>#NUM!</v>
      </c>
      <c r="G156" s="118" t="e">
        <f t="shared" si="22"/>
        <v>#NUM!</v>
      </c>
      <c r="H156" s="112"/>
      <c r="I156" s="108"/>
      <c r="J156" s="113"/>
      <c r="K156" s="108">
        <f t="shared" si="26"/>
        <v>151</v>
      </c>
      <c r="L156" s="117">
        <f t="shared" si="27"/>
        <v>-82981.989180246717</v>
      </c>
      <c r="M156" s="117">
        <f t="shared" si="28"/>
        <v>-20239.264461729595</v>
      </c>
      <c r="N156" s="117">
        <f t="shared" si="29"/>
        <v>-62742.724718517122</v>
      </c>
      <c r="O156" s="118">
        <f t="shared" si="23"/>
        <v>7995498.7356149601</v>
      </c>
    </row>
    <row r="157" spans="1:15" x14ac:dyDescent="0.25">
      <c r="A157" s="108"/>
      <c r="B157" s="113"/>
      <c r="C157" s="108">
        <f t="shared" si="24"/>
        <v>152</v>
      </c>
      <c r="D157" s="117">
        <f t="shared" si="25"/>
        <v>-117776.84495074695</v>
      </c>
      <c r="E157" s="117" t="e">
        <f t="shared" si="20"/>
        <v>#NUM!</v>
      </c>
      <c r="F157" s="117" t="e">
        <f t="shared" si="21"/>
        <v>#NUM!</v>
      </c>
      <c r="G157" s="118" t="e">
        <f t="shared" si="22"/>
        <v>#NUM!</v>
      </c>
      <c r="H157" s="112"/>
      <c r="I157" s="108"/>
      <c r="J157" s="113"/>
      <c r="K157" s="108">
        <f t="shared" si="26"/>
        <v>152</v>
      </c>
      <c r="L157" s="117">
        <f t="shared" si="27"/>
        <v>-82981.989180246717</v>
      </c>
      <c r="M157" s="117">
        <f t="shared" si="28"/>
        <v>-20375.71083630911</v>
      </c>
      <c r="N157" s="117">
        <f t="shared" si="29"/>
        <v>-62606.278343937607</v>
      </c>
      <c r="O157" s="118">
        <f t="shared" si="23"/>
        <v>7975123.0247786511</v>
      </c>
    </row>
    <row r="158" spans="1:15" x14ac:dyDescent="0.25">
      <c r="A158" s="108"/>
      <c r="B158" s="113"/>
      <c r="C158" s="108">
        <f t="shared" si="24"/>
        <v>153</v>
      </c>
      <c r="D158" s="117">
        <f t="shared" si="25"/>
        <v>-117776.84495074695</v>
      </c>
      <c r="E158" s="117" t="e">
        <f t="shared" si="20"/>
        <v>#NUM!</v>
      </c>
      <c r="F158" s="117" t="e">
        <f t="shared" si="21"/>
        <v>#NUM!</v>
      </c>
      <c r="G158" s="118" t="e">
        <f t="shared" si="22"/>
        <v>#NUM!</v>
      </c>
      <c r="H158" s="112"/>
      <c r="I158" s="108"/>
      <c r="J158" s="113"/>
      <c r="K158" s="108">
        <f t="shared" si="26"/>
        <v>153</v>
      </c>
      <c r="L158" s="117">
        <f t="shared" si="27"/>
        <v>-82981.989180246717</v>
      </c>
      <c r="M158" s="117">
        <f t="shared" si="28"/>
        <v>-20513.077086863879</v>
      </c>
      <c r="N158" s="117">
        <f t="shared" si="29"/>
        <v>-62468.912093382838</v>
      </c>
      <c r="O158" s="118">
        <f t="shared" si="23"/>
        <v>7954609.947691787</v>
      </c>
    </row>
    <row r="159" spans="1:15" x14ac:dyDescent="0.25">
      <c r="A159" s="108"/>
      <c r="B159" s="113"/>
      <c r="C159" s="108">
        <f t="shared" si="24"/>
        <v>154</v>
      </c>
      <c r="D159" s="117">
        <f t="shared" si="25"/>
        <v>-117776.84495074695</v>
      </c>
      <c r="E159" s="117" t="e">
        <f t="shared" si="20"/>
        <v>#NUM!</v>
      </c>
      <c r="F159" s="117" t="e">
        <f t="shared" si="21"/>
        <v>#NUM!</v>
      </c>
      <c r="G159" s="118" t="e">
        <f t="shared" si="22"/>
        <v>#NUM!</v>
      </c>
      <c r="H159" s="112"/>
      <c r="I159" s="108"/>
      <c r="J159" s="113"/>
      <c r="K159" s="108">
        <f t="shared" si="26"/>
        <v>154</v>
      </c>
      <c r="L159" s="117">
        <f t="shared" si="27"/>
        <v>-82981.989180246717</v>
      </c>
      <c r="M159" s="117">
        <f t="shared" si="28"/>
        <v>-20651.369414891138</v>
      </c>
      <c r="N159" s="117">
        <f t="shared" si="29"/>
        <v>-62330.619765355579</v>
      </c>
      <c r="O159" s="118">
        <f t="shared" si="23"/>
        <v>7933958.5782768959</v>
      </c>
    </row>
    <row r="160" spans="1:15" x14ac:dyDescent="0.25">
      <c r="A160" s="108"/>
      <c r="B160" s="113"/>
      <c r="C160" s="108">
        <f t="shared" si="24"/>
        <v>155</v>
      </c>
      <c r="D160" s="117">
        <f t="shared" si="25"/>
        <v>-117776.84495074695</v>
      </c>
      <c r="E160" s="117" t="e">
        <f t="shared" si="20"/>
        <v>#NUM!</v>
      </c>
      <c r="F160" s="117" t="e">
        <f t="shared" si="21"/>
        <v>#NUM!</v>
      </c>
      <c r="G160" s="118" t="e">
        <f t="shared" si="22"/>
        <v>#NUM!</v>
      </c>
      <c r="H160" s="112"/>
      <c r="I160" s="108"/>
      <c r="J160" s="113"/>
      <c r="K160" s="108">
        <f t="shared" si="26"/>
        <v>155</v>
      </c>
      <c r="L160" s="117">
        <f t="shared" si="27"/>
        <v>-82981.989180246717</v>
      </c>
      <c r="M160" s="117">
        <f t="shared" si="28"/>
        <v>-20790.594063696561</v>
      </c>
      <c r="N160" s="117">
        <f t="shared" si="29"/>
        <v>-62191.395116550157</v>
      </c>
      <c r="O160" s="118">
        <f t="shared" si="23"/>
        <v>7913167.9842131995</v>
      </c>
    </row>
    <row r="161" spans="1:15" x14ac:dyDescent="0.25">
      <c r="A161" s="108"/>
      <c r="B161" s="113">
        <f>SUM(D150:D161)</f>
        <v>-1413322.1394089635</v>
      </c>
      <c r="C161" s="108">
        <f t="shared" si="24"/>
        <v>156</v>
      </c>
      <c r="D161" s="117">
        <f t="shared" si="25"/>
        <v>-117776.84495074695</v>
      </c>
      <c r="E161" s="117" t="e">
        <f t="shared" si="20"/>
        <v>#NUM!</v>
      </c>
      <c r="F161" s="117" t="e">
        <f t="shared" si="21"/>
        <v>#NUM!</v>
      </c>
      <c r="G161" s="118" t="e">
        <f t="shared" si="22"/>
        <v>#NUM!</v>
      </c>
      <c r="H161" s="112"/>
      <c r="I161" s="108"/>
      <c r="J161" s="113">
        <f>SUM(L150:L161)</f>
        <v>-995783.87016296061</v>
      </c>
      <c r="K161" s="108">
        <f t="shared" si="26"/>
        <v>156</v>
      </c>
      <c r="L161" s="117">
        <f t="shared" si="27"/>
        <v>-82981.989180246717</v>
      </c>
      <c r="M161" s="117">
        <f t="shared" si="28"/>
        <v>-20930.757318675976</v>
      </c>
      <c r="N161" s="117">
        <f t="shared" si="29"/>
        <v>-62051.231861570741</v>
      </c>
      <c r="O161" s="118">
        <f t="shared" si="23"/>
        <v>7892237.2268945239</v>
      </c>
    </row>
    <row r="162" spans="1:15" x14ac:dyDescent="0.25">
      <c r="A162" s="108"/>
      <c r="B162" s="113"/>
      <c r="C162" s="108">
        <f t="shared" si="24"/>
        <v>157</v>
      </c>
      <c r="D162" s="117">
        <f t="shared" si="25"/>
        <v>-117776.84495074695</v>
      </c>
      <c r="E162" s="117" t="e">
        <f t="shared" si="20"/>
        <v>#NUM!</v>
      </c>
      <c r="F162" s="117" t="e">
        <f t="shared" si="21"/>
        <v>#NUM!</v>
      </c>
      <c r="G162" s="118" t="e">
        <f t="shared" si="22"/>
        <v>#NUM!</v>
      </c>
      <c r="H162" s="112"/>
      <c r="I162" s="108"/>
      <c r="J162" s="113"/>
      <c r="K162" s="108">
        <f t="shared" si="26"/>
        <v>157</v>
      </c>
      <c r="L162" s="117">
        <f t="shared" si="27"/>
        <v>-82981.989180246717</v>
      </c>
      <c r="M162" s="117">
        <f t="shared" si="28"/>
        <v>-21071.865507599381</v>
      </c>
      <c r="N162" s="117">
        <f t="shared" si="29"/>
        <v>-61910.123672647336</v>
      </c>
      <c r="O162" s="118">
        <f t="shared" si="23"/>
        <v>7871165.361386925</v>
      </c>
    </row>
    <row r="163" spans="1:15" x14ac:dyDescent="0.25">
      <c r="A163" s="108"/>
      <c r="B163" s="113"/>
      <c r="C163" s="108">
        <f t="shared" si="24"/>
        <v>158</v>
      </c>
      <c r="D163" s="117">
        <f t="shared" si="25"/>
        <v>-117776.84495074695</v>
      </c>
      <c r="E163" s="117" t="e">
        <f t="shared" si="20"/>
        <v>#NUM!</v>
      </c>
      <c r="F163" s="117" t="e">
        <f t="shared" si="21"/>
        <v>#NUM!</v>
      </c>
      <c r="G163" s="118" t="e">
        <f t="shared" si="22"/>
        <v>#NUM!</v>
      </c>
      <c r="H163" s="112"/>
      <c r="I163" s="108"/>
      <c r="J163" s="113"/>
      <c r="K163" s="108">
        <f t="shared" si="26"/>
        <v>158</v>
      </c>
      <c r="L163" s="117">
        <f t="shared" si="27"/>
        <v>-82981.989180246717</v>
      </c>
      <c r="M163" s="117">
        <f t="shared" si="28"/>
        <v>-21213.925000896415</v>
      </c>
      <c r="N163" s="117">
        <f t="shared" si="29"/>
        <v>-61768.064179350302</v>
      </c>
      <c r="O163" s="118">
        <f t="shared" si="23"/>
        <v>7849951.4363860283</v>
      </c>
    </row>
    <row r="164" spans="1:15" x14ac:dyDescent="0.25">
      <c r="A164" s="108"/>
      <c r="B164" s="113"/>
      <c r="C164" s="108">
        <f t="shared" si="24"/>
        <v>159</v>
      </c>
      <c r="D164" s="117">
        <f t="shared" si="25"/>
        <v>-117776.84495074695</v>
      </c>
      <c r="E164" s="117" t="e">
        <f t="shared" si="20"/>
        <v>#NUM!</v>
      </c>
      <c r="F164" s="117" t="e">
        <f t="shared" si="21"/>
        <v>#NUM!</v>
      </c>
      <c r="G164" s="118" t="e">
        <f t="shared" si="22"/>
        <v>#NUM!</v>
      </c>
      <c r="H164" s="112"/>
      <c r="I164" s="108"/>
      <c r="J164" s="113"/>
      <c r="K164" s="108">
        <f t="shared" si="26"/>
        <v>159</v>
      </c>
      <c r="L164" s="117">
        <f t="shared" si="27"/>
        <v>-82981.989180246717</v>
      </c>
      <c r="M164" s="117">
        <f t="shared" si="28"/>
        <v>-21356.942211944144</v>
      </c>
      <c r="N164" s="117">
        <f t="shared" si="29"/>
        <v>-61625.046968302573</v>
      </c>
      <c r="O164" s="118">
        <f t="shared" si="23"/>
        <v>7828594.4941740837</v>
      </c>
    </row>
    <row r="165" spans="1:15" x14ac:dyDescent="0.25">
      <c r="A165" s="108"/>
      <c r="B165" s="113"/>
      <c r="C165" s="108">
        <f t="shared" si="24"/>
        <v>160</v>
      </c>
      <c r="D165" s="117">
        <f t="shared" si="25"/>
        <v>-117776.84495074695</v>
      </c>
      <c r="E165" s="117" t="e">
        <f t="shared" si="20"/>
        <v>#NUM!</v>
      </c>
      <c r="F165" s="117" t="e">
        <f t="shared" si="21"/>
        <v>#NUM!</v>
      </c>
      <c r="G165" s="118" t="e">
        <f t="shared" si="22"/>
        <v>#NUM!</v>
      </c>
      <c r="H165" s="112"/>
      <c r="I165" s="108"/>
      <c r="J165" s="113"/>
      <c r="K165" s="108">
        <f t="shared" si="26"/>
        <v>160</v>
      </c>
      <c r="L165" s="117">
        <f t="shared" si="27"/>
        <v>-82981.989180246717</v>
      </c>
      <c r="M165" s="117">
        <f t="shared" si="28"/>
        <v>-21500.923597356363</v>
      </c>
      <c r="N165" s="117">
        <f t="shared" si="29"/>
        <v>-61481.065582890355</v>
      </c>
      <c r="O165" s="118">
        <f t="shared" si="23"/>
        <v>7807093.5705767274</v>
      </c>
    </row>
    <row r="166" spans="1:15" x14ac:dyDescent="0.25">
      <c r="A166" s="108"/>
      <c r="B166" s="113"/>
      <c r="C166" s="108">
        <f t="shared" si="24"/>
        <v>161</v>
      </c>
      <c r="D166" s="117">
        <f t="shared" si="25"/>
        <v>-117776.84495074695</v>
      </c>
      <c r="E166" s="117" t="e">
        <f t="shared" si="20"/>
        <v>#NUM!</v>
      </c>
      <c r="F166" s="117" t="e">
        <f t="shared" si="21"/>
        <v>#NUM!</v>
      </c>
      <c r="G166" s="118" t="e">
        <f t="shared" si="22"/>
        <v>#NUM!</v>
      </c>
      <c r="H166" s="112"/>
      <c r="I166" s="108"/>
      <c r="J166" s="113"/>
      <c r="K166" s="108">
        <f t="shared" si="26"/>
        <v>161</v>
      </c>
      <c r="L166" s="117">
        <f t="shared" si="27"/>
        <v>-82981.989180246717</v>
      </c>
      <c r="M166" s="117">
        <f t="shared" si="28"/>
        <v>-21645.875657275188</v>
      </c>
      <c r="N166" s="117">
        <f t="shared" si="29"/>
        <v>-61336.113522971529</v>
      </c>
      <c r="O166" s="118">
        <f t="shared" si="23"/>
        <v>7785447.6949194521</v>
      </c>
    </row>
    <row r="167" spans="1:15" x14ac:dyDescent="0.25">
      <c r="A167" s="108"/>
      <c r="B167" s="113"/>
      <c r="C167" s="108">
        <f t="shared" si="24"/>
        <v>162</v>
      </c>
      <c r="D167" s="117">
        <f t="shared" si="25"/>
        <v>-117776.84495074695</v>
      </c>
      <c r="E167" s="117" t="e">
        <f t="shared" si="20"/>
        <v>#NUM!</v>
      </c>
      <c r="F167" s="117" t="e">
        <f t="shared" si="21"/>
        <v>#NUM!</v>
      </c>
      <c r="G167" s="118" t="e">
        <f t="shared" si="22"/>
        <v>#NUM!</v>
      </c>
      <c r="H167" s="112"/>
      <c r="I167" s="108"/>
      <c r="J167" s="113"/>
      <c r="K167" s="108">
        <f t="shared" si="26"/>
        <v>162</v>
      </c>
      <c r="L167" s="117">
        <f t="shared" si="27"/>
        <v>-82981.989180246717</v>
      </c>
      <c r="M167" s="117">
        <f t="shared" si="28"/>
        <v>-21791.80493566463</v>
      </c>
      <c r="N167" s="117">
        <f t="shared" si="29"/>
        <v>-61190.184244582088</v>
      </c>
      <c r="O167" s="118">
        <f t="shared" si="23"/>
        <v>7763655.8899837872</v>
      </c>
    </row>
    <row r="168" spans="1:15" x14ac:dyDescent="0.25">
      <c r="A168" s="108"/>
      <c r="B168" s="113"/>
      <c r="C168" s="108">
        <f t="shared" si="24"/>
        <v>163</v>
      </c>
      <c r="D168" s="117">
        <f t="shared" si="25"/>
        <v>-117776.84495074695</v>
      </c>
      <c r="E168" s="117" t="e">
        <f t="shared" si="20"/>
        <v>#NUM!</v>
      </c>
      <c r="F168" s="117" t="e">
        <f t="shared" si="21"/>
        <v>#NUM!</v>
      </c>
      <c r="G168" s="118" t="e">
        <f t="shared" si="22"/>
        <v>#NUM!</v>
      </c>
      <c r="H168" s="112"/>
      <c r="I168" s="108"/>
      <c r="J168" s="113"/>
      <c r="K168" s="108">
        <f t="shared" si="26"/>
        <v>163</v>
      </c>
      <c r="L168" s="117">
        <f t="shared" si="27"/>
        <v>-82981.989180246717</v>
      </c>
      <c r="M168" s="117">
        <f t="shared" si="28"/>
        <v>-21938.718020605898</v>
      </c>
      <c r="N168" s="117">
        <f t="shared" si="29"/>
        <v>-61043.271159640819</v>
      </c>
      <c r="O168" s="118">
        <f t="shared" si="23"/>
        <v>7741717.1719631813</v>
      </c>
    </row>
    <row r="169" spans="1:15" x14ac:dyDescent="0.25">
      <c r="A169" s="108"/>
      <c r="B169" s="113"/>
      <c r="C169" s="108">
        <f t="shared" si="24"/>
        <v>164</v>
      </c>
      <c r="D169" s="117">
        <f t="shared" si="25"/>
        <v>-117776.84495074695</v>
      </c>
      <c r="E169" s="117" t="e">
        <f t="shared" si="20"/>
        <v>#NUM!</v>
      </c>
      <c r="F169" s="117" t="e">
        <f t="shared" si="21"/>
        <v>#NUM!</v>
      </c>
      <c r="G169" s="118" t="e">
        <f t="shared" si="22"/>
        <v>#NUM!</v>
      </c>
      <c r="H169" s="112"/>
      <c r="I169" s="108"/>
      <c r="J169" s="113"/>
      <c r="K169" s="108">
        <f t="shared" si="26"/>
        <v>164</v>
      </c>
      <c r="L169" s="117">
        <f t="shared" si="27"/>
        <v>-82981.989180246717</v>
      </c>
      <c r="M169" s="117">
        <f t="shared" si="28"/>
        <v>-22086.621544594847</v>
      </c>
      <c r="N169" s="117">
        <f t="shared" si="29"/>
        <v>-60895.36763565187</v>
      </c>
      <c r="O169" s="118">
        <f t="shared" si="23"/>
        <v>7719630.5504185865</v>
      </c>
    </row>
    <row r="170" spans="1:15" x14ac:dyDescent="0.25">
      <c r="A170" s="108"/>
      <c r="B170" s="113"/>
      <c r="C170" s="108">
        <f t="shared" si="24"/>
        <v>165</v>
      </c>
      <c r="D170" s="117">
        <f t="shared" si="25"/>
        <v>-117776.84495074695</v>
      </c>
      <c r="E170" s="117" t="e">
        <f t="shared" ref="E170:E233" si="30">PPMT($B$3/12,C170,$B$2,$B$1)</f>
        <v>#NUM!</v>
      </c>
      <c r="F170" s="117" t="e">
        <f t="shared" ref="F170:F233" si="31">SUM(D170-E170)</f>
        <v>#NUM!</v>
      </c>
      <c r="G170" s="118" t="e">
        <f t="shared" ref="G170:G233" si="32">SUM(G169+E170)</f>
        <v>#NUM!</v>
      </c>
      <c r="H170" s="112"/>
      <c r="I170" s="108"/>
      <c r="J170" s="113"/>
      <c r="K170" s="108">
        <f t="shared" si="26"/>
        <v>165</v>
      </c>
      <c r="L170" s="117">
        <f t="shared" si="27"/>
        <v>-82981.989180246717</v>
      </c>
      <c r="M170" s="117">
        <f t="shared" si="28"/>
        <v>-22235.522184841284</v>
      </c>
      <c r="N170" s="117">
        <f t="shared" si="29"/>
        <v>-60746.466995405433</v>
      </c>
      <c r="O170" s="118">
        <f t="shared" ref="O170:O233" si="33">SUM(O169+M170)</f>
        <v>7697395.0282337451</v>
      </c>
    </row>
    <row r="171" spans="1:15" x14ac:dyDescent="0.25">
      <c r="A171" s="108"/>
      <c r="B171" s="113"/>
      <c r="C171" s="108">
        <f t="shared" si="24"/>
        <v>166</v>
      </c>
      <c r="D171" s="117">
        <f t="shared" si="25"/>
        <v>-117776.84495074695</v>
      </c>
      <c r="E171" s="117" t="e">
        <f t="shared" si="30"/>
        <v>#NUM!</v>
      </c>
      <c r="F171" s="117" t="e">
        <f t="shared" si="31"/>
        <v>#NUM!</v>
      </c>
      <c r="G171" s="118" t="e">
        <f t="shared" si="32"/>
        <v>#NUM!</v>
      </c>
      <c r="H171" s="112"/>
      <c r="I171" s="108"/>
      <c r="J171" s="113"/>
      <c r="K171" s="108">
        <f t="shared" si="26"/>
        <v>166</v>
      </c>
      <c r="L171" s="117">
        <f t="shared" si="27"/>
        <v>-82981.989180246717</v>
      </c>
      <c r="M171" s="117">
        <f t="shared" si="28"/>
        <v>-22385.426663570805</v>
      </c>
      <c r="N171" s="117">
        <f t="shared" si="29"/>
        <v>-60596.562516675913</v>
      </c>
      <c r="O171" s="118">
        <f t="shared" si="33"/>
        <v>7675009.6015701741</v>
      </c>
    </row>
    <row r="172" spans="1:15" x14ac:dyDescent="0.25">
      <c r="A172" s="108"/>
      <c r="B172" s="113"/>
      <c r="C172" s="108">
        <f t="shared" si="24"/>
        <v>167</v>
      </c>
      <c r="D172" s="117">
        <f t="shared" si="25"/>
        <v>-117776.84495074695</v>
      </c>
      <c r="E172" s="117" t="e">
        <f t="shared" si="30"/>
        <v>#NUM!</v>
      </c>
      <c r="F172" s="117" t="e">
        <f t="shared" si="31"/>
        <v>#NUM!</v>
      </c>
      <c r="G172" s="118" t="e">
        <f t="shared" si="32"/>
        <v>#NUM!</v>
      </c>
      <c r="H172" s="112"/>
      <c r="I172" s="108"/>
      <c r="J172" s="113"/>
      <c r="K172" s="108">
        <f t="shared" si="26"/>
        <v>167</v>
      </c>
      <c r="L172" s="117">
        <f t="shared" si="27"/>
        <v>-82981.989180246717</v>
      </c>
      <c r="M172" s="117">
        <f t="shared" si="28"/>
        <v>-22536.341748327701</v>
      </c>
      <c r="N172" s="117">
        <f t="shared" si="29"/>
        <v>-60445.647431919017</v>
      </c>
      <c r="O172" s="118">
        <f t="shared" si="33"/>
        <v>7652473.2598218461</v>
      </c>
    </row>
    <row r="173" spans="1:15" x14ac:dyDescent="0.25">
      <c r="A173" s="108"/>
      <c r="B173" s="113">
        <f>SUM(D162:D173)</f>
        <v>-1413322.1394089635</v>
      </c>
      <c r="C173" s="108">
        <f t="shared" si="24"/>
        <v>168</v>
      </c>
      <c r="D173" s="117">
        <f t="shared" si="25"/>
        <v>-117776.84495074695</v>
      </c>
      <c r="E173" s="117" t="e">
        <f t="shared" si="30"/>
        <v>#NUM!</v>
      </c>
      <c r="F173" s="117" t="e">
        <f t="shared" si="31"/>
        <v>#NUM!</v>
      </c>
      <c r="G173" s="118" t="e">
        <f t="shared" si="32"/>
        <v>#NUM!</v>
      </c>
      <c r="H173" s="112"/>
      <c r="I173" s="108"/>
      <c r="J173" s="113">
        <f>SUM(L162:L173)</f>
        <v>-995783.87016296061</v>
      </c>
      <c r="K173" s="108">
        <f t="shared" si="26"/>
        <v>168</v>
      </c>
      <c r="L173" s="117">
        <f t="shared" si="27"/>
        <v>-82981.989180246717</v>
      </c>
      <c r="M173" s="117">
        <f t="shared" si="28"/>
        <v>-22688.274252281008</v>
      </c>
      <c r="N173" s="117">
        <f t="shared" si="29"/>
        <v>-60293.71492796571</v>
      </c>
      <c r="O173" s="118">
        <f t="shared" si="33"/>
        <v>7629784.9855695656</v>
      </c>
    </row>
    <row r="174" spans="1:15" x14ac:dyDescent="0.25">
      <c r="A174" s="108"/>
      <c r="B174" s="113"/>
      <c r="C174" s="108">
        <f t="shared" si="24"/>
        <v>169</v>
      </c>
      <c r="D174" s="117">
        <f t="shared" si="25"/>
        <v>-117776.84495074695</v>
      </c>
      <c r="E174" s="117" t="e">
        <f t="shared" si="30"/>
        <v>#NUM!</v>
      </c>
      <c r="F174" s="117" t="e">
        <f t="shared" si="31"/>
        <v>#NUM!</v>
      </c>
      <c r="G174" s="118" t="e">
        <f t="shared" si="32"/>
        <v>#NUM!</v>
      </c>
      <c r="H174" s="112"/>
      <c r="I174" s="108"/>
      <c r="J174" s="113"/>
      <c r="K174" s="108">
        <f t="shared" si="26"/>
        <v>169</v>
      </c>
      <c r="L174" s="117">
        <f t="shared" si="27"/>
        <v>-82981.989180246717</v>
      </c>
      <c r="M174" s="117">
        <f t="shared" si="28"/>
        <v>-22841.231034531804</v>
      </c>
      <c r="N174" s="117">
        <f t="shared" si="29"/>
        <v>-60140.758145714914</v>
      </c>
      <c r="O174" s="118">
        <f t="shared" si="33"/>
        <v>7606943.7545350334</v>
      </c>
    </row>
    <row r="175" spans="1:15" x14ac:dyDescent="0.25">
      <c r="A175" s="108"/>
      <c r="B175" s="113"/>
      <c r="C175" s="108">
        <f t="shared" si="24"/>
        <v>170</v>
      </c>
      <c r="D175" s="117">
        <f t="shared" si="25"/>
        <v>-117776.84495074695</v>
      </c>
      <c r="E175" s="117" t="e">
        <f t="shared" si="30"/>
        <v>#NUM!</v>
      </c>
      <c r="F175" s="117" t="e">
        <f t="shared" si="31"/>
        <v>#NUM!</v>
      </c>
      <c r="G175" s="118" t="e">
        <f t="shared" si="32"/>
        <v>#NUM!</v>
      </c>
      <c r="H175" s="112"/>
      <c r="I175" s="108"/>
      <c r="J175" s="113"/>
      <c r="K175" s="108">
        <f t="shared" si="26"/>
        <v>170</v>
      </c>
      <c r="L175" s="117">
        <f t="shared" si="27"/>
        <v>-82981.989180246717</v>
      </c>
      <c r="M175" s="117">
        <f t="shared" si="28"/>
        <v>-22995.219000422941</v>
      </c>
      <c r="N175" s="117">
        <f t="shared" si="29"/>
        <v>-59986.770179823776</v>
      </c>
      <c r="O175" s="118">
        <f t="shared" si="33"/>
        <v>7583948.53553461</v>
      </c>
    </row>
    <row r="176" spans="1:15" x14ac:dyDescent="0.25">
      <c r="A176" s="108"/>
      <c r="B176" s="113"/>
      <c r="C176" s="108">
        <f t="shared" si="24"/>
        <v>171</v>
      </c>
      <c r="D176" s="117">
        <f t="shared" si="25"/>
        <v>-117776.84495074695</v>
      </c>
      <c r="E176" s="117" t="e">
        <f t="shared" si="30"/>
        <v>#NUM!</v>
      </c>
      <c r="F176" s="117" t="e">
        <f t="shared" si="31"/>
        <v>#NUM!</v>
      </c>
      <c r="G176" s="118" t="e">
        <f t="shared" si="32"/>
        <v>#NUM!</v>
      </c>
      <c r="H176" s="112"/>
      <c r="I176" s="108"/>
      <c r="J176" s="113"/>
      <c r="K176" s="108">
        <f t="shared" si="26"/>
        <v>171</v>
      </c>
      <c r="L176" s="117">
        <f t="shared" si="27"/>
        <v>-82981.989180246717</v>
      </c>
      <c r="M176" s="117">
        <f t="shared" si="28"/>
        <v>-23150.245101850756</v>
      </c>
      <c r="N176" s="117">
        <f t="shared" si="29"/>
        <v>-59831.744078395961</v>
      </c>
      <c r="O176" s="118">
        <f t="shared" si="33"/>
        <v>7560798.2904327596</v>
      </c>
    </row>
    <row r="177" spans="1:15" x14ac:dyDescent="0.25">
      <c r="A177" s="108"/>
      <c r="B177" s="113"/>
      <c r="C177" s="108">
        <f t="shared" si="24"/>
        <v>172</v>
      </c>
      <c r="D177" s="117">
        <f t="shared" si="25"/>
        <v>-117776.84495074695</v>
      </c>
      <c r="E177" s="117" t="e">
        <f t="shared" si="30"/>
        <v>#NUM!</v>
      </c>
      <c r="F177" s="117" t="e">
        <f t="shared" si="31"/>
        <v>#NUM!</v>
      </c>
      <c r="G177" s="118" t="e">
        <f t="shared" si="32"/>
        <v>#NUM!</v>
      </c>
      <c r="H177" s="112"/>
      <c r="I177" s="108"/>
      <c r="J177" s="113"/>
      <c r="K177" s="108">
        <f t="shared" si="26"/>
        <v>172</v>
      </c>
      <c r="L177" s="117">
        <f t="shared" si="27"/>
        <v>-82981.989180246717</v>
      </c>
      <c r="M177" s="117">
        <f t="shared" si="28"/>
        <v>-23306.31633757909</v>
      </c>
      <c r="N177" s="117">
        <f t="shared" si="29"/>
        <v>-59675.672842667627</v>
      </c>
      <c r="O177" s="118">
        <f t="shared" si="33"/>
        <v>7537491.9740951806</v>
      </c>
    </row>
    <row r="178" spans="1:15" x14ac:dyDescent="0.25">
      <c r="A178" s="108"/>
      <c r="B178" s="113"/>
      <c r="C178" s="108">
        <f t="shared" si="24"/>
        <v>173</v>
      </c>
      <c r="D178" s="117">
        <f t="shared" si="25"/>
        <v>-117776.84495074695</v>
      </c>
      <c r="E178" s="117" t="e">
        <f t="shared" si="30"/>
        <v>#NUM!</v>
      </c>
      <c r="F178" s="117" t="e">
        <f t="shared" si="31"/>
        <v>#NUM!</v>
      </c>
      <c r="G178" s="118" t="e">
        <f t="shared" si="32"/>
        <v>#NUM!</v>
      </c>
      <c r="H178" s="112"/>
      <c r="I178" s="108"/>
      <c r="J178" s="113"/>
      <c r="K178" s="108">
        <f t="shared" si="26"/>
        <v>173</v>
      </c>
      <c r="L178" s="117">
        <f t="shared" si="27"/>
        <v>-82981.989180246717</v>
      </c>
      <c r="M178" s="117">
        <f t="shared" si="28"/>
        <v>-23463.4397535549</v>
      </c>
      <c r="N178" s="117">
        <f t="shared" si="29"/>
        <v>-59518.549426691818</v>
      </c>
      <c r="O178" s="118">
        <f t="shared" si="33"/>
        <v>7514028.5343416259</v>
      </c>
    </row>
    <row r="179" spans="1:15" x14ac:dyDescent="0.25">
      <c r="A179" s="108"/>
      <c r="B179" s="113"/>
      <c r="C179" s="108">
        <f t="shared" si="24"/>
        <v>174</v>
      </c>
      <c r="D179" s="117">
        <f t="shared" si="25"/>
        <v>-117776.84495074695</v>
      </c>
      <c r="E179" s="117" t="e">
        <f t="shared" si="30"/>
        <v>#NUM!</v>
      </c>
      <c r="F179" s="117" t="e">
        <f t="shared" si="31"/>
        <v>#NUM!</v>
      </c>
      <c r="G179" s="118" t="e">
        <f t="shared" si="32"/>
        <v>#NUM!</v>
      </c>
      <c r="H179" s="112"/>
      <c r="I179" s="108"/>
      <c r="J179" s="113"/>
      <c r="K179" s="108">
        <f t="shared" si="26"/>
        <v>174</v>
      </c>
      <c r="L179" s="117">
        <f t="shared" si="27"/>
        <v>-82981.989180246717</v>
      </c>
      <c r="M179" s="117">
        <f t="shared" si="28"/>
        <v>-23621.622443226806</v>
      </c>
      <c r="N179" s="117">
        <f t="shared" si="29"/>
        <v>-59360.366737019911</v>
      </c>
      <c r="O179" s="118">
        <f t="shared" si="33"/>
        <v>7490406.9118983988</v>
      </c>
    </row>
    <row r="180" spans="1:15" x14ac:dyDescent="0.25">
      <c r="A180" s="108"/>
      <c r="B180" s="113"/>
      <c r="C180" s="108">
        <f t="shared" si="24"/>
        <v>175</v>
      </c>
      <c r="D180" s="117">
        <f t="shared" si="25"/>
        <v>-117776.84495074695</v>
      </c>
      <c r="E180" s="117" t="e">
        <f t="shared" si="30"/>
        <v>#NUM!</v>
      </c>
      <c r="F180" s="117" t="e">
        <f t="shared" si="31"/>
        <v>#NUM!</v>
      </c>
      <c r="G180" s="118" t="e">
        <f t="shared" si="32"/>
        <v>#NUM!</v>
      </c>
      <c r="H180" s="112"/>
      <c r="I180" s="108"/>
      <c r="J180" s="113"/>
      <c r="K180" s="108">
        <f t="shared" si="26"/>
        <v>175</v>
      </c>
      <c r="L180" s="117">
        <f t="shared" si="27"/>
        <v>-82981.989180246717</v>
      </c>
      <c r="M180" s="117">
        <f t="shared" si="28"/>
        <v>-23780.87154786491</v>
      </c>
      <c r="N180" s="117">
        <f t="shared" si="29"/>
        <v>-59201.117632381807</v>
      </c>
      <c r="O180" s="118">
        <f t="shared" si="33"/>
        <v>7466626.040350534</v>
      </c>
    </row>
    <row r="181" spans="1:15" x14ac:dyDescent="0.25">
      <c r="A181" s="108"/>
      <c r="B181" s="113"/>
      <c r="C181" s="108">
        <f t="shared" si="24"/>
        <v>176</v>
      </c>
      <c r="D181" s="117">
        <f t="shared" si="25"/>
        <v>-117776.84495074695</v>
      </c>
      <c r="E181" s="117" t="e">
        <f t="shared" si="30"/>
        <v>#NUM!</v>
      </c>
      <c r="F181" s="117" t="e">
        <f t="shared" si="31"/>
        <v>#NUM!</v>
      </c>
      <c r="G181" s="118" t="e">
        <f t="shared" si="32"/>
        <v>#NUM!</v>
      </c>
      <c r="H181" s="112"/>
      <c r="I181" s="108"/>
      <c r="J181" s="113"/>
      <c r="K181" s="108">
        <f t="shared" si="26"/>
        <v>176</v>
      </c>
      <c r="L181" s="117">
        <f t="shared" si="27"/>
        <v>-82981.989180246717</v>
      </c>
      <c r="M181" s="117">
        <f t="shared" si="28"/>
        <v>-23941.19425688342</v>
      </c>
      <c r="N181" s="117">
        <f t="shared" si="29"/>
        <v>-59040.794923363297</v>
      </c>
      <c r="O181" s="118">
        <f t="shared" si="33"/>
        <v>7442684.8460936509</v>
      </c>
    </row>
    <row r="182" spans="1:15" x14ac:dyDescent="0.25">
      <c r="A182" s="108"/>
      <c r="B182" s="113"/>
      <c r="C182" s="108">
        <f t="shared" si="24"/>
        <v>177</v>
      </c>
      <c r="D182" s="117">
        <f t="shared" si="25"/>
        <v>-117776.84495074695</v>
      </c>
      <c r="E182" s="117" t="e">
        <f t="shared" si="30"/>
        <v>#NUM!</v>
      </c>
      <c r="F182" s="117" t="e">
        <f t="shared" si="31"/>
        <v>#NUM!</v>
      </c>
      <c r="G182" s="118" t="e">
        <f t="shared" si="32"/>
        <v>#NUM!</v>
      </c>
      <c r="H182" s="112"/>
      <c r="I182" s="108"/>
      <c r="J182" s="113"/>
      <c r="K182" s="108">
        <f t="shared" si="26"/>
        <v>177</v>
      </c>
      <c r="L182" s="117">
        <f t="shared" si="27"/>
        <v>-82981.989180246717</v>
      </c>
      <c r="M182" s="117">
        <f t="shared" si="28"/>
        <v>-24102.597808165214</v>
      </c>
      <c r="N182" s="117">
        <f t="shared" si="29"/>
        <v>-58879.391372081504</v>
      </c>
      <c r="O182" s="118">
        <f t="shared" si="33"/>
        <v>7418582.2482854854</v>
      </c>
    </row>
    <row r="183" spans="1:15" x14ac:dyDescent="0.25">
      <c r="A183" s="108"/>
      <c r="B183" s="113"/>
      <c r="C183" s="108">
        <f t="shared" si="24"/>
        <v>178</v>
      </c>
      <c r="D183" s="117">
        <f t="shared" si="25"/>
        <v>-117776.84495074695</v>
      </c>
      <c r="E183" s="117" t="e">
        <f t="shared" si="30"/>
        <v>#NUM!</v>
      </c>
      <c r="F183" s="117" t="e">
        <f t="shared" si="31"/>
        <v>#NUM!</v>
      </c>
      <c r="G183" s="118" t="e">
        <f t="shared" si="32"/>
        <v>#NUM!</v>
      </c>
      <c r="H183" s="112"/>
      <c r="I183" s="108"/>
      <c r="J183" s="113"/>
      <c r="K183" s="108">
        <f t="shared" si="26"/>
        <v>178</v>
      </c>
      <c r="L183" s="117">
        <f t="shared" si="27"/>
        <v>-82981.989180246717</v>
      </c>
      <c r="M183" s="117">
        <f t="shared" si="28"/>
        <v>-24265.089488388607</v>
      </c>
      <c r="N183" s="117">
        <f t="shared" si="29"/>
        <v>-58716.899691858111</v>
      </c>
      <c r="O183" s="118">
        <f t="shared" si="33"/>
        <v>7394317.1587970965</v>
      </c>
    </row>
    <row r="184" spans="1:15" x14ac:dyDescent="0.25">
      <c r="A184" s="108"/>
      <c r="B184" s="113"/>
      <c r="C184" s="108">
        <f t="shared" si="24"/>
        <v>179</v>
      </c>
      <c r="D184" s="117">
        <f t="shared" si="25"/>
        <v>-117776.84495074695</v>
      </c>
      <c r="E184" s="117" t="e">
        <f t="shared" si="30"/>
        <v>#NUM!</v>
      </c>
      <c r="F184" s="117" t="e">
        <f t="shared" si="31"/>
        <v>#NUM!</v>
      </c>
      <c r="G184" s="118" t="e">
        <f t="shared" si="32"/>
        <v>#NUM!</v>
      </c>
      <c r="H184" s="112"/>
      <c r="I184" s="108"/>
      <c r="J184" s="113"/>
      <c r="K184" s="108">
        <f t="shared" si="26"/>
        <v>179</v>
      </c>
      <c r="L184" s="117">
        <f t="shared" si="27"/>
        <v>-82981.989180246717</v>
      </c>
      <c r="M184" s="117">
        <f t="shared" si="28"/>
        <v>-24428.676633356154</v>
      </c>
      <c r="N184" s="117">
        <f t="shared" si="29"/>
        <v>-58553.312546890564</v>
      </c>
      <c r="O184" s="118">
        <f t="shared" si="33"/>
        <v>7369888.4821637403</v>
      </c>
    </row>
    <row r="185" spans="1:15" x14ac:dyDescent="0.25">
      <c r="A185" s="108"/>
      <c r="B185" s="113">
        <f>SUM(D174:D185)</f>
        <v>-1413322.1394089635</v>
      </c>
      <c r="C185" s="108">
        <f t="shared" si="24"/>
        <v>180</v>
      </c>
      <c r="D185" s="117">
        <f t="shared" si="25"/>
        <v>-117776.84495074695</v>
      </c>
      <c r="E185" s="117" t="e">
        <f t="shared" si="30"/>
        <v>#NUM!</v>
      </c>
      <c r="F185" s="117" t="e">
        <f t="shared" si="31"/>
        <v>#NUM!</v>
      </c>
      <c r="G185" s="118" t="e">
        <f t="shared" si="32"/>
        <v>#NUM!</v>
      </c>
      <c r="H185" s="112"/>
      <c r="I185" s="108"/>
      <c r="J185" s="113">
        <f>SUM(L174:L185)</f>
        <v>-995783.87016296061</v>
      </c>
      <c r="K185" s="108">
        <f t="shared" si="26"/>
        <v>180</v>
      </c>
      <c r="L185" s="117">
        <f t="shared" si="27"/>
        <v>-82981.989180246717</v>
      </c>
      <c r="M185" s="117">
        <f t="shared" si="28"/>
        <v>-24593.366628326039</v>
      </c>
      <c r="N185" s="117">
        <f t="shared" si="29"/>
        <v>-58388.622551920678</v>
      </c>
      <c r="O185" s="118">
        <f t="shared" si="33"/>
        <v>7345295.1155354138</v>
      </c>
    </row>
    <row r="186" spans="1:15" x14ac:dyDescent="0.25">
      <c r="A186" s="108"/>
      <c r="B186" s="113"/>
      <c r="C186" s="108">
        <f t="shared" si="24"/>
        <v>181</v>
      </c>
      <c r="D186" s="117">
        <f t="shared" si="25"/>
        <v>-117776.84495074695</v>
      </c>
      <c r="E186" s="117" t="e">
        <f t="shared" si="30"/>
        <v>#NUM!</v>
      </c>
      <c r="F186" s="117" t="e">
        <f t="shared" si="31"/>
        <v>#NUM!</v>
      </c>
      <c r="G186" s="118" t="e">
        <f t="shared" si="32"/>
        <v>#NUM!</v>
      </c>
      <c r="H186" s="112"/>
      <c r="I186" s="108"/>
      <c r="J186" s="113"/>
      <c r="K186" s="108">
        <f t="shared" si="26"/>
        <v>181</v>
      </c>
      <c r="L186" s="117">
        <f t="shared" si="27"/>
        <v>-82981.989180246717</v>
      </c>
      <c r="M186" s="117">
        <f t="shared" si="28"/>
        <v>-24759.166908345345</v>
      </c>
      <c r="N186" s="117">
        <f t="shared" si="29"/>
        <v>-58222.822271901372</v>
      </c>
      <c r="O186" s="118">
        <f t="shared" si="33"/>
        <v>7320535.9486270687</v>
      </c>
    </row>
    <row r="187" spans="1:15" x14ac:dyDescent="0.25">
      <c r="A187" s="108"/>
      <c r="B187" s="113"/>
      <c r="C187" s="108">
        <f t="shared" si="24"/>
        <v>182</v>
      </c>
      <c r="D187" s="117">
        <f t="shared" si="25"/>
        <v>-117776.84495074695</v>
      </c>
      <c r="E187" s="117" t="e">
        <f t="shared" si="30"/>
        <v>#NUM!</v>
      </c>
      <c r="F187" s="117" t="e">
        <f t="shared" si="31"/>
        <v>#NUM!</v>
      </c>
      <c r="G187" s="118" t="e">
        <f t="shared" si="32"/>
        <v>#NUM!</v>
      </c>
      <c r="H187" s="112"/>
      <c r="I187" s="108"/>
      <c r="J187" s="113"/>
      <c r="K187" s="108">
        <f t="shared" si="26"/>
        <v>182</v>
      </c>
      <c r="L187" s="117">
        <f t="shared" si="27"/>
        <v>-82981.989180246717</v>
      </c>
      <c r="M187" s="117">
        <f t="shared" si="28"/>
        <v>-24926.084958585801</v>
      </c>
      <c r="N187" s="117">
        <f t="shared" si="29"/>
        <v>-58055.904221660916</v>
      </c>
      <c r="O187" s="118">
        <f t="shared" si="33"/>
        <v>7295609.8636684828</v>
      </c>
    </row>
    <row r="188" spans="1:15" x14ac:dyDescent="0.25">
      <c r="A188" s="108"/>
      <c r="B188" s="113"/>
      <c r="C188" s="108">
        <f t="shared" si="24"/>
        <v>183</v>
      </c>
      <c r="D188" s="117">
        <f t="shared" si="25"/>
        <v>-117776.84495074695</v>
      </c>
      <c r="E188" s="117" t="e">
        <f t="shared" si="30"/>
        <v>#NUM!</v>
      </c>
      <c r="F188" s="117" t="e">
        <f t="shared" si="31"/>
        <v>#NUM!</v>
      </c>
      <c r="G188" s="118" t="e">
        <f t="shared" si="32"/>
        <v>#NUM!</v>
      </c>
      <c r="H188" s="112"/>
      <c r="I188" s="108"/>
      <c r="J188" s="113"/>
      <c r="K188" s="108">
        <f t="shared" si="26"/>
        <v>183</v>
      </c>
      <c r="L188" s="117">
        <f t="shared" si="27"/>
        <v>-82981.989180246717</v>
      </c>
      <c r="M188" s="117">
        <f t="shared" si="28"/>
        <v>-25094.128314681555</v>
      </c>
      <c r="N188" s="117">
        <f t="shared" si="29"/>
        <v>-57887.860865565162</v>
      </c>
      <c r="O188" s="118">
        <f t="shared" si="33"/>
        <v>7270515.7353538014</v>
      </c>
    </row>
    <row r="189" spans="1:15" x14ac:dyDescent="0.25">
      <c r="A189" s="108"/>
      <c r="B189" s="113"/>
      <c r="C189" s="108">
        <f t="shared" si="24"/>
        <v>184</v>
      </c>
      <c r="D189" s="117">
        <f t="shared" si="25"/>
        <v>-117776.84495074695</v>
      </c>
      <c r="E189" s="117" t="e">
        <f t="shared" si="30"/>
        <v>#NUM!</v>
      </c>
      <c r="F189" s="117" t="e">
        <f t="shared" si="31"/>
        <v>#NUM!</v>
      </c>
      <c r="G189" s="118" t="e">
        <f t="shared" si="32"/>
        <v>#NUM!</v>
      </c>
      <c r="H189" s="112"/>
      <c r="I189" s="108"/>
      <c r="J189" s="113"/>
      <c r="K189" s="108">
        <f t="shared" si="26"/>
        <v>184</v>
      </c>
      <c r="L189" s="117">
        <f t="shared" si="27"/>
        <v>-82981.989180246717</v>
      </c>
      <c r="M189" s="117">
        <f t="shared" si="28"/>
        <v>-25263.304563069723</v>
      </c>
      <c r="N189" s="117">
        <f t="shared" si="29"/>
        <v>-57718.684617176994</v>
      </c>
      <c r="O189" s="118">
        <f t="shared" si="33"/>
        <v>7245252.4307907317</v>
      </c>
    </row>
    <row r="190" spans="1:15" x14ac:dyDescent="0.25">
      <c r="A190" s="108"/>
      <c r="B190" s="113"/>
      <c r="C190" s="108">
        <f t="shared" si="24"/>
        <v>185</v>
      </c>
      <c r="D190" s="117">
        <f t="shared" si="25"/>
        <v>-117776.84495074695</v>
      </c>
      <c r="E190" s="117" t="e">
        <f t="shared" si="30"/>
        <v>#NUM!</v>
      </c>
      <c r="F190" s="117" t="e">
        <f t="shared" si="31"/>
        <v>#NUM!</v>
      </c>
      <c r="G190" s="118" t="e">
        <f t="shared" si="32"/>
        <v>#NUM!</v>
      </c>
      <c r="H190" s="112"/>
      <c r="I190" s="108"/>
      <c r="J190" s="113"/>
      <c r="K190" s="108">
        <f t="shared" si="26"/>
        <v>185</v>
      </c>
      <c r="L190" s="117">
        <f t="shared" si="27"/>
        <v>-82981.989180246717</v>
      </c>
      <c r="M190" s="117">
        <f t="shared" si="28"/>
        <v>-25433.621341332408</v>
      </c>
      <c r="N190" s="117">
        <f t="shared" si="29"/>
        <v>-57548.36783891431</v>
      </c>
      <c r="O190" s="118">
        <f t="shared" si="33"/>
        <v>7219818.8094493989</v>
      </c>
    </row>
    <row r="191" spans="1:15" x14ac:dyDescent="0.25">
      <c r="A191" s="108"/>
      <c r="B191" s="113"/>
      <c r="C191" s="108">
        <f t="shared" si="24"/>
        <v>186</v>
      </c>
      <c r="D191" s="117">
        <f t="shared" si="25"/>
        <v>-117776.84495074695</v>
      </c>
      <c r="E191" s="117" t="e">
        <f t="shared" si="30"/>
        <v>#NUM!</v>
      </c>
      <c r="F191" s="117" t="e">
        <f t="shared" si="31"/>
        <v>#NUM!</v>
      </c>
      <c r="G191" s="118" t="e">
        <f t="shared" si="32"/>
        <v>#NUM!</v>
      </c>
      <c r="H191" s="112"/>
      <c r="I191" s="108"/>
      <c r="J191" s="113"/>
      <c r="K191" s="108">
        <f t="shared" si="26"/>
        <v>186</v>
      </c>
      <c r="L191" s="117">
        <f t="shared" si="27"/>
        <v>-82981.989180246717</v>
      </c>
      <c r="M191" s="117">
        <f t="shared" si="28"/>
        <v>-25605.086338541871</v>
      </c>
      <c r="N191" s="117">
        <f t="shared" si="29"/>
        <v>-57376.902841704847</v>
      </c>
      <c r="O191" s="118">
        <f t="shared" si="33"/>
        <v>7194213.7231108574</v>
      </c>
    </row>
    <row r="192" spans="1:15" x14ac:dyDescent="0.25">
      <c r="A192" s="108"/>
      <c r="B192" s="113"/>
      <c r="C192" s="108">
        <f t="shared" si="24"/>
        <v>187</v>
      </c>
      <c r="D192" s="117">
        <f t="shared" si="25"/>
        <v>-117776.84495074695</v>
      </c>
      <c r="E192" s="117" t="e">
        <f t="shared" si="30"/>
        <v>#NUM!</v>
      </c>
      <c r="F192" s="117" t="e">
        <f t="shared" si="31"/>
        <v>#NUM!</v>
      </c>
      <c r="G192" s="118" t="e">
        <f t="shared" si="32"/>
        <v>#NUM!</v>
      </c>
      <c r="H192" s="112"/>
      <c r="I192" s="108"/>
      <c r="J192" s="113"/>
      <c r="K192" s="108">
        <f t="shared" si="26"/>
        <v>187</v>
      </c>
      <c r="L192" s="117">
        <f t="shared" si="27"/>
        <v>-82981.989180246717</v>
      </c>
      <c r="M192" s="117">
        <f t="shared" si="28"/>
        <v>-25777.707295607564</v>
      </c>
      <c r="N192" s="117">
        <f t="shared" si="29"/>
        <v>-57204.281884639153</v>
      </c>
      <c r="O192" s="118">
        <f t="shared" si="33"/>
        <v>7168436.0158152496</v>
      </c>
    </row>
    <row r="193" spans="1:15" x14ac:dyDescent="0.25">
      <c r="A193" s="108"/>
      <c r="B193" s="113"/>
      <c r="C193" s="108">
        <f t="shared" si="24"/>
        <v>188</v>
      </c>
      <c r="D193" s="117">
        <f t="shared" si="25"/>
        <v>-117776.84495074695</v>
      </c>
      <c r="E193" s="117" t="e">
        <f t="shared" si="30"/>
        <v>#NUM!</v>
      </c>
      <c r="F193" s="117" t="e">
        <f t="shared" si="31"/>
        <v>#NUM!</v>
      </c>
      <c r="G193" s="118" t="e">
        <f t="shared" si="32"/>
        <v>#NUM!</v>
      </c>
      <c r="H193" s="112"/>
      <c r="I193" s="108"/>
      <c r="J193" s="113"/>
      <c r="K193" s="108">
        <f t="shared" si="26"/>
        <v>188</v>
      </c>
      <c r="L193" s="117">
        <f t="shared" si="27"/>
        <v>-82981.989180246717</v>
      </c>
      <c r="M193" s="117">
        <f t="shared" si="28"/>
        <v>-25951.492005625456</v>
      </c>
      <c r="N193" s="117">
        <f t="shared" si="29"/>
        <v>-57030.497174621261</v>
      </c>
      <c r="O193" s="118">
        <f t="shared" si="33"/>
        <v>7142484.5238096239</v>
      </c>
    </row>
    <row r="194" spans="1:15" x14ac:dyDescent="0.25">
      <c r="A194" s="108"/>
      <c r="B194" s="113"/>
      <c r="C194" s="108">
        <f t="shared" si="24"/>
        <v>189</v>
      </c>
      <c r="D194" s="117">
        <f t="shared" si="25"/>
        <v>-117776.84495074695</v>
      </c>
      <c r="E194" s="117" t="e">
        <f t="shared" si="30"/>
        <v>#NUM!</v>
      </c>
      <c r="F194" s="117" t="e">
        <f t="shared" si="31"/>
        <v>#NUM!</v>
      </c>
      <c r="G194" s="118" t="e">
        <f t="shared" si="32"/>
        <v>#NUM!</v>
      </c>
      <c r="H194" s="112"/>
      <c r="I194" s="108"/>
      <c r="J194" s="113"/>
      <c r="K194" s="108">
        <f t="shared" si="26"/>
        <v>189</v>
      </c>
      <c r="L194" s="117">
        <f t="shared" si="27"/>
        <v>-82981.989180246717</v>
      </c>
      <c r="M194" s="117">
        <f t="shared" si="28"/>
        <v>-26126.448314230009</v>
      </c>
      <c r="N194" s="117">
        <f t="shared" si="29"/>
        <v>-56855.540866016709</v>
      </c>
      <c r="O194" s="118">
        <f t="shared" si="33"/>
        <v>7116358.0754953939</v>
      </c>
    </row>
    <row r="195" spans="1:15" x14ac:dyDescent="0.25">
      <c r="A195" s="108"/>
      <c r="B195" s="113"/>
      <c r="C195" s="108">
        <f t="shared" si="24"/>
        <v>190</v>
      </c>
      <c r="D195" s="117">
        <f t="shared" si="25"/>
        <v>-117776.84495074695</v>
      </c>
      <c r="E195" s="117" t="e">
        <f t="shared" si="30"/>
        <v>#NUM!</v>
      </c>
      <c r="F195" s="117" t="e">
        <f t="shared" si="31"/>
        <v>#NUM!</v>
      </c>
      <c r="G195" s="118" t="e">
        <f t="shared" si="32"/>
        <v>#NUM!</v>
      </c>
      <c r="H195" s="112"/>
      <c r="I195" s="108"/>
      <c r="J195" s="113"/>
      <c r="K195" s="108">
        <f t="shared" si="26"/>
        <v>190</v>
      </c>
      <c r="L195" s="117">
        <f t="shared" si="27"/>
        <v>-82981.989180246717</v>
      </c>
      <c r="M195" s="117">
        <f t="shared" si="28"/>
        <v>-26302.5841199485</v>
      </c>
      <c r="N195" s="117">
        <f t="shared" si="29"/>
        <v>-56679.405060298217</v>
      </c>
      <c r="O195" s="118">
        <f t="shared" si="33"/>
        <v>7090055.4913754454</v>
      </c>
    </row>
    <row r="196" spans="1:15" x14ac:dyDescent="0.25">
      <c r="A196" s="108"/>
      <c r="B196" s="113"/>
      <c r="C196" s="108">
        <f t="shared" si="24"/>
        <v>191</v>
      </c>
      <c r="D196" s="117">
        <f t="shared" si="25"/>
        <v>-117776.84495074695</v>
      </c>
      <c r="E196" s="117" t="e">
        <f t="shared" si="30"/>
        <v>#NUM!</v>
      </c>
      <c r="F196" s="117" t="e">
        <f t="shared" si="31"/>
        <v>#NUM!</v>
      </c>
      <c r="G196" s="118" t="e">
        <f t="shared" si="32"/>
        <v>#NUM!</v>
      </c>
      <c r="H196" s="112"/>
      <c r="I196" s="108"/>
      <c r="J196" s="113"/>
      <c r="K196" s="108">
        <f t="shared" si="26"/>
        <v>191</v>
      </c>
      <c r="L196" s="117">
        <f t="shared" si="27"/>
        <v>-82981.989180246717</v>
      </c>
      <c r="M196" s="117">
        <f t="shared" si="28"/>
        <v>-26479.907374557108</v>
      </c>
      <c r="N196" s="117">
        <f t="shared" si="29"/>
        <v>-56502.08180568961</v>
      </c>
      <c r="O196" s="118">
        <f t="shared" si="33"/>
        <v>7063575.5840008883</v>
      </c>
    </row>
    <row r="197" spans="1:15" x14ac:dyDescent="0.25">
      <c r="A197" s="117" t="e">
        <f>SUM(F186:F197)</f>
        <v>#NUM!</v>
      </c>
      <c r="B197" s="113">
        <f>SUM(D186:D197)</f>
        <v>-1413322.1394089635</v>
      </c>
      <c r="C197" s="108">
        <f t="shared" si="24"/>
        <v>192</v>
      </c>
      <c r="D197" s="117">
        <f t="shared" si="25"/>
        <v>-117776.84495074695</v>
      </c>
      <c r="E197" s="117" t="e">
        <f t="shared" si="30"/>
        <v>#NUM!</v>
      </c>
      <c r="F197" s="117" t="e">
        <f t="shared" si="31"/>
        <v>#NUM!</v>
      </c>
      <c r="G197" s="118" t="e">
        <f t="shared" si="32"/>
        <v>#NUM!</v>
      </c>
      <c r="H197" s="112"/>
      <c r="I197" s="108"/>
      <c r="J197" s="113">
        <f>SUM(L186:L197)</f>
        <v>-995783.87016296061</v>
      </c>
      <c r="K197" s="108">
        <f t="shared" si="26"/>
        <v>192</v>
      </c>
      <c r="L197" s="117">
        <f t="shared" si="27"/>
        <v>-82981.989180246717</v>
      </c>
      <c r="M197" s="117">
        <f t="shared" si="28"/>
        <v>-26658.42608344058</v>
      </c>
      <c r="N197" s="117">
        <f t="shared" si="29"/>
        <v>-56323.563096806138</v>
      </c>
      <c r="O197" s="118">
        <f t="shared" si="33"/>
        <v>7036917.1579174474</v>
      </c>
    </row>
    <row r="198" spans="1:15" x14ac:dyDescent="0.25">
      <c r="A198" s="117" t="e">
        <f>SUM(E186:E197)</f>
        <v>#NUM!</v>
      </c>
      <c r="B198" s="113"/>
      <c r="C198" s="108">
        <f t="shared" si="24"/>
        <v>193</v>
      </c>
      <c r="D198" s="117">
        <f t="shared" si="25"/>
        <v>-117776.84495074695</v>
      </c>
      <c r="E198" s="117" t="e">
        <f t="shared" si="30"/>
        <v>#NUM!</v>
      </c>
      <c r="F198" s="117" t="e">
        <f t="shared" si="31"/>
        <v>#NUM!</v>
      </c>
      <c r="G198" s="118" t="e">
        <f t="shared" si="32"/>
        <v>#NUM!</v>
      </c>
      <c r="H198" s="112"/>
      <c r="I198" s="108"/>
      <c r="J198" s="113"/>
      <c r="K198" s="108">
        <f t="shared" si="26"/>
        <v>193</v>
      </c>
      <c r="L198" s="117">
        <f t="shared" si="27"/>
        <v>-82981.989180246717</v>
      </c>
      <c r="M198" s="117">
        <f t="shared" si="28"/>
        <v>-26838.148305953095</v>
      </c>
      <c r="N198" s="117">
        <f t="shared" si="29"/>
        <v>-56143.840874293623</v>
      </c>
      <c r="O198" s="118">
        <f t="shared" si="33"/>
        <v>7010079.0096114939</v>
      </c>
    </row>
    <row r="199" spans="1:15" x14ac:dyDescent="0.25">
      <c r="A199" s="108"/>
      <c r="B199" s="113"/>
      <c r="C199" s="108">
        <f t="shared" si="24"/>
        <v>194</v>
      </c>
      <c r="D199" s="117">
        <f t="shared" si="25"/>
        <v>-117776.84495074695</v>
      </c>
      <c r="E199" s="117" t="e">
        <f t="shared" si="30"/>
        <v>#NUM!</v>
      </c>
      <c r="F199" s="117" t="e">
        <f t="shared" si="31"/>
        <v>#NUM!</v>
      </c>
      <c r="G199" s="118" t="e">
        <f t="shared" si="32"/>
        <v>#NUM!</v>
      </c>
      <c r="H199" s="112"/>
      <c r="I199" s="108"/>
      <c r="J199" s="113"/>
      <c r="K199" s="108">
        <f t="shared" si="26"/>
        <v>194</v>
      </c>
      <c r="L199" s="117">
        <f t="shared" si="27"/>
        <v>-82981.989180246717</v>
      </c>
      <c r="M199" s="117">
        <f t="shared" si="28"/>
        <v>-27019.082155782417</v>
      </c>
      <c r="N199" s="117">
        <f t="shared" si="29"/>
        <v>-55962.907024464301</v>
      </c>
      <c r="O199" s="118">
        <f t="shared" si="33"/>
        <v>6983059.9274557112</v>
      </c>
    </row>
    <row r="200" spans="1:15" x14ac:dyDescent="0.25">
      <c r="A200" s="108"/>
      <c r="B200" s="113"/>
      <c r="C200" s="108">
        <f t="shared" ref="C200:C263" si="34">SUM(C199+1)</f>
        <v>195</v>
      </c>
      <c r="D200" s="117">
        <f t="shared" ref="D200:D263" si="35">PMT($B$3/12,$B$2,$B$1)</f>
        <v>-117776.84495074695</v>
      </c>
      <c r="E200" s="117" t="e">
        <f t="shared" si="30"/>
        <v>#NUM!</v>
      </c>
      <c r="F200" s="117" t="e">
        <f t="shared" si="31"/>
        <v>#NUM!</v>
      </c>
      <c r="G200" s="118" t="e">
        <f t="shared" si="32"/>
        <v>#NUM!</v>
      </c>
      <c r="H200" s="112"/>
      <c r="I200" s="108"/>
      <c r="J200" s="113"/>
      <c r="K200" s="108">
        <f t="shared" ref="K200:K263" si="36">SUM(K199+1)</f>
        <v>195</v>
      </c>
      <c r="L200" s="117">
        <f t="shared" ref="L200:L263" si="37">PMT($J$3/12,$J$2,$J$1)</f>
        <v>-82981.989180246717</v>
      </c>
      <c r="M200" s="117">
        <f t="shared" ref="M200:M263" si="38">PPMT($J$3/12,K200,$J$2,$J$1)</f>
        <v>-27201.235801315961</v>
      </c>
      <c r="N200" s="117">
        <f t="shared" ref="N200:N263" si="39">SUM(L200-M200)</f>
        <v>-55780.753378930756</v>
      </c>
      <c r="O200" s="118">
        <f t="shared" si="33"/>
        <v>6955858.6916543953</v>
      </c>
    </row>
    <row r="201" spans="1:15" x14ac:dyDescent="0.25">
      <c r="A201" s="108"/>
      <c r="B201" s="113"/>
      <c r="C201" s="108">
        <f t="shared" si="34"/>
        <v>196</v>
      </c>
      <c r="D201" s="117">
        <f t="shared" si="35"/>
        <v>-117776.84495074695</v>
      </c>
      <c r="E201" s="117" t="e">
        <f t="shared" si="30"/>
        <v>#NUM!</v>
      </c>
      <c r="F201" s="117" t="e">
        <f t="shared" si="31"/>
        <v>#NUM!</v>
      </c>
      <c r="G201" s="118" t="e">
        <f t="shared" si="32"/>
        <v>#NUM!</v>
      </c>
      <c r="H201" s="112"/>
      <c r="I201" s="108"/>
      <c r="J201" s="113"/>
      <c r="K201" s="108">
        <f t="shared" si="36"/>
        <v>196</v>
      </c>
      <c r="L201" s="117">
        <f t="shared" si="37"/>
        <v>-82981.989180246717</v>
      </c>
      <c r="M201" s="117">
        <f t="shared" si="38"/>
        <v>-27384.617466009862</v>
      </c>
      <c r="N201" s="117">
        <f t="shared" si="39"/>
        <v>-55597.371714236855</v>
      </c>
      <c r="O201" s="118">
        <f t="shared" si="33"/>
        <v>6928474.0741883852</v>
      </c>
    </row>
    <row r="202" spans="1:15" x14ac:dyDescent="0.25">
      <c r="A202" s="108"/>
      <c r="B202" s="113"/>
      <c r="C202" s="108">
        <f t="shared" si="34"/>
        <v>197</v>
      </c>
      <c r="D202" s="117">
        <f t="shared" si="35"/>
        <v>-117776.84495074695</v>
      </c>
      <c r="E202" s="117" t="e">
        <f t="shared" si="30"/>
        <v>#NUM!</v>
      </c>
      <c r="F202" s="117" t="e">
        <f t="shared" si="31"/>
        <v>#NUM!</v>
      </c>
      <c r="G202" s="118" t="e">
        <f t="shared" si="32"/>
        <v>#NUM!</v>
      </c>
      <c r="H202" s="112"/>
      <c r="I202" s="108"/>
      <c r="J202" s="113"/>
      <c r="K202" s="108">
        <f t="shared" si="36"/>
        <v>197</v>
      </c>
      <c r="L202" s="117">
        <f t="shared" si="37"/>
        <v>-82981.989180246717</v>
      </c>
      <c r="M202" s="117">
        <f t="shared" si="38"/>
        <v>-27569.235428759879</v>
      </c>
      <c r="N202" s="117">
        <f t="shared" si="39"/>
        <v>-55412.753751486838</v>
      </c>
      <c r="O202" s="118">
        <f t="shared" si="33"/>
        <v>6900904.8387596253</v>
      </c>
    </row>
    <row r="203" spans="1:15" x14ac:dyDescent="0.25">
      <c r="A203" s="108"/>
      <c r="B203" s="113"/>
      <c r="C203" s="108">
        <f t="shared" si="34"/>
        <v>198</v>
      </c>
      <c r="D203" s="117">
        <f t="shared" si="35"/>
        <v>-117776.84495074695</v>
      </c>
      <c r="E203" s="117" t="e">
        <f t="shared" si="30"/>
        <v>#NUM!</v>
      </c>
      <c r="F203" s="117" t="e">
        <f t="shared" si="31"/>
        <v>#NUM!</v>
      </c>
      <c r="G203" s="118" t="e">
        <f t="shared" si="32"/>
        <v>#NUM!</v>
      </c>
      <c r="H203" s="112"/>
      <c r="I203" s="108"/>
      <c r="J203" s="113"/>
      <c r="K203" s="108">
        <f t="shared" si="36"/>
        <v>198</v>
      </c>
      <c r="L203" s="117">
        <f t="shared" si="37"/>
        <v>-82981.989180246717</v>
      </c>
      <c r="M203" s="117">
        <f t="shared" si="38"/>
        <v>-27755.098024275423</v>
      </c>
      <c r="N203" s="117">
        <f t="shared" si="39"/>
        <v>-55226.891155971294</v>
      </c>
      <c r="O203" s="118">
        <f t="shared" si="33"/>
        <v>6873149.7407353502</v>
      </c>
    </row>
    <row r="204" spans="1:15" x14ac:dyDescent="0.25">
      <c r="A204" s="108"/>
      <c r="B204" s="113"/>
      <c r="C204" s="108">
        <f t="shared" si="34"/>
        <v>199</v>
      </c>
      <c r="D204" s="117">
        <f t="shared" si="35"/>
        <v>-117776.84495074695</v>
      </c>
      <c r="E204" s="117" t="e">
        <f t="shared" si="30"/>
        <v>#NUM!</v>
      </c>
      <c r="F204" s="117" t="e">
        <f t="shared" si="31"/>
        <v>#NUM!</v>
      </c>
      <c r="G204" s="118" t="e">
        <f t="shared" si="32"/>
        <v>#NUM!</v>
      </c>
      <c r="H204" s="112"/>
      <c r="I204" s="108"/>
      <c r="J204" s="113"/>
      <c r="K204" s="108">
        <f t="shared" si="36"/>
        <v>199</v>
      </c>
      <c r="L204" s="117">
        <f t="shared" si="37"/>
        <v>-82981.989180246717</v>
      </c>
      <c r="M204" s="117">
        <f t="shared" si="38"/>
        <v>-27942.213643455769</v>
      </c>
      <c r="N204" s="117">
        <f t="shared" si="39"/>
        <v>-55039.775536790949</v>
      </c>
      <c r="O204" s="118">
        <f t="shared" si="33"/>
        <v>6845207.5270918943</v>
      </c>
    </row>
    <row r="205" spans="1:15" x14ac:dyDescent="0.25">
      <c r="A205" s="108"/>
      <c r="B205" s="113"/>
      <c r="C205" s="108">
        <f t="shared" si="34"/>
        <v>200</v>
      </c>
      <c r="D205" s="117">
        <f t="shared" si="35"/>
        <v>-117776.84495074695</v>
      </c>
      <c r="E205" s="117" t="e">
        <f t="shared" si="30"/>
        <v>#NUM!</v>
      </c>
      <c r="F205" s="117" t="e">
        <f t="shared" si="31"/>
        <v>#NUM!</v>
      </c>
      <c r="G205" s="118" t="e">
        <f t="shared" si="32"/>
        <v>#NUM!</v>
      </c>
      <c r="H205" s="112"/>
      <c r="I205" s="108"/>
      <c r="J205" s="113"/>
      <c r="K205" s="108">
        <f t="shared" si="36"/>
        <v>200</v>
      </c>
      <c r="L205" s="117">
        <f t="shared" si="37"/>
        <v>-82981.989180246717</v>
      </c>
      <c r="M205" s="117">
        <f t="shared" si="38"/>
        <v>-28130.590733768724</v>
      </c>
      <c r="N205" s="117">
        <f t="shared" si="39"/>
        <v>-54851.398446477993</v>
      </c>
      <c r="O205" s="118">
        <f t="shared" si="33"/>
        <v>6817076.9363581259</v>
      </c>
    </row>
    <row r="206" spans="1:15" x14ac:dyDescent="0.25">
      <c r="A206" s="108"/>
      <c r="B206" s="113"/>
      <c r="C206" s="108">
        <f t="shared" si="34"/>
        <v>201</v>
      </c>
      <c r="D206" s="117">
        <f t="shared" si="35"/>
        <v>-117776.84495074695</v>
      </c>
      <c r="E206" s="117" t="e">
        <f t="shared" si="30"/>
        <v>#NUM!</v>
      </c>
      <c r="F206" s="117" t="e">
        <f t="shared" si="31"/>
        <v>#NUM!</v>
      </c>
      <c r="G206" s="118" t="e">
        <f t="shared" si="32"/>
        <v>#NUM!</v>
      </c>
      <c r="H206" s="112"/>
      <c r="I206" s="108"/>
      <c r="J206" s="113"/>
      <c r="K206" s="108">
        <f t="shared" si="36"/>
        <v>201</v>
      </c>
      <c r="L206" s="117">
        <f t="shared" si="37"/>
        <v>-82981.989180246717</v>
      </c>
      <c r="M206" s="117">
        <f t="shared" si="38"/>
        <v>-28320.237799632203</v>
      </c>
      <c r="N206" s="117">
        <f t="shared" si="39"/>
        <v>-54661.751380614514</v>
      </c>
      <c r="O206" s="118">
        <f t="shared" si="33"/>
        <v>6788756.6985584935</v>
      </c>
    </row>
    <row r="207" spans="1:15" x14ac:dyDescent="0.25">
      <c r="A207" s="108"/>
      <c r="B207" s="113"/>
      <c r="C207" s="108">
        <f t="shared" si="34"/>
        <v>202</v>
      </c>
      <c r="D207" s="117">
        <f t="shared" si="35"/>
        <v>-117776.84495074695</v>
      </c>
      <c r="E207" s="117" t="e">
        <f t="shared" si="30"/>
        <v>#NUM!</v>
      </c>
      <c r="F207" s="117" t="e">
        <f t="shared" si="31"/>
        <v>#NUM!</v>
      </c>
      <c r="G207" s="118" t="e">
        <f t="shared" si="32"/>
        <v>#NUM!</v>
      </c>
      <c r="H207" s="112"/>
      <c r="I207" s="108"/>
      <c r="J207" s="113"/>
      <c r="K207" s="108">
        <f t="shared" si="36"/>
        <v>202</v>
      </c>
      <c r="L207" s="117">
        <f t="shared" si="37"/>
        <v>-82981.989180246717</v>
      </c>
      <c r="M207" s="117">
        <f t="shared" si="38"/>
        <v>-28511.163402798084</v>
      </c>
      <c r="N207" s="117">
        <f t="shared" si="39"/>
        <v>-54470.825777448634</v>
      </c>
      <c r="O207" s="118">
        <f t="shared" si="33"/>
        <v>6760245.5351556959</v>
      </c>
    </row>
    <row r="208" spans="1:15" x14ac:dyDescent="0.25">
      <c r="A208" s="108"/>
      <c r="B208" s="113"/>
      <c r="C208" s="108">
        <f t="shared" si="34"/>
        <v>203</v>
      </c>
      <c r="D208" s="117">
        <f t="shared" si="35"/>
        <v>-117776.84495074695</v>
      </c>
      <c r="E208" s="117" t="e">
        <f t="shared" si="30"/>
        <v>#NUM!</v>
      </c>
      <c r="F208" s="117" t="e">
        <f t="shared" si="31"/>
        <v>#NUM!</v>
      </c>
      <c r="G208" s="118" t="e">
        <f t="shared" si="32"/>
        <v>#NUM!</v>
      </c>
      <c r="H208" s="112"/>
      <c r="I208" s="108"/>
      <c r="J208" s="113"/>
      <c r="K208" s="108">
        <f t="shared" si="36"/>
        <v>203</v>
      </c>
      <c r="L208" s="117">
        <f t="shared" si="37"/>
        <v>-82981.989180246717</v>
      </c>
      <c r="M208" s="117">
        <f t="shared" si="38"/>
        <v>-28703.376162738605</v>
      </c>
      <c r="N208" s="117">
        <f t="shared" si="39"/>
        <v>-54278.613017508113</v>
      </c>
      <c r="O208" s="118">
        <f t="shared" si="33"/>
        <v>6731542.1589929573</v>
      </c>
    </row>
    <row r="209" spans="1:15" x14ac:dyDescent="0.25">
      <c r="A209" s="108"/>
      <c r="B209" s="113">
        <f>SUM(D198:D209)</f>
        <v>-1413322.1394089635</v>
      </c>
      <c r="C209" s="108">
        <f t="shared" si="34"/>
        <v>204</v>
      </c>
      <c r="D209" s="117">
        <f t="shared" si="35"/>
        <v>-117776.84495074695</v>
      </c>
      <c r="E209" s="117" t="e">
        <f t="shared" si="30"/>
        <v>#NUM!</v>
      </c>
      <c r="F209" s="117" t="e">
        <f t="shared" si="31"/>
        <v>#NUM!</v>
      </c>
      <c r="G209" s="118" t="e">
        <f t="shared" si="32"/>
        <v>#NUM!</v>
      </c>
      <c r="H209" s="112"/>
      <c r="I209" s="108"/>
      <c r="J209" s="113">
        <f>SUM(L198:L209)</f>
        <v>-995783.87016296061</v>
      </c>
      <c r="K209" s="108">
        <f t="shared" si="36"/>
        <v>204</v>
      </c>
      <c r="L209" s="117">
        <f t="shared" si="37"/>
        <v>-82981.989180246717</v>
      </c>
      <c r="M209" s="117">
        <f t="shared" si="38"/>
        <v>-28896.884757035725</v>
      </c>
      <c r="N209" s="117">
        <f t="shared" si="39"/>
        <v>-54085.104423210993</v>
      </c>
      <c r="O209" s="118">
        <f t="shared" si="33"/>
        <v>6702645.2742359219</v>
      </c>
    </row>
    <row r="210" spans="1:15" x14ac:dyDescent="0.25">
      <c r="A210" s="108"/>
      <c r="B210" s="113"/>
      <c r="C210" s="108">
        <f t="shared" si="34"/>
        <v>205</v>
      </c>
      <c r="D210" s="117">
        <f t="shared" si="35"/>
        <v>-117776.84495074695</v>
      </c>
      <c r="E210" s="117" t="e">
        <f t="shared" si="30"/>
        <v>#NUM!</v>
      </c>
      <c r="F210" s="117" t="e">
        <f t="shared" si="31"/>
        <v>#NUM!</v>
      </c>
      <c r="G210" s="118" t="e">
        <f t="shared" si="32"/>
        <v>#NUM!</v>
      </c>
      <c r="H210" s="112"/>
      <c r="I210" s="108"/>
      <c r="J210" s="113"/>
      <c r="K210" s="108">
        <f t="shared" si="36"/>
        <v>205</v>
      </c>
      <c r="L210" s="117">
        <f t="shared" si="37"/>
        <v>-82981.989180246717</v>
      </c>
      <c r="M210" s="117">
        <f t="shared" si="38"/>
        <v>-29091.697921772735</v>
      </c>
      <c r="N210" s="117">
        <f t="shared" si="39"/>
        <v>-53890.291258473982</v>
      </c>
      <c r="O210" s="118">
        <f t="shared" si="33"/>
        <v>6673553.5763141494</v>
      </c>
    </row>
    <row r="211" spans="1:15" x14ac:dyDescent="0.25">
      <c r="A211" s="108"/>
      <c r="B211" s="113"/>
      <c r="C211" s="108">
        <f t="shared" si="34"/>
        <v>206</v>
      </c>
      <c r="D211" s="117">
        <f t="shared" si="35"/>
        <v>-117776.84495074695</v>
      </c>
      <c r="E211" s="117" t="e">
        <f t="shared" si="30"/>
        <v>#NUM!</v>
      </c>
      <c r="F211" s="117" t="e">
        <f t="shared" si="31"/>
        <v>#NUM!</v>
      </c>
      <c r="G211" s="118" t="e">
        <f t="shared" si="32"/>
        <v>#NUM!</v>
      </c>
      <c r="H211" s="112"/>
      <c r="I211" s="108"/>
      <c r="J211" s="113"/>
      <c r="K211" s="108">
        <f t="shared" si="36"/>
        <v>206</v>
      </c>
      <c r="L211" s="117">
        <f t="shared" si="37"/>
        <v>-82981.989180246717</v>
      </c>
      <c r="M211" s="117">
        <f t="shared" si="38"/>
        <v>-29287.824451928653</v>
      </c>
      <c r="N211" s="117">
        <f t="shared" si="39"/>
        <v>-53694.164728318065</v>
      </c>
      <c r="O211" s="118">
        <f t="shared" si="33"/>
        <v>6644265.7518622205</v>
      </c>
    </row>
    <row r="212" spans="1:15" x14ac:dyDescent="0.25">
      <c r="A212" s="108"/>
      <c r="B212" s="113"/>
      <c r="C212" s="108">
        <f t="shared" si="34"/>
        <v>207</v>
      </c>
      <c r="D212" s="117">
        <f t="shared" si="35"/>
        <v>-117776.84495074695</v>
      </c>
      <c r="E212" s="117" t="e">
        <f t="shared" si="30"/>
        <v>#NUM!</v>
      </c>
      <c r="F212" s="117" t="e">
        <f t="shared" si="31"/>
        <v>#NUM!</v>
      </c>
      <c r="G212" s="118" t="e">
        <f t="shared" si="32"/>
        <v>#NUM!</v>
      </c>
      <c r="H212" s="112"/>
      <c r="I212" s="108"/>
      <c r="J212" s="113"/>
      <c r="K212" s="108">
        <f t="shared" si="36"/>
        <v>207</v>
      </c>
      <c r="L212" s="117">
        <f t="shared" si="37"/>
        <v>-82981.989180246717</v>
      </c>
      <c r="M212" s="117">
        <f t="shared" si="38"/>
        <v>-29485.273201775468</v>
      </c>
      <c r="N212" s="117">
        <f t="shared" si="39"/>
        <v>-53496.715978471249</v>
      </c>
      <c r="O212" s="118">
        <f t="shared" si="33"/>
        <v>6614780.4786604447</v>
      </c>
    </row>
    <row r="213" spans="1:15" x14ac:dyDescent="0.25">
      <c r="A213" s="108"/>
      <c r="B213" s="113"/>
      <c r="C213" s="108">
        <f t="shared" si="34"/>
        <v>208</v>
      </c>
      <c r="D213" s="117">
        <f t="shared" si="35"/>
        <v>-117776.84495074695</v>
      </c>
      <c r="E213" s="117" t="e">
        <f t="shared" si="30"/>
        <v>#NUM!</v>
      </c>
      <c r="F213" s="117" t="e">
        <f t="shared" si="31"/>
        <v>#NUM!</v>
      </c>
      <c r="G213" s="118" t="e">
        <f t="shared" si="32"/>
        <v>#NUM!</v>
      </c>
      <c r="H213" s="112"/>
      <c r="I213" s="108"/>
      <c r="J213" s="113"/>
      <c r="K213" s="108">
        <f t="shared" si="36"/>
        <v>208</v>
      </c>
      <c r="L213" s="117">
        <f t="shared" si="37"/>
        <v>-82981.989180246717</v>
      </c>
      <c r="M213" s="117">
        <f t="shared" si="38"/>
        <v>-29684.05308527741</v>
      </c>
      <c r="N213" s="117">
        <f t="shared" si="39"/>
        <v>-53297.936094969307</v>
      </c>
      <c r="O213" s="118">
        <f t="shared" si="33"/>
        <v>6585096.4255751669</v>
      </c>
    </row>
    <row r="214" spans="1:15" x14ac:dyDescent="0.25">
      <c r="A214" s="108"/>
      <c r="B214" s="113"/>
      <c r="C214" s="108">
        <f t="shared" si="34"/>
        <v>209</v>
      </c>
      <c r="D214" s="117">
        <f t="shared" si="35"/>
        <v>-117776.84495074695</v>
      </c>
      <c r="E214" s="117" t="e">
        <f t="shared" si="30"/>
        <v>#NUM!</v>
      </c>
      <c r="F214" s="117" t="e">
        <f t="shared" si="31"/>
        <v>#NUM!</v>
      </c>
      <c r="G214" s="118" t="e">
        <f t="shared" si="32"/>
        <v>#NUM!</v>
      </c>
      <c r="H214" s="112"/>
      <c r="I214" s="108"/>
      <c r="J214" s="113"/>
      <c r="K214" s="108">
        <f t="shared" si="36"/>
        <v>209</v>
      </c>
      <c r="L214" s="117">
        <f t="shared" si="37"/>
        <v>-82981.989180246717</v>
      </c>
      <c r="M214" s="117">
        <f t="shared" si="38"/>
        <v>-29884.173076493971</v>
      </c>
      <c r="N214" s="117">
        <f t="shared" si="39"/>
        <v>-53097.816103752746</v>
      </c>
      <c r="O214" s="118">
        <f t="shared" si="33"/>
        <v>6555212.2524986733</v>
      </c>
    </row>
    <row r="215" spans="1:15" x14ac:dyDescent="0.25">
      <c r="A215" s="108"/>
      <c r="B215" s="113"/>
      <c r="C215" s="108">
        <f t="shared" si="34"/>
        <v>210</v>
      </c>
      <c r="D215" s="117">
        <f t="shared" si="35"/>
        <v>-117776.84495074695</v>
      </c>
      <c r="E215" s="117" t="e">
        <f t="shared" si="30"/>
        <v>#NUM!</v>
      </c>
      <c r="F215" s="117" t="e">
        <f t="shared" si="31"/>
        <v>#NUM!</v>
      </c>
      <c r="G215" s="118" t="e">
        <f t="shared" si="32"/>
        <v>#NUM!</v>
      </c>
      <c r="H215" s="112"/>
      <c r="I215" s="108"/>
      <c r="J215" s="113"/>
      <c r="K215" s="108">
        <f t="shared" si="36"/>
        <v>210</v>
      </c>
      <c r="L215" s="117">
        <f t="shared" si="37"/>
        <v>-82981.989180246717</v>
      </c>
      <c r="M215" s="117">
        <f t="shared" si="38"/>
        <v>-30085.642209984675</v>
      </c>
      <c r="N215" s="117">
        <f t="shared" si="39"/>
        <v>-52896.346970262042</v>
      </c>
      <c r="O215" s="118">
        <f t="shared" si="33"/>
        <v>6525126.6102886889</v>
      </c>
    </row>
    <row r="216" spans="1:15" x14ac:dyDescent="0.25">
      <c r="A216" s="108"/>
      <c r="B216" s="113"/>
      <c r="C216" s="108">
        <f t="shared" si="34"/>
        <v>211</v>
      </c>
      <c r="D216" s="117">
        <f t="shared" si="35"/>
        <v>-117776.84495074695</v>
      </c>
      <c r="E216" s="117" t="e">
        <f t="shared" si="30"/>
        <v>#NUM!</v>
      </c>
      <c r="F216" s="117" t="e">
        <f t="shared" si="31"/>
        <v>#NUM!</v>
      </c>
      <c r="G216" s="118" t="e">
        <f t="shared" si="32"/>
        <v>#NUM!</v>
      </c>
      <c r="H216" s="112"/>
      <c r="I216" s="108"/>
      <c r="J216" s="113"/>
      <c r="K216" s="108">
        <f t="shared" si="36"/>
        <v>211</v>
      </c>
      <c r="L216" s="117">
        <f t="shared" si="37"/>
        <v>-82981.989180246717</v>
      </c>
      <c r="M216" s="117">
        <f t="shared" si="38"/>
        <v>-30288.469581216938</v>
      </c>
      <c r="N216" s="117">
        <f t="shared" si="39"/>
        <v>-52693.51959902978</v>
      </c>
      <c r="O216" s="118">
        <f t="shared" si="33"/>
        <v>6494838.1407074723</v>
      </c>
    </row>
    <row r="217" spans="1:15" x14ac:dyDescent="0.25">
      <c r="A217" s="108"/>
      <c r="B217" s="113"/>
      <c r="C217" s="108">
        <f t="shared" si="34"/>
        <v>212</v>
      </c>
      <c r="D217" s="117">
        <f t="shared" si="35"/>
        <v>-117776.84495074695</v>
      </c>
      <c r="E217" s="117" t="e">
        <f t="shared" si="30"/>
        <v>#NUM!</v>
      </c>
      <c r="F217" s="117" t="e">
        <f t="shared" si="31"/>
        <v>#NUM!</v>
      </c>
      <c r="G217" s="118" t="e">
        <f t="shared" si="32"/>
        <v>#NUM!</v>
      </c>
      <c r="H217" s="112"/>
      <c r="I217" s="108"/>
      <c r="J217" s="113"/>
      <c r="K217" s="108">
        <f t="shared" si="36"/>
        <v>212</v>
      </c>
      <c r="L217" s="117">
        <f t="shared" si="37"/>
        <v>-82981.989180246717</v>
      </c>
      <c r="M217" s="117">
        <f t="shared" si="38"/>
        <v>-30492.664346977021</v>
      </c>
      <c r="N217" s="117">
        <f t="shared" si="39"/>
        <v>-52489.324833269697</v>
      </c>
      <c r="O217" s="118">
        <f t="shared" si="33"/>
        <v>6464345.4763604952</v>
      </c>
    </row>
    <row r="218" spans="1:15" x14ac:dyDescent="0.25">
      <c r="A218" s="108"/>
      <c r="B218" s="113"/>
      <c r="C218" s="108">
        <f t="shared" si="34"/>
        <v>213</v>
      </c>
      <c r="D218" s="117">
        <f t="shared" si="35"/>
        <v>-117776.84495074695</v>
      </c>
      <c r="E218" s="117" t="e">
        <f t="shared" si="30"/>
        <v>#NUM!</v>
      </c>
      <c r="F218" s="117" t="e">
        <f t="shared" si="31"/>
        <v>#NUM!</v>
      </c>
      <c r="G218" s="118" t="e">
        <f t="shared" si="32"/>
        <v>#NUM!</v>
      </c>
      <c r="H218" s="112"/>
      <c r="I218" s="108"/>
      <c r="J218" s="113"/>
      <c r="K218" s="108">
        <f t="shared" si="36"/>
        <v>213</v>
      </c>
      <c r="L218" s="117">
        <f t="shared" si="37"/>
        <v>-82981.989180246717</v>
      </c>
      <c r="M218" s="117">
        <f t="shared" si="38"/>
        <v>-30698.235725782899</v>
      </c>
      <c r="N218" s="117">
        <f t="shared" si="39"/>
        <v>-52283.753454463818</v>
      </c>
      <c r="O218" s="118">
        <f t="shared" si="33"/>
        <v>6433647.2406347124</v>
      </c>
    </row>
    <row r="219" spans="1:15" x14ac:dyDescent="0.25">
      <c r="A219" s="108"/>
      <c r="B219" s="113"/>
      <c r="C219" s="108">
        <f t="shared" si="34"/>
        <v>214</v>
      </c>
      <c r="D219" s="117">
        <f t="shared" si="35"/>
        <v>-117776.84495074695</v>
      </c>
      <c r="E219" s="117" t="e">
        <f t="shared" si="30"/>
        <v>#NUM!</v>
      </c>
      <c r="F219" s="117" t="e">
        <f t="shared" si="31"/>
        <v>#NUM!</v>
      </c>
      <c r="G219" s="118" t="e">
        <f t="shared" si="32"/>
        <v>#NUM!</v>
      </c>
      <c r="H219" s="112"/>
      <c r="I219" s="108"/>
      <c r="J219" s="113"/>
      <c r="K219" s="108">
        <f t="shared" si="36"/>
        <v>214</v>
      </c>
      <c r="L219" s="117">
        <f t="shared" si="37"/>
        <v>-82981.989180246717</v>
      </c>
      <c r="M219" s="117">
        <f t="shared" si="38"/>
        <v>-30905.192998300889</v>
      </c>
      <c r="N219" s="117">
        <f t="shared" si="39"/>
        <v>-52076.796181945829</v>
      </c>
      <c r="O219" s="118">
        <f t="shared" si="33"/>
        <v>6402742.0476364112</v>
      </c>
    </row>
    <row r="220" spans="1:15" x14ac:dyDescent="0.25">
      <c r="A220" s="108"/>
      <c r="B220" s="113"/>
      <c r="C220" s="108">
        <f t="shared" si="34"/>
        <v>215</v>
      </c>
      <c r="D220" s="117">
        <f t="shared" si="35"/>
        <v>-117776.84495074695</v>
      </c>
      <c r="E220" s="117" t="e">
        <f t="shared" si="30"/>
        <v>#NUM!</v>
      </c>
      <c r="F220" s="117" t="e">
        <f t="shared" si="31"/>
        <v>#NUM!</v>
      </c>
      <c r="G220" s="118" t="e">
        <f t="shared" si="32"/>
        <v>#NUM!</v>
      </c>
      <c r="H220" s="112"/>
      <c r="I220" s="108"/>
      <c r="J220" s="113"/>
      <c r="K220" s="108">
        <f t="shared" si="36"/>
        <v>215</v>
      </c>
      <c r="L220" s="117">
        <f t="shared" si="37"/>
        <v>-82981.989180246717</v>
      </c>
      <c r="M220" s="117">
        <f t="shared" si="38"/>
        <v>-31113.545507764407</v>
      </c>
      <c r="N220" s="117">
        <f t="shared" si="39"/>
        <v>-51868.44367248231</v>
      </c>
      <c r="O220" s="118">
        <f t="shared" si="33"/>
        <v>6371628.5021286467</v>
      </c>
    </row>
    <row r="221" spans="1:15" x14ac:dyDescent="0.25">
      <c r="A221" s="108"/>
      <c r="B221" s="113">
        <f>SUM(D210:D221)</f>
        <v>-1413322.1394089635</v>
      </c>
      <c r="C221" s="108">
        <f t="shared" si="34"/>
        <v>216</v>
      </c>
      <c r="D221" s="117">
        <f t="shared" si="35"/>
        <v>-117776.84495074695</v>
      </c>
      <c r="E221" s="117" t="e">
        <f t="shared" si="30"/>
        <v>#NUM!</v>
      </c>
      <c r="F221" s="117" t="e">
        <f t="shared" si="31"/>
        <v>#NUM!</v>
      </c>
      <c r="G221" s="118" t="e">
        <f t="shared" si="32"/>
        <v>#NUM!</v>
      </c>
      <c r="H221" s="112"/>
      <c r="I221" s="108"/>
      <c r="J221" s="113">
        <f>SUM(L210:L221)</f>
        <v>-995783.87016296061</v>
      </c>
      <c r="K221" s="108">
        <f t="shared" si="36"/>
        <v>216</v>
      </c>
      <c r="L221" s="117">
        <f t="shared" si="37"/>
        <v>-82981.989180246717</v>
      </c>
      <c r="M221" s="117">
        <f t="shared" si="38"/>
        <v>-31323.30266039593</v>
      </c>
      <c r="N221" s="117">
        <f t="shared" si="39"/>
        <v>-51658.686519850788</v>
      </c>
      <c r="O221" s="118">
        <f t="shared" si="33"/>
        <v>6340305.1994682504</v>
      </c>
    </row>
    <row r="222" spans="1:15" x14ac:dyDescent="0.25">
      <c r="A222" s="108"/>
      <c r="B222" s="113"/>
      <c r="C222" s="108">
        <f t="shared" si="34"/>
        <v>217</v>
      </c>
      <c r="D222" s="117">
        <f t="shared" si="35"/>
        <v>-117776.84495074695</v>
      </c>
      <c r="E222" s="117" t="e">
        <f t="shared" si="30"/>
        <v>#NUM!</v>
      </c>
      <c r="F222" s="117" t="e">
        <f t="shared" si="31"/>
        <v>#NUM!</v>
      </c>
      <c r="G222" s="118" t="e">
        <f t="shared" si="32"/>
        <v>#NUM!</v>
      </c>
      <c r="H222" s="112"/>
      <c r="I222" s="108"/>
      <c r="J222" s="113"/>
      <c r="K222" s="108">
        <f t="shared" si="36"/>
        <v>217</v>
      </c>
      <c r="L222" s="117">
        <f t="shared" si="37"/>
        <v>-82981.989180246717</v>
      </c>
      <c r="M222" s="117">
        <f t="shared" si="38"/>
        <v>-31534.4739258314</v>
      </c>
      <c r="N222" s="117">
        <f t="shared" si="39"/>
        <v>-51447.515254415317</v>
      </c>
      <c r="O222" s="118">
        <f t="shared" si="33"/>
        <v>6308770.7255424187</v>
      </c>
    </row>
    <row r="223" spans="1:15" x14ac:dyDescent="0.25">
      <c r="A223" s="108"/>
      <c r="B223" s="113"/>
      <c r="C223" s="108">
        <f t="shared" si="34"/>
        <v>218</v>
      </c>
      <c r="D223" s="117">
        <f t="shared" si="35"/>
        <v>-117776.84495074695</v>
      </c>
      <c r="E223" s="117" t="e">
        <f t="shared" si="30"/>
        <v>#NUM!</v>
      </c>
      <c r="F223" s="117" t="e">
        <f t="shared" si="31"/>
        <v>#NUM!</v>
      </c>
      <c r="G223" s="118" t="e">
        <f t="shared" si="32"/>
        <v>#NUM!</v>
      </c>
      <c r="H223" s="112"/>
      <c r="I223" s="108"/>
      <c r="J223" s="113"/>
      <c r="K223" s="108">
        <f t="shared" si="36"/>
        <v>218</v>
      </c>
      <c r="L223" s="117">
        <f t="shared" si="37"/>
        <v>-82981.989180246717</v>
      </c>
      <c r="M223" s="117">
        <f t="shared" si="38"/>
        <v>-31747.068837548082</v>
      </c>
      <c r="N223" s="117">
        <f t="shared" si="39"/>
        <v>-51234.920342698635</v>
      </c>
      <c r="O223" s="118">
        <f t="shared" si="33"/>
        <v>6277023.656704871</v>
      </c>
    </row>
    <row r="224" spans="1:15" x14ac:dyDescent="0.25">
      <c r="A224" s="108"/>
      <c r="B224" s="113"/>
      <c r="C224" s="108">
        <f t="shared" si="34"/>
        <v>219</v>
      </c>
      <c r="D224" s="117">
        <f t="shared" si="35"/>
        <v>-117776.84495074695</v>
      </c>
      <c r="E224" s="117" t="e">
        <f t="shared" si="30"/>
        <v>#NUM!</v>
      </c>
      <c r="F224" s="117" t="e">
        <f t="shared" si="31"/>
        <v>#NUM!</v>
      </c>
      <c r="G224" s="118" t="e">
        <f t="shared" si="32"/>
        <v>#NUM!</v>
      </c>
      <c r="H224" s="112"/>
      <c r="I224" s="108"/>
      <c r="J224" s="113"/>
      <c r="K224" s="108">
        <f t="shared" si="36"/>
        <v>219</v>
      </c>
      <c r="L224" s="117">
        <f t="shared" si="37"/>
        <v>-82981.989180246717</v>
      </c>
      <c r="M224" s="117">
        <f t="shared" si="38"/>
        <v>-31961.096993294588</v>
      </c>
      <c r="N224" s="117">
        <f t="shared" si="39"/>
        <v>-51020.892186952129</v>
      </c>
      <c r="O224" s="118">
        <f t="shared" si="33"/>
        <v>6245062.5597115764</v>
      </c>
    </row>
    <row r="225" spans="1:15" x14ac:dyDescent="0.25">
      <c r="A225" s="108"/>
      <c r="B225" s="113"/>
      <c r="C225" s="108">
        <f t="shared" si="34"/>
        <v>220</v>
      </c>
      <c r="D225" s="117">
        <f t="shared" si="35"/>
        <v>-117776.84495074695</v>
      </c>
      <c r="E225" s="117" t="e">
        <f t="shared" si="30"/>
        <v>#NUM!</v>
      </c>
      <c r="F225" s="117" t="e">
        <f t="shared" si="31"/>
        <v>#NUM!</v>
      </c>
      <c r="G225" s="118" t="e">
        <f t="shared" si="32"/>
        <v>#NUM!</v>
      </c>
      <c r="H225" s="112"/>
      <c r="I225" s="108"/>
      <c r="J225" s="113"/>
      <c r="K225" s="108">
        <f t="shared" si="36"/>
        <v>220</v>
      </c>
      <c r="L225" s="117">
        <f t="shared" si="37"/>
        <v>-82981.989180246717</v>
      </c>
      <c r="M225" s="117">
        <f t="shared" si="38"/>
        <v>-32176.568055524345</v>
      </c>
      <c r="N225" s="117">
        <f t="shared" si="39"/>
        <v>-50805.421124722372</v>
      </c>
      <c r="O225" s="118">
        <f t="shared" si="33"/>
        <v>6212885.9916560519</v>
      </c>
    </row>
    <row r="226" spans="1:15" x14ac:dyDescent="0.25">
      <c r="A226" s="108"/>
      <c r="B226" s="113"/>
      <c r="C226" s="108">
        <f t="shared" si="34"/>
        <v>221</v>
      </c>
      <c r="D226" s="117">
        <f t="shared" si="35"/>
        <v>-117776.84495074695</v>
      </c>
      <c r="E226" s="117" t="e">
        <f t="shared" si="30"/>
        <v>#NUM!</v>
      </c>
      <c r="F226" s="117" t="e">
        <f t="shared" si="31"/>
        <v>#NUM!</v>
      </c>
      <c r="G226" s="118" t="e">
        <f t="shared" si="32"/>
        <v>#NUM!</v>
      </c>
      <c r="H226" s="112"/>
      <c r="I226" s="108"/>
      <c r="J226" s="113"/>
      <c r="K226" s="108">
        <f t="shared" si="36"/>
        <v>221</v>
      </c>
      <c r="L226" s="117">
        <f t="shared" si="37"/>
        <v>-82981.989180246717</v>
      </c>
      <c r="M226" s="117">
        <f t="shared" si="38"/>
        <v>-32393.491751832014</v>
      </c>
      <c r="N226" s="117">
        <f t="shared" si="39"/>
        <v>-50588.497428414703</v>
      </c>
      <c r="O226" s="118">
        <f t="shared" si="33"/>
        <v>6180492.49990422</v>
      </c>
    </row>
    <row r="227" spans="1:15" x14ac:dyDescent="0.25">
      <c r="A227" s="108"/>
      <c r="B227" s="113"/>
      <c r="C227" s="108">
        <f t="shared" si="34"/>
        <v>222</v>
      </c>
      <c r="D227" s="117">
        <f t="shared" si="35"/>
        <v>-117776.84495074695</v>
      </c>
      <c r="E227" s="117" t="e">
        <f t="shared" si="30"/>
        <v>#NUM!</v>
      </c>
      <c r="F227" s="117" t="e">
        <f t="shared" si="31"/>
        <v>#NUM!</v>
      </c>
      <c r="G227" s="118" t="e">
        <f t="shared" si="32"/>
        <v>#NUM!</v>
      </c>
      <c r="H227" s="112"/>
      <c r="I227" s="108"/>
      <c r="J227" s="113"/>
      <c r="K227" s="108">
        <f t="shared" si="36"/>
        <v>222</v>
      </c>
      <c r="L227" s="117">
        <f t="shared" si="37"/>
        <v>-82981.989180246717</v>
      </c>
      <c r="M227" s="117">
        <f t="shared" si="38"/>
        <v>-32611.877875392252</v>
      </c>
      <c r="N227" s="117">
        <f t="shared" si="39"/>
        <v>-50370.111304854465</v>
      </c>
      <c r="O227" s="118">
        <f t="shared" si="33"/>
        <v>6147880.6220288277</v>
      </c>
    </row>
    <row r="228" spans="1:15" x14ac:dyDescent="0.25">
      <c r="A228" s="108"/>
      <c r="B228" s="113"/>
      <c r="C228" s="108">
        <f t="shared" si="34"/>
        <v>223</v>
      </c>
      <c r="D228" s="117">
        <f t="shared" si="35"/>
        <v>-117776.84495074695</v>
      </c>
      <c r="E228" s="117" t="e">
        <f t="shared" si="30"/>
        <v>#NUM!</v>
      </c>
      <c r="F228" s="117" t="e">
        <f t="shared" si="31"/>
        <v>#NUM!</v>
      </c>
      <c r="G228" s="118" t="e">
        <f t="shared" si="32"/>
        <v>#NUM!</v>
      </c>
      <c r="H228" s="112"/>
      <c r="I228" s="108"/>
      <c r="J228" s="113"/>
      <c r="K228" s="108">
        <f t="shared" si="36"/>
        <v>223</v>
      </c>
      <c r="L228" s="117">
        <f t="shared" si="37"/>
        <v>-82981.989180246717</v>
      </c>
      <c r="M228" s="117">
        <f t="shared" si="38"/>
        <v>-32831.736285402207</v>
      </c>
      <c r="N228" s="117">
        <f t="shared" si="39"/>
        <v>-50150.252894844511</v>
      </c>
      <c r="O228" s="118">
        <f t="shared" si="33"/>
        <v>6115048.8857434252</v>
      </c>
    </row>
    <row r="229" spans="1:15" x14ac:dyDescent="0.25">
      <c r="A229" s="108"/>
      <c r="B229" s="113"/>
      <c r="C229" s="108">
        <f t="shared" si="34"/>
        <v>224</v>
      </c>
      <c r="D229" s="117">
        <f t="shared" si="35"/>
        <v>-117776.84495074695</v>
      </c>
      <c r="E229" s="117" t="e">
        <f t="shared" si="30"/>
        <v>#NUM!</v>
      </c>
      <c r="F229" s="117" t="e">
        <f t="shared" si="31"/>
        <v>#NUM!</v>
      </c>
      <c r="G229" s="118" t="e">
        <f t="shared" si="32"/>
        <v>#NUM!</v>
      </c>
      <c r="H229" s="112"/>
      <c r="I229" s="108"/>
      <c r="J229" s="113"/>
      <c r="K229" s="108">
        <f t="shared" si="36"/>
        <v>224</v>
      </c>
      <c r="L229" s="117">
        <f t="shared" si="37"/>
        <v>-82981.989180246717</v>
      </c>
      <c r="M229" s="117">
        <f t="shared" si="38"/>
        <v>-33053.076907526302</v>
      </c>
      <c r="N229" s="117">
        <f t="shared" si="39"/>
        <v>-49928.912272720416</v>
      </c>
      <c r="O229" s="118">
        <f t="shared" si="33"/>
        <v>6081995.8088358985</v>
      </c>
    </row>
    <row r="230" spans="1:15" x14ac:dyDescent="0.25">
      <c r="A230" s="108"/>
      <c r="B230" s="113"/>
      <c r="C230" s="108">
        <f t="shared" si="34"/>
        <v>225</v>
      </c>
      <c r="D230" s="117">
        <f t="shared" si="35"/>
        <v>-117776.84495074695</v>
      </c>
      <c r="E230" s="117" t="e">
        <f t="shared" si="30"/>
        <v>#NUM!</v>
      </c>
      <c r="F230" s="117" t="e">
        <f t="shared" si="31"/>
        <v>#NUM!</v>
      </c>
      <c r="G230" s="118" t="e">
        <f t="shared" si="32"/>
        <v>#NUM!</v>
      </c>
      <c r="H230" s="112"/>
      <c r="I230" s="108"/>
      <c r="J230" s="113"/>
      <c r="K230" s="108">
        <f t="shared" si="36"/>
        <v>225</v>
      </c>
      <c r="L230" s="117">
        <f t="shared" si="37"/>
        <v>-82981.989180246717</v>
      </c>
      <c r="M230" s="117">
        <f t="shared" si="38"/>
        <v>-33275.909734344517</v>
      </c>
      <c r="N230" s="117">
        <f t="shared" si="39"/>
        <v>-49706.0794459022</v>
      </c>
      <c r="O230" s="118">
        <f t="shared" si="33"/>
        <v>6048719.8991015544</v>
      </c>
    </row>
    <row r="231" spans="1:15" x14ac:dyDescent="0.25">
      <c r="A231" s="108"/>
      <c r="B231" s="113"/>
      <c r="C231" s="108">
        <f t="shared" si="34"/>
        <v>226</v>
      </c>
      <c r="D231" s="117">
        <f t="shared" si="35"/>
        <v>-117776.84495074695</v>
      </c>
      <c r="E231" s="117" t="e">
        <f t="shared" si="30"/>
        <v>#NUM!</v>
      </c>
      <c r="F231" s="117" t="e">
        <f t="shared" si="31"/>
        <v>#NUM!</v>
      </c>
      <c r="G231" s="118" t="e">
        <f t="shared" si="32"/>
        <v>#NUM!</v>
      </c>
      <c r="H231" s="112"/>
      <c r="I231" s="108"/>
      <c r="J231" s="113"/>
      <c r="K231" s="108">
        <f t="shared" si="36"/>
        <v>226</v>
      </c>
      <c r="L231" s="117">
        <f t="shared" si="37"/>
        <v>-82981.989180246717</v>
      </c>
      <c r="M231" s="117">
        <f t="shared" si="38"/>
        <v>-33500.244825803566</v>
      </c>
      <c r="N231" s="117">
        <f t="shared" si="39"/>
        <v>-49481.744354443152</v>
      </c>
      <c r="O231" s="118">
        <f t="shared" si="33"/>
        <v>6015219.6542757507</v>
      </c>
    </row>
    <row r="232" spans="1:15" x14ac:dyDescent="0.25">
      <c r="A232" s="108"/>
      <c r="B232" s="113"/>
      <c r="C232" s="108">
        <f t="shared" si="34"/>
        <v>227</v>
      </c>
      <c r="D232" s="117">
        <f t="shared" si="35"/>
        <v>-117776.84495074695</v>
      </c>
      <c r="E232" s="117" t="e">
        <f t="shared" si="30"/>
        <v>#NUM!</v>
      </c>
      <c r="F232" s="117" t="e">
        <f t="shared" si="31"/>
        <v>#NUM!</v>
      </c>
      <c r="G232" s="118" t="e">
        <f t="shared" si="32"/>
        <v>#NUM!</v>
      </c>
      <c r="H232" s="112"/>
      <c r="I232" s="108"/>
      <c r="J232" s="113"/>
      <c r="K232" s="108">
        <f t="shared" si="36"/>
        <v>227</v>
      </c>
      <c r="L232" s="117">
        <f t="shared" si="37"/>
        <v>-82981.989180246717</v>
      </c>
      <c r="M232" s="117">
        <f t="shared" si="38"/>
        <v>-33726.092309670901</v>
      </c>
      <c r="N232" s="117">
        <f t="shared" si="39"/>
        <v>-49255.896870575816</v>
      </c>
      <c r="O232" s="118">
        <f t="shared" si="33"/>
        <v>5981493.5619660802</v>
      </c>
    </row>
    <row r="233" spans="1:15" x14ac:dyDescent="0.25">
      <c r="A233" s="108"/>
      <c r="B233" s="113">
        <f>SUM(D222:D233)</f>
        <v>-1413322.1394089635</v>
      </c>
      <c r="C233" s="108">
        <f t="shared" si="34"/>
        <v>228</v>
      </c>
      <c r="D233" s="117">
        <f t="shared" si="35"/>
        <v>-117776.84495074695</v>
      </c>
      <c r="E233" s="117" t="e">
        <f t="shared" si="30"/>
        <v>#NUM!</v>
      </c>
      <c r="F233" s="117" t="e">
        <f t="shared" si="31"/>
        <v>#NUM!</v>
      </c>
      <c r="G233" s="118" t="e">
        <f t="shared" si="32"/>
        <v>#NUM!</v>
      </c>
      <c r="H233" s="112"/>
      <c r="I233" s="108"/>
      <c r="J233" s="113">
        <f>SUM(L222:L233)</f>
        <v>-995783.87016296061</v>
      </c>
      <c r="K233" s="108">
        <f t="shared" si="36"/>
        <v>228</v>
      </c>
      <c r="L233" s="117">
        <f t="shared" si="37"/>
        <v>-82981.989180246717</v>
      </c>
      <c r="M233" s="117">
        <f t="shared" si="38"/>
        <v>-33953.462381991922</v>
      </c>
      <c r="N233" s="117">
        <f t="shared" si="39"/>
        <v>-49028.526798254796</v>
      </c>
      <c r="O233" s="118">
        <f t="shared" si="33"/>
        <v>5947540.0995840887</v>
      </c>
    </row>
    <row r="234" spans="1:15" x14ac:dyDescent="0.25">
      <c r="A234" s="108"/>
      <c r="B234" s="113"/>
      <c r="C234" s="108">
        <f t="shared" si="34"/>
        <v>229</v>
      </c>
      <c r="D234" s="117">
        <f t="shared" si="35"/>
        <v>-117776.84495074695</v>
      </c>
      <c r="E234" s="117" t="e">
        <f t="shared" ref="E234:E297" si="40">PPMT($B$3/12,C234,$B$2,$B$1)</f>
        <v>#NUM!</v>
      </c>
      <c r="F234" s="117" t="e">
        <f t="shared" ref="F234:F297" si="41">SUM(D234-E234)</f>
        <v>#NUM!</v>
      </c>
      <c r="G234" s="118" t="e">
        <f t="shared" ref="G234:G297" si="42">SUM(G233+E234)</f>
        <v>#NUM!</v>
      </c>
      <c r="H234" s="112"/>
      <c r="I234" s="108"/>
      <c r="J234" s="113"/>
      <c r="K234" s="108">
        <f t="shared" si="36"/>
        <v>229</v>
      </c>
      <c r="L234" s="117">
        <f t="shared" si="37"/>
        <v>-82981.989180246717</v>
      </c>
      <c r="M234" s="117">
        <f t="shared" si="38"/>
        <v>-34182.365307550492</v>
      </c>
      <c r="N234" s="117">
        <f t="shared" si="39"/>
        <v>-48799.623872696226</v>
      </c>
      <c r="O234" s="118">
        <f t="shared" ref="O234:O297" si="43">SUM(O233+M234)</f>
        <v>5913357.7342765378</v>
      </c>
    </row>
    <row r="235" spans="1:15" x14ac:dyDescent="0.25">
      <c r="A235" s="108"/>
      <c r="B235" s="113"/>
      <c r="C235" s="108">
        <f t="shared" si="34"/>
        <v>230</v>
      </c>
      <c r="D235" s="117">
        <f t="shared" si="35"/>
        <v>-117776.84495074695</v>
      </c>
      <c r="E235" s="117" t="e">
        <f t="shared" si="40"/>
        <v>#NUM!</v>
      </c>
      <c r="F235" s="117" t="e">
        <f t="shared" si="41"/>
        <v>#NUM!</v>
      </c>
      <c r="G235" s="118" t="e">
        <f t="shared" si="42"/>
        <v>#NUM!</v>
      </c>
      <c r="H235" s="112"/>
      <c r="I235" s="108"/>
      <c r="J235" s="113"/>
      <c r="K235" s="108">
        <f t="shared" si="36"/>
        <v>230</v>
      </c>
      <c r="L235" s="117">
        <f t="shared" si="37"/>
        <v>-82981.989180246717</v>
      </c>
      <c r="M235" s="117">
        <f t="shared" si="38"/>
        <v>-34412.81142033216</v>
      </c>
      <c r="N235" s="117">
        <f t="shared" si="39"/>
        <v>-48569.177759914557</v>
      </c>
      <c r="O235" s="118">
        <f t="shared" si="43"/>
        <v>5878944.9228562061</v>
      </c>
    </row>
    <row r="236" spans="1:15" x14ac:dyDescent="0.25">
      <c r="A236" s="108"/>
      <c r="B236" s="113"/>
      <c r="C236" s="108">
        <f t="shared" si="34"/>
        <v>231</v>
      </c>
      <c r="D236" s="117">
        <f t="shared" si="35"/>
        <v>-117776.84495074695</v>
      </c>
      <c r="E236" s="117" t="e">
        <f t="shared" si="40"/>
        <v>#NUM!</v>
      </c>
      <c r="F236" s="117" t="e">
        <f t="shared" si="41"/>
        <v>#NUM!</v>
      </c>
      <c r="G236" s="118" t="e">
        <f t="shared" si="42"/>
        <v>#NUM!</v>
      </c>
      <c r="H236" s="112"/>
      <c r="I236" s="108"/>
      <c r="J236" s="113"/>
      <c r="K236" s="108">
        <f t="shared" si="36"/>
        <v>231</v>
      </c>
      <c r="L236" s="117">
        <f t="shared" si="37"/>
        <v>-82981.989180246717</v>
      </c>
      <c r="M236" s="117">
        <f t="shared" si="38"/>
        <v>-34644.811123990978</v>
      </c>
      <c r="N236" s="117">
        <f t="shared" si="39"/>
        <v>-48337.17805625574</v>
      </c>
      <c r="O236" s="118">
        <f t="shared" si="43"/>
        <v>5844300.1117322147</v>
      </c>
    </row>
    <row r="237" spans="1:15" x14ac:dyDescent="0.25">
      <c r="A237" s="108"/>
      <c r="B237" s="113"/>
      <c r="C237" s="108">
        <f t="shared" si="34"/>
        <v>232</v>
      </c>
      <c r="D237" s="117">
        <f t="shared" si="35"/>
        <v>-117776.84495074695</v>
      </c>
      <c r="E237" s="117" t="e">
        <f t="shared" si="40"/>
        <v>#NUM!</v>
      </c>
      <c r="F237" s="117" t="e">
        <f t="shared" si="41"/>
        <v>#NUM!</v>
      </c>
      <c r="G237" s="118" t="e">
        <f t="shared" si="42"/>
        <v>#NUM!</v>
      </c>
      <c r="H237" s="112"/>
      <c r="I237" s="108"/>
      <c r="J237" s="113"/>
      <c r="K237" s="108">
        <f t="shared" si="36"/>
        <v>232</v>
      </c>
      <c r="L237" s="117">
        <f t="shared" si="37"/>
        <v>-82981.989180246717</v>
      </c>
      <c r="M237" s="117">
        <f t="shared" si="38"/>
        <v>-34878.374892318541</v>
      </c>
      <c r="N237" s="117">
        <f t="shared" si="39"/>
        <v>-48103.614287928176</v>
      </c>
      <c r="O237" s="118">
        <f t="shared" si="43"/>
        <v>5809421.7368398961</v>
      </c>
    </row>
    <row r="238" spans="1:15" x14ac:dyDescent="0.25">
      <c r="A238" s="108"/>
      <c r="B238" s="113"/>
      <c r="C238" s="108">
        <f t="shared" si="34"/>
        <v>233</v>
      </c>
      <c r="D238" s="117">
        <f t="shared" si="35"/>
        <v>-117776.84495074695</v>
      </c>
      <c r="E238" s="117" t="e">
        <f t="shared" si="40"/>
        <v>#NUM!</v>
      </c>
      <c r="F238" s="117" t="e">
        <f t="shared" si="41"/>
        <v>#NUM!</v>
      </c>
      <c r="G238" s="118" t="e">
        <f t="shared" si="42"/>
        <v>#NUM!</v>
      </c>
      <c r="H238" s="112"/>
      <c r="I238" s="108"/>
      <c r="J238" s="113"/>
      <c r="K238" s="108">
        <f t="shared" si="36"/>
        <v>233</v>
      </c>
      <c r="L238" s="117">
        <f t="shared" si="37"/>
        <v>-82981.989180246717</v>
      </c>
      <c r="M238" s="117">
        <f t="shared" si="38"/>
        <v>-35113.513269717572</v>
      </c>
      <c r="N238" s="117">
        <f t="shared" si="39"/>
        <v>-47868.475910529145</v>
      </c>
      <c r="O238" s="118">
        <f t="shared" si="43"/>
        <v>5774308.2235701783</v>
      </c>
    </row>
    <row r="239" spans="1:15" x14ac:dyDescent="0.25">
      <c r="A239" s="108"/>
      <c r="B239" s="113"/>
      <c r="C239" s="108">
        <f t="shared" si="34"/>
        <v>234</v>
      </c>
      <c r="D239" s="117">
        <f t="shared" si="35"/>
        <v>-117776.84495074695</v>
      </c>
      <c r="E239" s="117" t="e">
        <f t="shared" si="40"/>
        <v>#NUM!</v>
      </c>
      <c r="F239" s="117" t="e">
        <f t="shared" si="41"/>
        <v>#NUM!</v>
      </c>
      <c r="G239" s="118" t="e">
        <f t="shared" si="42"/>
        <v>#NUM!</v>
      </c>
      <c r="H239" s="112"/>
      <c r="I239" s="108"/>
      <c r="J239" s="113"/>
      <c r="K239" s="108">
        <f t="shared" si="36"/>
        <v>234</v>
      </c>
      <c r="L239" s="117">
        <f t="shared" si="37"/>
        <v>-82981.989180246717</v>
      </c>
      <c r="M239" s="117">
        <f t="shared" si="38"/>
        <v>-35350.236871677618</v>
      </c>
      <c r="N239" s="117">
        <f t="shared" si="39"/>
        <v>-47631.752308569099</v>
      </c>
      <c r="O239" s="118">
        <f t="shared" si="43"/>
        <v>5738957.9866985008</v>
      </c>
    </row>
    <row r="240" spans="1:15" x14ac:dyDescent="0.25">
      <c r="A240" s="108"/>
      <c r="B240" s="113"/>
      <c r="C240" s="108">
        <f t="shared" si="34"/>
        <v>235</v>
      </c>
      <c r="D240" s="117">
        <f t="shared" si="35"/>
        <v>-117776.84495074695</v>
      </c>
      <c r="E240" s="117" t="e">
        <f t="shared" si="40"/>
        <v>#NUM!</v>
      </c>
      <c r="F240" s="117" t="e">
        <f t="shared" si="41"/>
        <v>#NUM!</v>
      </c>
      <c r="G240" s="118" t="e">
        <f t="shared" si="42"/>
        <v>#NUM!</v>
      </c>
      <c r="H240" s="112"/>
      <c r="I240" s="108"/>
      <c r="J240" s="113"/>
      <c r="K240" s="108">
        <f t="shared" si="36"/>
        <v>235</v>
      </c>
      <c r="L240" s="117">
        <f t="shared" si="37"/>
        <v>-82981.989180246717</v>
      </c>
      <c r="M240" s="117">
        <f t="shared" si="38"/>
        <v>-35588.556385254109</v>
      </c>
      <c r="N240" s="117">
        <f t="shared" si="39"/>
        <v>-47393.432794992608</v>
      </c>
      <c r="O240" s="118">
        <f t="shared" si="43"/>
        <v>5703369.4303132463</v>
      </c>
    </row>
    <row r="241" spans="1:15" x14ac:dyDescent="0.25">
      <c r="A241" s="108"/>
      <c r="B241" s="113"/>
      <c r="C241" s="108">
        <f t="shared" si="34"/>
        <v>236</v>
      </c>
      <c r="D241" s="117">
        <f t="shared" si="35"/>
        <v>-117776.84495074695</v>
      </c>
      <c r="E241" s="117" t="e">
        <f t="shared" si="40"/>
        <v>#NUM!</v>
      </c>
      <c r="F241" s="117" t="e">
        <f t="shared" si="41"/>
        <v>#NUM!</v>
      </c>
      <c r="G241" s="118" t="e">
        <f t="shared" si="42"/>
        <v>#NUM!</v>
      </c>
      <c r="H241" s="112"/>
      <c r="I241" s="108"/>
      <c r="J241" s="113"/>
      <c r="K241" s="108">
        <f t="shared" si="36"/>
        <v>236</v>
      </c>
      <c r="L241" s="117">
        <f t="shared" si="37"/>
        <v>-82981.989180246717</v>
      </c>
      <c r="M241" s="117">
        <f t="shared" si="38"/>
        <v>-35828.48256955143</v>
      </c>
      <c r="N241" s="117">
        <f t="shared" si="39"/>
        <v>-47153.506610695287</v>
      </c>
      <c r="O241" s="118">
        <f t="shared" si="43"/>
        <v>5667540.9477436952</v>
      </c>
    </row>
    <row r="242" spans="1:15" x14ac:dyDescent="0.25">
      <c r="A242" s="108"/>
      <c r="B242" s="113"/>
      <c r="C242" s="108">
        <f t="shared" si="34"/>
        <v>237</v>
      </c>
      <c r="D242" s="117">
        <f t="shared" si="35"/>
        <v>-117776.84495074695</v>
      </c>
      <c r="E242" s="117" t="e">
        <f t="shared" si="40"/>
        <v>#NUM!</v>
      </c>
      <c r="F242" s="117" t="e">
        <f t="shared" si="41"/>
        <v>#NUM!</v>
      </c>
      <c r="G242" s="118" t="e">
        <f t="shared" si="42"/>
        <v>#NUM!</v>
      </c>
      <c r="H242" s="112"/>
      <c r="I242" s="108"/>
      <c r="J242" s="113"/>
      <c r="K242" s="108">
        <f t="shared" si="36"/>
        <v>237</v>
      </c>
      <c r="L242" s="117">
        <f t="shared" si="37"/>
        <v>-82981.989180246717</v>
      </c>
      <c r="M242" s="117">
        <f t="shared" si="38"/>
        <v>-36070.026256207784</v>
      </c>
      <c r="N242" s="117">
        <f t="shared" si="39"/>
        <v>-46911.962924038933</v>
      </c>
      <c r="O242" s="118">
        <f t="shared" si="43"/>
        <v>5631470.9214874879</v>
      </c>
    </row>
    <row r="243" spans="1:15" x14ac:dyDescent="0.25">
      <c r="A243" s="108"/>
      <c r="B243" s="113"/>
      <c r="C243" s="108">
        <f t="shared" si="34"/>
        <v>238</v>
      </c>
      <c r="D243" s="117">
        <f t="shared" si="35"/>
        <v>-117776.84495074695</v>
      </c>
      <c r="E243" s="117" t="e">
        <f t="shared" si="40"/>
        <v>#NUM!</v>
      </c>
      <c r="F243" s="117" t="e">
        <f t="shared" si="41"/>
        <v>#NUM!</v>
      </c>
      <c r="G243" s="118" t="e">
        <f t="shared" si="42"/>
        <v>#NUM!</v>
      </c>
      <c r="H243" s="112"/>
      <c r="I243" s="108"/>
      <c r="J243" s="113"/>
      <c r="K243" s="108">
        <f t="shared" si="36"/>
        <v>238</v>
      </c>
      <c r="L243" s="117">
        <f t="shared" si="37"/>
        <v>-82981.989180246717</v>
      </c>
      <c r="M243" s="117">
        <f t="shared" si="38"/>
        <v>-36313.198349885075</v>
      </c>
      <c r="N243" s="117">
        <f t="shared" si="39"/>
        <v>-46668.790830361642</v>
      </c>
      <c r="O243" s="118">
        <f t="shared" si="43"/>
        <v>5595157.7231376031</v>
      </c>
    </row>
    <row r="244" spans="1:15" x14ac:dyDescent="0.25">
      <c r="A244" s="108"/>
      <c r="B244" s="113"/>
      <c r="C244" s="108">
        <f t="shared" si="34"/>
        <v>239</v>
      </c>
      <c r="D244" s="117">
        <f t="shared" si="35"/>
        <v>-117776.84495074695</v>
      </c>
      <c r="E244" s="117" t="e">
        <f t="shared" si="40"/>
        <v>#NUM!</v>
      </c>
      <c r="F244" s="117" t="e">
        <f t="shared" si="41"/>
        <v>#NUM!</v>
      </c>
      <c r="G244" s="118" t="e">
        <f t="shared" si="42"/>
        <v>#NUM!</v>
      </c>
      <c r="H244" s="112"/>
      <c r="I244" s="108"/>
      <c r="J244" s="113"/>
      <c r="K244" s="108">
        <f t="shared" si="36"/>
        <v>239</v>
      </c>
      <c r="L244" s="117">
        <f t="shared" si="37"/>
        <v>-82981.989180246717</v>
      </c>
      <c r="M244" s="117">
        <f t="shared" si="38"/>
        <v>-36558.009828760551</v>
      </c>
      <c r="N244" s="117">
        <f t="shared" si="39"/>
        <v>-46423.979351486167</v>
      </c>
      <c r="O244" s="118">
        <f t="shared" si="43"/>
        <v>5558599.7133088429</v>
      </c>
    </row>
    <row r="245" spans="1:15" x14ac:dyDescent="0.25">
      <c r="A245" s="108"/>
      <c r="B245" s="113">
        <f>SUM(D234:D245)</f>
        <v>-1413322.1394089635</v>
      </c>
      <c r="C245" s="108">
        <f t="shared" si="34"/>
        <v>240</v>
      </c>
      <c r="D245" s="117">
        <f t="shared" si="35"/>
        <v>-117776.84495074695</v>
      </c>
      <c r="E245" s="117" t="e">
        <f t="shared" si="40"/>
        <v>#NUM!</v>
      </c>
      <c r="F245" s="117" t="e">
        <f t="shared" si="41"/>
        <v>#NUM!</v>
      </c>
      <c r="G245" s="118" t="e">
        <f t="shared" si="42"/>
        <v>#NUM!</v>
      </c>
      <c r="H245" s="112"/>
      <c r="I245" s="108"/>
      <c r="J245" s="113">
        <f>SUM(L234:L245)</f>
        <v>-995783.87016296061</v>
      </c>
      <c r="K245" s="108">
        <f t="shared" si="36"/>
        <v>240</v>
      </c>
      <c r="L245" s="117">
        <f t="shared" si="37"/>
        <v>-82981.989180246717</v>
      </c>
      <c r="M245" s="117">
        <f t="shared" si="38"/>
        <v>-36804.471745022784</v>
      </c>
      <c r="N245" s="117">
        <f t="shared" si="39"/>
        <v>-46177.517435223934</v>
      </c>
      <c r="O245" s="118">
        <f t="shared" si="43"/>
        <v>5521795.2415638203</v>
      </c>
    </row>
    <row r="246" spans="1:15" x14ac:dyDescent="0.25">
      <c r="A246" s="108"/>
      <c r="B246" s="113"/>
      <c r="C246" s="108">
        <f t="shared" si="34"/>
        <v>241</v>
      </c>
      <c r="D246" s="117">
        <f t="shared" si="35"/>
        <v>-117776.84495074695</v>
      </c>
      <c r="E246" s="117" t="e">
        <f t="shared" si="40"/>
        <v>#NUM!</v>
      </c>
      <c r="F246" s="117" t="e">
        <f t="shared" si="41"/>
        <v>#NUM!</v>
      </c>
      <c r="G246" s="118" t="e">
        <f t="shared" si="42"/>
        <v>#NUM!</v>
      </c>
      <c r="H246" s="112"/>
      <c r="I246" s="108"/>
      <c r="J246" s="113"/>
      <c r="K246" s="108">
        <f t="shared" si="36"/>
        <v>241</v>
      </c>
      <c r="L246" s="117">
        <f t="shared" si="37"/>
        <v>-82981.989180246717</v>
      </c>
      <c r="M246" s="117">
        <f t="shared" si="38"/>
        <v>-37052.595225370424</v>
      </c>
      <c r="N246" s="117">
        <f t="shared" si="39"/>
        <v>-45929.393954876294</v>
      </c>
      <c r="O246" s="118">
        <f t="shared" si="43"/>
        <v>5484742.6463384498</v>
      </c>
    </row>
    <row r="247" spans="1:15" x14ac:dyDescent="0.25">
      <c r="A247" s="108"/>
      <c r="B247" s="113"/>
      <c r="C247" s="108">
        <f t="shared" si="34"/>
        <v>242</v>
      </c>
      <c r="D247" s="117">
        <f t="shared" si="35"/>
        <v>-117776.84495074695</v>
      </c>
      <c r="E247" s="117" t="e">
        <f t="shared" si="40"/>
        <v>#NUM!</v>
      </c>
      <c r="F247" s="117" t="e">
        <f t="shared" si="41"/>
        <v>#NUM!</v>
      </c>
      <c r="G247" s="118" t="e">
        <f t="shared" si="42"/>
        <v>#NUM!</v>
      </c>
      <c r="H247" s="112"/>
      <c r="I247" s="108"/>
      <c r="J247" s="113"/>
      <c r="K247" s="108">
        <f t="shared" si="36"/>
        <v>242</v>
      </c>
      <c r="L247" s="117">
        <f t="shared" si="37"/>
        <v>-82981.989180246717</v>
      </c>
      <c r="M247" s="117">
        <f t="shared" si="38"/>
        <v>-37302.391471514798</v>
      </c>
      <c r="N247" s="117">
        <f t="shared" si="39"/>
        <v>-45679.597708731919</v>
      </c>
      <c r="O247" s="118">
        <f t="shared" si="43"/>
        <v>5447440.2548669353</v>
      </c>
    </row>
    <row r="248" spans="1:15" x14ac:dyDescent="0.25">
      <c r="A248" s="108"/>
      <c r="B248" s="113"/>
      <c r="C248" s="108">
        <f t="shared" si="34"/>
        <v>243</v>
      </c>
      <c r="D248" s="117">
        <f t="shared" si="35"/>
        <v>-117776.84495074695</v>
      </c>
      <c r="E248" s="117" t="e">
        <f t="shared" si="40"/>
        <v>#NUM!</v>
      </c>
      <c r="F248" s="117" t="e">
        <f t="shared" si="41"/>
        <v>#NUM!</v>
      </c>
      <c r="G248" s="118" t="e">
        <f t="shared" si="42"/>
        <v>#NUM!</v>
      </c>
      <c r="H248" s="112"/>
      <c r="I248" s="108"/>
      <c r="J248" s="113"/>
      <c r="K248" s="108">
        <f t="shared" si="36"/>
        <v>243</v>
      </c>
      <c r="L248" s="117">
        <f t="shared" si="37"/>
        <v>-82981.989180246717</v>
      </c>
      <c r="M248" s="117">
        <f t="shared" si="38"/>
        <v>-37553.871760685244</v>
      </c>
      <c r="N248" s="117">
        <f t="shared" si="39"/>
        <v>-45428.117419561473</v>
      </c>
      <c r="O248" s="118">
        <f t="shared" si="43"/>
        <v>5409886.3831062503</v>
      </c>
    </row>
    <row r="249" spans="1:15" x14ac:dyDescent="0.25">
      <c r="A249" s="108"/>
      <c r="B249" s="113"/>
      <c r="C249" s="108">
        <f t="shared" si="34"/>
        <v>244</v>
      </c>
      <c r="D249" s="117">
        <f t="shared" si="35"/>
        <v>-117776.84495074695</v>
      </c>
      <c r="E249" s="117" t="e">
        <f t="shared" si="40"/>
        <v>#NUM!</v>
      </c>
      <c r="F249" s="117" t="e">
        <f t="shared" si="41"/>
        <v>#NUM!</v>
      </c>
      <c r="G249" s="118" t="e">
        <f t="shared" si="42"/>
        <v>#NUM!</v>
      </c>
      <c r="H249" s="112"/>
      <c r="I249" s="108"/>
      <c r="J249" s="113"/>
      <c r="K249" s="108">
        <f t="shared" si="36"/>
        <v>244</v>
      </c>
      <c r="L249" s="117">
        <f t="shared" si="37"/>
        <v>-82981.989180246717</v>
      </c>
      <c r="M249" s="117">
        <f t="shared" si="38"/>
        <v>-37807.04744613856</v>
      </c>
      <c r="N249" s="117">
        <f t="shared" si="39"/>
        <v>-45174.941734108157</v>
      </c>
      <c r="O249" s="118">
        <f t="shared" si="43"/>
        <v>5372079.3356601121</v>
      </c>
    </row>
    <row r="250" spans="1:15" x14ac:dyDescent="0.25">
      <c r="A250" s="108"/>
      <c r="B250" s="113"/>
      <c r="C250" s="108">
        <f t="shared" si="34"/>
        <v>245</v>
      </c>
      <c r="D250" s="117">
        <f t="shared" si="35"/>
        <v>-117776.84495074695</v>
      </c>
      <c r="E250" s="117" t="e">
        <f t="shared" si="40"/>
        <v>#NUM!</v>
      </c>
      <c r="F250" s="117" t="e">
        <f t="shared" si="41"/>
        <v>#NUM!</v>
      </c>
      <c r="G250" s="118" t="e">
        <f t="shared" si="42"/>
        <v>#NUM!</v>
      </c>
      <c r="H250" s="112"/>
      <c r="I250" s="108"/>
      <c r="J250" s="113"/>
      <c r="K250" s="108">
        <f t="shared" si="36"/>
        <v>245</v>
      </c>
      <c r="L250" s="117">
        <f t="shared" si="37"/>
        <v>-82981.989180246717</v>
      </c>
      <c r="M250" s="117">
        <f t="shared" si="38"/>
        <v>-38061.92995767128</v>
      </c>
      <c r="N250" s="117">
        <f t="shared" si="39"/>
        <v>-44920.059222575437</v>
      </c>
      <c r="O250" s="118">
        <f t="shared" si="43"/>
        <v>5334017.405702441</v>
      </c>
    </row>
    <row r="251" spans="1:15" x14ac:dyDescent="0.25">
      <c r="A251" s="108"/>
      <c r="B251" s="113"/>
      <c r="C251" s="108">
        <f t="shared" si="34"/>
        <v>246</v>
      </c>
      <c r="D251" s="117">
        <f t="shared" si="35"/>
        <v>-117776.84495074695</v>
      </c>
      <c r="E251" s="117" t="e">
        <f t="shared" si="40"/>
        <v>#NUM!</v>
      </c>
      <c r="F251" s="117" t="e">
        <f t="shared" si="41"/>
        <v>#NUM!</v>
      </c>
      <c r="G251" s="118" t="e">
        <f t="shared" si="42"/>
        <v>#NUM!</v>
      </c>
      <c r="H251" s="112"/>
      <c r="I251" s="108"/>
      <c r="J251" s="113"/>
      <c r="K251" s="108">
        <f t="shared" si="36"/>
        <v>246</v>
      </c>
      <c r="L251" s="117">
        <f t="shared" si="37"/>
        <v>-82981.989180246717</v>
      </c>
      <c r="M251" s="117">
        <f t="shared" si="38"/>
        <v>-38318.530802135974</v>
      </c>
      <c r="N251" s="117">
        <f t="shared" si="39"/>
        <v>-44663.458378110743</v>
      </c>
      <c r="O251" s="118">
        <f t="shared" si="43"/>
        <v>5295698.8749003047</v>
      </c>
    </row>
    <row r="252" spans="1:15" x14ac:dyDescent="0.25">
      <c r="A252" s="108"/>
      <c r="B252" s="113"/>
      <c r="C252" s="108">
        <f t="shared" si="34"/>
        <v>247</v>
      </c>
      <c r="D252" s="117">
        <f t="shared" si="35"/>
        <v>-117776.84495074695</v>
      </c>
      <c r="E252" s="117" t="e">
        <f t="shared" si="40"/>
        <v>#NUM!</v>
      </c>
      <c r="F252" s="117" t="e">
        <f t="shared" si="41"/>
        <v>#NUM!</v>
      </c>
      <c r="G252" s="118" t="e">
        <f t="shared" si="42"/>
        <v>#NUM!</v>
      </c>
      <c r="H252" s="112"/>
      <c r="I252" s="108"/>
      <c r="J252" s="113"/>
      <c r="K252" s="108">
        <f t="shared" si="36"/>
        <v>247</v>
      </c>
      <c r="L252" s="117">
        <f t="shared" si="37"/>
        <v>-82981.989180246717</v>
      </c>
      <c r="M252" s="117">
        <f t="shared" si="38"/>
        <v>-38576.861563960338</v>
      </c>
      <c r="N252" s="117">
        <f t="shared" si="39"/>
        <v>-44405.12761628638</v>
      </c>
      <c r="O252" s="118">
        <f t="shared" si="43"/>
        <v>5257122.0133363446</v>
      </c>
    </row>
    <row r="253" spans="1:15" x14ac:dyDescent="0.25">
      <c r="A253" s="108"/>
      <c r="B253" s="113"/>
      <c r="C253" s="108">
        <f t="shared" si="34"/>
        <v>248</v>
      </c>
      <c r="D253" s="117">
        <f t="shared" si="35"/>
        <v>-117776.84495074695</v>
      </c>
      <c r="E253" s="117" t="e">
        <f t="shared" si="40"/>
        <v>#NUM!</v>
      </c>
      <c r="F253" s="117" t="e">
        <f t="shared" si="41"/>
        <v>#NUM!</v>
      </c>
      <c r="G253" s="118" t="e">
        <f t="shared" si="42"/>
        <v>#NUM!</v>
      </c>
      <c r="H253" s="112"/>
      <c r="I253" s="108"/>
      <c r="J253" s="113"/>
      <c r="K253" s="108">
        <f t="shared" si="36"/>
        <v>248</v>
      </c>
      <c r="L253" s="117">
        <f t="shared" si="37"/>
        <v>-82981.989180246717</v>
      </c>
      <c r="M253" s="117">
        <f t="shared" si="38"/>
        <v>-38836.933905670689</v>
      </c>
      <c r="N253" s="117">
        <f t="shared" si="39"/>
        <v>-44145.055274576029</v>
      </c>
      <c r="O253" s="118">
        <f t="shared" si="43"/>
        <v>5218285.0794306742</v>
      </c>
    </row>
    <row r="254" spans="1:15" x14ac:dyDescent="0.25">
      <c r="A254" s="108"/>
      <c r="B254" s="113"/>
      <c r="C254" s="108">
        <f t="shared" si="34"/>
        <v>249</v>
      </c>
      <c r="D254" s="117">
        <f t="shared" si="35"/>
        <v>-117776.84495074695</v>
      </c>
      <c r="E254" s="117" t="e">
        <f t="shared" si="40"/>
        <v>#NUM!</v>
      </c>
      <c r="F254" s="117" t="e">
        <f t="shared" si="41"/>
        <v>#NUM!</v>
      </c>
      <c r="G254" s="118" t="e">
        <f t="shared" si="42"/>
        <v>#NUM!</v>
      </c>
      <c r="H254" s="112"/>
      <c r="I254" s="108"/>
      <c r="J254" s="113"/>
      <c r="K254" s="108">
        <f t="shared" si="36"/>
        <v>249</v>
      </c>
      <c r="L254" s="117">
        <f t="shared" si="37"/>
        <v>-82981.989180246717</v>
      </c>
      <c r="M254" s="117">
        <f t="shared" si="38"/>
        <v>-39098.75956841802</v>
      </c>
      <c r="N254" s="117">
        <f t="shared" si="39"/>
        <v>-43883.229611828698</v>
      </c>
      <c r="O254" s="118">
        <f t="shared" si="43"/>
        <v>5179186.3198622558</v>
      </c>
    </row>
    <row r="255" spans="1:15" x14ac:dyDescent="0.25">
      <c r="A255" s="108"/>
      <c r="B255" s="113"/>
      <c r="C255" s="108">
        <f t="shared" si="34"/>
        <v>250</v>
      </c>
      <c r="D255" s="117">
        <f t="shared" si="35"/>
        <v>-117776.84495074695</v>
      </c>
      <c r="E255" s="117" t="e">
        <f t="shared" si="40"/>
        <v>#NUM!</v>
      </c>
      <c r="F255" s="117" t="e">
        <f t="shared" si="41"/>
        <v>#NUM!</v>
      </c>
      <c r="G255" s="118" t="e">
        <f t="shared" si="42"/>
        <v>#NUM!</v>
      </c>
      <c r="H255" s="112"/>
      <c r="I255" s="108"/>
      <c r="J255" s="113"/>
      <c r="K255" s="108">
        <f t="shared" si="36"/>
        <v>250</v>
      </c>
      <c r="L255" s="117">
        <f t="shared" si="37"/>
        <v>-82981.989180246717</v>
      </c>
      <c r="M255" s="117">
        <f t="shared" si="38"/>
        <v>-39362.350372508525</v>
      </c>
      <c r="N255" s="117">
        <f t="shared" si="39"/>
        <v>-43619.638807738193</v>
      </c>
      <c r="O255" s="118">
        <f t="shared" si="43"/>
        <v>5139823.9694897477</v>
      </c>
    </row>
    <row r="256" spans="1:15" x14ac:dyDescent="0.25">
      <c r="A256" s="108"/>
      <c r="B256" s="113"/>
      <c r="C256" s="108">
        <f t="shared" si="34"/>
        <v>251</v>
      </c>
      <c r="D256" s="117">
        <f t="shared" si="35"/>
        <v>-117776.84495074695</v>
      </c>
      <c r="E256" s="117" t="e">
        <f t="shared" si="40"/>
        <v>#NUM!</v>
      </c>
      <c r="F256" s="117" t="e">
        <f t="shared" si="41"/>
        <v>#NUM!</v>
      </c>
      <c r="G256" s="118" t="e">
        <f t="shared" si="42"/>
        <v>#NUM!</v>
      </c>
      <c r="H256" s="112"/>
      <c r="I256" s="108"/>
      <c r="J256" s="113"/>
      <c r="K256" s="108">
        <f t="shared" si="36"/>
        <v>251</v>
      </c>
      <c r="L256" s="117">
        <f t="shared" si="37"/>
        <v>-82981.989180246717</v>
      </c>
      <c r="M256" s="117">
        <f t="shared" si="38"/>
        <v>-39627.718217936519</v>
      </c>
      <c r="N256" s="117">
        <f t="shared" si="39"/>
        <v>-43354.270962310198</v>
      </c>
      <c r="O256" s="118">
        <f t="shared" si="43"/>
        <v>5100196.2512718113</v>
      </c>
    </row>
    <row r="257" spans="1:15" x14ac:dyDescent="0.25">
      <c r="A257" s="108"/>
      <c r="B257" s="113">
        <f>SUM(D246:D257)</f>
        <v>-1413322.1394089635</v>
      </c>
      <c r="C257" s="108">
        <f t="shared" si="34"/>
        <v>252</v>
      </c>
      <c r="D257" s="117">
        <f t="shared" si="35"/>
        <v>-117776.84495074695</v>
      </c>
      <c r="E257" s="117" t="e">
        <f t="shared" si="40"/>
        <v>#NUM!</v>
      </c>
      <c r="F257" s="117" t="e">
        <f t="shared" si="41"/>
        <v>#NUM!</v>
      </c>
      <c r="G257" s="118" t="e">
        <f t="shared" si="42"/>
        <v>#NUM!</v>
      </c>
      <c r="H257" s="112"/>
      <c r="I257" s="108"/>
      <c r="J257" s="113">
        <f>SUM(L246:L257)</f>
        <v>-995783.87016296061</v>
      </c>
      <c r="K257" s="108">
        <f t="shared" si="36"/>
        <v>252</v>
      </c>
      <c r="L257" s="117">
        <f t="shared" si="37"/>
        <v>-82981.989180246717</v>
      </c>
      <c r="M257" s="117">
        <f t="shared" si="38"/>
        <v>-39894.875084922409</v>
      </c>
      <c r="N257" s="117">
        <f t="shared" si="39"/>
        <v>-43087.114095324308</v>
      </c>
      <c r="O257" s="118">
        <f t="shared" si="43"/>
        <v>5060301.3761868887</v>
      </c>
    </row>
    <row r="258" spans="1:15" x14ac:dyDescent="0.25">
      <c r="A258" s="108"/>
      <c r="B258" s="113"/>
      <c r="C258" s="108">
        <f t="shared" si="34"/>
        <v>253</v>
      </c>
      <c r="D258" s="117">
        <f t="shared" si="35"/>
        <v>-117776.84495074695</v>
      </c>
      <c r="E258" s="117" t="e">
        <f t="shared" si="40"/>
        <v>#NUM!</v>
      </c>
      <c r="F258" s="117" t="e">
        <f t="shared" si="41"/>
        <v>#NUM!</v>
      </c>
      <c r="G258" s="118" t="e">
        <f t="shared" si="42"/>
        <v>#NUM!</v>
      </c>
      <c r="H258" s="112"/>
      <c r="I258" s="108"/>
      <c r="J258" s="113"/>
      <c r="K258" s="108">
        <f t="shared" si="36"/>
        <v>253</v>
      </c>
      <c r="L258" s="117">
        <f t="shared" si="37"/>
        <v>-82981.989180246717</v>
      </c>
      <c r="M258" s="117">
        <f t="shared" si="38"/>
        <v>-40163.833034453302</v>
      </c>
      <c r="N258" s="117">
        <f t="shared" si="39"/>
        <v>-42818.156145793415</v>
      </c>
      <c r="O258" s="118">
        <f t="shared" si="43"/>
        <v>5020137.5431524357</v>
      </c>
    </row>
    <row r="259" spans="1:15" x14ac:dyDescent="0.25">
      <c r="A259" s="108"/>
      <c r="B259" s="113"/>
      <c r="C259" s="108">
        <f t="shared" si="34"/>
        <v>254</v>
      </c>
      <c r="D259" s="117">
        <f t="shared" si="35"/>
        <v>-117776.84495074695</v>
      </c>
      <c r="E259" s="117" t="e">
        <f t="shared" si="40"/>
        <v>#NUM!</v>
      </c>
      <c r="F259" s="117" t="e">
        <f t="shared" si="41"/>
        <v>#NUM!</v>
      </c>
      <c r="G259" s="118" t="e">
        <f t="shared" si="42"/>
        <v>#NUM!</v>
      </c>
      <c r="H259" s="112"/>
      <c r="I259" s="108"/>
      <c r="J259" s="113"/>
      <c r="K259" s="108">
        <f t="shared" si="36"/>
        <v>254</v>
      </c>
      <c r="L259" s="117">
        <f t="shared" si="37"/>
        <v>-82981.989180246717</v>
      </c>
      <c r="M259" s="117">
        <f t="shared" si="38"/>
        <v>-40434.604208827208</v>
      </c>
      <c r="N259" s="117">
        <f t="shared" si="39"/>
        <v>-42547.384971419509</v>
      </c>
      <c r="O259" s="118">
        <f t="shared" si="43"/>
        <v>4979702.9389436087</v>
      </c>
    </row>
    <row r="260" spans="1:15" x14ac:dyDescent="0.25">
      <c r="A260" s="108"/>
      <c r="B260" s="113"/>
      <c r="C260" s="108">
        <f t="shared" si="34"/>
        <v>255</v>
      </c>
      <c r="D260" s="117">
        <f t="shared" si="35"/>
        <v>-117776.84495074695</v>
      </c>
      <c r="E260" s="117" t="e">
        <f t="shared" si="40"/>
        <v>#NUM!</v>
      </c>
      <c r="F260" s="117" t="e">
        <f t="shared" si="41"/>
        <v>#NUM!</v>
      </c>
      <c r="G260" s="118" t="e">
        <f t="shared" si="42"/>
        <v>#NUM!</v>
      </c>
      <c r="H260" s="112"/>
      <c r="I260" s="108"/>
      <c r="J260" s="113"/>
      <c r="K260" s="108">
        <f t="shared" si="36"/>
        <v>255</v>
      </c>
      <c r="L260" s="117">
        <f t="shared" si="37"/>
        <v>-82981.989180246717</v>
      </c>
      <c r="M260" s="117">
        <f t="shared" si="38"/>
        <v>-40707.200832201721</v>
      </c>
      <c r="N260" s="117">
        <f t="shared" si="39"/>
        <v>-42274.788348044996</v>
      </c>
      <c r="O260" s="118">
        <f t="shared" si="43"/>
        <v>4938995.7381114066</v>
      </c>
    </row>
    <row r="261" spans="1:15" x14ac:dyDescent="0.25">
      <c r="A261" s="108"/>
      <c r="B261" s="113"/>
      <c r="C261" s="108">
        <f t="shared" si="34"/>
        <v>256</v>
      </c>
      <c r="D261" s="117">
        <f t="shared" si="35"/>
        <v>-117776.84495074695</v>
      </c>
      <c r="E261" s="117" t="e">
        <f t="shared" si="40"/>
        <v>#NUM!</v>
      </c>
      <c r="F261" s="117" t="e">
        <f t="shared" si="41"/>
        <v>#NUM!</v>
      </c>
      <c r="G261" s="118" t="e">
        <f t="shared" si="42"/>
        <v>#NUM!</v>
      </c>
      <c r="H261" s="112"/>
      <c r="I261" s="108"/>
      <c r="J261" s="113"/>
      <c r="K261" s="108">
        <f t="shared" si="36"/>
        <v>256</v>
      </c>
      <c r="L261" s="117">
        <f t="shared" si="37"/>
        <v>-82981.989180246717</v>
      </c>
      <c r="M261" s="117">
        <f t="shared" si="38"/>
        <v>-40981.63521114544</v>
      </c>
      <c r="N261" s="117">
        <f t="shared" si="39"/>
        <v>-42000.353969101277</v>
      </c>
      <c r="O261" s="118">
        <f t="shared" si="43"/>
        <v>4898014.1029002611</v>
      </c>
    </row>
    <row r="262" spans="1:15" x14ac:dyDescent="0.25">
      <c r="A262" s="108"/>
      <c r="B262" s="113"/>
      <c r="C262" s="108">
        <f t="shared" si="34"/>
        <v>257</v>
      </c>
      <c r="D262" s="117">
        <f t="shared" si="35"/>
        <v>-117776.84495074695</v>
      </c>
      <c r="E262" s="117" t="e">
        <f t="shared" si="40"/>
        <v>#NUM!</v>
      </c>
      <c r="F262" s="117" t="e">
        <f t="shared" si="41"/>
        <v>#NUM!</v>
      </c>
      <c r="G262" s="118" t="e">
        <f t="shared" si="42"/>
        <v>#NUM!</v>
      </c>
      <c r="H262" s="112"/>
      <c r="I262" s="108"/>
      <c r="J262" s="113"/>
      <c r="K262" s="108">
        <f t="shared" si="36"/>
        <v>257</v>
      </c>
      <c r="L262" s="117">
        <f t="shared" si="37"/>
        <v>-82981.989180246717</v>
      </c>
      <c r="M262" s="117">
        <f t="shared" si="38"/>
        <v>-41257.919735193922</v>
      </c>
      <c r="N262" s="117">
        <f t="shared" si="39"/>
        <v>-41724.069445052795</v>
      </c>
      <c r="O262" s="118">
        <f t="shared" si="43"/>
        <v>4856756.1831650669</v>
      </c>
    </row>
    <row r="263" spans="1:15" x14ac:dyDescent="0.25">
      <c r="A263" s="108"/>
      <c r="B263" s="113"/>
      <c r="C263" s="108">
        <f t="shared" si="34"/>
        <v>258</v>
      </c>
      <c r="D263" s="117">
        <f t="shared" si="35"/>
        <v>-117776.84495074695</v>
      </c>
      <c r="E263" s="117" t="e">
        <f t="shared" si="40"/>
        <v>#NUM!</v>
      </c>
      <c r="F263" s="117" t="e">
        <f t="shared" si="41"/>
        <v>#NUM!</v>
      </c>
      <c r="G263" s="118" t="e">
        <f t="shared" si="42"/>
        <v>#NUM!</v>
      </c>
      <c r="H263" s="112"/>
      <c r="I263" s="108"/>
      <c r="J263" s="113"/>
      <c r="K263" s="108">
        <f t="shared" si="36"/>
        <v>258</v>
      </c>
      <c r="L263" s="117">
        <f t="shared" si="37"/>
        <v>-82981.989180246717</v>
      </c>
      <c r="M263" s="117">
        <f t="shared" si="38"/>
        <v>-41536.066877408681</v>
      </c>
      <c r="N263" s="117">
        <f t="shared" si="39"/>
        <v>-41445.922302838037</v>
      </c>
      <c r="O263" s="118">
        <f t="shared" si="43"/>
        <v>4815220.116287658</v>
      </c>
    </row>
    <row r="264" spans="1:15" x14ac:dyDescent="0.25">
      <c r="A264" s="108"/>
      <c r="B264" s="113"/>
      <c r="C264" s="108">
        <f t="shared" ref="C264:C327" si="44">SUM(C263+1)</f>
        <v>259</v>
      </c>
      <c r="D264" s="117">
        <f t="shared" ref="D264:D327" si="45">PMT($B$3/12,$B$2,$B$1)</f>
        <v>-117776.84495074695</v>
      </c>
      <c r="E264" s="117" t="e">
        <f t="shared" si="40"/>
        <v>#NUM!</v>
      </c>
      <c r="F264" s="117" t="e">
        <f t="shared" si="41"/>
        <v>#NUM!</v>
      </c>
      <c r="G264" s="118" t="e">
        <f t="shared" si="42"/>
        <v>#NUM!</v>
      </c>
      <c r="H264" s="112"/>
      <c r="I264" s="108"/>
      <c r="J264" s="113"/>
      <c r="K264" s="108">
        <f t="shared" ref="K264:K327" si="46">SUM(K263+1)</f>
        <v>259</v>
      </c>
      <c r="L264" s="117">
        <f t="shared" ref="L264:L327" si="47">PMT($J$3/12,$J$2,$J$1)</f>
        <v>-82981.989180246717</v>
      </c>
      <c r="M264" s="117">
        <f t="shared" ref="M264:M327" si="48">PPMT($J$3/12,K264,$J$2,$J$1)</f>
        <v>-41816.089194940607</v>
      </c>
      <c r="N264" s="117">
        <f t="shared" ref="N264:N327" si="49">SUM(L264-M264)</f>
        <v>-41165.89998530611</v>
      </c>
      <c r="O264" s="118">
        <f t="shared" si="43"/>
        <v>4773404.0270927176</v>
      </c>
    </row>
    <row r="265" spans="1:15" x14ac:dyDescent="0.25">
      <c r="A265" s="108"/>
      <c r="B265" s="113"/>
      <c r="C265" s="108">
        <f t="shared" si="44"/>
        <v>260</v>
      </c>
      <c r="D265" s="117">
        <f t="shared" si="45"/>
        <v>-117776.84495074695</v>
      </c>
      <c r="E265" s="117" t="e">
        <f t="shared" si="40"/>
        <v>#NUM!</v>
      </c>
      <c r="F265" s="117" t="e">
        <f t="shared" si="41"/>
        <v>#NUM!</v>
      </c>
      <c r="G265" s="118" t="e">
        <f t="shared" si="42"/>
        <v>#NUM!</v>
      </c>
      <c r="H265" s="112"/>
      <c r="I265" s="108"/>
      <c r="J265" s="113"/>
      <c r="K265" s="108">
        <f t="shared" si="46"/>
        <v>260</v>
      </c>
      <c r="L265" s="117">
        <f t="shared" si="47"/>
        <v>-82981.989180246717</v>
      </c>
      <c r="M265" s="117">
        <f t="shared" si="48"/>
        <v>-42097.99932959643</v>
      </c>
      <c r="N265" s="117">
        <f t="shared" si="49"/>
        <v>-40883.989850650287</v>
      </c>
      <c r="O265" s="118">
        <f t="shared" si="43"/>
        <v>4731306.0277631208</v>
      </c>
    </row>
    <row r="266" spans="1:15" x14ac:dyDescent="0.25">
      <c r="A266" s="108"/>
      <c r="B266" s="113"/>
      <c r="C266" s="108">
        <f t="shared" si="44"/>
        <v>261</v>
      </c>
      <c r="D266" s="117">
        <f t="shared" si="45"/>
        <v>-117776.84495074695</v>
      </c>
      <c r="E266" s="117" t="e">
        <f t="shared" si="40"/>
        <v>#NUM!</v>
      </c>
      <c r="F266" s="117" t="e">
        <f t="shared" si="41"/>
        <v>#NUM!</v>
      </c>
      <c r="G266" s="118" t="e">
        <f t="shared" si="42"/>
        <v>#NUM!</v>
      </c>
      <c r="H266" s="112"/>
      <c r="I266" s="108"/>
      <c r="J266" s="113"/>
      <c r="K266" s="108">
        <f t="shared" si="46"/>
        <v>261</v>
      </c>
      <c r="L266" s="117">
        <f t="shared" si="47"/>
        <v>-82981.989180246717</v>
      </c>
      <c r="M266" s="117">
        <f t="shared" si="48"/>
        <v>-42381.810008410132</v>
      </c>
      <c r="N266" s="117">
        <f t="shared" si="49"/>
        <v>-40600.179171836586</v>
      </c>
      <c r="O266" s="118">
        <f t="shared" si="43"/>
        <v>4688924.2177547105</v>
      </c>
    </row>
    <row r="267" spans="1:15" x14ac:dyDescent="0.25">
      <c r="A267" s="108"/>
      <c r="B267" s="113"/>
      <c r="C267" s="108">
        <f t="shared" si="44"/>
        <v>262</v>
      </c>
      <c r="D267" s="117">
        <f t="shared" si="45"/>
        <v>-117776.84495074695</v>
      </c>
      <c r="E267" s="117" t="e">
        <f t="shared" si="40"/>
        <v>#NUM!</v>
      </c>
      <c r="F267" s="117" t="e">
        <f t="shared" si="41"/>
        <v>#NUM!</v>
      </c>
      <c r="G267" s="118" t="e">
        <f t="shared" si="42"/>
        <v>#NUM!</v>
      </c>
      <c r="H267" s="112"/>
      <c r="I267" s="108"/>
      <c r="J267" s="113"/>
      <c r="K267" s="108">
        <f t="shared" si="46"/>
        <v>262</v>
      </c>
      <c r="L267" s="117">
        <f t="shared" si="47"/>
        <v>-82981.989180246717</v>
      </c>
      <c r="M267" s="117">
        <f t="shared" si="48"/>
        <v>-42667.534044216853</v>
      </c>
      <c r="N267" s="117">
        <f t="shared" si="49"/>
        <v>-40314.455136029865</v>
      </c>
      <c r="O267" s="118">
        <f t="shared" si="43"/>
        <v>4646256.6837104931</v>
      </c>
    </row>
    <row r="268" spans="1:15" x14ac:dyDescent="0.25">
      <c r="A268" s="108"/>
      <c r="B268" s="113"/>
      <c r="C268" s="108">
        <f t="shared" si="44"/>
        <v>263</v>
      </c>
      <c r="D268" s="117">
        <f t="shared" si="45"/>
        <v>-117776.84495074695</v>
      </c>
      <c r="E268" s="117" t="e">
        <f t="shared" si="40"/>
        <v>#NUM!</v>
      </c>
      <c r="F268" s="117" t="e">
        <f t="shared" si="41"/>
        <v>#NUM!</v>
      </c>
      <c r="G268" s="118" t="e">
        <f t="shared" si="42"/>
        <v>#NUM!</v>
      </c>
      <c r="H268" s="112"/>
      <c r="I268" s="108"/>
      <c r="J268" s="113"/>
      <c r="K268" s="108">
        <f t="shared" si="46"/>
        <v>263</v>
      </c>
      <c r="L268" s="117">
        <f t="shared" si="47"/>
        <v>-82981.989180246717</v>
      </c>
      <c r="M268" s="117">
        <f t="shared" si="48"/>
        <v>-42955.184336231592</v>
      </c>
      <c r="N268" s="117">
        <f t="shared" si="49"/>
        <v>-40026.804844015125</v>
      </c>
      <c r="O268" s="118">
        <f t="shared" si="43"/>
        <v>4603301.4993742611</v>
      </c>
    </row>
    <row r="269" spans="1:15" x14ac:dyDescent="0.25">
      <c r="A269" s="108"/>
      <c r="B269" s="113">
        <f>SUM(D258:D269)</f>
        <v>-1413322.1394089635</v>
      </c>
      <c r="C269" s="108">
        <f t="shared" si="44"/>
        <v>264</v>
      </c>
      <c r="D269" s="117">
        <f t="shared" si="45"/>
        <v>-117776.84495074695</v>
      </c>
      <c r="E269" s="117" t="e">
        <f t="shared" si="40"/>
        <v>#NUM!</v>
      </c>
      <c r="F269" s="117" t="e">
        <f t="shared" si="41"/>
        <v>#NUM!</v>
      </c>
      <c r="G269" s="118" t="e">
        <f t="shared" si="42"/>
        <v>#NUM!</v>
      </c>
      <c r="H269" s="112"/>
      <c r="I269" s="108"/>
      <c r="J269" s="113">
        <f>SUM(L258:L269)</f>
        <v>-995783.87016296061</v>
      </c>
      <c r="K269" s="108">
        <f t="shared" si="46"/>
        <v>264</v>
      </c>
      <c r="L269" s="117">
        <f t="shared" si="47"/>
        <v>-82981.989180246717</v>
      </c>
      <c r="M269" s="117">
        <f t="shared" si="48"/>
        <v>-43244.773870631732</v>
      </c>
      <c r="N269" s="117">
        <f t="shared" si="49"/>
        <v>-39737.215309614985</v>
      </c>
      <c r="O269" s="118">
        <f t="shared" si="43"/>
        <v>4560056.7255036291</v>
      </c>
    </row>
    <row r="270" spans="1:15" x14ac:dyDescent="0.25">
      <c r="A270" s="108"/>
      <c r="B270" s="113"/>
      <c r="C270" s="108">
        <f t="shared" si="44"/>
        <v>265</v>
      </c>
      <c r="D270" s="117">
        <f t="shared" si="45"/>
        <v>-117776.84495074695</v>
      </c>
      <c r="E270" s="117" t="e">
        <f t="shared" si="40"/>
        <v>#NUM!</v>
      </c>
      <c r="F270" s="117" t="e">
        <f t="shared" si="41"/>
        <v>#NUM!</v>
      </c>
      <c r="G270" s="118" t="e">
        <f t="shared" si="42"/>
        <v>#NUM!</v>
      </c>
      <c r="H270" s="112"/>
      <c r="I270" s="108"/>
      <c r="J270" s="113"/>
      <c r="K270" s="108">
        <f t="shared" si="46"/>
        <v>265</v>
      </c>
      <c r="L270" s="117">
        <f t="shared" si="47"/>
        <v>-82981.989180246717</v>
      </c>
      <c r="M270" s="117">
        <f t="shared" si="48"/>
        <v>-43536.315721142906</v>
      </c>
      <c r="N270" s="117">
        <f t="shared" si="49"/>
        <v>-39445.673459103811</v>
      </c>
      <c r="O270" s="118">
        <f t="shared" si="43"/>
        <v>4516520.409782486</v>
      </c>
    </row>
    <row r="271" spans="1:15" x14ac:dyDescent="0.25">
      <c r="A271" s="108"/>
      <c r="B271" s="113"/>
      <c r="C271" s="108">
        <f t="shared" si="44"/>
        <v>266</v>
      </c>
      <c r="D271" s="117">
        <f t="shared" si="45"/>
        <v>-117776.84495074695</v>
      </c>
      <c r="E271" s="117" t="e">
        <f t="shared" si="40"/>
        <v>#NUM!</v>
      </c>
      <c r="F271" s="117" t="e">
        <f t="shared" si="41"/>
        <v>#NUM!</v>
      </c>
      <c r="G271" s="118" t="e">
        <f t="shared" si="42"/>
        <v>#NUM!</v>
      </c>
      <c r="H271" s="112"/>
      <c r="I271" s="108"/>
      <c r="J271" s="113"/>
      <c r="K271" s="108">
        <f t="shared" si="46"/>
        <v>266</v>
      </c>
      <c r="L271" s="117">
        <f t="shared" si="47"/>
        <v>-82981.989180246717</v>
      </c>
      <c r="M271" s="117">
        <f t="shared" si="48"/>
        <v>-43829.823049629536</v>
      </c>
      <c r="N271" s="117">
        <f t="shared" si="49"/>
        <v>-39152.166130617181</v>
      </c>
      <c r="O271" s="118">
        <f t="shared" si="43"/>
        <v>4472690.5867328569</v>
      </c>
    </row>
    <row r="272" spans="1:15" x14ac:dyDescent="0.25">
      <c r="A272" s="108"/>
      <c r="B272" s="113"/>
      <c r="C272" s="108">
        <f t="shared" si="44"/>
        <v>267</v>
      </c>
      <c r="D272" s="117">
        <f t="shared" si="45"/>
        <v>-117776.84495074695</v>
      </c>
      <c r="E272" s="117" t="e">
        <f t="shared" si="40"/>
        <v>#NUM!</v>
      </c>
      <c r="F272" s="117" t="e">
        <f t="shared" si="41"/>
        <v>#NUM!</v>
      </c>
      <c r="G272" s="118" t="e">
        <f t="shared" si="42"/>
        <v>#NUM!</v>
      </c>
      <c r="H272" s="112"/>
      <c r="I272" s="108"/>
      <c r="J272" s="113"/>
      <c r="K272" s="108">
        <f t="shared" si="46"/>
        <v>267</v>
      </c>
      <c r="L272" s="117">
        <f t="shared" si="47"/>
        <v>-82981.989180246717</v>
      </c>
      <c r="M272" s="117">
        <f t="shared" si="48"/>
        <v>-44125.309106689208</v>
      </c>
      <c r="N272" s="117">
        <f t="shared" si="49"/>
        <v>-38856.680073557509</v>
      </c>
      <c r="O272" s="118">
        <f t="shared" si="43"/>
        <v>4428565.277626168</v>
      </c>
    </row>
    <row r="273" spans="1:15" x14ac:dyDescent="0.25">
      <c r="A273" s="108"/>
      <c r="B273" s="113"/>
      <c r="C273" s="108">
        <f t="shared" si="44"/>
        <v>268</v>
      </c>
      <c r="D273" s="117">
        <f t="shared" si="45"/>
        <v>-117776.84495074695</v>
      </c>
      <c r="E273" s="117" t="e">
        <f t="shared" si="40"/>
        <v>#NUM!</v>
      </c>
      <c r="F273" s="117" t="e">
        <f t="shared" si="41"/>
        <v>#NUM!</v>
      </c>
      <c r="G273" s="118" t="e">
        <f t="shared" si="42"/>
        <v>#NUM!</v>
      </c>
      <c r="H273" s="112"/>
      <c r="I273" s="108"/>
      <c r="J273" s="113"/>
      <c r="K273" s="108">
        <f t="shared" si="46"/>
        <v>268</v>
      </c>
      <c r="L273" s="117">
        <f t="shared" si="47"/>
        <v>-82981.989180246717</v>
      </c>
      <c r="M273" s="117">
        <f t="shared" si="48"/>
        <v>-44422.787232250063</v>
      </c>
      <c r="N273" s="117">
        <f t="shared" si="49"/>
        <v>-38559.201947996655</v>
      </c>
      <c r="O273" s="118">
        <f t="shared" si="43"/>
        <v>4384142.490393918</v>
      </c>
    </row>
    <row r="274" spans="1:15" x14ac:dyDescent="0.25">
      <c r="A274" s="108"/>
      <c r="B274" s="113"/>
      <c r="C274" s="108">
        <f t="shared" si="44"/>
        <v>269</v>
      </c>
      <c r="D274" s="117">
        <f t="shared" si="45"/>
        <v>-117776.84495074695</v>
      </c>
      <c r="E274" s="117" t="e">
        <f t="shared" si="40"/>
        <v>#NUM!</v>
      </c>
      <c r="F274" s="117" t="e">
        <f t="shared" si="41"/>
        <v>#NUM!</v>
      </c>
      <c r="G274" s="118" t="e">
        <f t="shared" si="42"/>
        <v>#NUM!</v>
      </c>
      <c r="H274" s="112"/>
      <c r="I274" s="108"/>
      <c r="J274" s="113"/>
      <c r="K274" s="108">
        <f t="shared" si="46"/>
        <v>269</v>
      </c>
      <c r="L274" s="117">
        <f t="shared" si="47"/>
        <v>-82981.989180246717</v>
      </c>
      <c r="M274" s="117">
        <f t="shared" si="48"/>
        <v>-44722.270856174146</v>
      </c>
      <c r="N274" s="117">
        <f t="shared" si="49"/>
        <v>-38259.718324072572</v>
      </c>
      <c r="O274" s="118">
        <f t="shared" si="43"/>
        <v>4339420.2195377443</v>
      </c>
    </row>
    <row r="275" spans="1:15" x14ac:dyDescent="0.25">
      <c r="A275" s="108"/>
      <c r="B275" s="113"/>
      <c r="C275" s="108">
        <f t="shared" si="44"/>
        <v>270</v>
      </c>
      <c r="D275" s="117">
        <f t="shared" si="45"/>
        <v>-117776.84495074695</v>
      </c>
      <c r="E275" s="117" t="e">
        <f t="shared" si="40"/>
        <v>#NUM!</v>
      </c>
      <c r="F275" s="117" t="e">
        <f t="shared" si="41"/>
        <v>#NUM!</v>
      </c>
      <c r="G275" s="118" t="e">
        <f t="shared" si="42"/>
        <v>#NUM!</v>
      </c>
      <c r="H275" s="112"/>
      <c r="I275" s="108"/>
      <c r="J275" s="113"/>
      <c r="K275" s="108">
        <f t="shared" si="46"/>
        <v>270</v>
      </c>
      <c r="L275" s="117">
        <f t="shared" si="47"/>
        <v>-82981.989180246717</v>
      </c>
      <c r="M275" s="117">
        <f t="shared" si="48"/>
        <v>-45023.773498862836</v>
      </c>
      <c r="N275" s="117">
        <f t="shared" si="49"/>
        <v>-37958.215681383881</v>
      </c>
      <c r="O275" s="118">
        <f t="shared" si="43"/>
        <v>4294396.4460388813</v>
      </c>
    </row>
    <row r="276" spans="1:15" x14ac:dyDescent="0.25">
      <c r="A276" s="108"/>
      <c r="B276" s="113"/>
      <c r="C276" s="108">
        <f t="shared" si="44"/>
        <v>271</v>
      </c>
      <c r="D276" s="117">
        <f t="shared" si="45"/>
        <v>-117776.84495074695</v>
      </c>
      <c r="E276" s="117" t="e">
        <f t="shared" si="40"/>
        <v>#NUM!</v>
      </c>
      <c r="F276" s="117" t="e">
        <f t="shared" si="41"/>
        <v>#NUM!</v>
      </c>
      <c r="G276" s="118" t="e">
        <f t="shared" si="42"/>
        <v>#NUM!</v>
      </c>
      <c r="H276" s="112"/>
      <c r="I276" s="108"/>
      <c r="J276" s="113"/>
      <c r="K276" s="108">
        <f t="shared" si="46"/>
        <v>271</v>
      </c>
      <c r="L276" s="117">
        <f t="shared" si="47"/>
        <v>-82981.989180246717</v>
      </c>
      <c r="M276" s="117">
        <f t="shared" si="48"/>
        <v>-45327.308771867727</v>
      </c>
      <c r="N276" s="117">
        <f t="shared" si="49"/>
        <v>-37654.68040837899</v>
      </c>
      <c r="O276" s="118">
        <f t="shared" si="43"/>
        <v>4249069.137267014</v>
      </c>
    </row>
    <row r="277" spans="1:15" x14ac:dyDescent="0.25">
      <c r="A277" s="108"/>
      <c r="B277" s="113"/>
      <c r="C277" s="108">
        <f t="shared" si="44"/>
        <v>272</v>
      </c>
      <c r="D277" s="117">
        <f t="shared" si="45"/>
        <v>-117776.84495074695</v>
      </c>
      <c r="E277" s="117" t="e">
        <f t="shared" si="40"/>
        <v>#NUM!</v>
      </c>
      <c r="F277" s="117" t="e">
        <f t="shared" si="41"/>
        <v>#NUM!</v>
      </c>
      <c r="G277" s="118" t="e">
        <f t="shared" si="42"/>
        <v>#NUM!</v>
      </c>
      <c r="H277" s="112"/>
      <c r="I277" s="108"/>
      <c r="J277" s="113"/>
      <c r="K277" s="108">
        <f t="shared" si="46"/>
        <v>272</v>
      </c>
      <c r="L277" s="117">
        <f t="shared" si="47"/>
        <v>-82981.989180246717</v>
      </c>
      <c r="M277" s="117">
        <f t="shared" si="48"/>
        <v>-45632.890378504657</v>
      </c>
      <c r="N277" s="117">
        <f t="shared" si="49"/>
        <v>-37349.09880174206</v>
      </c>
      <c r="O277" s="118">
        <f t="shared" si="43"/>
        <v>4203436.246888509</v>
      </c>
    </row>
    <row r="278" spans="1:15" x14ac:dyDescent="0.25">
      <c r="A278" s="108"/>
      <c r="B278" s="113"/>
      <c r="C278" s="108">
        <f t="shared" si="44"/>
        <v>273</v>
      </c>
      <c r="D278" s="117">
        <f t="shared" si="45"/>
        <v>-117776.84495074695</v>
      </c>
      <c r="E278" s="117" t="e">
        <f t="shared" si="40"/>
        <v>#NUM!</v>
      </c>
      <c r="F278" s="117" t="e">
        <f t="shared" si="41"/>
        <v>#NUM!</v>
      </c>
      <c r="G278" s="118" t="e">
        <f t="shared" si="42"/>
        <v>#NUM!</v>
      </c>
      <c r="H278" s="112"/>
      <c r="I278" s="108"/>
      <c r="J278" s="113"/>
      <c r="K278" s="108">
        <f t="shared" si="46"/>
        <v>273</v>
      </c>
      <c r="L278" s="117">
        <f t="shared" si="47"/>
        <v>-82981.989180246717</v>
      </c>
      <c r="M278" s="117">
        <f t="shared" si="48"/>
        <v>-45940.532114473172</v>
      </c>
      <c r="N278" s="117">
        <f t="shared" si="49"/>
        <v>-37041.457065773546</v>
      </c>
      <c r="O278" s="118">
        <f t="shared" si="43"/>
        <v>4157495.7147740358</v>
      </c>
    </row>
    <row r="279" spans="1:15" x14ac:dyDescent="0.25">
      <c r="A279" s="108"/>
      <c r="B279" s="113"/>
      <c r="C279" s="108">
        <f t="shared" si="44"/>
        <v>274</v>
      </c>
      <c r="D279" s="117">
        <f t="shared" si="45"/>
        <v>-117776.84495074695</v>
      </c>
      <c r="E279" s="117" t="e">
        <f t="shared" si="40"/>
        <v>#NUM!</v>
      </c>
      <c r="F279" s="117" t="e">
        <f t="shared" si="41"/>
        <v>#NUM!</v>
      </c>
      <c r="G279" s="118" t="e">
        <f t="shared" si="42"/>
        <v>#NUM!</v>
      </c>
      <c r="H279" s="112"/>
      <c r="I279" s="108"/>
      <c r="J279" s="113"/>
      <c r="K279" s="108">
        <f t="shared" si="46"/>
        <v>274</v>
      </c>
      <c r="L279" s="117">
        <f t="shared" si="47"/>
        <v>-82981.989180246717</v>
      </c>
      <c r="M279" s="117">
        <f t="shared" si="48"/>
        <v>-46250.247868478269</v>
      </c>
      <c r="N279" s="117">
        <f t="shared" si="49"/>
        <v>-36731.741311768448</v>
      </c>
      <c r="O279" s="118">
        <f t="shared" si="43"/>
        <v>4111245.4669055576</v>
      </c>
    </row>
    <row r="280" spans="1:15" x14ac:dyDescent="0.25">
      <c r="A280" s="108"/>
      <c r="B280" s="113"/>
      <c r="C280" s="108">
        <f t="shared" si="44"/>
        <v>275</v>
      </c>
      <c r="D280" s="117">
        <f t="shared" si="45"/>
        <v>-117776.84495074695</v>
      </c>
      <c r="E280" s="117" t="e">
        <f t="shared" si="40"/>
        <v>#NUM!</v>
      </c>
      <c r="F280" s="117" t="e">
        <f t="shared" si="41"/>
        <v>#NUM!</v>
      </c>
      <c r="G280" s="118" t="e">
        <f t="shared" si="42"/>
        <v>#NUM!</v>
      </c>
      <c r="H280" s="112"/>
      <c r="I280" s="108"/>
      <c r="J280" s="113"/>
      <c r="K280" s="108">
        <f t="shared" si="46"/>
        <v>275</v>
      </c>
      <c r="L280" s="117">
        <f t="shared" si="47"/>
        <v>-82981.989180246717</v>
      </c>
      <c r="M280" s="117">
        <f t="shared" si="48"/>
        <v>-46562.051622858206</v>
      </c>
      <c r="N280" s="117">
        <f t="shared" si="49"/>
        <v>-36419.937557388512</v>
      </c>
      <c r="O280" s="118">
        <f t="shared" si="43"/>
        <v>4064683.4152826993</v>
      </c>
    </row>
    <row r="281" spans="1:15" x14ac:dyDescent="0.25">
      <c r="A281" s="108"/>
      <c r="B281" s="113">
        <f>SUM(D270:D281)</f>
        <v>-1413322.1394089635</v>
      </c>
      <c r="C281" s="108">
        <f t="shared" si="44"/>
        <v>276</v>
      </c>
      <c r="D281" s="117">
        <f t="shared" si="45"/>
        <v>-117776.84495074695</v>
      </c>
      <c r="E281" s="117" t="e">
        <f t="shared" si="40"/>
        <v>#NUM!</v>
      </c>
      <c r="F281" s="117" t="e">
        <f t="shared" si="41"/>
        <v>#NUM!</v>
      </c>
      <c r="G281" s="118" t="e">
        <f t="shared" si="42"/>
        <v>#NUM!</v>
      </c>
      <c r="H281" s="112"/>
      <c r="I281" s="108"/>
      <c r="J281" s="113">
        <f>SUM(L270:L281)</f>
        <v>-995783.87016296061</v>
      </c>
      <c r="K281" s="108">
        <f t="shared" si="46"/>
        <v>276</v>
      </c>
      <c r="L281" s="117">
        <f t="shared" si="47"/>
        <v>-82981.989180246717</v>
      </c>
      <c r="M281" s="117">
        <f t="shared" si="48"/>
        <v>-46875.957454215655</v>
      </c>
      <c r="N281" s="117">
        <f t="shared" si="49"/>
        <v>-36106.031726031062</v>
      </c>
      <c r="O281" s="118">
        <f t="shared" si="43"/>
        <v>4017807.4578284835</v>
      </c>
    </row>
    <row r="282" spans="1:15" x14ac:dyDescent="0.25">
      <c r="A282" s="108"/>
      <c r="B282" s="113"/>
      <c r="C282" s="108">
        <f t="shared" si="44"/>
        <v>277</v>
      </c>
      <c r="D282" s="117">
        <f t="shared" si="45"/>
        <v>-117776.84495074695</v>
      </c>
      <c r="E282" s="117" t="e">
        <f t="shared" si="40"/>
        <v>#NUM!</v>
      </c>
      <c r="F282" s="117" t="e">
        <f t="shared" si="41"/>
        <v>#NUM!</v>
      </c>
      <c r="G282" s="118" t="e">
        <f t="shared" si="42"/>
        <v>#NUM!</v>
      </c>
      <c r="H282" s="112"/>
      <c r="I282" s="108"/>
      <c r="J282" s="113"/>
      <c r="K282" s="108">
        <f t="shared" si="46"/>
        <v>277</v>
      </c>
      <c r="L282" s="117">
        <f t="shared" si="47"/>
        <v>-82981.989180246717</v>
      </c>
      <c r="M282" s="117">
        <f t="shared" si="48"/>
        <v>-47191.9795340528</v>
      </c>
      <c r="N282" s="117">
        <f t="shared" si="49"/>
        <v>-35790.009646193917</v>
      </c>
      <c r="O282" s="118">
        <f t="shared" si="43"/>
        <v>3970615.4782944308</v>
      </c>
    </row>
    <row r="283" spans="1:15" x14ac:dyDescent="0.25">
      <c r="A283" s="108"/>
      <c r="B283" s="113"/>
      <c r="C283" s="108">
        <f t="shared" si="44"/>
        <v>278</v>
      </c>
      <c r="D283" s="117">
        <f t="shared" si="45"/>
        <v>-117776.84495074695</v>
      </c>
      <c r="E283" s="117" t="e">
        <f t="shared" si="40"/>
        <v>#NUM!</v>
      </c>
      <c r="F283" s="117" t="e">
        <f t="shared" si="41"/>
        <v>#NUM!</v>
      </c>
      <c r="G283" s="118" t="e">
        <f t="shared" si="42"/>
        <v>#NUM!</v>
      </c>
      <c r="H283" s="112"/>
      <c r="I283" s="108"/>
      <c r="J283" s="113"/>
      <c r="K283" s="108">
        <f t="shared" si="46"/>
        <v>278</v>
      </c>
      <c r="L283" s="117">
        <f t="shared" si="47"/>
        <v>-82981.989180246717</v>
      </c>
      <c r="M283" s="117">
        <f t="shared" si="48"/>
        <v>-47510.132129411541</v>
      </c>
      <c r="N283" s="117">
        <f t="shared" si="49"/>
        <v>-35471.857050835177</v>
      </c>
      <c r="O283" s="118">
        <f t="shared" si="43"/>
        <v>3923105.3461650191</v>
      </c>
    </row>
    <row r="284" spans="1:15" x14ac:dyDescent="0.25">
      <c r="A284" s="108"/>
      <c r="B284" s="113"/>
      <c r="C284" s="108">
        <f t="shared" si="44"/>
        <v>279</v>
      </c>
      <c r="D284" s="117">
        <f t="shared" si="45"/>
        <v>-117776.84495074695</v>
      </c>
      <c r="E284" s="117" t="e">
        <f t="shared" si="40"/>
        <v>#NUM!</v>
      </c>
      <c r="F284" s="117" t="e">
        <f t="shared" si="41"/>
        <v>#NUM!</v>
      </c>
      <c r="G284" s="118" t="e">
        <f t="shared" si="42"/>
        <v>#NUM!</v>
      </c>
      <c r="H284" s="112"/>
      <c r="I284" s="108"/>
      <c r="J284" s="113"/>
      <c r="K284" s="108">
        <f t="shared" si="46"/>
        <v>279</v>
      </c>
      <c r="L284" s="117">
        <f t="shared" si="47"/>
        <v>-82981.989180246717</v>
      </c>
      <c r="M284" s="117">
        <f t="shared" si="48"/>
        <v>-47830.429603517303</v>
      </c>
      <c r="N284" s="117">
        <f t="shared" si="49"/>
        <v>-35151.559576729414</v>
      </c>
      <c r="O284" s="118">
        <f t="shared" si="43"/>
        <v>3875274.9165615016</v>
      </c>
    </row>
    <row r="285" spans="1:15" x14ac:dyDescent="0.25">
      <c r="A285" s="108"/>
      <c r="B285" s="113"/>
      <c r="C285" s="108">
        <f t="shared" si="44"/>
        <v>280</v>
      </c>
      <c r="D285" s="117">
        <f t="shared" si="45"/>
        <v>-117776.84495074695</v>
      </c>
      <c r="E285" s="117" t="e">
        <f t="shared" si="40"/>
        <v>#NUM!</v>
      </c>
      <c r="F285" s="117" t="e">
        <f t="shared" si="41"/>
        <v>#NUM!</v>
      </c>
      <c r="G285" s="118" t="e">
        <f t="shared" si="42"/>
        <v>#NUM!</v>
      </c>
      <c r="H285" s="112"/>
      <c r="I285" s="108"/>
      <c r="J285" s="113"/>
      <c r="K285" s="108">
        <f t="shared" si="46"/>
        <v>280</v>
      </c>
      <c r="L285" s="117">
        <f t="shared" si="47"/>
        <v>-82981.989180246717</v>
      </c>
      <c r="M285" s="117">
        <f t="shared" si="48"/>
        <v>-48152.886416427777</v>
      </c>
      <c r="N285" s="117">
        <f t="shared" si="49"/>
        <v>-34829.102763818941</v>
      </c>
      <c r="O285" s="118">
        <f t="shared" si="43"/>
        <v>3827122.0301450738</v>
      </c>
    </row>
    <row r="286" spans="1:15" x14ac:dyDescent="0.25">
      <c r="A286" s="108"/>
      <c r="B286" s="113"/>
      <c r="C286" s="108">
        <f t="shared" si="44"/>
        <v>281</v>
      </c>
      <c r="D286" s="117">
        <f t="shared" si="45"/>
        <v>-117776.84495074695</v>
      </c>
      <c r="E286" s="117" t="e">
        <f t="shared" si="40"/>
        <v>#NUM!</v>
      </c>
      <c r="F286" s="117" t="e">
        <f t="shared" si="41"/>
        <v>#NUM!</v>
      </c>
      <c r="G286" s="118" t="e">
        <f t="shared" si="42"/>
        <v>#NUM!</v>
      </c>
      <c r="H286" s="112"/>
      <c r="I286" s="108"/>
      <c r="J286" s="113"/>
      <c r="K286" s="108">
        <f t="shared" si="46"/>
        <v>281</v>
      </c>
      <c r="L286" s="117">
        <f t="shared" si="47"/>
        <v>-82981.989180246717</v>
      </c>
      <c r="M286" s="117">
        <f t="shared" si="48"/>
        <v>-48477.517125685146</v>
      </c>
      <c r="N286" s="117">
        <f t="shared" si="49"/>
        <v>-34504.472054561571</v>
      </c>
      <c r="O286" s="118">
        <f t="shared" si="43"/>
        <v>3778644.5130193885</v>
      </c>
    </row>
    <row r="287" spans="1:15" x14ac:dyDescent="0.25">
      <c r="A287" s="108"/>
      <c r="B287" s="113"/>
      <c r="C287" s="108">
        <f t="shared" si="44"/>
        <v>282</v>
      </c>
      <c r="D287" s="117">
        <f t="shared" si="45"/>
        <v>-117776.84495074695</v>
      </c>
      <c r="E287" s="117" t="e">
        <f t="shared" si="40"/>
        <v>#NUM!</v>
      </c>
      <c r="F287" s="117" t="e">
        <f t="shared" si="41"/>
        <v>#NUM!</v>
      </c>
      <c r="G287" s="118" t="e">
        <f t="shared" si="42"/>
        <v>#NUM!</v>
      </c>
      <c r="H287" s="112"/>
      <c r="I287" s="108"/>
      <c r="J287" s="113"/>
      <c r="K287" s="108">
        <f t="shared" si="46"/>
        <v>282</v>
      </c>
      <c r="L287" s="117">
        <f t="shared" si="47"/>
        <v>-82981.989180246717</v>
      </c>
      <c r="M287" s="117">
        <f t="shared" si="48"/>
        <v>-48804.336386974115</v>
      </c>
      <c r="N287" s="117">
        <f t="shared" si="49"/>
        <v>-34177.652793272602</v>
      </c>
      <c r="O287" s="118">
        <f t="shared" si="43"/>
        <v>3729840.1766324146</v>
      </c>
    </row>
    <row r="288" spans="1:15" x14ac:dyDescent="0.25">
      <c r="A288" s="108"/>
      <c r="B288" s="113"/>
      <c r="C288" s="108">
        <f t="shared" si="44"/>
        <v>283</v>
      </c>
      <c r="D288" s="117">
        <f t="shared" si="45"/>
        <v>-117776.84495074695</v>
      </c>
      <c r="E288" s="117" t="e">
        <f t="shared" si="40"/>
        <v>#NUM!</v>
      </c>
      <c r="F288" s="117" t="e">
        <f t="shared" si="41"/>
        <v>#NUM!</v>
      </c>
      <c r="G288" s="118" t="e">
        <f t="shared" si="42"/>
        <v>#NUM!</v>
      </c>
      <c r="H288" s="112"/>
      <c r="I288" s="108"/>
      <c r="J288" s="113"/>
      <c r="K288" s="108">
        <f t="shared" si="46"/>
        <v>283</v>
      </c>
      <c r="L288" s="117">
        <f t="shared" si="47"/>
        <v>-82981.989180246717</v>
      </c>
      <c r="M288" s="117">
        <f t="shared" si="48"/>
        <v>-49133.358954782991</v>
      </c>
      <c r="N288" s="117">
        <f t="shared" si="49"/>
        <v>-33848.630225463727</v>
      </c>
      <c r="O288" s="118">
        <f t="shared" si="43"/>
        <v>3680706.8176776315</v>
      </c>
    </row>
    <row r="289" spans="1:15" x14ac:dyDescent="0.25">
      <c r="A289" s="108"/>
      <c r="B289" s="113"/>
      <c r="C289" s="108">
        <f t="shared" si="44"/>
        <v>284</v>
      </c>
      <c r="D289" s="117">
        <f t="shared" si="45"/>
        <v>-117776.84495074695</v>
      </c>
      <c r="E289" s="117" t="e">
        <f t="shared" si="40"/>
        <v>#NUM!</v>
      </c>
      <c r="F289" s="117" t="e">
        <f t="shared" si="41"/>
        <v>#NUM!</v>
      </c>
      <c r="G289" s="118" t="e">
        <f t="shared" si="42"/>
        <v>#NUM!</v>
      </c>
      <c r="H289" s="112"/>
      <c r="I289" s="108"/>
      <c r="J289" s="113"/>
      <c r="K289" s="108">
        <f t="shared" si="46"/>
        <v>284</v>
      </c>
      <c r="L289" s="117">
        <f t="shared" si="47"/>
        <v>-82981.989180246717</v>
      </c>
      <c r="M289" s="117">
        <f t="shared" si="48"/>
        <v>-49464.599683069748</v>
      </c>
      <c r="N289" s="117">
        <f t="shared" si="49"/>
        <v>-33517.38949717697</v>
      </c>
      <c r="O289" s="118">
        <f t="shared" si="43"/>
        <v>3631242.2179945619</v>
      </c>
    </row>
    <row r="290" spans="1:15" x14ac:dyDescent="0.25">
      <c r="A290" s="108"/>
      <c r="B290" s="113"/>
      <c r="C290" s="108">
        <f t="shared" si="44"/>
        <v>285</v>
      </c>
      <c r="D290" s="117">
        <f t="shared" si="45"/>
        <v>-117776.84495074695</v>
      </c>
      <c r="E290" s="117" t="e">
        <f t="shared" si="40"/>
        <v>#NUM!</v>
      </c>
      <c r="F290" s="117" t="e">
        <f t="shared" si="41"/>
        <v>#NUM!</v>
      </c>
      <c r="G290" s="118" t="e">
        <f t="shared" si="42"/>
        <v>#NUM!</v>
      </c>
      <c r="H290" s="112"/>
      <c r="I290" s="108"/>
      <c r="J290" s="113"/>
      <c r="K290" s="108">
        <f t="shared" si="46"/>
        <v>285</v>
      </c>
      <c r="L290" s="117">
        <f t="shared" si="47"/>
        <v>-82981.989180246717</v>
      </c>
      <c r="M290" s="117">
        <f t="shared" si="48"/>
        <v>-49798.073525933156</v>
      </c>
      <c r="N290" s="117">
        <f t="shared" si="49"/>
        <v>-33183.915654313561</v>
      </c>
      <c r="O290" s="118">
        <f t="shared" si="43"/>
        <v>3581444.1444686288</v>
      </c>
    </row>
    <row r="291" spans="1:15" x14ac:dyDescent="0.25">
      <c r="A291" s="108"/>
      <c r="B291" s="113"/>
      <c r="C291" s="108">
        <f t="shared" si="44"/>
        <v>286</v>
      </c>
      <c r="D291" s="117">
        <f t="shared" si="45"/>
        <v>-117776.84495074695</v>
      </c>
      <c r="E291" s="117" t="e">
        <f t="shared" si="40"/>
        <v>#NUM!</v>
      </c>
      <c r="F291" s="117" t="e">
        <f t="shared" si="41"/>
        <v>#NUM!</v>
      </c>
      <c r="G291" s="118" t="e">
        <f t="shared" si="42"/>
        <v>#NUM!</v>
      </c>
      <c r="H291" s="112"/>
      <c r="I291" s="108"/>
      <c r="J291" s="113"/>
      <c r="K291" s="108">
        <f t="shared" si="46"/>
        <v>286</v>
      </c>
      <c r="L291" s="117">
        <f t="shared" si="47"/>
        <v>-82981.989180246717</v>
      </c>
      <c r="M291" s="117">
        <f t="shared" si="48"/>
        <v>-50133.795538287166</v>
      </c>
      <c r="N291" s="117">
        <f t="shared" si="49"/>
        <v>-32848.193641959551</v>
      </c>
      <c r="O291" s="118">
        <f t="shared" si="43"/>
        <v>3531310.3489303417</v>
      </c>
    </row>
    <row r="292" spans="1:15" x14ac:dyDescent="0.25">
      <c r="A292" s="108"/>
      <c r="B292" s="113"/>
      <c r="C292" s="108">
        <f t="shared" si="44"/>
        <v>287</v>
      </c>
      <c r="D292" s="117">
        <f t="shared" si="45"/>
        <v>-117776.84495074695</v>
      </c>
      <c r="E292" s="117" t="e">
        <f t="shared" si="40"/>
        <v>#NUM!</v>
      </c>
      <c r="F292" s="117" t="e">
        <f t="shared" si="41"/>
        <v>#NUM!</v>
      </c>
      <c r="G292" s="118" t="e">
        <f t="shared" si="42"/>
        <v>#NUM!</v>
      </c>
      <c r="H292" s="112"/>
      <c r="I292" s="108"/>
      <c r="J292" s="113"/>
      <c r="K292" s="108">
        <f t="shared" si="46"/>
        <v>287</v>
      </c>
      <c r="L292" s="117">
        <f t="shared" si="47"/>
        <v>-82981.989180246717</v>
      </c>
      <c r="M292" s="117">
        <f t="shared" si="48"/>
        <v>-50471.780876541146</v>
      </c>
      <c r="N292" s="117">
        <f t="shared" si="49"/>
        <v>-32510.208303705571</v>
      </c>
      <c r="O292" s="118">
        <f t="shared" si="43"/>
        <v>3480838.5680538006</v>
      </c>
    </row>
    <row r="293" spans="1:15" x14ac:dyDescent="0.25">
      <c r="A293" s="108"/>
      <c r="B293" s="113">
        <f>SUM(D282:D293)</f>
        <v>-1413322.1394089635</v>
      </c>
      <c r="C293" s="108">
        <f t="shared" si="44"/>
        <v>288</v>
      </c>
      <c r="D293" s="117">
        <f t="shared" si="45"/>
        <v>-117776.84495074695</v>
      </c>
      <c r="E293" s="117" t="e">
        <f t="shared" si="40"/>
        <v>#NUM!</v>
      </c>
      <c r="F293" s="117" t="e">
        <f t="shared" si="41"/>
        <v>#NUM!</v>
      </c>
      <c r="G293" s="118" t="e">
        <f t="shared" si="42"/>
        <v>#NUM!</v>
      </c>
      <c r="H293" s="112"/>
      <c r="I293" s="108"/>
      <c r="J293" s="113">
        <f>SUM(L282:L293)</f>
        <v>-995783.87016296061</v>
      </c>
      <c r="K293" s="108">
        <f t="shared" si="46"/>
        <v>288</v>
      </c>
      <c r="L293" s="117">
        <f t="shared" si="47"/>
        <v>-82981.989180246717</v>
      </c>
      <c r="M293" s="117">
        <f t="shared" si="48"/>
        <v>-50812.044799283773</v>
      </c>
      <c r="N293" s="117">
        <f t="shared" si="49"/>
        <v>-32169.944380962945</v>
      </c>
      <c r="O293" s="118">
        <f t="shared" si="43"/>
        <v>3430026.523254517</v>
      </c>
    </row>
    <row r="294" spans="1:15" x14ac:dyDescent="0.25">
      <c r="A294" s="108"/>
      <c r="B294" s="113"/>
      <c r="C294" s="108">
        <f t="shared" si="44"/>
        <v>289</v>
      </c>
      <c r="D294" s="117">
        <f t="shared" si="45"/>
        <v>-117776.84495074695</v>
      </c>
      <c r="E294" s="117" t="e">
        <f t="shared" si="40"/>
        <v>#NUM!</v>
      </c>
      <c r="F294" s="117" t="e">
        <f t="shared" si="41"/>
        <v>#NUM!</v>
      </c>
      <c r="G294" s="118" t="e">
        <f t="shared" si="42"/>
        <v>#NUM!</v>
      </c>
      <c r="H294" s="112"/>
      <c r="I294" s="108"/>
      <c r="J294" s="113"/>
      <c r="K294" s="108">
        <f t="shared" si="46"/>
        <v>289</v>
      </c>
      <c r="L294" s="117">
        <f t="shared" si="47"/>
        <v>-82981.989180246717</v>
      </c>
      <c r="M294" s="117">
        <f t="shared" si="48"/>
        <v>-51154.602667972271</v>
      </c>
      <c r="N294" s="117">
        <f t="shared" si="49"/>
        <v>-31827.386512274446</v>
      </c>
      <c r="O294" s="118">
        <f t="shared" si="43"/>
        <v>3378871.9205865446</v>
      </c>
    </row>
    <row r="295" spans="1:15" x14ac:dyDescent="0.25">
      <c r="A295" s="108"/>
      <c r="B295" s="113"/>
      <c r="C295" s="108">
        <f t="shared" si="44"/>
        <v>290</v>
      </c>
      <c r="D295" s="117">
        <f t="shared" si="45"/>
        <v>-117776.84495074695</v>
      </c>
      <c r="E295" s="117" t="e">
        <f t="shared" si="40"/>
        <v>#NUM!</v>
      </c>
      <c r="F295" s="117" t="e">
        <f t="shared" si="41"/>
        <v>#NUM!</v>
      </c>
      <c r="G295" s="118" t="e">
        <f t="shared" si="42"/>
        <v>#NUM!</v>
      </c>
      <c r="H295" s="112"/>
      <c r="I295" s="108"/>
      <c r="J295" s="113"/>
      <c r="K295" s="108">
        <f t="shared" si="46"/>
        <v>290</v>
      </c>
      <c r="L295" s="117">
        <f t="shared" si="47"/>
        <v>-82981.989180246717</v>
      </c>
      <c r="M295" s="117">
        <f t="shared" si="48"/>
        <v>-51499.469947625519</v>
      </c>
      <c r="N295" s="117">
        <f t="shared" si="49"/>
        <v>-31482.519232621198</v>
      </c>
      <c r="O295" s="118">
        <f t="shared" si="43"/>
        <v>3327372.4506389191</v>
      </c>
    </row>
    <row r="296" spans="1:15" x14ac:dyDescent="0.25">
      <c r="A296" s="108"/>
      <c r="B296" s="113"/>
      <c r="C296" s="108">
        <f t="shared" si="44"/>
        <v>291</v>
      </c>
      <c r="D296" s="117">
        <f t="shared" si="45"/>
        <v>-117776.84495074695</v>
      </c>
      <c r="E296" s="117" t="e">
        <f t="shared" si="40"/>
        <v>#NUM!</v>
      </c>
      <c r="F296" s="117" t="e">
        <f t="shared" si="41"/>
        <v>#NUM!</v>
      </c>
      <c r="G296" s="118" t="e">
        <f t="shared" si="42"/>
        <v>#NUM!</v>
      </c>
      <c r="H296" s="112"/>
      <c r="I296" s="108"/>
      <c r="J296" s="113"/>
      <c r="K296" s="108">
        <f t="shared" si="46"/>
        <v>291</v>
      </c>
      <c r="L296" s="117">
        <f t="shared" si="47"/>
        <v>-82981.989180246717</v>
      </c>
      <c r="M296" s="117">
        <f t="shared" si="48"/>
        <v>-51846.6622075224</v>
      </c>
      <c r="N296" s="117">
        <f t="shared" si="49"/>
        <v>-31135.326972724317</v>
      </c>
      <c r="O296" s="118">
        <f t="shared" si="43"/>
        <v>3275525.7884313967</v>
      </c>
    </row>
    <row r="297" spans="1:15" x14ac:dyDescent="0.25">
      <c r="A297" s="108"/>
      <c r="B297" s="113"/>
      <c r="C297" s="108">
        <f t="shared" si="44"/>
        <v>292</v>
      </c>
      <c r="D297" s="117">
        <f t="shared" si="45"/>
        <v>-117776.84495074695</v>
      </c>
      <c r="E297" s="117" t="e">
        <f t="shared" si="40"/>
        <v>#NUM!</v>
      </c>
      <c r="F297" s="117" t="e">
        <f t="shared" si="41"/>
        <v>#NUM!</v>
      </c>
      <c r="G297" s="118" t="e">
        <f t="shared" si="42"/>
        <v>#NUM!</v>
      </c>
      <c r="H297" s="112"/>
      <c r="I297" s="108"/>
      <c r="J297" s="113"/>
      <c r="K297" s="108">
        <f t="shared" si="46"/>
        <v>292</v>
      </c>
      <c r="L297" s="117">
        <f t="shared" si="47"/>
        <v>-82981.989180246717</v>
      </c>
      <c r="M297" s="117">
        <f t="shared" si="48"/>
        <v>-52196.195121904821</v>
      </c>
      <c r="N297" s="117">
        <f t="shared" si="49"/>
        <v>-30785.794058341897</v>
      </c>
      <c r="O297" s="118">
        <f t="shared" si="43"/>
        <v>3223329.5933094919</v>
      </c>
    </row>
    <row r="298" spans="1:15" x14ac:dyDescent="0.25">
      <c r="A298" s="108"/>
      <c r="B298" s="113"/>
      <c r="C298" s="108">
        <f t="shared" si="44"/>
        <v>293</v>
      </c>
      <c r="D298" s="117">
        <f t="shared" si="45"/>
        <v>-117776.84495074695</v>
      </c>
      <c r="E298" s="117" t="e">
        <f t="shared" ref="E298:E341" si="50">PPMT($B$3/12,C298,$B$2,$B$1)</f>
        <v>#NUM!</v>
      </c>
      <c r="F298" s="117" t="e">
        <f t="shared" ref="F298:F341" si="51">SUM(D298-E298)</f>
        <v>#NUM!</v>
      </c>
      <c r="G298" s="118" t="e">
        <f t="shared" ref="G298:G341" si="52">SUM(G297+E298)</f>
        <v>#NUM!</v>
      </c>
      <c r="H298" s="112"/>
      <c r="I298" s="108"/>
      <c r="J298" s="113"/>
      <c r="K298" s="108">
        <f t="shared" si="46"/>
        <v>293</v>
      </c>
      <c r="L298" s="117">
        <f t="shared" si="47"/>
        <v>-82981.989180246717</v>
      </c>
      <c r="M298" s="117">
        <f t="shared" si="48"/>
        <v>-52548.084470685062</v>
      </c>
      <c r="N298" s="117">
        <f t="shared" si="49"/>
        <v>-30433.904709561655</v>
      </c>
      <c r="O298" s="118">
        <f t="shared" ref="O298:O341" si="53">SUM(O297+M298)</f>
        <v>3170781.5088388068</v>
      </c>
    </row>
    <row r="299" spans="1:15" x14ac:dyDescent="0.25">
      <c r="A299" s="108"/>
      <c r="B299" s="113"/>
      <c r="C299" s="108">
        <f t="shared" si="44"/>
        <v>294</v>
      </c>
      <c r="D299" s="117">
        <f t="shared" si="45"/>
        <v>-117776.84495074695</v>
      </c>
      <c r="E299" s="117" t="e">
        <f t="shared" si="50"/>
        <v>#NUM!</v>
      </c>
      <c r="F299" s="117" t="e">
        <f t="shared" si="51"/>
        <v>#NUM!</v>
      </c>
      <c r="G299" s="118" t="e">
        <f t="shared" si="52"/>
        <v>#NUM!</v>
      </c>
      <c r="H299" s="112"/>
      <c r="I299" s="108"/>
      <c r="J299" s="113"/>
      <c r="K299" s="108">
        <f t="shared" si="46"/>
        <v>294</v>
      </c>
      <c r="L299" s="117">
        <f t="shared" si="47"/>
        <v>-82981.989180246717</v>
      </c>
      <c r="M299" s="117">
        <f t="shared" si="48"/>
        <v>-52902.346140158188</v>
      </c>
      <c r="N299" s="117">
        <f t="shared" si="49"/>
        <v>-30079.643040088529</v>
      </c>
      <c r="O299" s="118">
        <f t="shared" si="53"/>
        <v>3117879.1626986484</v>
      </c>
    </row>
    <row r="300" spans="1:15" x14ac:dyDescent="0.25">
      <c r="A300" s="108"/>
      <c r="B300" s="113"/>
      <c r="C300" s="108">
        <f t="shared" si="44"/>
        <v>295</v>
      </c>
      <c r="D300" s="117">
        <f t="shared" si="45"/>
        <v>-117776.84495074695</v>
      </c>
      <c r="E300" s="117" t="e">
        <f t="shared" si="50"/>
        <v>#NUM!</v>
      </c>
      <c r="F300" s="117" t="e">
        <f t="shared" si="51"/>
        <v>#NUM!</v>
      </c>
      <c r="G300" s="118" t="e">
        <f t="shared" si="52"/>
        <v>#NUM!</v>
      </c>
      <c r="H300" s="112"/>
      <c r="I300" s="108"/>
      <c r="J300" s="113"/>
      <c r="K300" s="108">
        <f t="shared" si="46"/>
        <v>295</v>
      </c>
      <c r="L300" s="117">
        <f t="shared" si="47"/>
        <v>-82981.989180246717</v>
      </c>
      <c r="M300" s="117">
        <f t="shared" si="48"/>
        <v>-53258.996123719779</v>
      </c>
      <c r="N300" s="117">
        <f t="shared" si="49"/>
        <v>-29722.993056526939</v>
      </c>
      <c r="O300" s="118">
        <f t="shared" si="53"/>
        <v>3064620.1665749284</v>
      </c>
    </row>
    <row r="301" spans="1:15" x14ac:dyDescent="0.25">
      <c r="A301" s="108"/>
      <c r="B301" s="113"/>
      <c r="C301" s="108">
        <f t="shared" si="44"/>
        <v>296</v>
      </c>
      <c r="D301" s="117">
        <f t="shared" si="45"/>
        <v>-117776.84495074695</v>
      </c>
      <c r="E301" s="117" t="e">
        <f t="shared" si="50"/>
        <v>#NUM!</v>
      </c>
      <c r="F301" s="117" t="e">
        <f t="shared" si="51"/>
        <v>#NUM!</v>
      </c>
      <c r="G301" s="118" t="e">
        <f t="shared" si="52"/>
        <v>#NUM!</v>
      </c>
      <c r="H301" s="112"/>
      <c r="I301" s="108"/>
      <c r="J301" s="113"/>
      <c r="K301" s="108">
        <f t="shared" si="46"/>
        <v>296</v>
      </c>
      <c r="L301" s="117">
        <f t="shared" si="47"/>
        <v>-82981.989180246717</v>
      </c>
      <c r="M301" s="117">
        <f t="shared" si="48"/>
        <v>-53618.05052258716</v>
      </c>
      <c r="N301" s="117">
        <f t="shared" si="49"/>
        <v>-29363.938657659557</v>
      </c>
      <c r="O301" s="118">
        <f t="shared" si="53"/>
        <v>3011002.1160523412</v>
      </c>
    </row>
    <row r="302" spans="1:15" x14ac:dyDescent="0.25">
      <c r="A302" s="108"/>
      <c r="B302" s="113"/>
      <c r="C302" s="108">
        <f t="shared" si="44"/>
        <v>297</v>
      </c>
      <c r="D302" s="117">
        <f t="shared" si="45"/>
        <v>-117776.84495074695</v>
      </c>
      <c r="E302" s="117" t="e">
        <f t="shared" si="50"/>
        <v>#NUM!</v>
      </c>
      <c r="F302" s="117" t="e">
        <f t="shared" si="51"/>
        <v>#NUM!</v>
      </c>
      <c r="G302" s="118" t="e">
        <f t="shared" si="52"/>
        <v>#NUM!</v>
      </c>
      <c r="H302" s="112"/>
      <c r="I302" s="108"/>
      <c r="J302" s="113"/>
      <c r="K302" s="108">
        <f t="shared" si="46"/>
        <v>297</v>
      </c>
      <c r="L302" s="117">
        <f t="shared" si="47"/>
        <v>-82981.989180246717</v>
      </c>
      <c r="M302" s="117">
        <f t="shared" si="48"/>
        <v>-53979.525546527002</v>
      </c>
      <c r="N302" s="117">
        <f t="shared" si="49"/>
        <v>-29002.463633719715</v>
      </c>
      <c r="O302" s="118">
        <f t="shared" si="53"/>
        <v>2957022.5905058142</v>
      </c>
    </row>
    <row r="303" spans="1:15" x14ac:dyDescent="0.25">
      <c r="A303" s="108"/>
      <c r="B303" s="113"/>
      <c r="C303" s="108">
        <f t="shared" si="44"/>
        <v>298</v>
      </c>
      <c r="D303" s="117">
        <f t="shared" si="45"/>
        <v>-117776.84495074695</v>
      </c>
      <c r="E303" s="117" t="e">
        <f t="shared" si="50"/>
        <v>#NUM!</v>
      </c>
      <c r="F303" s="117" t="e">
        <f t="shared" si="51"/>
        <v>#NUM!</v>
      </c>
      <c r="G303" s="118" t="e">
        <f t="shared" si="52"/>
        <v>#NUM!</v>
      </c>
      <c r="H303" s="112"/>
      <c r="I303" s="108"/>
      <c r="J303" s="113"/>
      <c r="K303" s="108">
        <f t="shared" si="46"/>
        <v>298</v>
      </c>
      <c r="L303" s="117">
        <f t="shared" si="47"/>
        <v>-82981.989180246717</v>
      </c>
      <c r="M303" s="117">
        <f t="shared" si="48"/>
        <v>-54343.437514586461</v>
      </c>
      <c r="N303" s="117">
        <f t="shared" si="49"/>
        <v>-28638.551665660256</v>
      </c>
      <c r="O303" s="118">
        <f t="shared" si="53"/>
        <v>2902679.1529912278</v>
      </c>
    </row>
    <row r="304" spans="1:15" x14ac:dyDescent="0.25">
      <c r="A304" s="108"/>
      <c r="B304" s="113"/>
      <c r="C304" s="108">
        <f t="shared" si="44"/>
        <v>299</v>
      </c>
      <c r="D304" s="117">
        <f t="shared" si="45"/>
        <v>-117776.84495074695</v>
      </c>
      <c r="E304" s="117" t="e">
        <f t="shared" si="50"/>
        <v>#NUM!</v>
      </c>
      <c r="F304" s="117" t="e">
        <f t="shared" si="51"/>
        <v>#NUM!</v>
      </c>
      <c r="G304" s="118" t="e">
        <f t="shared" si="52"/>
        <v>#NUM!</v>
      </c>
      <c r="H304" s="112"/>
      <c r="I304" s="108"/>
      <c r="J304" s="113"/>
      <c r="K304" s="108">
        <f t="shared" si="46"/>
        <v>299</v>
      </c>
      <c r="L304" s="117">
        <f t="shared" si="47"/>
        <v>-82981.989180246717</v>
      </c>
      <c r="M304" s="117">
        <f t="shared" si="48"/>
        <v>-54709.80285583064</v>
      </c>
      <c r="N304" s="117">
        <f t="shared" si="49"/>
        <v>-28272.186324416078</v>
      </c>
      <c r="O304" s="118">
        <f t="shared" si="53"/>
        <v>2847969.3501353972</v>
      </c>
    </row>
    <row r="305" spans="1:15" x14ac:dyDescent="0.25">
      <c r="A305" s="108"/>
      <c r="B305" s="113">
        <f>SUM(D294:D305)</f>
        <v>-1413322.1394089635</v>
      </c>
      <c r="C305" s="108">
        <f t="shared" si="44"/>
        <v>300</v>
      </c>
      <c r="D305" s="117">
        <f t="shared" si="45"/>
        <v>-117776.84495074695</v>
      </c>
      <c r="E305" s="117" t="e">
        <f t="shared" si="50"/>
        <v>#NUM!</v>
      </c>
      <c r="F305" s="117" t="e">
        <f t="shared" si="51"/>
        <v>#NUM!</v>
      </c>
      <c r="G305" s="118" t="e">
        <f t="shared" si="52"/>
        <v>#NUM!</v>
      </c>
      <c r="H305" s="112"/>
      <c r="I305" s="108"/>
      <c r="J305" s="113">
        <f>SUM(L294:L305)</f>
        <v>-995783.87016296061</v>
      </c>
      <c r="K305" s="108">
        <f t="shared" si="46"/>
        <v>300</v>
      </c>
      <c r="L305" s="117">
        <f t="shared" si="47"/>
        <v>-82981.989180246717</v>
      </c>
      <c r="M305" s="117">
        <f t="shared" si="48"/>
        <v>-55078.63811008363</v>
      </c>
      <c r="N305" s="117">
        <f t="shared" si="49"/>
        <v>-27903.351070163088</v>
      </c>
      <c r="O305" s="118">
        <f t="shared" si="53"/>
        <v>2792890.7120253136</v>
      </c>
    </row>
    <row r="306" spans="1:15" x14ac:dyDescent="0.25">
      <c r="A306" s="108"/>
      <c r="B306" s="113"/>
      <c r="C306" s="108">
        <f t="shared" si="44"/>
        <v>301</v>
      </c>
      <c r="D306" s="117">
        <f t="shared" si="45"/>
        <v>-117776.84495074695</v>
      </c>
      <c r="E306" s="117" t="e">
        <f t="shared" si="50"/>
        <v>#NUM!</v>
      </c>
      <c r="F306" s="117" t="e">
        <f t="shared" si="51"/>
        <v>#NUM!</v>
      </c>
      <c r="G306" s="118" t="e">
        <f t="shared" si="52"/>
        <v>#NUM!</v>
      </c>
      <c r="H306" s="112"/>
      <c r="I306" s="108"/>
      <c r="J306" s="113"/>
      <c r="K306" s="108">
        <f t="shared" si="46"/>
        <v>301</v>
      </c>
      <c r="L306" s="117">
        <f t="shared" si="47"/>
        <v>-82981.989180246717</v>
      </c>
      <c r="M306" s="117">
        <f t="shared" si="48"/>
        <v>-55449.959928675788</v>
      </c>
      <c r="N306" s="117">
        <f t="shared" si="49"/>
        <v>-27532.02925157093</v>
      </c>
      <c r="O306" s="118">
        <f t="shared" si="53"/>
        <v>2737440.7520966381</v>
      </c>
    </row>
    <row r="307" spans="1:15" x14ac:dyDescent="0.25">
      <c r="A307" s="108"/>
      <c r="B307" s="113"/>
      <c r="C307" s="108">
        <f t="shared" si="44"/>
        <v>302</v>
      </c>
      <c r="D307" s="117">
        <f t="shared" si="45"/>
        <v>-117776.84495074695</v>
      </c>
      <c r="E307" s="117" t="e">
        <f t="shared" si="50"/>
        <v>#NUM!</v>
      </c>
      <c r="F307" s="117" t="e">
        <f t="shared" si="51"/>
        <v>#NUM!</v>
      </c>
      <c r="G307" s="118" t="e">
        <f t="shared" si="52"/>
        <v>#NUM!</v>
      </c>
      <c r="H307" s="112"/>
      <c r="I307" s="108"/>
      <c r="J307" s="113"/>
      <c r="K307" s="108">
        <f t="shared" si="46"/>
        <v>302</v>
      </c>
      <c r="L307" s="117">
        <f t="shared" si="47"/>
        <v>-82981.989180246717</v>
      </c>
      <c r="M307" s="117">
        <f t="shared" si="48"/>
        <v>-55823.785075194952</v>
      </c>
      <c r="N307" s="117">
        <f t="shared" si="49"/>
        <v>-27158.204105051766</v>
      </c>
      <c r="O307" s="118">
        <f t="shared" si="53"/>
        <v>2681616.9670214429</v>
      </c>
    </row>
    <row r="308" spans="1:15" x14ac:dyDescent="0.25">
      <c r="A308" s="108"/>
      <c r="B308" s="113"/>
      <c r="C308" s="108">
        <f t="shared" si="44"/>
        <v>303</v>
      </c>
      <c r="D308" s="117">
        <f t="shared" si="45"/>
        <v>-117776.84495074695</v>
      </c>
      <c r="E308" s="117" t="e">
        <f t="shared" si="50"/>
        <v>#NUM!</v>
      </c>
      <c r="F308" s="117" t="e">
        <f t="shared" si="51"/>
        <v>#NUM!</v>
      </c>
      <c r="G308" s="118" t="e">
        <f t="shared" si="52"/>
        <v>#NUM!</v>
      </c>
      <c r="H308" s="112"/>
      <c r="I308" s="108"/>
      <c r="J308" s="113"/>
      <c r="K308" s="108">
        <f t="shared" si="46"/>
        <v>303</v>
      </c>
      <c r="L308" s="117">
        <f t="shared" si="47"/>
        <v>-82981.989180246717</v>
      </c>
      <c r="M308" s="117">
        <f t="shared" si="48"/>
        <v>-56200.130426243602</v>
      </c>
      <c r="N308" s="117">
        <f t="shared" si="49"/>
        <v>-26781.858754003115</v>
      </c>
      <c r="O308" s="118">
        <f t="shared" si="53"/>
        <v>2625416.8365951995</v>
      </c>
    </row>
    <row r="309" spans="1:15" x14ac:dyDescent="0.25">
      <c r="A309" s="108"/>
      <c r="B309" s="113"/>
      <c r="C309" s="108">
        <f t="shared" si="44"/>
        <v>304</v>
      </c>
      <c r="D309" s="117">
        <f t="shared" si="45"/>
        <v>-117776.84495074695</v>
      </c>
      <c r="E309" s="117" t="e">
        <f t="shared" si="50"/>
        <v>#NUM!</v>
      </c>
      <c r="F309" s="117" t="e">
        <f t="shared" si="51"/>
        <v>#NUM!</v>
      </c>
      <c r="G309" s="118" t="e">
        <f t="shared" si="52"/>
        <v>#NUM!</v>
      </c>
      <c r="H309" s="112"/>
      <c r="I309" s="108"/>
      <c r="J309" s="113"/>
      <c r="K309" s="108">
        <f t="shared" si="46"/>
        <v>304</v>
      </c>
      <c r="L309" s="117">
        <f t="shared" si="47"/>
        <v>-82981.989180246717</v>
      </c>
      <c r="M309" s="117">
        <f t="shared" si="48"/>
        <v>-56579.012972200529</v>
      </c>
      <c r="N309" s="117">
        <f t="shared" si="49"/>
        <v>-26402.976208046188</v>
      </c>
      <c r="O309" s="118">
        <f t="shared" si="53"/>
        <v>2568837.8236229988</v>
      </c>
    </row>
    <row r="310" spans="1:15" x14ac:dyDescent="0.25">
      <c r="A310" s="108"/>
      <c r="B310" s="113"/>
      <c r="C310" s="108">
        <f t="shared" si="44"/>
        <v>305</v>
      </c>
      <c r="D310" s="117">
        <f t="shared" si="45"/>
        <v>-117776.84495074695</v>
      </c>
      <c r="E310" s="117" t="e">
        <f t="shared" si="50"/>
        <v>#NUM!</v>
      </c>
      <c r="F310" s="117" t="e">
        <f t="shared" si="51"/>
        <v>#NUM!</v>
      </c>
      <c r="G310" s="118" t="e">
        <f t="shared" si="52"/>
        <v>#NUM!</v>
      </c>
      <c r="H310" s="112"/>
      <c r="I310" s="108"/>
      <c r="J310" s="113"/>
      <c r="K310" s="108">
        <f t="shared" si="46"/>
        <v>305</v>
      </c>
      <c r="L310" s="117">
        <f t="shared" si="47"/>
        <v>-82981.989180246717</v>
      </c>
      <c r="M310" s="117">
        <f t="shared" si="48"/>
        <v>-56960.449817988047</v>
      </c>
      <c r="N310" s="117">
        <f t="shared" si="49"/>
        <v>-26021.539362258671</v>
      </c>
      <c r="O310" s="118">
        <f t="shared" si="53"/>
        <v>2511877.3738050107</v>
      </c>
    </row>
    <row r="311" spans="1:15" x14ac:dyDescent="0.25">
      <c r="A311" s="108"/>
      <c r="B311" s="113"/>
      <c r="C311" s="108">
        <f t="shared" si="44"/>
        <v>306</v>
      </c>
      <c r="D311" s="117">
        <f t="shared" si="45"/>
        <v>-117776.84495074695</v>
      </c>
      <c r="E311" s="117" t="e">
        <f t="shared" si="50"/>
        <v>#NUM!</v>
      </c>
      <c r="F311" s="117" t="e">
        <f t="shared" si="51"/>
        <v>#NUM!</v>
      </c>
      <c r="G311" s="118" t="e">
        <f t="shared" si="52"/>
        <v>#NUM!</v>
      </c>
      <c r="H311" s="112"/>
      <c r="I311" s="108"/>
      <c r="J311" s="113"/>
      <c r="K311" s="108">
        <f t="shared" si="46"/>
        <v>306</v>
      </c>
      <c r="L311" s="117">
        <f t="shared" si="47"/>
        <v>-82981.989180246717</v>
      </c>
      <c r="M311" s="117">
        <f t="shared" si="48"/>
        <v>-57344.458183844297</v>
      </c>
      <c r="N311" s="117">
        <f t="shared" si="49"/>
        <v>-25637.53099640242</v>
      </c>
      <c r="O311" s="118">
        <f t="shared" si="53"/>
        <v>2454532.9156211666</v>
      </c>
    </row>
    <row r="312" spans="1:15" x14ac:dyDescent="0.25">
      <c r="A312" s="108"/>
      <c r="B312" s="113"/>
      <c r="C312" s="108">
        <f t="shared" si="44"/>
        <v>307</v>
      </c>
      <c r="D312" s="117">
        <f t="shared" si="45"/>
        <v>-117776.84495074695</v>
      </c>
      <c r="E312" s="117" t="e">
        <f t="shared" si="50"/>
        <v>#NUM!</v>
      </c>
      <c r="F312" s="117" t="e">
        <f t="shared" si="51"/>
        <v>#NUM!</v>
      </c>
      <c r="G312" s="118" t="e">
        <f t="shared" si="52"/>
        <v>#NUM!</v>
      </c>
      <c r="H312" s="112"/>
      <c r="I312" s="108"/>
      <c r="J312" s="113"/>
      <c r="K312" s="108">
        <f t="shared" si="46"/>
        <v>307</v>
      </c>
      <c r="L312" s="117">
        <f t="shared" si="47"/>
        <v>-82981.989180246717</v>
      </c>
      <c r="M312" s="117">
        <f t="shared" si="48"/>
        <v>-57731.055406100451</v>
      </c>
      <c r="N312" s="117">
        <f t="shared" si="49"/>
        <v>-25250.933774146266</v>
      </c>
      <c r="O312" s="118">
        <f t="shared" si="53"/>
        <v>2396801.860215066</v>
      </c>
    </row>
    <row r="313" spans="1:15" x14ac:dyDescent="0.25">
      <c r="A313" s="108"/>
      <c r="B313" s="113"/>
      <c r="C313" s="108">
        <f t="shared" si="44"/>
        <v>308</v>
      </c>
      <c r="D313" s="117">
        <f t="shared" si="45"/>
        <v>-117776.84495074695</v>
      </c>
      <c r="E313" s="117" t="e">
        <f t="shared" si="50"/>
        <v>#NUM!</v>
      </c>
      <c r="F313" s="117" t="e">
        <f t="shared" si="51"/>
        <v>#NUM!</v>
      </c>
      <c r="G313" s="118" t="e">
        <f t="shared" si="52"/>
        <v>#NUM!</v>
      </c>
      <c r="H313" s="112"/>
      <c r="I313" s="108"/>
      <c r="J313" s="113"/>
      <c r="K313" s="108">
        <f t="shared" si="46"/>
        <v>308</v>
      </c>
      <c r="L313" s="117">
        <f t="shared" si="47"/>
        <v>-82981.989180246717</v>
      </c>
      <c r="M313" s="117">
        <f t="shared" si="48"/>
        <v>-58120.258937963205</v>
      </c>
      <c r="N313" s="117">
        <f t="shared" si="49"/>
        <v>-24861.730242283513</v>
      </c>
      <c r="O313" s="118">
        <f t="shared" si="53"/>
        <v>2338681.6012771027</v>
      </c>
    </row>
    <row r="314" spans="1:15" x14ac:dyDescent="0.25">
      <c r="A314" s="108"/>
      <c r="B314" s="113"/>
      <c r="C314" s="108">
        <f t="shared" si="44"/>
        <v>309</v>
      </c>
      <c r="D314" s="117">
        <f t="shared" si="45"/>
        <v>-117776.84495074695</v>
      </c>
      <c r="E314" s="117" t="e">
        <f t="shared" si="50"/>
        <v>#NUM!</v>
      </c>
      <c r="F314" s="117" t="e">
        <f t="shared" si="51"/>
        <v>#NUM!</v>
      </c>
      <c r="G314" s="118" t="e">
        <f t="shared" si="52"/>
        <v>#NUM!</v>
      </c>
      <c r="H314" s="112"/>
      <c r="I314" s="108"/>
      <c r="J314" s="113"/>
      <c r="K314" s="108">
        <f t="shared" si="46"/>
        <v>309</v>
      </c>
      <c r="L314" s="117">
        <f t="shared" si="47"/>
        <v>-82981.989180246717</v>
      </c>
      <c r="M314" s="117">
        <f t="shared" si="48"/>
        <v>-58512.086350303245</v>
      </c>
      <c r="N314" s="117">
        <f t="shared" si="49"/>
        <v>-24469.902829943472</v>
      </c>
      <c r="O314" s="118">
        <f t="shared" si="53"/>
        <v>2280169.5149267996</v>
      </c>
    </row>
    <row r="315" spans="1:15" x14ac:dyDescent="0.25">
      <c r="A315" s="108"/>
      <c r="B315" s="113"/>
      <c r="C315" s="108">
        <f t="shared" si="44"/>
        <v>310</v>
      </c>
      <c r="D315" s="117">
        <f t="shared" si="45"/>
        <v>-117776.84495074695</v>
      </c>
      <c r="E315" s="117" t="e">
        <f t="shared" si="50"/>
        <v>#NUM!</v>
      </c>
      <c r="F315" s="117" t="e">
        <f t="shared" si="51"/>
        <v>#NUM!</v>
      </c>
      <c r="G315" s="118" t="e">
        <f t="shared" si="52"/>
        <v>#NUM!</v>
      </c>
      <c r="H315" s="112"/>
      <c r="I315" s="108"/>
      <c r="J315" s="113"/>
      <c r="K315" s="108">
        <f t="shared" si="46"/>
        <v>310</v>
      </c>
      <c r="L315" s="117">
        <f t="shared" si="47"/>
        <v>-82981.989180246717</v>
      </c>
      <c r="M315" s="117">
        <f t="shared" si="48"/>
        <v>-58906.555332448334</v>
      </c>
      <c r="N315" s="117">
        <f t="shared" si="49"/>
        <v>-24075.433847798384</v>
      </c>
      <c r="O315" s="118">
        <f t="shared" si="53"/>
        <v>2221262.9595943512</v>
      </c>
    </row>
    <row r="316" spans="1:15" x14ac:dyDescent="0.25">
      <c r="A316" s="108"/>
      <c r="B316" s="113"/>
      <c r="C316" s="108">
        <f t="shared" si="44"/>
        <v>311</v>
      </c>
      <c r="D316" s="117">
        <f t="shared" si="45"/>
        <v>-117776.84495074695</v>
      </c>
      <c r="E316" s="117" t="e">
        <f t="shared" si="50"/>
        <v>#NUM!</v>
      </c>
      <c r="F316" s="117" t="e">
        <f t="shared" si="51"/>
        <v>#NUM!</v>
      </c>
      <c r="G316" s="118" t="e">
        <f t="shared" si="52"/>
        <v>#NUM!</v>
      </c>
      <c r="H316" s="112"/>
      <c r="I316" s="108"/>
      <c r="J316" s="113"/>
      <c r="K316" s="108">
        <f t="shared" si="46"/>
        <v>311</v>
      </c>
      <c r="L316" s="117">
        <f t="shared" si="47"/>
        <v>-82981.989180246717</v>
      </c>
      <c r="M316" s="117">
        <f t="shared" si="48"/>
        <v>-59303.683692981183</v>
      </c>
      <c r="N316" s="117">
        <f t="shared" si="49"/>
        <v>-23678.305487265534</v>
      </c>
      <c r="O316" s="118">
        <f t="shared" si="53"/>
        <v>2161959.2759013702</v>
      </c>
    </row>
    <row r="317" spans="1:15" x14ac:dyDescent="0.25">
      <c r="A317" s="108"/>
      <c r="B317" s="113">
        <f>SUM(D306:D317)</f>
        <v>-1413322.1394089635</v>
      </c>
      <c r="C317" s="108">
        <f t="shared" si="44"/>
        <v>312</v>
      </c>
      <c r="D317" s="117">
        <f t="shared" si="45"/>
        <v>-117776.84495074695</v>
      </c>
      <c r="E317" s="117" t="e">
        <f t="shared" si="50"/>
        <v>#NUM!</v>
      </c>
      <c r="F317" s="117" t="e">
        <f t="shared" si="51"/>
        <v>#NUM!</v>
      </c>
      <c r="G317" s="118" t="e">
        <f t="shared" si="52"/>
        <v>#NUM!</v>
      </c>
      <c r="H317" s="112"/>
      <c r="I317" s="108"/>
      <c r="J317" s="113">
        <f>SUM(L306:L317)</f>
        <v>-995783.87016296061</v>
      </c>
      <c r="K317" s="108">
        <f t="shared" si="46"/>
        <v>312</v>
      </c>
      <c r="L317" s="117">
        <f t="shared" si="47"/>
        <v>-82981.989180246717</v>
      </c>
      <c r="M317" s="117">
        <f t="shared" si="48"/>
        <v>-59703.48936054467</v>
      </c>
      <c r="N317" s="117">
        <f t="shared" si="49"/>
        <v>-23278.499819702047</v>
      </c>
      <c r="O317" s="118">
        <f t="shared" si="53"/>
        <v>2102255.7865408254</v>
      </c>
    </row>
    <row r="318" spans="1:15" x14ac:dyDescent="0.25">
      <c r="A318" s="108"/>
      <c r="B318" s="113"/>
      <c r="C318" s="108">
        <f t="shared" si="44"/>
        <v>313</v>
      </c>
      <c r="D318" s="117">
        <f t="shared" si="45"/>
        <v>-117776.84495074695</v>
      </c>
      <c r="E318" s="117" t="e">
        <f t="shared" si="50"/>
        <v>#NUM!</v>
      </c>
      <c r="F318" s="117" t="e">
        <f t="shared" si="51"/>
        <v>#NUM!</v>
      </c>
      <c r="G318" s="118" t="e">
        <f t="shared" si="52"/>
        <v>#NUM!</v>
      </c>
      <c r="H318" s="112"/>
      <c r="I318" s="108"/>
      <c r="J318" s="113"/>
      <c r="K318" s="108">
        <f t="shared" si="46"/>
        <v>313</v>
      </c>
      <c r="L318" s="117">
        <f t="shared" si="47"/>
        <v>-82981.989180246717</v>
      </c>
      <c r="M318" s="117">
        <f t="shared" si="48"/>
        <v>-60105.990384650315</v>
      </c>
      <c r="N318" s="117">
        <f t="shared" si="49"/>
        <v>-22875.998795596402</v>
      </c>
      <c r="O318" s="118">
        <f t="shared" si="53"/>
        <v>2042149.796156175</v>
      </c>
    </row>
    <row r="319" spans="1:15" x14ac:dyDescent="0.25">
      <c r="A319" s="108"/>
      <c r="B319" s="113"/>
      <c r="C319" s="108">
        <f t="shared" si="44"/>
        <v>314</v>
      </c>
      <c r="D319" s="117">
        <f t="shared" si="45"/>
        <v>-117776.84495074695</v>
      </c>
      <c r="E319" s="117" t="e">
        <f t="shared" si="50"/>
        <v>#NUM!</v>
      </c>
      <c r="F319" s="117" t="e">
        <f t="shared" si="51"/>
        <v>#NUM!</v>
      </c>
      <c r="G319" s="118" t="e">
        <f t="shared" si="52"/>
        <v>#NUM!</v>
      </c>
      <c r="H319" s="112"/>
      <c r="I319" s="108"/>
      <c r="J319" s="113"/>
      <c r="K319" s="108">
        <f t="shared" si="46"/>
        <v>314</v>
      </c>
      <c r="L319" s="117">
        <f t="shared" si="47"/>
        <v>-82981.989180246717</v>
      </c>
      <c r="M319" s="117">
        <f t="shared" si="48"/>
        <v>-60511.204936493523</v>
      </c>
      <c r="N319" s="117">
        <f t="shared" si="49"/>
        <v>-22470.784243753194</v>
      </c>
      <c r="O319" s="118">
        <f t="shared" si="53"/>
        <v>1981638.5912196815</v>
      </c>
    </row>
    <row r="320" spans="1:15" x14ac:dyDescent="0.25">
      <c r="A320" s="108"/>
      <c r="B320" s="113"/>
      <c r="C320" s="108">
        <f t="shared" si="44"/>
        <v>315</v>
      </c>
      <c r="D320" s="117">
        <f t="shared" si="45"/>
        <v>-117776.84495074695</v>
      </c>
      <c r="E320" s="117" t="e">
        <f t="shared" si="50"/>
        <v>#NUM!</v>
      </c>
      <c r="F320" s="117" t="e">
        <f t="shared" si="51"/>
        <v>#NUM!</v>
      </c>
      <c r="G320" s="118" t="e">
        <f t="shared" si="52"/>
        <v>#NUM!</v>
      </c>
      <c r="H320" s="112"/>
      <c r="I320" s="108"/>
      <c r="J320" s="113"/>
      <c r="K320" s="108">
        <f t="shared" si="46"/>
        <v>315</v>
      </c>
      <c r="L320" s="117">
        <f t="shared" si="47"/>
        <v>-82981.989180246717</v>
      </c>
      <c r="M320" s="117">
        <f t="shared" si="48"/>
        <v>-60919.151309773792</v>
      </c>
      <c r="N320" s="117">
        <f t="shared" si="49"/>
        <v>-22062.837870472926</v>
      </c>
      <c r="O320" s="118">
        <f t="shared" si="53"/>
        <v>1920719.4399099078</v>
      </c>
    </row>
    <row r="321" spans="1:15" x14ac:dyDescent="0.25">
      <c r="A321" s="108"/>
      <c r="B321" s="113"/>
      <c r="C321" s="108">
        <f t="shared" si="44"/>
        <v>316</v>
      </c>
      <c r="D321" s="117">
        <f t="shared" si="45"/>
        <v>-117776.84495074695</v>
      </c>
      <c r="E321" s="117" t="e">
        <f t="shared" si="50"/>
        <v>#NUM!</v>
      </c>
      <c r="F321" s="117" t="e">
        <f t="shared" si="51"/>
        <v>#NUM!</v>
      </c>
      <c r="G321" s="118" t="e">
        <f t="shared" si="52"/>
        <v>#NUM!</v>
      </c>
      <c r="H321" s="112"/>
      <c r="I321" s="108"/>
      <c r="J321" s="113"/>
      <c r="K321" s="108">
        <f t="shared" si="46"/>
        <v>316</v>
      </c>
      <c r="L321" s="117">
        <f t="shared" si="47"/>
        <v>-82981.989180246717</v>
      </c>
      <c r="M321" s="117">
        <f t="shared" si="48"/>
        <v>-61329.847921520508</v>
      </c>
      <c r="N321" s="117">
        <f t="shared" si="49"/>
        <v>-21652.141258726209</v>
      </c>
      <c r="O321" s="118">
        <f t="shared" si="53"/>
        <v>1859389.5919883873</v>
      </c>
    </row>
    <row r="322" spans="1:15" x14ac:dyDescent="0.25">
      <c r="A322" s="108"/>
      <c r="B322" s="113"/>
      <c r="C322" s="108">
        <f t="shared" si="44"/>
        <v>317</v>
      </c>
      <c r="D322" s="117">
        <f t="shared" si="45"/>
        <v>-117776.84495074695</v>
      </c>
      <c r="E322" s="117" t="e">
        <f t="shared" si="50"/>
        <v>#NUM!</v>
      </c>
      <c r="F322" s="117" t="e">
        <f t="shared" si="51"/>
        <v>#NUM!</v>
      </c>
      <c r="G322" s="118" t="e">
        <f t="shared" si="52"/>
        <v>#NUM!</v>
      </c>
      <c r="H322" s="112"/>
      <c r="I322" s="108"/>
      <c r="J322" s="113"/>
      <c r="K322" s="108">
        <f t="shared" si="46"/>
        <v>317</v>
      </c>
      <c r="L322" s="117">
        <f t="shared" si="47"/>
        <v>-82981.989180246717</v>
      </c>
      <c r="M322" s="117">
        <f t="shared" si="48"/>
        <v>-61743.313312924656</v>
      </c>
      <c r="N322" s="117">
        <f t="shared" si="49"/>
        <v>-21238.675867322061</v>
      </c>
      <c r="O322" s="118">
        <f t="shared" si="53"/>
        <v>1797646.2786754626</v>
      </c>
    </row>
    <row r="323" spans="1:15" x14ac:dyDescent="0.25">
      <c r="A323" s="108"/>
      <c r="B323" s="113"/>
      <c r="C323" s="108">
        <f t="shared" si="44"/>
        <v>318</v>
      </c>
      <c r="D323" s="117">
        <f t="shared" si="45"/>
        <v>-117776.84495074695</v>
      </c>
      <c r="E323" s="117" t="e">
        <f t="shared" si="50"/>
        <v>#NUM!</v>
      </c>
      <c r="F323" s="117" t="e">
        <f t="shared" si="51"/>
        <v>#NUM!</v>
      </c>
      <c r="G323" s="118" t="e">
        <f t="shared" si="52"/>
        <v>#NUM!</v>
      </c>
      <c r="H323" s="112"/>
      <c r="I323" s="108"/>
      <c r="J323" s="113"/>
      <c r="K323" s="108">
        <f t="shared" si="46"/>
        <v>318</v>
      </c>
      <c r="L323" s="117">
        <f t="shared" si="47"/>
        <v>-82981.989180246717</v>
      </c>
      <c r="M323" s="117">
        <f t="shared" si="48"/>
        <v>-62159.566150176019</v>
      </c>
      <c r="N323" s="117">
        <f t="shared" si="49"/>
        <v>-20822.423030070699</v>
      </c>
      <c r="O323" s="118">
        <f t="shared" si="53"/>
        <v>1735486.7125252865</v>
      </c>
    </row>
    <row r="324" spans="1:15" x14ac:dyDescent="0.25">
      <c r="A324" s="108"/>
      <c r="B324" s="113"/>
      <c r="C324" s="108">
        <f t="shared" si="44"/>
        <v>319</v>
      </c>
      <c r="D324" s="117">
        <f t="shared" si="45"/>
        <v>-117776.84495074695</v>
      </c>
      <c r="E324" s="117" t="e">
        <f t="shared" si="50"/>
        <v>#NUM!</v>
      </c>
      <c r="F324" s="117" t="e">
        <f t="shared" si="51"/>
        <v>#NUM!</v>
      </c>
      <c r="G324" s="118" t="e">
        <f t="shared" si="52"/>
        <v>#NUM!</v>
      </c>
      <c r="H324" s="112"/>
      <c r="I324" s="108"/>
      <c r="J324" s="113"/>
      <c r="K324" s="108">
        <f t="shared" si="46"/>
        <v>319</v>
      </c>
      <c r="L324" s="117">
        <f t="shared" si="47"/>
        <v>-82981.989180246717</v>
      </c>
      <c r="M324" s="117">
        <f t="shared" si="48"/>
        <v>-62578.625225305099</v>
      </c>
      <c r="N324" s="117">
        <f t="shared" si="49"/>
        <v>-20403.363954941618</v>
      </c>
      <c r="O324" s="118">
        <f t="shared" si="53"/>
        <v>1672908.0872999814</v>
      </c>
    </row>
    <row r="325" spans="1:15" x14ac:dyDescent="0.25">
      <c r="A325" s="108"/>
      <c r="B325" s="113"/>
      <c r="C325" s="108">
        <f t="shared" si="44"/>
        <v>320</v>
      </c>
      <c r="D325" s="117">
        <f t="shared" si="45"/>
        <v>-117776.84495074695</v>
      </c>
      <c r="E325" s="117" t="e">
        <f t="shared" si="50"/>
        <v>#NUM!</v>
      </c>
      <c r="F325" s="117" t="e">
        <f t="shared" si="51"/>
        <v>#NUM!</v>
      </c>
      <c r="G325" s="118" t="e">
        <f t="shared" si="52"/>
        <v>#NUM!</v>
      </c>
      <c r="H325" s="112"/>
      <c r="I325" s="108"/>
      <c r="J325" s="113"/>
      <c r="K325" s="108">
        <f t="shared" si="46"/>
        <v>320</v>
      </c>
      <c r="L325" s="117">
        <f t="shared" si="47"/>
        <v>-82981.989180246717</v>
      </c>
      <c r="M325" s="117">
        <f t="shared" si="48"/>
        <v>-63000.509457032269</v>
      </c>
      <c r="N325" s="117">
        <f t="shared" si="49"/>
        <v>-19981.479723214448</v>
      </c>
      <c r="O325" s="118">
        <f t="shared" si="53"/>
        <v>1609907.5778429492</v>
      </c>
    </row>
    <row r="326" spans="1:15" x14ac:dyDescent="0.25">
      <c r="A326" s="108"/>
      <c r="B326" s="113"/>
      <c r="C326" s="108">
        <f t="shared" si="44"/>
        <v>321</v>
      </c>
      <c r="D326" s="117">
        <f t="shared" si="45"/>
        <v>-117776.84495074695</v>
      </c>
      <c r="E326" s="117" t="e">
        <f t="shared" si="50"/>
        <v>#NUM!</v>
      </c>
      <c r="F326" s="117" t="e">
        <f t="shared" si="51"/>
        <v>#NUM!</v>
      </c>
      <c r="G326" s="118" t="e">
        <f t="shared" si="52"/>
        <v>#NUM!</v>
      </c>
      <c r="H326" s="112"/>
      <c r="I326" s="108"/>
      <c r="J326" s="113"/>
      <c r="K326" s="108">
        <f t="shared" si="46"/>
        <v>321</v>
      </c>
      <c r="L326" s="117">
        <f t="shared" si="47"/>
        <v>-82981.989180246717</v>
      </c>
      <c r="M326" s="117">
        <f t="shared" si="48"/>
        <v>-63425.237891621888</v>
      </c>
      <c r="N326" s="117">
        <f t="shared" si="49"/>
        <v>-19556.75128862483</v>
      </c>
      <c r="O326" s="118">
        <f t="shared" si="53"/>
        <v>1546482.3399513273</v>
      </c>
    </row>
    <row r="327" spans="1:15" x14ac:dyDescent="0.25">
      <c r="A327" s="108"/>
      <c r="B327" s="113"/>
      <c r="C327" s="108">
        <f t="shared" si="44"/>
        <v>322</v>
      </c>
      <c r="D327" s="117">
        <f t="shared" si="45"/>
        <v>-117776.84495074695</v>
      </c>
      <c r="E327" s="117" t="e">
        <f t="shared" si="50"/>
        <v>#NUM!</v>
      </c>
      <c r="F327" s="117" t="e">
        <f t="shared" si="51"/>
        <v>#NUM!</v>
      </c>
      <c r="G327" s="118" t="e">
        <f t="shared" si="52"/>
        <v>#NUM!</v>
      </c>
      <c r="H327" s="112"/>
      <c r="I327" s="108"/>
      <c r="J327" s="113"/>
      <c r="K327" s="108">
        <f t="shared" si="46"/>
        <v>322</v>
      </c>
      <c r="L327" s="117">
        <f t="shared" si="47"/>
        <v>-82981.989180246717</v>
      </c>
      <c r="M327" s="117">
        <f t="shared" si="48"/>
        <v>-63852.829703741198</v>
      </c>
      <c r="N327" s="117">
        <f t="shared" si="49"/>
        <v>-19129.15947650552</v>
      </c>
      <c r="O327" s="118">
        <f t="shared" si="53"/>
        <v>1482629.5102475861</v>
      </c>
    </row>
    <row r="328" spans="1:15" x14ac:dyDescent="0.25">
      <c r="A328" s="108"/>
      <c r="B328" s="113"/>
      <c r="C328" s="108">
        <f t="shared" ref="C328:C341" si="54">SUM(C327+1)</f>
        <v>323</v>
      </c>
      <c r="D328" s="117">
        <f t="shared" ref="D328:D341" si="55">PMT($B$3/12,$B$2,$B$1)</f>
        <v>-117776.84495074695</v>
      </c>
      <c r="E328" s="117" t="e">
        <f t="shared" si="50"/>
        <v>#NUM!</v>
      </c>
      <c r="F328" s="117" t="e">
        <f t="shared" si="51"/>
        <v>#NUM!</v>
      </c>
      <c r="G328" s="118" t="e">
        <f t="shared" si="52"/>
        <v>#NUM!</v>
      </c>
      <c r="H328" s="112"/>
      <c r="I328" s="108"/>
      <c r="J328" s="113"/>
      <c r="K328" s="108">
        <f t="shared" ref="K328:K341" si="56">SUM(K327+1)</f>
        <v>323</v>
      </c>
      <c r="L328" s="117">
        <f t="shared" ref="L328:L341" si="57">PMT($J$3/12,$J$2,$J$1)</f>
        <v>-82981.989180246717</v>
      </c>
      <c r="M328" s="117">
        <f t="shared" ref="M328:M341" si="58">PPMT($J$3/12,K328,$J$2,$J$1)</f>
        <v>-64283.30419732719</v>
      </c>
      <c r="N328" s="117">
        <f t="shared" ref="N328:N341" si="59">SUM(L328-M328)</f>
        <v>-18698.684982919527</v>
      </c>
      <c r="O328" s="118">
        <f t="shared" si="53"/>
        <v>1418346.2060502588</v>
      </c>
    </row>
    <row r="329" spans="1:15" x14ac:dyDescent="0.25">
      <c r="A329" s="108"/>
      <c r="B329" s="113">
        <f>SUM(D318:D329)</f>
        <v>-1413322.1394089635</v>
      </c>
      <c r="C329" s="108">
        <f t="shared" si="54"/>
        <v>324</v>
      </c>
      <c r="D329" s="117">
        <f t="shared" si="55"/>
        <v>-117776.84495074695</v>
      </c>
      <c r="E329" s="117" t="e">
        <f t="shared" si="50"/>
        <v>#NUM!</v>
      </c>
      <c r="F329" s="117" t="e">
        <f t="shared" si="51"/>
        <v>#NUM!</v>
      </c>
      <c r="G329" s="118" t="e">
        <f t="shared" si="52"/>
        <v>#NUM!</v>
      </c>
      <c r="H329" s="112"/>
      <c r="I329" s="108"/>
      <c r="J329" s="113">
        <f>SUM(L318:L329)</f>
        <v>-995783.87016296061</v>
      </c>
      <c r="K329" s="108">
        <f t="shared" si="56"/>
        <v>324</v>
      </c>
      <c r="L329" s="117">
        <f t="shared" si="57"/>
        <v>-82981.989180246717</v>
      </c>
      <c r="M329" s="117">
        <f t="shared" si="58"/>
        <v>-64716.680806457603</v>
      </c>
      <c r="N329" s="117">
        <f t="shared" si="59"/>
        <v>-18265.308373789114</v>
      </c>
      <c r="O329" s="118">
        <f t="shared" si="53"/>
        <v>1353629.5252438013</v>
      </c>
    </row>
    <row r="330" spans="1:15" x14ac:dyDescent="0.25">
      <c r="A330" s="108"/>
      <c r="B330" s="113"/>
      <c r="C330" s="108">
        <f t="shared" si="54"/>
        <v>325</v>
      </c>
      <c r="D330" s="117">
        <f t="shared" si="55"/>
        <v>-117776.84495074695</v>
      </c>
      <c r="E330" s="117" t="e">
        <f t="shared" si="50"/>
        <v>#NUM!</v>
      </c>
      <c r="F330" s="117" t="e">
        <f t="shared" si="51"/>
        <v>#NUM!</v>
      </c>
      <c r="G330" s="118" t="e">
        <f t="shared" si="52"/>
        <v>#NUM!</v>
      </c>
      <c r="H330" s="112"/>
      <c r="I330" s="108"/>
      <c r="J330" s="113"/>
      <c r="K330" s="108">
        <f t="shared" si="56"/>
        <v>325</v>
      </c>
      <c r="L330" s="117">
        <f t="shared" si="57"/>
        <v>-82981.989180246717</v>
      </c>
      <c r="M330" s="117">
        <f t="shared" si="58"/>
        <v>-65152.979096227806</v>
      </c>
      <c r="N330" s="117">
        <f t="shared" si="59"/>
        <v>-17829.010084018912</v>
      </c>
      <c r="O330" s="118">
        <f t="shared" si="53"/>
        <v>1288476.5461475735</v>
      </c>
    </row>
    <row r="331" spans="1:15" x14ac:dyDescent="0.25">
      <c r="A331" s="108"/>
      <c r="B331" s="113"/>
      <c r="C331" s="108">
        <f t="shared" si="54"/>
        <v>326</v>
      </c>
      <c r="D331" s="117">
        <f t="shared" si="55"/>
        <v>-117776.84495074695</v>
      </c>
      <c r="E331" s="117" t="e">
        <f t="shared" si="50"/>
        <v>#NUM!</v>
      </c>
      <c r="F331" s="117" t="e">
        <f t="shared" si="51"/>
        <v>#NUM!</v>
      </c>
      <c r="G331" s="118" t="e">
        <f t="shared" si="52"/>
        <v>#NUM!</v>
      </c>
      <c r="H331" s="112"/>
      <c r="I331" s="108"/>
      <c r="J331" s="113"/>
      <c r="K331" s="108">
        <f t="shared" si="56"/>
        <v>326</v>
      </c>
      <c r="L331" s="117">
        <f t="shared" si="57"/>
        <v>-82981.989180246717</v>
      </c>
      <c r="M331" s="117">
        <f t="shared" si="58"/>
        <v>-65592.218763634912</v>
      </c>
      <c r="N331" s="117">
        <f t="shared" si="59"/>
        <v>-17389.770416611806</v>
      </c>
      <c r="O331" s="118">
        <f t="shared" si="53"/>
        <v>1222884.3273839387</v>
      </c>
    </row>
    <row r="332" spans="1:15" x14ac:dyDescent="0.25">
      <c r="A332" s="108"/>
      <c r="B332" s="113"/>
      <c r="C332" s="108">
        <f t="shared" si="54"/>
        <v>327</v>
      </c>
      <c r="D332" s="117">
        <f t="shared" si="55"/>
        <v>-117776.84495074695</v>
      </c>
      <c r="E332" s="117" t="e">
        <f t="shared" si="50"/>
        <v>#NUM!</v>
      </c>
      <c r="F332" s="117" t="e">
        <f t="shared" si="51"/>
        <v>#NUM!</v>
      </c>
      <c r="G332" s="118" t="e">
        <f t="shared" si="52"/>
        <v>#NUM!</v>
      </c>
      <c r="H332" s="112"/>
      <c r="I332" s="108"/>
      <c r="J332" s="113"/>
      <c r="K332" s="108">
        <f t="shared" si="56"/>
        <v>327</v>
      </c>
      <c r="L332" s="117">
        <f t="shared" si="57"/>
        <v>-82981.989180246717</v>
      </c>
      <c r="M332" s="117">
        <f t="shared" si="58"/>
        <v>-66034.419638466323</v>
      </c>
      <c r="N332" s="117">
        <f t="shared" si="59"/>
        <v>-16947.569541780395</v>
      </c>
      <c r="O332" s="118">
        <f t="shared" si="53"/>
        <v>1156849.9077454724</v>
      </c>
    </row>
    <row r="333" spans="1:15" x14ac:dyDescent="0.25">
      <c r="A333" s="108"/>
      <c r="B333" s="113"/>
      <c r="C333" s="108">
        <f t="shared" si="54"/>
        <v>328</v>
      </c>
      <c r="D333" s="117">
        <f t="shared" si="55"/>
        <v>-117776.84495074695</v>
      </c>
      <c r="E333" s="117" t="e">
        <f t="shared" si="50"/>
        <v>#NUM!</v>
      </c>
      <c r="F333" s="117" t="e">
        <f t="shared" si="51"/>
        <v>#NUM!</v>
      </c>
      <c r="G333" s="118" t="e">
        <f t="shared" si="52"/>
        <v>#NUM!</v>
      </c>
      <c r="H333" s="112"/>
      <c r="I333" s="108"/>
      <c r="J333" s="113"/>
      <c r="K333" s="108">
        <f t="shared" si="56"/>
        <v>328</v>
      </c>
      <c r="L333" s="117">
        <f t="shared" si="57"/>
        <v>-82981.989180246717</v>
      </c>
      <c r="M333" s="117">
        <f t="shared" si="58"/>
        <v>-66479.601684195572</v>
      </c>
      <c r="N333" s="117">
        <f t="shared" si="59"/>
        <v>-16502.387496051146</v>
      </c>
      <c r="O333" s="118">
        <f t="shared" si="53"/>
        <v>1090370.3060612767</v>
      </c>
    </row>
    <row r="334" spans="1:15" x14ac:dyDescent="0.25">
      <c r="A334" s="108"/>
      <c r="B334" s="113"/>
      <c r="C334" s="108">
        <f t="shared" si="54"/>
        <v>329</v>
      </c>
      <c r="D334" s="117">
        <f t="shared" si="55"/>
        <v>-117776.84495074695</v>
      </c>
      <c r="E334" s="117" t="e">
        <f t="shared" si="50"/>
        <v>#NUM!</v>
      </c>
      <c r="F334" s="117" t="e">
        <f t="shared" si="51"/>
        <v>#NUM!</v>
      </c>
      <c r="G334" s="118" t="e">
        <f t="shared" si="52"/>
        <v>#NUM!</v>
      </c>
      <c r="H334" s="112"/>
      <c r="I334" s="108"/>
      <c r="J334" s="113"/>
      <c r="K334" s="108">
        <f t="shared" si="56"/>
        <v>329</v>
      </c>
      <c r="L334" s="117">
        <f t="shared" si="57"/>
        <v>-82981.989180246717</v>
      </c>
      <c r="M334" s="117">
        <f t="shared" si="58"/>
        <v>-66927.784998883202</v>
      </c>
      <c r="N334" s="117">
        <f t="shared" si="59"/>
        <v>-16054.204181363515</v>
      </c>
      <c r="O334" s="118">
        <f t="shared" si="53"/>
        <v>1023442.5210623934</v>
      </c>
    </row>
    <row r="335" spans="1:15" x14ac:dyDescent="0.25">
      <c r="A335" s="108"/>
      <c r="B335" s="113"/>
      <c r="C335" s="108">
        <f t="shared" si="54"/>
        <v>330</v>
      </c>
      <c r="D335" s="117">
        <f t="shared" si="55"/>
        <v>-117776.84495074695</v>
      </c>
      <c r="E335" s="117" t="e">
        <f t="shared" si="50"/>
        <v>#NUM!</v>
      </c>
      <c r="F335" s="117" t="e">
        <f t="shared" si="51"/>
        <v>#NUM!</v>
      </c>
      <c r="G335" s="118" t="e">
        <f t="shared" si="52"/>
        <v>#NUM!</v>
      </c>
      <c r="H335" s="112"/>
      <c r="I335" s="108"/>
      <c r="J335" s="113"/>
      <c r="K335" s="108">
        <f t="shared" si="56"/>
        <v>330</v>
      </c>
      <c r="L335" s="117">
        <f t="shared" si="57"/>
        <v>-82981.989180246717</v>
      </c>
      <c r="M335" s="117">
        <f t="shared" si="58"/>
        <v>-67378.989816084082</v>
      </c>
      <c r="N335" s="117">
        <f t="shared" si="59"/>
        <v>-15602.999364162635</v>
      </c>
      <c r="O335" s="118">
        <f t="shared" si="53"/>
        <v>956063.5312463094</v>
      </c>
    </row>
    <row r="336" spans="1:15" x14ac:dyDescent="0.25">
      <c r="A336" s="108"/>
      <c r="B336" s="113"/>
      <c r="C336" s="108">
        <f t="shared" si="54"/>
        <v>331</v>
      </c>
      <c r="D336" s="117">
        <f t="shared" si="55"/>
        <v>-117776.84495074695</v>
      </c>
      <c r="E336" s="117" t="e">
        <f t="shared" si="50"/>
        <v>#NUM!</v>
      </c>
      <c r="F336" s="117" t="e">
        <f t="shared" si="51"/>
        <v>#NUM!</v>
      </c>
      <c r="G336" s="118" t="e">
        <f t="shared" si="52"/>
        <v>#NUM!</v>
      </c>
      <c r="H336" s="112"/>
      <c r="I336" s="108"/>
      <c r="J336" s="113"/>
      <c r="K336" s="108">
        <f t="shared" si="56"/>
        <v>331</v>
      </c>
      <c r="L336" s="117">
        <f t="shared" si="57"/>
        <v>-82981.989180246717</v>
      </c>
      <c r="M336" s="117">
        <f t="shared" si="58"/>
        <v>-67833.236505760855</v>
      </c>
      <c r="N336" s="117">
        <f t="shared" si="59"/>
        <v>-15148.752674485862</v>
      </c>
      <c r="O336" s="118">
        <f t="shared" si="53"/>
        <v>888230.29474054859</v>
      </c>
    </row>
    <row r="337" spans="1:15" x14ac:dyDescent="0.25">
      <c r="A337" s="108"/>
      <c r="B337" s="113"/>
      <c r="C337" s="108">
        <f t="shared" si="54"/>
        <v>332</v>
      </c>
      <c r="D337" s="117">
        <f t="shared" si="55"/>
        <v>-117776.84495074695</v>
      </c>
      <c r="E337" s="117" t="e">
        <f t="shared" si="50"/>
        <v>#NUM!</v>
      </c>
      <c r="F337" s="117" t="e">
        <f t="shared" si="51"/>
        <v>#NUM!</v>
      </c>
      <c r="G337" s="118" t="e">
        <f t="shared" si="52"/>
        <v>#NUM!</v>
      </c>
      <c r="H337" s="112"/>
      <c r="I337" s="108"/>
      <c r="J337" s="113"/>
      <c r="K337" s="108">
        <f t="shared" si="56"/>
        <v>332</v>
      </c>
      <c r="L337" s="117">
        <f t="shared" si="57"/>
        <v>-82981.989180246717</v>
      </c>
      <c r="M337" s="117">
        <f t="shared" si="58"/>
        <v>-68290.545575203854</v>
      </c>
      <c r="N337" s="117">
        <f t="shared" si="59"/>
        <v>-14691.443605042863</v>
      </c>
      <c r="O337" s="118">
        <f t="shared" si="53"/>
        <v>819939.74916534475</v>
      </c>
    </row>
    <row r="338" spans="1:15" x14ac:dyDescent="0.25">
      <c r="A338" s="108"/>
      <c r="B338" s="113"/>
      <c r="C338" s="108">
        <f t="shared" si="54"/>
        <v>333</v>
      </c>
      <c r="D338" s="117">
        <f t="shared" si="55"/>
        <v>-117776.84495074695</v>
      </c>
      <c r="E338" s="117" t="e">
        <f t="shared" si="50"/>
        <v>#NUM!</v>
      </c>
      <c r="F338" s="117" t="e">
        <f t="shared" si="51"/>
        <v>#NUM!</v>
      </c>
      <c r="G338" s="118" t="e">
        <f t="shared" si="52"/>
        <v>#NUM!</v>
      </c>
      <c r="H338" s="112"/>
      <c r="I338" s="108"/>
      <c r="J338" s="113"/>
      <c r="K338" s="108">
        <f t="shared" si="56"/>
        <v>333</v>
      </c>
      <c r="L338" s="117">
        <f t="shared" si="57"/>
        <v>-82981.989180246717</v>
      </c>
      <c r="M338" s="117">
        <f t="shared" si="58"/>
        <v>-68750.937669956678</v>
      </c>
      <c r="N338" s="117">
        <f t="shared" si="59"/>
        <v>-14231.051510290039</v>
      </c>
      <c r="O338" s="118">
        <f t="shared" si="53"/>
        <v>751188.81149538804</v>
      </c>
    </row>
    <row r="339" spans="1:15" x14ac:dyDescent="0.25">
      <c r="A339" s="108"/>
      <c r="B339" s="113"/>
      <c r="C339" s="108">
        <f t="shared" si="54"/>
        <v>334</v>
      </c>
      <c r="D339" s="117">
        <f t="shared" si="55"/>
        <v>-117776.84495074695</v>
      </c>
      <c r="E339" s="117" t="e">
        <f t="shared" si="50"/>
        <v>#NUM!</v>
      </c>
      <c r="F339" s="117" t="e">
        <f t="shared" si="51"/>
        <v>#NUM!</v>
      </c>
      <c r="G339" s="118" t="e">
        <f t="shared" si="52"/>
        <v>#NUM!</v>
      </c>
      <c r="H339" s="112"/>
      <c r="I339" s="108"/>
      <c r="J339" s="113"/>
      <c r="K339" s="108">
        <f t="shared" si="56"/>
        <v>334</v>
      </c>
      <c r="L339" s="117">
        <f t="shared" si="57"/>
        <v>-82981.989180246717</v>
      </c>
      <c r="M339" s="117">
        <f t="shared" si="58"/>
        <v>-69214.433574748342</v>
      </c>
      <c r="N339" s="117">
        <f t="shared" si="59"/>
        <v>-13767.555605498375</v>
      </c>
      <c r="O339" s="118">
        <f t="shared" si="53"/>
        <v>681974.3779206397</v>
      </c>
    </row>
    <row r="340" spans="1:15" x14ac:dyDescent="0.25">
      <c r="A340" s="108"/>
      <c r="B340" s="113"/>
      <c r="C340" s="108">
        <f t="shared" si="54"/>
        <v>335</v>
      </c>
      <c r="D340" s="117">
        <f t="shared" si="55"/>
        <v>-117776.84495074695</v>
      </c>
      <c r="E340" s="117" t="e">
        <f t="shared" si="50"/>
        <v>#NUM!</v>
      </c>
      <c r="F340" s="117" t="e">
        <f t="shared" si="51"/>
        <v>#NUM!</v>
      </c>
      <c r="G340" s="118" t="e">
        <f t="shared" si="52"/>
        <v>#NUM!</v>
      </c>
      <c r="H340" s="112"/>
      <c r="I340" s="108"/>
      <c r="J340" s="113"/>
      <c r="K340" s="108">
        <f t="shared" si="56"/>
        <v>335</v>
      </c>
      <c r="L340" s="117">
        <f t="shared" si="57"/>
        <v>-82981.989180246717</v>
      </c>
      <c r="M340" s="117">
        <f t="shared" si="58"/>
        <v>-69681.054214431453</v>
      </c>
      <c r="N340" s="117">
        <f t="shared" si="59"/>
        <v>-13300.934965815264</v>
      </c>
      <c r="O340" s="118">
        <f t="shared" si="53"/>
        <v>612293.32370620826</v>
      </c>
    </row>
    <row r="341" spans="1:15" x14ac:dyDescent="0.25">
      <c r="A341" s="108"/>
      <c r="B341" s="113">
        <f>SUM(D330:D341)</f>
        <v>-1413322.1394089635</v>
      </c>
      <c r="C341" s="108">
        <f t="shared" si="54"/>
        <v>336</v>
      </c>
      <c r="D341" s="117">
        <f t="shared" si="55"/>
        <v>-117776.84495074695</v>
      </c>
      <c r="E341" s="117" t="e">
        <f t="shared" si="50"/>
        <v>#NUM!</v>
      </c>
      <c r="F341" s="117" t="e">
        <f t="shared" si="51"/>
        <v>#NUM!</v>
      </c>
      <c r="G341" s="118" t="e">
        <f t="shared" si="52"/>
        <v>#NUM!</v>
      </c>
      <c r="H341" s="112"/>
      <c r="I341" s="108"/>
      <c r="J341" s="113">
        <f>SUM(L330:L341)</f>
        <v>-995783.87016296061</v>
      </c>
      <c r="K341" s="108">
        <f t="shared" si="56"/>
        <v>336</v>
      </c>
      <c r="L341" s="117">
        <f t="shared" si="57"/>
        <v>-82981.989180246717</v>
      </c>
      <c r="M341" s="117">
        <f t="shared" si="58"/>
        <v>-70150.820654926996</v>
      </c>
      <c r="N341" s="117">
        <f t="shared" si="59"/>
        <v>-12831.168525319721</v>
      </c>
      <c r="O341" s="118">
        <f t="shared" si="53"/>
        <v>542142.50305128121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Havlíček Jan</cp:lastModifiedBy>
  <cp:lastPrinted>2001-12-10T00:58:37Z</cp:lastPrinted>
  <dcterms:created xsi:type="dcterms:W3CDTF">2000-04-05T02:54:46Z</dcterms:created>
  <dcterms:modified xsi:type="dcterms:W3CDTF">2023-09-10T15:31:47Z</dcterms:modified>
</cp:coreProperties>
</file>