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228" windowWidth="12120" windowHeight="8580"/>
  </bookViews>
  <sheets>
    <sheet name="S&amp;D" sheetId="1" r:id="rId1"/>
    <sheet name="Facts" sheetId="2" r:id="rId2"/>
    <sheet name="Comparison" sheetId="3" r:id="rId3"/>
  </sheets>
  <calcPr calcId="92512"/>
</workbook>
</file>

<file path=xl/calcChain.xml><?xml version="1.0" encoding="utf-8"?>
<calcChain xmlns="http://schemas.openxmlformats.org/spreadsheetml/2006/main">
  <c r="B5" i="3" l="1"/>
  <c r="B6" i="3"/>
  <c r="B7" i="3"/>
  <c r="B8" i="3"/>
  <c r="M3" i="2"/>
  <c r="D4" i="2"/>
  <c r="E4" i="2"/>
  <c r="F4" i="2"/>
  <c r="G4" i="2"/>
  <c r="H4" i="2"/>
  <c r="I4" i="2"/>
  <c r="J4" i="2"/>
  <c r="K4" i="2"/>
  <c r="L4" i="2"/>
  <c r="M4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F33" i="2"/>
  <c r="G33" i="2"/>
  <c r="H33" i="2"/>
  <c r="C34" i="2"/>
  <c r="D34" i="2"/>
  <c r="F34" i="2"/>
  <c r="G34" i="2"/>
  <c r="H34" i="2"/>
  <c r="C35" i="2"/>
  <c r="D35" i="2"/>
  <c r="F35" i="2"/>
  <c r="G35" i="2"/>
  <c r="H35" i="2"/>
  <c r="C36" i="2"/>
  <c r="D36" i="2"/>
  <c r="F36" i="2"/>
  <c r="G36" i="2"/>
  <c r="H36" i="2"/>
  <c r="C37" i="2"/>
  <c r="D37" i="2"/>
  <c r="F37" i="2"/>
  <c r="G37" i="2"/>
  <c r="H37" i="2"/>
  <c r="B54" i="2"/>
  <c r="B55" i="2"/>
  <c r="B59" i="2"/>
  <c r="C59" i="2"/>
  <c r="F59" i="2"/>
  <c r="G59" i="2"/>
  <c r="H59" i="2"/>
  <c r="B60" i="2"/>
  <c r="C60" i="2"/>
  <c r="F60" i="2"/>
  <c r="G60" i="2"/>
  <c r="H60" i="2"/>
  <c r="B61" i="2"/>
  <c r="C61" i="2"/>
  <c r="F61" i="2"/>
  <c r="G61" i="2"/>
  <c r="H61" i="2"/>
  <c r="B62" i="2"/>
  <c r="C62" i="2"/>
  <c r="F62" i="2"/>
  <c r="G62" i="2"/>
  <c r="H62" i="2"/>
  <c r="B63" i="2"/>
  <c r="C63" i="2"/>
  <c r="F63" i="2"/>
  <c r="G63" i="2"/>
  <c r="H63" i="2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B17" i="1"/>
  <c r="C17" i="1"/>
  <c r="E17" i="1"/>
  <c r="F17" i="1"/>
  <c r="G17" i="1"/>
  <c r="B18" i="1"/>
  <c r="C18" i="1"/>
  <c r="E18" i="1"/>
  <c r="F18" i="1"/>
  <c r="G18" i="1"/>
  <c r="B19" i="1"/>
  <c r="C19" i="1"/>
  <c r="E19" i="1"/>
  <c r="F19" i="1"/>
  <c r="G19" i="1"/>
  <c r="B20" i="1"/>
  <c r="C20" i="1"/>
  <c r="E20" i="1"/>
  <c r="F20" i="1"/>
  <c r="G20" i="1"/>
  <c r="D26" i="1"/>
  <c r="F26" i="1"/>
  <c r="D27" i="1"/>
  <c r="F27" i="1"/>
  <c r="D28" i="1"/>
  <c r="F28" i="1"/>
  <c r="D29" i="1"/>
  <c r="F29" i="1"/>
  <c r="B36" i="1"/>
  <c r="C36" i="1"/>
  <c r="D36" i="1"/>
  <c r="K36" i="1"/>
  <c r="L36" i="1"/>
  <c r="B37" i="1"/>
  <c r="C37" i="1"/>
  <c r="D37" i="1"/>
  <c r="J37" i="1"/>
  <c r="K37" i="1"/>
  <c r="L37" i="1"/>
  <c r="B38" i="1"/>
  <c r="C38" i="1"/>
  <c r="D38" i="1"/>
  <c r="K38" i="1"/>
  <c r="L38" i="1"/>
  <c r="B39" i="1"/>
  <c r="C39" i="1"/>
  <c r="D39" i="1"/>
  <c r="J39" i="1"/>
  <c r="K39" i="1"/>
  <c r="L39" i="1"/>
  <c r="L41" i="1"/>
</calcChain>
</file>

<file path=xl/comments1.xml><?xml version="1.0" encoding="utf-8"?>
<comments xmlns="http://schemas.openxmlformats.org/spreadsheetml/2006/main">
  <authors>
    <author>pallen</author>
  </authors>
  <commentList>
    <comment ref="C29" authorId="0" shapeId="0">
      <text>
        <r>
          <rPr>
            <sz val="8"/>
            <color indexed="81"/>
            <rFont val="Tahoma"/>
          </rPr>
          <t xml:space="preserve">assume college inn returns but another dorm is renovated
 </t>
        </r>
      </text>
    </comment>
  </commentList>
</comments>
</file>

<file path=xl/sharedStrings.xml><?xml version="1.0" encoding="utf-8"?>
<sst xmlns="http://schemas.openxmlformats.org/spreadsheetml/2006/main" count="126" uniqueCount="98">
  <si>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</si>
  <si>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</si>
  <si>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</si>
  <si>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</si>
  <si>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</si>
  <si>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</si>
  <si>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</si>
  <si>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</si>
  <si>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</si>
  <si>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</si>
  <si>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</si>
  <si>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</si>
  <si>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</si>
  <si>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</si>
  <si>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</si>
  <si>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</si>
  <si>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</si>
  <si>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</si>
  <si>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</si>
  <si>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</si>
  <si>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</si>
  <si>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</si>
  <si>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</si>
  <si>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</si>
  <si>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</si>
  <si>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</si>
  <si>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</si>
  <si>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</si>
  <si>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</si>
  <si>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</si>
  <si>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</si>
  <si>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</si>
  <si>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</si>
  <si>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</si>
  <si>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</si>
  <si>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</si>
  <si>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</si>
  <si>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</si>
  <si>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</si>
  <si>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</si>
  <si>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</si>
  <si>
    <t>total</t>
  </si>
  <si>
    <t>Eff</t>
  </si>
  <si>
    <t>1/1</t>
  </si>
  <si>
    <t>2/1</t>
  </si>
  <si>
    <t>2/1.5</t>
  </si>
  <si>
    <t>2/2</t>
  </si>
  <si>
    <t>3/3</t>
  </si>
  <si>
    <t>3+</t>
  </si>
  <si>
    <t>3/2.5</t>
  </si>
  <si>
    <t>3/2</t>
  </si>
  <si>
    <t>(%)</t>
  </si>
  <si>
    <t>Apartments in San Marcos</t>
  </si>
  <si>
    <t>Employment</t>
  </si>
  <si>
    <t>Jobs</t>
  </si>
  <si>
    <t>Annual</t>
  </si>
  <si>
    <t>Change</t>
  </si>
  <si>
    <t>Percent</t>
  </si>
  <si>
    <t>**Source:  Texas Workforce Commission,March 2001</t>
  </si>
  <si>
    <t xml:space="preserve">      (capitol market research)</t>
  </si>
  <si>
    <t>Assumptions:  Employment/population ratio .53</t>
  </si>
  <si>
    <t xml:space="preserve">                      Rental demand 50% of new hh's</t>
  </si>
  <si>
    <t xml:space="preserve">                      Apt demand 76% of new rentals</t>
  </si>
  <si>
    <t>Population</t>
  </si>
  <si>
    <t>Increase</t>
  </si>
  <si>
    <t xml:space="preserve">New </t>
  </si>
  <si>
    <t>Households</t>
  </si>
  <si>
    <t>Apt</t>
  </si>
  <si>
    <t>95-00 Chg</t>
  </si>
  <si>
    <t>per year</t>
  </si>
  <si>
    <t>San Marcos</t>
  </si>
  <si>
    <t>Total jobs</t>
  </si>
  <si>
    <t>Cumul</t>
  </si>
  <si>
    <t>job growth</t>
  </si>
  <si>
    <t>Non-student Housing(Population based)</t>
  </si>
  <si>
    <t>Total Demand</t>
  </si>
  <si>
    <t>Per PA</t>
  </si>
  <si>
    <t>Per GT</t>
  </si>
  <si>
    <t>Differences:  Greg calculates 500 students to 500 units.  Also his non-students are approx 350/year vs. 220/year per PA.</t>
  </si>
  <si>
    <t>Per CMR</t>
  </si>
  <si>
    <t xml:space="preserve">    CMR only assumes 170 new students per year.  Nonstudent units approx 260/year</t>
  </si>
  <si>
    <t>Non-student Housing(Emloyment based)</t>
  </si>
  <si>
    <t>Emp. Growth</t>
  </si>
  <si>
    <t>Employ/</t>
  </si>
  <si>
    <t>Pop (.53)</t>
  </si>
  <si>
    <t>Aquerina Springs</t>
  </si>
  <si>
    <t>Bishop's Corner</t>
  </si>
  <si>
    <t>Blazer Development</t>
  </si>
  <si>
    <t>Bonner-Carrington</t>
  </si>
  <si>
    <t xml:space="preserve">Capstone </t>
  </si>
  <si>
    <t>Fairfield Exchange</t>
  </si>
  <si>
    <t>Jackson Commons</t>
  </si>
  <si>
    <t>Lish Site</t>
  </si>
  <si>
    <t>Melrose Place</t>
  </si>
  <si>
    <t>Comments</t>
  </si>
  <si>
    <t>Palazzo Phase II</t>
  </si>
  <si>
    <t>Randall Morris</t>
  </si>
  <si>
    <t>Serena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</si>
</sst>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9" fontId="0" fillId="0" borderId="0" xfId="3" applyFont="1"/>
    <xf numFmtId="165" fontId="0" fillId="0" borderId="0" xfId="1" applyNumberFormat="1" applyFont="1"/>
    <xf numFmtId="165" fontId="0" fillId="0" borderId="0" xfId="0" applyNumberFormat="1"/>
    <xf numFmtId="10" fontId="0" fillId="0" borderId="0" xfId="3" applyNumberFormat="1" applyFont="1"/>
    <xf numFmtId="0" fontId="3" fillId="0" borderId="0" xfId="0" applyFont="1"/>
    <xf numFmtId="0" fontId="5" fillId="2" borderId="0" xfId="0" applyFont="1" applyFill="1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center"/>
    </xf>
    <xf numFmtId="37" fontId="0" fillId="0" borderId="0" xfId="2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61"/>
  <sheetViews>
    <sheetView tabSelected="1" topLeftCell="A31" workbookViewId="0">
      <selection activeCell="H49" sqref="H49"/>
    </sheetView>
  </sheetViews>
  <sheetFormatPr defaultColWidth="11.6640625" defaultRowHeight="13.2" x14ac:dyDescent="0.25"/>
  <cols>
    <col min="1" max="16384" width="11.6640625" style="1"/>
  </cols>
  <sheetData>
    <row r="3" spans="1:9" x14ac:dyDescent="0.25">
      <c r="B3" s="28" t="s">
        <v>74</v>
      </c>
      <c r="C3" s="28"/>
      <c r="D3" s="28"/>
      <c r="E3" s="28"/>
      <c r="F3" s="28"/>
      <c r="G3" s="28"/>
      <c r="H3" s="28"/>
      <c r="I3" s="8"/>
    </row>
    <row r="4" spans="1:9" x14ac:dyDescent="0.25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5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5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5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5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5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5">
      <c r="B13" s="28" t="s">
        <v>81</v>
      </c>
      <c r="C13" s="28"/>
      <c r="D13" s="28"/>
      <c r="E13" s="28"/>
      <c r="F13" s="28"/>
      <c r="G13" s="28"/>
      <c r="H13" s="28"/>
      <c r="I13" s="27"/>
    </row>
    <row r="14" spans="1:9" x14ac:dyDescent="0.25">
      <c r="A14" s="4"/>
      <c r="B14" s="4" t="s">
        <v>82</v>
      </c>
      <c r="C14" s="4" t="s">
        <v>83</v>
      </c>
      <c r="D14" s="4" t="s">
        <v>25</v>
      </c>
      <c r="F14" s="4"/>
      <c r="G14" s="4" t="s">
        <v>7</v>
      </c>
      <c r="H14" s="4"/>
      <c r="I14" s="4"/>
    </row>
    <row r="15" spans="1:9" x14ac:dyDescent="0.25">
      <c r="A15" s="5" t="s">
        <v>11</v>
      </c>
      <c r="B15" s="5" t="s">
        <v>70</v>
      </c>
      <c r="C15" s="5" t="s">
        <v>84</v>
      </c>
      <c r="D15" s="5" t="s">
        <v>26</v>
      </c>
      <c r="E15" s="5" t="s">
        <v>6</v>
      </c>
      <c r="F15" s="6" t="s">
        <v>8</v>
      </c>
      <c r="G15" s="6" t="s">
        <v>10</v>
      </c>
      <c r="I15" s="6"/>
    </row>
    <row r="17" spans="1:12" x14ac:dyDescent="0.25">
      <c r="A17" s="1">
        <v>2002</v>
      </c>
      <c r="B17" s="2">
        <f>Facts!B60</f>
        <v>482.10179999999997</v>
      </c>
      <c r="C17" s="26">
        <f>B17/0.53</f>
        <v>909.62603773584897</v>
      </c>
      <c r="D17" s="1">
        <v>2.5</v>
      </c>
      <c r="E17" s="7">
        <f>C17/D17</f>
        <v>363.85041509433961</v>
      </c>
      <c r="F17" s="7">
        <f>E17*0.5</f>
        <v>181.9252075471698</v>
      </c>
      <c r="G17" s="7">
        <f>F17*0.75</f>
        <v>136.44390566037737</v>
      </c>
    </row>
    <row r="18" spans="1:12" x14ac:dyDescent="0.25">
      <c r="A18" s="1">
        <v>2003</v>
      </c>
      <c r="B18" s="2">
        <f>Facts!B61</f>
        <v>496.56485399999991</v>
      </c>
      <c r="C18" s="26">
        <f>B18/0.53</f>
        <v>936.91481886792428</v>
      </c>
      <c r="D18" s="1">
        <v>2.5</v>
      </c>
      <c r="E18" s="7">
        <f>C18/D18</f>
        <v>374.76592754716972</v>
      </c>
      <c r="F18" s="7">
        <f>E18*0.5</f>
        <v>187.38296377358486</v>
      </c>
      <c r="G18" s="7">
        <f>F18*0.75</f>
        <v>140.53722283018865</v>
      </c>
    </row>
    <row r="19" spans="1:12" x14ac:dyDescent="0.25">
      <c r="A19" s="1">
        <v>2004</v>
      </c>
      <c r="B19" s="2">
        <f>Facts!B62</f>
        <v>511.46179961999991</v>
      </c>
      <c r="C19" s="26">
        <f>B19/0.53</f>
        <v>965.02226343396205</v>
      </c>
      <c r="D19" s="1">
        <v>2.5</v>
      </c>
      <c r="E19" s="7">
        <f>C19/D19</f>
        <v>386.00890537358481</v>
      </c>
      <c r="F19" s="7">
        <f>E19*0.5</f>
        <v>193.0044526867924</v>
      </c>
      <c r="G19" s="7">
        <f>F19*0.75</f>
        <v>144.7533395150943</v>
      </c>
    </row>
    <row r="20" spans="1:12" x14ac:dyDescent="0.25">
      <c r="A20" s="1">
        <v>2005</v>
      </c>
      <c r="B20" s="2">
        <f>Facts!B63</f>
        <v>526.80565360859987</v>
      </c>
      <c r="C20" s="26">
        <f>B20/0.53</f>
        <v>993.97293133698088</v>
      </c>
      <c r="D20" s="1">
        <v>2.5</v>
      </c>
      <c r="E20" s="7">
        <f>C20/D20</f>
        <v>397.58917253479234</v>
      </c>
      <c r="F20" s="7">
        <f>E20*0.5</f>
        <v>198.79458626739617</v>
      </c>
      <c r="G20" s="7">
        <f>F20*0.75</f>
        <v>149.09593970054712</v>
      </c>
    </row>
    <row r="22" spans="1:12" x14ac:dyDescent="0.25">
      <c r="B22" s="28" t="s">
        <v>27</v>
      </c>
      <c r="C22" s="28"/>
      <c r="D22" s="28"/>
      <c r="E22" s="28"/>
      <c r="F22" s="28"/>
    </row>
    <row r="23" spans="1:12" x14ac:dyDescent="0.25">
      <c r="B23" s="4" t="s">
        <v>12</v>
      </c>
      <c r="D23" s="4" t="s">
        <v>15</v>
      </c>
      <c r="E23" s="4" t="s">
        <v>17</v>
      </c>
      <c r="F23" s="4" t="s">
        <v>20</v>
      </c>
    </row>
    <row r="24" spans="1:12" x14ac:dyDescent="0.25">
      <c r="A24" s="5" t="s">
        <v>11</v>
      </c>
      <c r="B24" s="5" t="s">
        <v>13</v>
      </c>
      <c r="C24" s="5" t="s">
        <v>14</v>
      </c>
      <c r="D24" s="5" t="s">
        <v>16</v>
      </c>
      <c r="E24" s="5" t="s">
        <v>18</v>
      </c>
      <c r="F24" s="5" t="s">
        <v>19</v>
      </c>
    </row>
    <row r="26" spans="1:12" x14ac:dyDescent="0.25">
      <c r="A26" s="1">
        <v>2002</v>
      </c>
      <c r="B26" s="1">
        <v>500</v>
      </c>
      <c r="C26" s="1">
        <v>0</v>
      </c>
      <c r="D26" s="1">
        <f>B26-C26</f>
        <v>500</v>
      </c>
      <c r="E26" s="1">
        <v>2</v>
      </c>
      <c r="F26" s="7">
        <f>D26/E26</f>
        <v>250</v>
      </c>
    </row>
    <row r="27" spans="1:12" x14ac:dyDescent="0.25">
      <c r="A27" s="1">
        <v>2003</v>
      </c>
      <c r="B27" s="1">
        <v>500</v>
      </c>
      <c r="C27" s="1">
        <v>420</v>
      </c>
      <c r="D27" s="1">
        <f>B27-C27</f>
        <v>80</v>
      </c>
      <c r="E27" s="1">
        <v>2</v>
      </c>
      <c r="F27" s="7">
        <f>D27/E27</f>
        <v>40</v>
      </c>
    </row>
    <row r="28" spans="1:12" x14ac:dyDescent="0.25">
      <c r="A28" s="1">
        <v>2004</v>
      </c>
      <c r="B28" s="1">
        <v>500</v>
      </c>
      <c r="D28" s="1">
        <f>B28-C28</f>
        <v>500</v>
      </c>
      <c r="E28" s="1">
        <v>2</v>
      </c>
      <c r="F28" s="7">
        <f>D28/E28</f>
        <v>250</v>
      </c>
    </row>
    <row r="29" spans="1:12" x14ac:dyDescent="0.25">
      <c r="A29" s="1">
        <v>2005</v>
      </c>
      <c r="B29" s="1">
        <v>500</v>
      </c>
      <c r="C29" s="1">
        <v>280</v>
      </c>
      <c r="D29" s="1">
        <f>B29-C29</f>
        <v>220</v>
      </c>
      <c r="E29" s="1">
        <v>2</v>
      </c>
      <c r="F29" s="7">
        <f>D29/E29</f>
        <v>110</v>
      </c>
    </row>
    <row r="32" spans="1:12" x14ac:dyDescent="0.25">
      <c r="B32" s="28" t="s">
        <v>23</v>
      </c>
      <c r="C32" s="28"/>
      <c r="D32" s="28"/>
      <c r="E32" s="9"/>
      <c r="F32" s="28" t="s">
        <v>24</v>
      </c>
      <c r="G32" s="28"/>
      <c r="H32" s="28"/>
      <c r="I32" s="28"/>
      <c r="J32" s="28"/>
      <c r="K32" s="28"/>
      <c r="L32" s="11"/>
    </row>
    <row r="33" spans="1:12" x14ac:dyDescent="0.25">
      <c r="B33" s="4" t="s">
        <v>20</v>
      </c>
      <c r="C33" s="4" t="s">
        <v>21</v>
      </c>
      <c r="D33" s="4" t="s">
        <v>22</v>
      </c>
      <c r="F33" s="4" t="s">
        <v>28</v>
      </c>
      <c r="G33" s="4" t="s">
        <v>30</v>
      </c>
      <c r="H33" s="4" t="s">
        <v>32</v>
      </c>
      <c r="I33" s="4" t="s">
        <v>38</v>
      </c>
      <c r="K33" s="4" t="s">
        <v>22</v>
      </c>
      <c r="L33" s="12" t="s">
        <v>34</v>
      </c>
    </row>
    <row r="34" spans="1:12" x14ac:dyDescent="0.25">
      <c r="A34" s="5" t="s">
        <v>11</v>
      </c>
      <c r="B34" s="5" t="s">
        <v>19</v>
      </c>
      <c r="C34" s="5" t="s">
        <v>19</v>
      </c>
      <c r="D34" s="5" t="s">
        <v>19</v>
      </c>
      <c r="F34" s="5" t="s">
        <v>29</v>
      </c>
      <c r="G34" s="5" t="s">
        <v>31</v>
      </c>
      <c r="H34" s="5" t="s">
        <v>33</v>
      </c>
      <c r="I34" s="5" t="s">
        <v>39</v>
      </c>
      <c r="J34" s="5" t="s">
        <v>35</v>
      </c>
      <c r="K34" s="5" t="s">
        <v>24</v>
      </c>
      <c r="L34" s="11"/>
    </row>
    <row r="35" spans="1:12" x14ac:dyDescent="0.25">
      <c r="L35" s="11"/>
    </row>
    <row r="36" spans="1:12" x14ac:dyDescent="0.25">
      <c r="A36" s="1">
        <v>2002</v>
      </c>
      <c r="B36" s="7">
        <f>F26</f>
        <v>250</v>
      </c>
      <c r="C36" s="1">
        <f>H7</f>
        <v>210</v>
      </c>
      <c r="D36" s="7">
        <f>C36+B36</f>
        <v>460</v>
      </c>
      <c r="F36" s="1">
        <v>148</v>
      </c>
      <c r="G36" s="1">
        <v>200</v>
      </c>
      <c r="H36" s="1">
        <v>134</v>
      </c>
      <c r="I36" s="1">
        <v>186</v>
      </c>
      <c r="K36" s="1">
        <f>SUM(F36:J36)</f>
        <v>668</v>
      </c>
      <c r="L36" s="13">
        <f>K36-D36</f>
        <v>208</v>
      </c>
    </row>
    <row r="37" spans="1:12" x14ac:dyDescent="0.25">
      <c r="A37" s="1">
        <v>2003</v>
      </c>
      <c r="B37" s="7">
        <f>F27</f>
        <v>40</v>
      </c>
      <c r="C37" s="1">
        <f>H8</f>
        <v>216</v>
      </c>
      <c r="D37" s="7">
        <f>C37+B37</f>
        <v>256</v>
      </c>
      <c r="J37" s="1">
        <f>202+186</f>
        <v>388</v>
      </c>
      <c r="K37" s="1">
        <f>SUM(F37:J37)</f>
        <v>388</v>
      </c>
      <c r="L37" s="13">
        <f>K37-D37</f>
        <v>132</v>
      </c>
    </row>
    <row r="38" spans="1:12" x14ac:dyDescent="0.25">
      <c r="A38" s="1">
        <v>2004</v>
      </c>
      <c r="B38" s="7">
        <f>F28</f>
        <v>250</v>
      </c>
      <c r="C38" s="1">
        <f>H9</f>
        <v>222</v>
      </c>
      <c r="D38" s="7">
        <f>C38+B38</f>
        <v>472</v>
      </c>
      <c r="J38" s="1">
        <v>270</v>
      </c>
      <c r="K38" s="1">
        <f>SUM(F38:J38)</f>
        <v>270</v>
      </c>
      <c r="L38" s="13">
        <f>K38-D38</f>
        <v>-202</v>
      </c>
    </row>
    <row r="39" spans="1:12" x14ac:dyDescent="0.25">
      <c r="A39" s="1">
        <v>2005</v>
      </c>
      <c r="B39" s="7">
        <f>F29</f>
        <v>110</v>
      </c>
      <c r="C39" s="1">
        <f>H10</f>
        <v>228</v>
      </c>
      <c r="D39" s="7">
        <f>C39+B39</f>
        <v>338</v>
      </c>
      <c r="J39" s="1">
        <f>146+180</f>
        <v>326</v>
      </c>
      <c r="K39" s="1">
        <f>SUM(F39:J39)</f>
        <v>326</v>
      </c>
      <c r="L39" s="13">
        <f>K39-D39</f>
        <v>-12</v>
      </c>
    </row>
    <row r="41" spans="1:12" x14ac:dyDescent="0.25">
      <c r="K41" s="1" t="s">
        <v>41</v>
      </c>
      <c r="L41" s="7">
        <f>SUM(L36:L40)</f>
        <v>126</v>
      </c>
    </row>
    <row r="43" spans="1:12" x14ac:dyDescent="0.25">
      <c r="A43" s="10" t="s">
        <v>40</v>
      </c>
    </row>
    <row r="44" spans="1:12" x14ac:dyDescent="0.25">
      <c r="A44" s="10" t="s">
        <v>37</v>
      </c>
    </row>
    <row r="45" spans="1:12" x14ac:dyDescent="0.25">
      <c r="A45" s="10" t="s">
        <v>36</v>
      </c>
    </row>
    <row r="47" spans="1:12" x14ac:dyDescent="0.25">
      <c r="C47" s="1">
        <v>2002</v>
      </c>
      <c r="D47" s="1">
        <v>2003</v>
      </c>
      <c r="E47" s="1">
        <v>2004</v>
      </c>
      <c r="F47" s="1">
        <v>2005</v>
      </c>
      <c r="H47" s="1" t="s">
        <v>94</v>
      </c>
    </row>
    <row r="49" spans="1:1" x14ac:dyDescent="0.25">
      <c r="A49" s="10" t="s">
        <v>85</v>
      </c>
    </row>
    <row r="50" spans="1:1" x14ac:dyDescent="0.25">
      <c r="A50" s="10" t="s">
        <v>86</v>
      </c>
    </row>
    <row r="51" spans="1:1" x14ac:dyDescent="0.25">
      <c r="A51" s="10" t="s">
        <v>87</v>
      </c>
    </row>
    <row r="52" spans="1:1" x14ac:dyDescent="0.25">
      <c r="A52" s="10" t="s">
        <v>88</v>
      </c>
    </row>
    <row r="53" spans="1:1" x14ac:dyDescent="0.25">
      <c r="A53" s="10" t="s">
        <v>89</v>
      </c>
    </row>
    <row r="54" spans="1:1" x14ac:dyDescent="0.25">
      <c r="A54" s="10" t="s">
        <v>90</v>
      </c>
    </row>
    <row r="55" spans="1:1" x14ac:dyDescent="0.25">
      <c r="A55" s="10" t="s">
        <v>91</v>
      </c>
    </row>
    <row r="56" spans="1:1" x14ac:dyDescent="0.25">
      <c r="A56" s="10" t="s">
        <v>92</v>
      </c>
    </row>
    <row r="57" spans="1:1" x14ac:dyDescent="0.25">
      <c r="A57" s="10" t="s">
        <v>93</v>
      </c>
    </row>
    <row r="58" spans="1:1" x14ac:dyDescent="0.25">
      <c r="A58" s="10" t="s">
        <v>93</v>
      </c>
    </row>
    <row r="59" spans="1:1" x14ac:dyDescent="0.25">
      <c r="A59" s="10" t="s">
        <v>95</v>
      </c>
    </row>
    <row r="60" spans="1:1" x14ac:dyDescent="0.25">
      <c r="A60" s="10" t="s">
        <v>96</v>
      </c>
    </row>
    <row r="61" spans="1:1" x14ac:dyDescent="0.25">
      <c r="A61" s="10" t="s">
        <v>97</v>
      </c>
    </row>
  </sheetData>
  <mergeCells count="5">
    <mergeCell ref="B32:D32"/>
    <mergeCell ref="B3:H3"/>
    <mergeCell ref="B22:F22"/>
    <mergeCell ref="F32:K32"/>
    <mergeCell ref="B13:H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opLeftCell="A40" workbookViewId="0">
      <selection activeCell="B61" sqref="B61"/>
    </sheetView>
  </sheetViews>
  <sheetFormatPr defaultRowHeight="13.2" x14ac:dyDescent="0.25"/>
  <cols>
    <col min="2" max="2" width="11.33203125" bestFit="1" customWidth="1"/>
    <col min="6" max="6" width="11.33203125" bestFit="1" customWidth="1"/>
  </cols>
  <sheetData>
    <row r="2" spans="1:13" x14ac:dyDescent="0.25">
      <c r="D2" t="s">
        <v>42</v>
      </c>
      <c r="E2" s="14" t="s">
        <v>43</v>
      </c>
      <c r="F2" s="15" t="s">
        <v>44</v>
      </c>
      <c r="G2" s="15" t="s">
        <v>45</v>
      </c>
      <c r="H2" s="15" t="s">
        <v>46</v>
      </c>
      <c r="I2" s="14" t="s">
        <v>50</v>
      </c>
      <c r="J2" t="s">
        <v>49</v>
      </c>
      <c r="K2" s="15" t="s">
        <v>47</v>
      </c>
      <c r="L2" t="s">
        <v>48</v>
      </c>
      <c r="M2" t="s">
        <v>22</v>
      </c>
    </row>
    <row r="3" spans="1:13" x14ac:dyDescent="0.25">
      <c r="A3" t="s">
        <v>52</v>
      </c>
      <c r="D3">
        <v>132</v>
      </c>
      <c r="E3">
        <v>2117</v>
      </c>
      <c r="F3">
        <v>718</v>
      </c>
      <c r="G3">
        <v>471</v>
      </c>
      <c r="H3">
        <v>1406</v>
      </c>
      <c r="I3">
        <v>199</v>
      </c>
      <c r="J3">
        <v>0</v>
      </c>
      <c r="K3">
        <v>213</v>
      </c>
      <c r="L3">
        <v>241</v>
      </c>
      <c r="M3">
        <f>SUM(D3:L3)</f>
        <v>5497</v>
      </c>
    </row>
    <row r="4" spans="1:13" x14ac:dyDescent="0.25">
      <c r="C4" t="s">
        <v>51</v>
      </c>
      <c r="D4" s="16">
        <f>D3/$M$3</f>
        <v>2.4013098053483718E-2</v>
      </c>
      <c r="E4" s="16">
        <f t="shared" ref="E4:L4" si="0">E3/$M$3</f>
        <v>0.38511915590321993</v>
      </c>
      <c r="F4" s="16">
        <f t="shared" si="0"/>
        <v>0.13061670001819173</v>
      </c>
      <c r="G4" s="16">
        <f t="shared" si="0"/>
        <v>8.568309987265782E-2</v>
      </c>
      <c r="H4" s="16">
        <f t="shared" si="0"/>
        <v>0.25577587775150085</v>
      </c>
      <c r="I4" s="16">
        <f t="shared" si="0"/>
        <v>3.6201564489721665E-2</v>
      </c>
      <c r="J4" s="16">
        <f t="shared" si="0"/>
        <v>0</v>
      </c>
      <c r="K4" s="16">
        <f t="shared" si="0"/>
        <v>3.8748408222666911E-2</v>
      </c>
      <c r="L4" s="16">
        <f t="shared" si="0"/>
        <v>4.3842095688557396E-2</v>
      </c>
      <c r="M4" s="16">
        <f>SUM(D4:L4)</f>
        <v>1.0000000000000002</v>
      </c>
    </row>
    <row r="17" spans="1:8" ht="15.6" x14ac:dyDescent="0.3">
      <c r="A17" s="21" t="s">
        <v>53</v>
      </c>
      <c r="B17" s="22"/>
    </row>
    <row r="19" spans="1:8" x14ac:dyDescent="0.25">
      <c r="A19" s="20" t="s">
        <v>0</v>
      </c>
      <c r="F19">
        <v>0.53</v>
      </c>
      <c r="G19">
        <v>2.44</v>
      </c>
    </row>
    <row r="20" spans="1:8" x14ac:dyDescent="0.25">
      <c r="B20" t="s">
        <v>22</v>
      </c>
      <c r="C20" t="s">
        <v>55</v>
      </c>
      <c r="D20" t="s">
        <v>57</v>
      </c>
      <c r="F20" t="s">
        <v>63</v>
      </c>
      <c r="G20" t="s">
        <v>65</v>
      </c>
      <c r="H20" t="s">
        <v>67</v>
      </c>
    </row>
    <row r="21" spans="1:8" x14ac:dyDescent="0.25">
      <c r="B21" t="s">
        <v>54</v>
      </c>
      <c r="C21" t="s">
        <v>56</v>
      </c>
      <c r="D21" t="s">
        <v>56</v>
      </c>
      <c r="F21" t="s">
        <v>64</v>
      </c>
      <c r="G21" t="s">
        <v>66</v>
      </c>
      <c r="H21" t="s">
        <v>23</v>
      </c>
    </row>
    <row r="22" spans="1:8" x14ac:dyDescent="0.25">
      <c r="A22">
        <v>1990</v>
      </c>
      <c r="B22" s="17">
        <v>379200</v>
      </c>
    </row>
    <row r="23" spans="1:8" x14ac:dyDescent="0.25">
      <c r="A23">
        <v>1991</v>
      </c>
      <c r="B23" s="17">
        <v>391500</v>
      </c>
      <c r="C23" s="18">
        <f>B23-B22</f>
        <v>12300</v>
      </c>
      <c r="D23" s="19">
        <f>C23/B22</f>
        <v>3.2436708860759493E-2</v>
      </c>
      <c r="F23" s="18"/>
      <c r="G23" s="18"/>
    </row>
    <row r="24" spans="1:8" x14ac:dyDescent="0.25">
      <c r="A24">
        <v>1992</v>
      </c>
      <c r="B24" s="17">
        <v>407000</v>
      </c>
      <c r="C24" s="18">
        <f t="shared" ref="C24:C37" si="1">B24-B23</f>
        <v>15500</v>
      </c>
      <c r="D24" s="19">
        <f t="shared" ref="D24:D37" si="2">C24/B23</f>
        <v>3.9591315453384422E-2</v>
      </c>
      <c r="F24" s="18"/>
      <c r="G24" s="18"/>
    </row>
    <row r="25" spans="1:8" x14ac:dyDescent="0.25">
      <c r="A25">
        <v>1993</v>
      </c>
      <c r="B25" s="17">
        <v>453800</v>
      </c>
      <c r="C25" s="18">
        <f t="shared" si="1"/>
        <v>46800</v>
      </c>
      <c r="D25" s="19">
        <f t="shared" si="2"/>
        <v>0.11498771498771498</v>
      </c>
      <c r="F25" s="18"/>
      <c r="G25" s="18"/>
    </row>
    <row r="26" spans="1:8" x14ac:dyDescent="0.25">
      <c r="A26">
        <v>1994</v>
      </c>
      <c r="B26" s="17">
        <v>484700</v>
      </c>
      <c r="C26" s="18">
        <f t="shared" si="1"/>
        <v>30900</v>
      </c>
      <c r="D26" s="19">
        <f t="shared" si="2"/>
        <v>6.809167033935655E-2</v>
      </c>
      <c r="F26" s="18"/>
      <c r="G26" s="18"/>
    </row>
    <row r="27" spans="1:8" x14ac:dyDescent="0.25">
      <c r="A27">
        <v>1995</v>
      </c>
      <c r="B27" s="17">
        <v>517200</v>
      </c>
      <c r="C27" s="18">
        <f t="shared" si="1"/>
        <v>32500</v>
      </c>
      <c r="D27" s="19">
        <f t="shared" si="2"/>
        <v>6.7051784609036519E-2</v>
      </c>
      <c r="F27" s="18"/>
      <c r="G27" s="18"/>
    </row>
    <row r="28" spans="1:8" x14ac:dyDescent="0.25">
      <c r="A28">
        <v>1996</v>
      </c>
      <c r="B28" s="17">
        <v>540400</v>
      </c>
      <c r="C28" s="18">
        <f t="shared" si="1"/>
        <v>23200</v>
      </c>
      <c r="D28" s="19">
        <f t="shared" si="2"/>
        <v>4.4856921887084303E-2</v>
      </c>
      <c r="F28" s="18"/>
      <c r="G28" s="18"/>
    </row>
    <row r="29" spans="1:8" x14ac:dyDescent="0.25">
      <c r="A29">
        <v>1997</v>
      </c>
      <c r="B29" s="17">
        <v>566300</v>
      </c>
      <c r="C29" s="18">
        <f t="shared" si="1"/>
        <v>25900</v>
      </c>
      <c r="D29" s="19">
        <f t="shared" si="2"/>
        <v>4.792746113989637E-2</v>
      </c>
      <c r="F29" s="18"/>
      <c r="G29" s="18"/>
    </row>
    <row r="30" spans="1:8" x14ac:dyDescent="0.25">
      <c r="A30">
        <v>1998</v>
      </c>
      <c r="B30" s="17">
        <v>600700</v>
      </c>
      <c r="C30" s="18">
        <f t="shared" si="1"/>
        <v>34400</v>
      </c>
      <c r="D30" s="19">
        <f t="shared" si="2"/>
        <v>6.0745188062864205E-2</v>
      </c>
      <c r="F30" s="18"/>
      <c r="G30" s="18"/>
    </row>
    <row r="31" spans="1:8" x14ac:dyDescent="0.25">
      <c r="A31">
        <v>1999</v>
      </c>
      <c r="B31" s="17">
        <v>635500</v>
      </c>
      <c r="C31" s="18">
        <f t="shared" si="1"/>
        <v>34800</v>
      </c>
      <c r="D31" s="19">
        <f t="shared" si="2"/>
        <v>5.7932412185783252E-2</v>
      </c>
      <c r="F31" s="18"/>
      <c r="G31" s="18"/>
    </row>
    <row r="32" spans="1:8" x14ac:dyDescent="0.25">
      <c r="A32">
        <v>2000</v>
      </c>
      <c r="B32" s="17">
        <v>672000</v>
      </c>
      <c r="C32" s="18">
        <f t="shared" si="1"/>
        <v>36500</v>
      </c>
      <c r="D32" s="19">
        <f t="shared" si="2"/>
        <v>5.7435090479937057E-2</v>
      </c>
      <c r="F32" s="18"/>
      <c r="G32" s="18"/>
    </row>
    <row r="33" spans="1:8" x14ac:dyDescent="0.25">
      <c r="A33">
        <v>2001</v>
      </c>
      <c r="B33" s="17">
        <v>700224</v>
      </c>
      <c r="C33" s="18">
        <f t="shared" si="1"/>
        <v>28224</v>
      </c>
      <c r="D33" s="19">
        <f t="shared" si="2"/>
        <v>4.2000000000000003E-2</v>
      </c>
      <c r="F33" s="18">
        <f>C33/$F$19</f>
        <v>53252.83018867924</v>
      </c>
      <c r="G33" s="18">
        <f>F33/$G$19</f>
        <v>21824.93040519641</v>
      </c>
      <c r="H33" s="18">
        <f>G33*0.5*0.75</f>
        <v>8184.3489019486533</v>
      </c>
    </row>
    <row r="34" spans="1:8" x14ac:dyDescent="0.25">
      <c r="A34">
        <v>2002</v>
      </c>
      <c r="B34" s="17">
        <v>729633</v>
      </c>
      <c r="C34" s="18">
        <f t="shared" si="1"/>
        <v>29409</v>
      </c>
      <c r="D34" s="19">
        <f t="shared" si="2"/>
        <v>4.1999417329311763E-2</v>
      </c>
      <c r="F34" s="18">
        <f>C34/$F$19</f>
        <v>55488.67924528302</v>
      </c>
      <c r="G34" s="18">
        <f>F34/$G$19</f>
        <v>22741.261985771729</v>
      </c>
      <c r="H34" s="18">
        <f>G34*0.5*0.75</f>
        <v>8527.9732446643975</v>
      </c>
    </row>
    <row r="35" spans="1:8" x14ac:dyDescent="0.25">
      <c r="A35">
        <v>2003</v>
      </c>
      <c r="B35" s="17">
        <v>760278</v>
      </c>
      <c r="C35" s="18">
        <f t="shared" si="1"/>
        <v>30645</v>
      </c>
      <c r="D35" s="19">
        <f t="shared" si="2"/>
        <v>4.2000567408546491E-2</v>
      </c>
      <c r="F35" s="18">
        <f>C35/$F$19</f>
        <v>57820.75471698113</v>
      </c>
      <c r="G35" s="18">
        <f>F35/$G$19</f>
        <v>23697.030621713577</v>
      </c>
      <c r="H35" s="18">
        <f>G35*0.5*0.75</f>
        <v>8886.3864831425908</v>
      </c>
    </row>
    <row r="36" spans="1:8" x14ac:dyDescent="0.25">
      <c r="A36">
        <v>2004</v>
      </c>
      <c r="B36" s="17">
        <v>792210</v>
      </c>
      <c r="C36" s="18">
        <f t="shared" si="1"/>
        <v>31932</v>
      </c>
      <c r="D36" s="19">
        <f t="shared" si="2"/>
        <v>4.2000426159904666E-2</v>
      </c>
      <c r="F36" s="18">
        <f>C36/$F$19</f>
        <v>60249.056603773584</v>
      </c>
      <c r="G36" s="18">
        <f>F36/$G$19</f>
        <v>24692.23631302196</v>
      </c>
      <c r="H36" s="18">
        <f>G36*0.5*0.75</f>
        <v>9259.588617383235</v>
      </c>
    </row>
    <row r="37" spans="1:8" x14ac:dyDescent="0.25">
      <c r="A37">
        <v>2005</v>
      </c>
      <c r="B37" s="17">
        <v>825482</v>
      </c>
      <c r="C37" s="18">
        <f t="shared" si="1"/>
        <v>33272</v>
      </c>
      <c r="D37" s="19">
        <f t="shared" si="2"/>
        <v>4.1998964920917432E-2</v>
      </c>
      <c r="F37" s="18">
        <f>C37/$F$19</f>
        <v>62777.358490566032</v>
      </c>
      <c r="G37" s="18">
        <f>F37/$G$19</f>
        <v>25728.42561088772</v>
      </c>
      <c r="H37" s="18">
        <f>G37*0.5*0.75</f>
        <v>9648.1596040828954</v>
      </c>
    </row>
    <row r="39" spans="1:8" x14ac:dyDescent="0.25">
      <c r="A39" t="s">
        <v>58</v>
      </c>
    </row>
    <row r="40" spans="1:8" x14ac:dyDescent="0.25">
      <c r="A40" t="s">
        <v>59</v>
      </c>
    </row>
    <row r="41" spans="1:8" x14ac:dyDescent="0.25">
      <c r="A41" t="s">
        <v>60</v>
      </c>
    </row>
    <row r="42" spans="1:8" x14ac:dyDescent="0.25">
      <c r="A42" t="s">
        <v>61</v>
      </c>
    </row>
    <row r="43" spans="1:8" x14ac:dyDescent="0.25">
      <c r="A43" t="s">
        <v>62</v>
      </c>
    </row>
    <row r="46" spans="1:8" x14ac:dyDescent="0.25">
      <c r="A46" s="20" t="s">
        <v>70</v>
      </c>
    </row>
    <row r="47" spans="1:8" x14ac:dyDescent="0.25">
      <c r="B47" t="s">
        <v>71</v>
      </c>
    </row>
    <row r="48" spans="1:8" x14ac:dyDescent="0.25">
      <c r="A48">
        <v>1993</v>
      </c>
      <c r="B48">
        <v>11204</v>
      </c>
    </row>
    <row r="49" spans="1:8" x14ac:dyDescent="0.25">
      <c r="A49">
        <v>1995</v>
      </c>
      <c r="B49">
        <v>12548</v>
      </c>
    </row>
    <row r="50" spans="1:8" x14ac:dyDescent="0.25">
      <c r="A50">
        <v>1998</v>
      </c>
      <c r="B50">
        <v>15788</v>
      </c>
    </row>
    <row r="51" spans="1:8" x14ac:dyDescent="0.25">
      <c r="A51">
        <v>1999</v>
      </c>
      <c r="B51">
        <v>15930</v>
      </c>
    </row>
    <row r="52" spans="1:8" x14ac:dyDescent="0.25">
      <c r="A52">
        <v>2000</v>
      </c>
      <c r="B52">
        <v>15602</v>
      </c>
    </row>
    <row r="54" spans="1:8" x14ac:dyDescent="0.25">
      <c r="A54" t="s">
        <v>68</v>
      </c>
      <c r="B54">
        <f>B52-B49</f>
        <v>3054</v>
      </c>
    </row>
    <row r="55" spans="1:8" x14ac:dyDescent="0.25">
      <c r="A55" t="s">
        <v>69</v>
      </c>
      <c r="B55">
        <f>B54/5</f>
        <v>610.79999999999995</v>
      </c>
    </row>
    <row r="56" spans="1:8" x14ac:dyDescent="0.25">
      <c r="F56">
        <v>0.53</v>
      </c>
      <c r="G56">
        <v>2.44</v>
      </c>
    </row>
    <row r="57" spans="1:8" x14ac:dyDescent="0.25">
      <c r="B57" s="24">
        <v>0.03</v>
      </c>
      <c r="F57" t="s">
        <v>63</v>
      </c>
      <c r="G57" t="s">
        <v>65</v>
      </c>
      <c r="H57" t="s">
        <v>67</v>
      </c>
    </row>
    <row r="58" spans="1:8" x14ac:dyDescent="0.25">
      <c r="B58" t="s">
        <v>73</v>
      </c>
      <c r="C58" t="s">
        <v>72</v>
      </c>
      <c r="F58" t="s">
        <v>64</v>
      </c>
      <c r="G58" t="s">
        <v>66</v>
      </c>
      <c r="H58" t="s">
        <v>23</v>
      </c>
    </row>
    <row r="59" spans="1:8" x14ac:dyDescent="0.25">
      <c r="A59">
        <v>2001</v>
      </c>
      <c r="B59" s="23">
        <f>B52*B57</f>
        <v>468.06</v>
      </c>
      <c r="C59" s="23">
        <f>B52+B59</f>
        <v>16070.06</v>
      </c>
      <c r="F59" s="23">
        <f>B59/$F$56</f>
        <v>883.13207547169804</v>
      </c>
      <c r="G59" s="23">
        <f>F59/$G$56</f>
        <v>361.93937519331888</v>
      </c>
      <c r="H59" s="23">
        <f>G59*0.5*0.75</f>
        <v>135.72726569749457</v>
      </c>
    </row>
    <row r="60" spans="1:8" x14ac:dyDescent="0.25">
      <c r="A60">
        <v>2002</v>
      </c>
      <c r="B60" s="23">
        <f>C59*$B$57</f>
        <v>482.10179999999997</v>
      </c>
      <c r="C60" s="23">
        <f>C59+B60</f>
        <v>16552.161799999998</v>
      </c>
      <c r="F60" s="23">
        <f>B60/$F$56</f>
        <v>909.62603773584897</v>
      </c>
      <c r="G60" s="23">
        <f>F60/$G$56</f>
        <v>372.79755644911842</v>
      </c>
      <c r="H60" s="23">
        <f>G60*0.5*0.75</f>
        <v>139.7990836684194</v>
      </c>
    </row>
    <row r="61" spans="1:8" x14ac:dyDescent="0.25">
      <c r="A61">
        <v>2003</v>
      </c>
      <c r="B61" s="23">
        <f>C60*$B$57</f>
        <v>496.56485399999991</v>
      </c>
      <c r="C61" s="23">
        <f>C60+B61</f>
        <v>17048.726653999998</v>
      </c>
      <c r="F61" s="23">
        <f>B61/$F$56</f>
        <v>936.91481886792428</v>
      </c>
      <c r="G61" s="23">
        <f>F61/$G$56</f>
        <v>383.98148314259191</v>
      </c>
      <c r="H61" s="23">
        <f>G61*0.5*0.75</f>
        <v>143.99305617847196</v>
      </c>
    </row>
    <row r="62" spans="1:8" x14ac:dyDescent="0.25">
      <c r="A62">
        <v>2004</v>
      </c>
      <c r="B62" s="23">
        <f>C61*$B$57</f>
        <v>511.46179961999991</v>
      </c>
      <c r="C62" s="23">
        <f>C61+B62</f>
        <v>17560.188453619998</v>
      </c>
      <c r="F62" s="23">
        <f>B62/$F$56</f>
        <v>965.02226343396205</v>
      </c>
      <c r="G62" s="23">
        <f>F62/$G$56</f>
        <v>395.50092763686968</v>
      </c>
      <c r="H62" s="23">
        <f>G62*0.5*0.75</f>
        <v>148.31284786382614</v>
      </c>
    </row>
    <row r="63" spans="1:8" x14ac:dyDescent="0.25">
      <c r="A63">
        <v>2005</v>
      </c>
      <c r="B63" s="23">
        <f>C62*$B$57</f>
        <v>526.80565360859987</v>
      </c>
      <c r="C63" s="23">
        <f>C62+B63</f>
        <v>18086.994107228598</v>
      </c>
      <c r="F63" s="23">
        <f>B63/$F$56</f>
        <v>993.97293133698088</v>
      </c>
      <c r="G63" s="23">
        <f>F63/$G$56</f>
        <v>407.36595546597579</v>
      </c>
      <c r="H63" s="23">
        <f>G63*0.5*0.75</f>
        <v>152.76223329974093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C12" sqref="C12"/>
    </sheetView>
  </sheetViews>
  <sheetFormatPr defaultRowHeight="13.2" x14ac:dyDescent="0.25"/>
  <sheetData>
    <row r="2" spans="1:4" ht="15.6" x14ac:dyDescent="0.3">
      <c r="B2" s="29" t="s">
        <v>75</v>
      </c>
      <c r="C2" s="29"/>
      <c r="D2" s="29"/>
    </row>
    <row r="3" spans="1:4" x14ac:dyDescent="0.25">
      <c r="A3" s="1"/>
      <c r="B3" s="25" t="s">
        <v>76</v>
      </c>
      <c r="C3" s="25" t="s">
        <v>77</v>
      </c>
      <c r="D3" s="25" t="s">
        <v>79</v>
      </c>
    </row>
    <row r="4" spans="1:4" x14ac:dyDescent="0.25">
      <c r="A4" s="1"/>
      <c r="B4" s="1"/>
      <c r="C4" s="1"/>
      <c r="D4" s="1"/>
    </row>
    <row r="5" spans="1:4" x14ac:dyDescent="0.25">
      <c r="A5" s="1">
        <v>2002</v>
      </c>
      <c r="B5" s="7">
        <f>'S&amp;D'!D36</f>
        <v>460</v>
      </c>
      <c r="C5" s="7">
        <v>848</v>
      </c>
      <c r="D5" s="1">
        <v>350</v>
      </c>
    </row>
    <row r="6" spans="1:4" x14ac:dyDescent="0.25">
      <c r="A6" s="1">
        <v>2003</v>
      </c>
      <c r="B6" s="7">
        <f>'S&amp;D'!D37</f>
        <v>256</v>
      </c>
      <c r="C6" s="7">
        <v>848</v>
      </c>
      <c r="D6" s="1">
        <v>363</v>
      </c>
    </row>
    <row r="7" spans="1:4" x14ac:dyDescent="0.25">
      <c r="A7" s="1">
        <v>2004</v>
      </c>
      <c r="B7" s="7">
        <f>'S&amp;D'!D38</f>
        <v>472</v>
      </c>
      <c r="C7" s="7">
        <v>848</v>
      </c>
      <c r="D7" s="1">
        <v>376</v>
      </c>
    </row>
    <row r="8" spans="1:4" x14ac:dyDescent="0.25">
      <c r="A8" s="1">
        <v>2005</v>
      </c>
      <c r="B8" s="7">
        <f>'S&amp;D'!D39</f>
        <v>338</v>
      </c>
      <c r="C8" s="7">
        <v>848</v>
      </c>
      <c r="D8" s="1">
        <v>376</v>
      </c>
    </row>
    <row r="11" spans="1:4" x14ac:dyDescent="0.25">
      <c r="A11" t="s">
        <v>78</v>
      </c>
    </row>
    <row r="12" spans="1:4" x14ac:dyDescent="0.25">
      <c r="B12" t="s">
        <v>80</v>
      </c>
    </row>
  </sheetData>
  <mergeCells count="1">
    <mergeCell ref="B2:D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S&amp;D</vt:lpstr>
      <vt:lpstr>Facts</vt:lpstr>
      <vt:lpstr>Comparison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2001-08-20T19:35:19Z</dcterms:created>
  <dcterms:modified xsi:type="dcterms:W3CDTF">2023-09-10T15:32:01Z</dcterms:modified>
</cp:coreProperties>
</file>