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48" windowWidth="12120" windowHeight="4308" activeTab="4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  <sheet name="Cu.Mon.Util" sheetId="10" r:id="rId7"/>
  </sheets>
  <definedNames>
    <definedName name="_xlnm._FilterDatabase" localSheetId="4" hidden="1">Checkbook!$A$2:$N$887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0" fullCalcOnLoad="1"/>
  <pivotCaches>
    <pivotCache cacheId="0" r:id="rId8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J665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4" i="1"/>
  <c r="L745" i="1"/>
  <c r="L746" i="1"/>
  <c r="L748" i="1"/>
  <c r="J749" i="1"/>
  <c r="L749" i="1"/>
  <c r="L750" i="1"/>
  <c r="L751" i="1"/>
  <c r="L807" i="1"/>
  <c r="J853" i="1"/>
  <c r="L853" i="1"/>
  <c r="J854" i="1"/>
  <c r="L854" i="1"/>
  <c r="J855" i="1"/>
  <c r="L855" i="1"/>
  <c r="J857" i="1"/>
  <c r="L857" i="1"/>
  <c r="J858" i="1"/>
  <c r="L858" i="1"/>
  <c r="J859" i="1"/>
  <c r="L859" i="1"/>
  <c r="L860" i="1"/>
  <c r="L908" i="1"/>
  <c r="J921" i="1"/>
  <c r="L921" i="1"/>
  <c r="J922" i="1"/>
  <c r="L922" i="1"/>
  <c r="J923" i="1"/>
  <c r="L923" i="1"/>
  <c r="J926" i="1"/>
  <c r="L926" i="1"/>
  <c r="J927" i="1"/>
  <c r="L927" i="1"/>
  <c r="J928" i="1"/>
  <c r="L928" i="1"/>
  <c r="J929" i="1"/>
  <c r="L929" i="1"/>
  <c r="L931" i="1"/>
  <c r="L972" i="1"/>
  <c r="L973" i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E45" i="10"/>
  <c r="F45" i="10"/>
  <c r="H45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  <c r="U6" i="6"/>
  <c r="Z6" i="6"/>
  <c r="AL6" i="6"/>
  <c r="AP6" i="6"/>
  <c r="AT6" i="6"/>
  <c r="AX6" i="6"/>
  <c r="BB6" i="6"/>
  <c r="U7" i="6"/>
  <c r="Z7" i="6"/>
  <c r="AL7" i="6"/>
  <c r="AP7" i="6"/>
  <c r="AT7" i="6"/>
  <c r="AX7" i="6"/>
  <c r="BB7" i="6"/>
  <c r="U8" i="6"/>
  <c r="Z8" i="6"/>
  <c r="AL8" i="6"/>
  <c r="AP8" i="6"/>
  <c r="AT8" i="6"/>
  <c r="AX8" i="6"/>
  <c r="BB8" i="6"/>
  <c r="U9" i="6"/>
  <c r="Y9" i="6"/>
  <c r="Z9" i="6"/>
  <c r="AL9" i="6"/>
  <c r="AP9" i="6"/>
  <c r="AT9" i="6"/>
  <c r="AX9" i="6"/>
  <c r="BB9" i="6"/>
  <c r="U10" i="6"/>
  <c r="Z10" i="6"/>
  <c r="AL10" i="6"/>
  <c r="AP10" i="6"/>
  <c r="AT10" i="6"/>
  <c r="AX10" i="6"/>
  <c r="BB10" i="6"/>
  <c r="U11" i="6"/>
  <c r="Z11" i="6"/>
  <c r="AL11" i="6"/>
  <c r="AP11" i="6"/>
  <c r="AT11" i="6"/>
  <c r="AX11" i="6"/>
  <c r="BB11" i="6"/>
  <c r="U12" i="6"/>
  <c r="Z12" i="6"/>
  <c r="AL12" i="6"/>
  <c r="AP12" i="6"/>
  <c r="AT12" i="6"/>
  <c r="AX12" i="6"/>
  <c r="BB12" i="6"/>
  <c r="U13" i="6"/>
  <c r="Z13" i="6"/>
  <c r="AL13" i="6"/>
  <c r="AP13" i="6"/>
  <c r="AT13" i="6"/>
  <c r="AX13" i="6"/>
  <c r="BB13" i="6"/>
  <c r="U14" i="6"/>
  <c r="Z14" i="6"/>
  <c r="AL14" i="6"/>
  <c r="AP14" i="6"/>
  <c r="AT14" i="6"/>
  <c r="AX14" i="6"/>
  <c r="BB14" i="6"/>
  <c r="U15" i="6"/>
  <c r="Z15" i="6"/>
  <c r="AL15" i="6"/>
  <c r="AP15" i="6"/>
  <c r="AT15" i="6"/>
  <c r="AX15" i="6"/>
  <c r="BB15" i="6"/>
  <c r="U16" i="6"/>
  <c r="Z16" i="6"/>
  <c r="AL16" i="6"/>
  <c r="AP16" i="6"/>
  <c r="AT16" i="6"/>
  <c r="AX16" i="6"/>
  <c r="BB16" i="6"/>
  <c r="U17" i="6"/>
  <c r="Z17" i="6"/>
  <c r="AL17" i="6"/>
  <c r="AP17" i="6"/>
  <c r="AT17" i="6"/>
  <c r="AX17" i="6"/>
  <c r="BB17" i="6"/>
  <c r="U18" i="6"/>
  <c r="Z18" i="6"/>
  <c r="AL18" i="6"/>
  <c r="AP18" i="6"/>
  <c r="AT18" i="6"/>
  <c r="AX18" i="6"/>
  <c r="BB18" i="6"/>
  <c r="U19" i="6"/>
  <c r="Z19" i="6"/>
  <c r="AL19" i="6"/>
  <c r="AP19" i="6"/>
  <c r="AT19" i="6"/>
  <c r="AX19" i="6"/>
  <c r="BB19" i="6"/>
  <c r="U20" i="6"/>
  <c r="Z20" i="6"/>
  <c r="AL20" i="6"/>
  <c r="AP20" i="6"/>
  <c r="AT20" i="6"/>
  <c r="AX20" i="6"/>
  <c r="BB20" i="6"/>
  <c r="U21" i="6"/>
  <c r="Z21" i="6"/>
  <c r="AL21" i="6"/>
  <c r="AP21" i="6"/>
  <c r="AT21" i="6"/>
  <c r="AX21" i="6"/>
  <c r="BB21" i="6"/>
  <c r="U22" i="6"/>
  <c r="Z22" i="6"/>
  <c r="AL22" i="6"/>
  <c r="AP22" i="6"/>
  <c r="AT22" i="6"/>
  <c r="AX22" i="6"/>
  <c r="BB22" i="6"/>
  <c r="U23" i="6"/>
  <c r="Z23" i="6"/>
  <c r="AL23" i="6"/>
  <c r="AP23" i="6"/>
  <c r="AT23" i="6"/>
  <c r="AX23" i="6"/>
  <c r="BB23" i="6"/>
  <c r="U24" i="6"/>
  <c r="Z24" i="6"/>
  <c r="AL24" i="6"/>
  <c r="AP24" i="6"/>
  <c r="AT24" i="6"/>
  <c r="AX24" i="6"/>
  <c r="BB24" i="6"/>
  <c r="U25" i="6"/>
  <c r="Z25" i="6"/>
  <c r="AL25" i="6"/>
  <c r="AP25" i="6"/>
  <c r="AT25" i="6"/>
  <c r="AX25" i="6"/>
  <c r="BB25" i="6"/>
  <c r="U26" i="6"/>
  <c r="Z26" i="6"/>
  <c r="AL26" i="6"/>
  <c r="AP26" i="6"/>
  <c r="AT26" i="6"/>
  <c r="AX26" i="6"/>
  <c r="BB26" i="6"/>
  <c r="U27" i="6"/>
  <c r="Z27" i="6"/>
  <c r="AL27" i="6"/>
  <c r="AP27" i="6"/>
  <c r="AT27" i="6"/>
  <c r="AX27" i="6"/>
  <c r="BB27" i="6"/>
  <c r="U28" i="6"/>
  <c r="Z28" i="6"/>
  <c r="AL28" i="6"/>
  <c r="AP28" i="6"/>
  <c r="AT28" i="6"/>
  <c r="AX28" i="6"/>
  <c r="BB28" i="6"/>
  <c r="U29" i="6"/>
  <c r="Z29" i="6"/>
  <c r="AL29" i="6"/>
  <c r="AP29" i="6"/>
  <c r="AT29" i="6"/>
  <c r="AX29" i="6"/>
  <c r="BB29" i="6"/>
  <c r="U30" i="6"/>
  <c r="Z30" i="6"/>
  <c r="AL30" i="6"/>
  <c r="AP30" i="6"/>
  <c r="AT30" i="6"/>
  <c r="AX30" i="6"/>
  <c r="BB30" i="6"/>
  <c r="U31" i="6"/>
  <c r="Z31" i="6"/>
  <c r="AL31" i="6"/>
  <c r="AP31" i="6"/>
  <c r="AT31" i="6"/>
  <c r="AX31" i="6"/>
  <c r="BB31" i="6"/>
  <c r="U32" i="6"/>
  <c r="Z32" i="6"/>
  <c r="AL32" i="6"/>
  <c r="AP32" i="6"/>
  <c r="AT32" i="6"/>
  <c r="AX32" i="6"/>
  <c r="BB32" i="6"/>
  <c r="U33" i="6"/>
  <c r="Z33" i="6"/>
  <c r="AL33" i="6"/>
  <c r="AP33" i="6"/>
  <c r="AT33" i="6"/>
  <c r="AX33" i="6"/>
  <c r="BB33" i="6"/>
  <c r="U34" i="6"/>
  <c r="Z34" i="6"/>
  <c r="AL34" i="6"/>
  <c r="AP34" i="6"/>
  <c r="AT34" i="6"/>
  <c r="AX34" i="6"/>
  <c r="BB34" i="6"/>
  <c r="U35" i="6"/>
  <c r="Z35" i="6"/>
  <c r="AL35" i="6"/>
  <c r="AP35" i="6"/>
  <c r="AT35" i="6"/>
  <c r="AX35" i="6"/>
  <c r="BB35" i="6"/>
  <c r="U36" i="6"/>
  <c r="Z36" i="6"/>
  <c r="AL36" i="6"/>
  <c r="AP36" i="6"/>
  <c r="AT36" i="6"/>
  <c r="AX36" i="6"/>
  <c r="BB36" i="6"/>
  <c r="U37" i="6"/>
  <c r="Z37" i="6"/>
  <c r="AL37" i="6"/>
  <c r="AP37" i="6"/>
  <c r="AT37" i="6"/>
  <c r="AX37" i="6"/>
  <c r="BB37" i="6"/>
  <c r="AL38" i="6"/>
  <c r="AP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U45" i="6"/>
  <c r="X45" i="6"/>
  <c r="Y45" i="6"/>
  <c r="Z45" i="6"/>
  <c r="AB45" i="6"/>
  <c r="AC45" i="6"/>
  <c r="AF45" i="6"/>
  <c r="AG45" i="6"/>
  <c r="AJ45" i="6"/>
  <c r="AK45" i="6"/>
  <c r="AL45" i="6"/>
  <c r="AN45" i="6"/>
  <c r="AO45" i="6"/>
  <c r="AP45" i="6"/>
  <c r="AR45" i="6"/>
  <c r="AS45" i="6"/>
  <c r="AT45" i="6"/>
  <c r="AV45" i="6"/>
  <c r="AW45" i="6"/>
  <c r="AX45" i="6"/>
  <c r="BB45" i="6"/>
  <c r="S47" i="6"/>
</calcChain>
</file>

<file path=xl/sharedStrings.xml><?xml version="1.0" encoding="utf-8"?>
<sst xmlns="http://schemas.openxmlformats.org/spreadsheetml/2006/main" count="5001" uniqueCount="668">
  <si>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</si>
  <si>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</si>
  <si>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</si>
  <si>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</si>
  <si>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</si>
  <si>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</si>
  <si>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</si>
  <si>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</si>
  <si>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</si>
  <si>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</si>
  <si>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</si>
  <si>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</si>
  <si>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</si>
  <si>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</si>
  <si>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</si>
  <si>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</si>
  <si>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</si>
  <si>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</si>
  <si>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</si>
  <si>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</si>
  <si>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</si>
  <si>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</si>
  <si>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</si>
  <si>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</si>
  <si>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</si>
  <si>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</si>
  <si>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</si>
  <si>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</si>
  <si>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</si>
  <si>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</si>
  <si>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</si>
  <si>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</si>
  <si>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</si>
  <si>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</si>
  <si>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</si>
  <si>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</si>
  <si>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</si>
  <si>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</si>
  <si>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</si>
  <si>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</si>
  <si>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</si>
  <si>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</si>
  <si>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</si>
  <si>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</si>
  <si>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</si>
  <si>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</si>
  <si>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</si>
  <si>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</si>
  <si>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</si>
  <si>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</si>
  <si>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</si>
  <si>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</si>
  <si>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</si>
  <si>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</si>
  <si>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</si>
  <si>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</si>
  <si>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</si>
  <si>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</si>
  <si>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</si>
  <si>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</si>
  <si>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</si>
  <si>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</si>
  <si>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</si>
  <si>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</si>
  <si>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</si>
  <si>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</si>
  <si>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</si>
  <si>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</si>
  <si>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</si>
  <si>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</si>
  <si>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</si>
  <si>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</si>
  <si>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</si>
  <si>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</si>
  <si>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</si>
  <si>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</si>
  <si>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</si>
  <si>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</si>
  <si>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</si>
  <si>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</si>
  <si>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</si>
  <si>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</si>
  <si>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</si>
  <si>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</si>
  <si>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</si>
  <si>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</si>
  <si>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</si>
  <si>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</si>
  <si>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</si>
  <si>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</si>
  <si>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</si>
  <si>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</si>
  <si>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</si>
  <si>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</si>
  <si>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</si>
  <si>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</si>
  <si>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</si>
  <si>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</si>
  <si>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</si>
  <si>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</si>
  <si>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</si>
  <si>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</si>
  <si>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</si>
  <si>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</si>
  <si>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</si>
  <si>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</si>
  <si>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</si>
  <si>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</si>
  <si>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</si>
  <si>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</si>
  <si>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</si>
  <si>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</si>
  <si>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</si>
  <si>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</si>
  <si>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</si>
  <si>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</si>
  <si>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</si>
  <si>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</si>
  <si>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</si>
  <si>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</si>
  <si>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</si>
  <si>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</si>
  <si>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</si>
  <si>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</si>
  <si>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</si>
  <si>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</si>
  <si>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</si>
  <si>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</si>
  <si>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</si>
  <si>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</si>
  <si>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</si>
  <si>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</si>
  <si>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</si>
  <si>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</si>
  <si>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</si>
  <si>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</si>
  <si>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</si>
  <si>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</si>
  <si>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</si>
  <si>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</si>
  <si>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</si>
  <si>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</si>
  <si>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</si>
  <si>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</si>
  <si>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</si>
  <si>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</si>
  <si>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</si>
  <si>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</si>
  <si>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</si>
  <si>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</si>
  <si>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</si>
  <si>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</si>
  <si>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</si>
  <si>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</si>
  <si>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</si>
  <si>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</si>
  <si>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</si>
  <si>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</si>
  <si>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</si>
  <si>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</si>
  <si>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</si>
  <si>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</si>
  <si>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</si>
  <si>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</si>
  <si>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</si>
  <si>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</si>
  <si>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</si>
  <si>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</si>
  <si>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</si>
  <si>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</si>
  <si>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</si>
  <si>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</si>
  <si>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</si>
  <si>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</si>
  <si>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</si>
  <si>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</si>
  <si>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</si>
  <si>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</si>
  <si>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</si>
  <si>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</si>
  <si>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</si>
  <si>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</si>
  <si>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</si>
  <si>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</si>
  <si>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</si>
  <si>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</si>
  <si>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</si>
  <si>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</si>
  <si>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</si>
  <si>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</si>
  <si>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</si>
  <si>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</si>
  <si>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</si>
  <si>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</si>
  <si>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</si>
  <si>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</si>
  <si>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</si>
  <si>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</si>
  <si>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</si>
  <si>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</si>
  <si>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</si>
  <si>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</si>
  <si>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</si>
  <si>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</si>
  <si>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</si>
  <si>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</si>
  <si>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</si>
  <si>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</si>
  <si>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</si>
  <si>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</si>
  <si>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</si>
  <si>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</si>
  <si>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</si>
  <si>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</si>
  <si>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</si>
  <si>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</si>
  <si>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</si>
  <si>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</si>
  <si>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</si>
  <si>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</si>
  <si>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</si>
  <si>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</si>
  <si>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</si>
  <si>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</si>
  <si>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</si>
  <si>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</si>
  <si>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</si>
  <si>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</si>
  <si>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</si>
  <si>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</si>
  <si>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</si>
  <si>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</si>
  <si>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</si>
  <si>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</si>
  <si>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</si>
  <si>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</si>
  <si>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</si>
  <si>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</si>
  <si>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</si>
  <si>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</si>
  <si>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</si>
  <si>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</si>
  <si>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</si>
  <si>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</si>
  <si>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</si>
  <si>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</si>
  <si>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</si>
  <si>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</si>
  <si>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</si>
  <si>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</si>
  <si>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</si>
  <si>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</si>
  <si>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</si>
  <si>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</si>
  <si>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</si>
  <si>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</si>
  <si>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</si>
  <si>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</si>
  <si>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</si>
  <si>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</si>
  <si>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</si>
  <si>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</si>
  <si>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</si>
  <si>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</si>
  <si>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</si>
  <si>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</si>
  <si>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</si>
  <si>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</si>
  <si>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</si>
  <si>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</si>
  <si>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</si>
  <si>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</si>
  <si>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</si>
  <si>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</si>
  <si>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</si>
  <si>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</si>
  <si>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</si>
  <si>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</si>
  <si>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</si>
  <si>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</si>
  <si>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</si>
  <si>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</si>
  <si>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</si>
  <si>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</si>
  <si>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</si>
  <si>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</si>
  <si>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</si>
  <si>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</si>
  <si>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</si>
  <si>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</si>
  <si>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</si>
  <si>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</si>
  <si>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</si>
  <si>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</si>
  <si>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</si>
  <si>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</si>
  <si>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</si>
  <si>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</si>
  <si>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</si>
  <si>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</si>
  <si>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</si>
  <si>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</si>
  <si>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</si>
  <si>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</si>
  <si>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</si>
  <si>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</si>
  <si>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</si>
  <si>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</si>
  <si>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</si>
  <si>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</si>
  <si>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</si>
  <si>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</si>
  <si>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</si>
  <si>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</si>
  <si>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</si>
  <si>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</si>
  <si>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</si>
  <si>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</si>
  <si>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</si>
  <si>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</si>
  <si>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</si>
  <si>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</si>
  <si>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</si>
  <si>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</si>
  <si>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</si>
  <si>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</si>
  <si>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</si>
  <si>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</si>
  <si>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</si>
  <si>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</si>
  <si>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</si>
  <si>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</si>
  <si>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</si>
  <si>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</si>
  <si>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</si>
  <si>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</si>
  <si>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</si>
  <si>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</si>
  <si>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</si>
  <si>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</si>
  <si>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</si>
  <si>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</si>
  <si>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</si>
  <si>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</si>
  <si>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</si>
  <si>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</si>
  <si>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</si>
  <si>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</si>
  <si>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</si>
  <si>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</si>
  <si>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</si>
  <si>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</si>
  <si>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</si>
  <si>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</si>
  <si>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</si>
  <si>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</si>
  <si>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</si>
  <si>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</si>
  <si>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</si>
  <si>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</si>
  <si>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</si>
  <si>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</si>
  <si>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</si>
  <si>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</si>
  <si>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</si>
  <si>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</si>
  <si>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</si>
  <si>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</si>
  <si>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</si>
  <si>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</si>
  <si>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</si>
  <si>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</si>
  <si>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</si>
  <si>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</si>
  <si>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</si>
  <si>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</si>
  <si>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</si>
  <si>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</si>
  <si>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</si>
  <si>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</si>
  <si>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</si>
  <si>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</si>
  <si>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</si>
  <si>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</si>
  <si>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</si>
  <si>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</si>
  <si>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</si>
  <si>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</si>
  <si>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</si>
  <si>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</si>
  <si>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</si>
  <si>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</si>
  <si>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</si>
  <si>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</si>
  <si>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</si>
  <si>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</si>
  <si>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</si>
  <si>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</si>
  <si>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</si>
  <si>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</si>
  <si>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</si>
  <si>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</si>
  <si>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</si>
  <si>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</si>
  <si>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</si>
  <si>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</si>
  <si>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</si>
  <si>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</si>
  <si>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</si>
  <si>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</si>
  <si>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</si>
  <si>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</si>
  <si>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</si>
  <si>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</si>
  <si>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</si>
  <si>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</si>
  <si>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</si>
  <si>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</si>
  <si>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</si>
  <si>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</si>
  <si>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</si>
  <si>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</si>
  <si>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</si>
  <si>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</si>
  <si>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</si>
  <si>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</si>
  <si>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</si>
  <si>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</si>
  <si>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</si>
  <si>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</si>
  <si>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</si>
  <si>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</si>
  <si>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</si>
  <si>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</si>
  <si>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</si>
  <si>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</si>
  <si>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</si>
  <si>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</si>
  <si>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</si>
  <si>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</si>
  <si>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</si>
  <si>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</si>
  <si>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</si>
  <si>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</si>
  <si>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</si>
  <si>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</si>
  <si>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</si>
  <si>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</si>
  <si>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</si>
  <si>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17</t>
  </si>
  <si>
    <t>16</t>
  </si>
  <si>
    <t>Water 7th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</si>
  <si>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</si>
  <si>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</si>
  <si>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</si>
  <si>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</si>
  <si>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</si>
  <si>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</si>
  <si>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</si>
  <si>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</si>
  <si>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</si>
  <si>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</si>
  <si>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</si>
  <si>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</si>
  <si>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</si>
  <si>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</si>
  <si>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</si>
  <si>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</si>
  <si>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</si>
  <si>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</si>
  <si>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</si>
  <si>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</si>
  <si>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</si>
  <si>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</si>
  <si>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</si>
  <si>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</si>
  <si>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</si>
  <si>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</si>
  <si>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</si>
  <si>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</si>
  <si>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</si>
  <si>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</si>
  <si>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</si>
  <si>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</si>
  <si>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</si>
  <si>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</si>
  <si>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</si>
  <si>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</si>
  <si>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</si>
  <si>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</si>
  <si>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</si>
  <si>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</si>
  <si>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</si>
  <si>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</si>
  <si>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</si>
  <si>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</si>
  <si>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</si>
  <si>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</si>
  <si>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</si>
  <si>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</si>
  <si>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</si>
  <si>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</si>
  <si>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</si>
  <si>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</si>
  <si>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</si>
  <si>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</si>
  <si>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</si>
  <si>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</si>
  <si>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</si>
  <si>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</si>
  <si>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</si>
  <si>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</si>
  <si>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</si>
  <si>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</si>
  <si>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</si>
  <si>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</si>
  <si>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</si>
  <si>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</si>
  <si>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</si>
  <si>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</si>
  <si>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</si>
  <si>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</si>
  <si>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</si>
  <si>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</si>
  <si>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</si>
  <si>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</si>
  <si>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</si>
  <si>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</si>
  <si>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</si>
  <si>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</si>
  <si>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</si>
  <si>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</si>
  <si>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</si>
  <si>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</si>
  <si>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</si>
  <si>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</si>
  <si>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</si>
  <si>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</si>
  <si>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</si>
  <si>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</si>
  <si>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</si>
  <si>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</si>
  <si>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</si>
  <si>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</si>
  <si>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</si>
  <si>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</si>
  <si>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</si>
  <si>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</si>
  <si>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</si>
  <si>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</si>
  <si>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</si>
  <si>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</si>
  <si>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</si>
  <si>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</si>
  <si>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</si>
  <si>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</si>
  <si>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</si>
  <si>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</si>
  <si>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</si>
  <si>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</si>
  <si>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</si>
  <si>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</si>
  <si>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</si>
  <si>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</si>
  <si>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</si>
  <si>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</si>
  <si>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</si>
  <si>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</si>
  <si>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</si>
  <si>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</si>
  <si>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</si>
  <si>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</si>
  <si>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</si>
  <si>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</si>
  <si>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</si>
  <si>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</si>
  <si>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</si>
  <si>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</si>
  <si>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</si>
  <si>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</si>
  <si>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</si>
  <si>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</si>
  <si>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</si>
  <si>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</si>
  <si>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>Lowes'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</si>
  <si>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</si>
  <si>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</si>
  <si>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</si>
  <si>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</si>
  <si>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</si>
  <si>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</si>
  <si>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</si>
  <si>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</si>
  <si>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</si>
  <si>
    <t>11/8-12/8 Dec e&amp;w</t>
  </si>
  <si>
    <t>44**</t>
  </si>
  <si>
    <t>Electric &amp; Water</t>
  </si>
  <si>
    <t>Natural Gas</t>
  </si>
  <si>
    <t>Electric Cap</t>
  </si>
  <si>
    <t>Matt Lutz</t>
  </si>
  <si>
    <t>First State Bank</t>
  </si>
  <si>
    <t>leander appr.</t>
  </si>
  <si>
    <t>Nov bill</t>
  </si>
  <si>
    <t>City of Leander</t>
  </si>
  <si>
    <t>permits</t>
  </si>
  <si>
    <t>Q4</t>
  </si>
  <si>
    <t>Jeff Smith</t>
  </si>
  <si>
    <t>leander perm</t>
  </si>
  <si>
    <t>Mr. Carwash</t>
  </si>
  <si>
    <t>oil change</t>
  </si>
  <si>
    <t>recessed lights</t>
  </si>
  <si>
    <t>Week ending Dec 1</t>
  </si>
  <si>
    <t>Week ending Dec 8</t>
  </si>
  <si>
    <t>Week ending Dec 15</t>
  </si>
  <si>
    <t>Week ending Dec22</t>
  </si>
  <si>
    <t xml:space="preserve">wages </t>
  </si>
  <si>
    <t>Ricardo Nieto</t>
  </si>
  <si>
    <t>return deposit #9</t>
  </si>
  <si>
    <t>Custom Colors</t>
  </si>
  <si>
    <t>window replace/repair</t>
  </si>
  <si>
    <t>Chad Phillips</t>
  </si>
  <si>
    <t>Seguin Glass</t>
  </si>
  <si>
    <t>replace window</t>
  </si>
  <si>
    <t>Rudy Longoria</t>
  </si>
  <si>
    <t>return deposit #32</t>
  </si>
  <si>
    <t>G.V.H. Imaging Dept</t>
  </si>
  <si>
    <t>wade's xray</t>
  </si>
  <si>
    <t>xmas bonus</t>
  </si>
  <si>
    <t>12/8-1/9 Jan e&amp;w</t>
  </si>
  <si>
    <t>new tenant</t>
  </si>
  <si>
    <t>Moved to #13. No charge.</t>
  </si>
  <si>
    <t>don't worry about water bill</t>
  </si>
  <si>
    <t>* Electric &amp; Water 12/8-1/9, Gas 12/14-1/18</t>
  </si>
  <si>
    <t>**cap on total of electric and gas</t>
  </si>
  <si>
    <t>1/9-2/06 Feb e&amp;w</t>
  </si>
  <si>
    <t>11/11-12/10 Dec Gas</t>
  </si>
  <si>
    <t>12/14-1/18 Jan Gas</t>
  </si>
  <si>
    <t>1/18-2/13 Feb Gas</t>
  </si>
  <si>
    <t>2/13-3/19 Mar Gas</t>
  </si>
  <si>
    <t>2/7-3/8 Mar e&amp;w</t>
  </si>
  <si>
    <t>3/8-4/9 Apr e&amp;w</t>
  </si>
  <si>
    <t>3/19-4/18 Apr Gas</t>
  </si>
  <si>
    <t>Lutz</t>
  </si>
  <si>
    <t>A &amp; L Supply</t>
  </si>
  <si>
    <t>Enron Corp</t>
  </si>
  <si>
    <t>Courier for Leander closing</t>
  </si>
  <si>
    <t>Luanne Carraway</t>
  </si>
  <si>
    <t>summer mtn taxes</t>
  </si>
  <si>
    <t>Guadalupe County Tax Office</t>
  </si>
  <si>
    <t>2000 taxes</t>
  </si>
  <si>
    <t>Pape Lumber</t>
  </si>
  <si>
    <t>3 ac's</t>
  </si>
  <si>
    <t>Pape Floors</t>
  </si>
  <si>
    <t>Week ending February 26</t>
  </si>
  <si>
    <t>Week ending Mar 2</t>
  </si>
  <si>
    <t>Week ending Mar 9</t>
  </si>
  <si>
    <t>Week ending Mar 16</t>
  </si>
  <si>
    <t>Week ending Mar 23</t>
  </si>
  <si>
    <t>Returned Check #38</t>
  </si>
  <si>
    <t>Pete Rodriguez</t>
  </si>
  <si>
    <t>Cecelia Friant</t>
  </si>
  <si>
    <t>Stepanie Zbranek</t>
  </si>
  <si>
    <t>return deposit #41</t>
  </si>
  <si>
    <t>x</t>
  </si>
  <si>
    <t>Murphy USA</t>
  </si>
  <si>
    <t xml:space="preserve">Bergfeld Tool </t>
  </si>
  <si>
    <t>Exxon Mobil</t>
  </si>
  <si>
    <t>Ziegler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</si>
</sst>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8" fillId="0" borderId="0" xfId="0" applyFo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0" xfId="0" applyFont="1" applyFill="1" applyBorder="1" applyAlignment="1"/>
    <xf numFmtId="165" fontId="8" fillId="0" borderId="0" xfId="1" applyNumberFormat="1" applyFont="1" applyFill="1" applyBorder="1" applyAlignment="1"/>
    <xf numFmtId="165" fontId="8" fillId="0" borderId="2" xfId="1" applyNumberFormat="1" applyFont="1" applyFill="1" applyBorder="1" applyAlignment="1"/>
    <xf numFmtId="0" fontId="9" fillId="0" borderId="0" xfId="0" applyFont="1" applyAlignment="1">
      <alignment horizontal="center"/>
    </xf>
    <xf numFmtId="172" fontId="8" fillId="0" borderId="0" xfId="2" applyNumberFormat="1" applyFont="1"/>
    <xf numFmtId="165" fontId="8" fillId="0" borderId="0" xfId="2" applyNumberFormat="1" applyFont="1"/>
    <xf numFmtId="165" fontId="8" fillId="0" borderId="5" xfId="1" applyNumberFormat="1" applyFont="1" applyBorder="1"/>
    <xf numFmtId="3" fontId="8" fillId="0" borderId="0" xfId="2" applyNumberFormat="1" applyFont="1"/>
    <xf numFmtId="3" fontId="8" fillId="0" borderId="5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5" xfId="0" applyNumberFormat="1" applyFont="1" applyBorder="1"/>
    <xf numFmtId="172" fontId="3" fillId="0" borderId="6" xfId="0" applyNumberFormat="1" applyFont="1" applyBorder="1"/>
    <xf numFmtId="165" fontId="8" fillId="0" borderId="0" xfId="1" applyNumberFormat="1" applyFont="1"/>
    <xf numFmtId="43" fontId="8" fillId="0" borderId="0" xfId="1" applyNumberFormat="1" applyFont="1"/>
    <xf numFmtId="0" fontId="0" fillId="0" borderId="0" xfId="0" quotePrefix="1" applyAlignment="1">
      <alignment wrapText="1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right"/>
    </xf>
    <xf numFmtId="165" fontId="11" fillId="0" borderId="5" xfId="0" applyNumberFormat="1" applyFont="1" applyFill="1" applyBorder="1" applyAlignment="1">
      <alignment horizontal="right"/>
    </xf>
    <xf numFmtId="165" fontId="12" fillId="0" borderId="5" xfId="0" applyNumberFormat="1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969.600858101854" createdVersion="1" recordCount="885">
  <cacheSource type="worksheet">
    <worksheetSource ref="A2:L887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30T00:00:00" count="257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  <d v="2000-11-07T00:00:00"/>
        <d v="2000-11-14T00:00:00"/>
        <d v="2000-11-21T00:00:00"/>
        <d v="2000-11-28T00:00:00"/>
        <d v="2000-11-03T00:00:00"/>
        <d v="2000-11-30T00:00:00"/>
        <d v="2000-11-02T00:00:00"/>
        <d v="2000-11-09T00:00:00"/>
        <d v="2000-11-10T00:00:00"/>
        <d v="2000-11-15T00:00:00"/>
        <d v="2000-11-17T00:00:00"/>
        <d v="2000-11-18T00:00:00"/>
        <d v="2000-11-20T00:00:00"/>
        <d v="2000-11-24T00:00:00"/>
        <d v="2000-11-25T00:00:00"/>
        <d v="2000-11-06T00:00:00"/>
        <d v="2000-11-08T00:00:00"/>
        <d v="2000-11-13T00:00:00"/>
        <d v="2000-11-22T00:00:00"/>
        <d v="2000-11-29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20T00:00:00"/>
        <d v="2000-12-21T00:00:00"/>
        <d v="2000-12-26T00:00:00"/>
        <d v="2000-12-27T00:00:00"/>
        <d v="2000-12-28T00:00:00"/>
        <d v="2000-12-29T00:00:00"/>
        <d v="2000-12-19T00:00:00"/>
        <d v="2000-12-16T00:00:00"/>
        <d v="2000-12-22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200" maxValue="2000" count="3">
        <n v="2000"/>
        <n v="1999"/>
        <n v="200"/>
      </sharedItems>
    </cacheField>
    <cacheField name="Number" numFmtId="0">
      <sharedItems containsString="0" containsBlank="1" containsNumber="1" containsInteger="1" minValue="1119" maxValue="1570"/>
    </cacheField>
    <cacheField name="Vendor" numFmtId="0">
      <sharedItems containsBlank="1" count="173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Lowes'"/>
        <s v="Tuttle "/>
        <s v="Texas Dept. of Transportation"/>
        <s v="Intenal Revenue Service"/>
        <s v="Austin Title Company"/>
        <s v="Matt Lutz"/>
        <s v="First State Bank"/>
        <s v="City of Leander"/>
        <s v="Jeff Smith"/>
        <s v="Mr. Carwash"/>
        <s v="Chad Phillips"/>
        <s v="Custom Colors"/>
        <s v="Seguin Glass"/>
        <s v="Ricardo Nieto"/>
        <s v="Rudy Longoria"/>
        <s v="G.V.H. Imaging Dept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303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Week ending Nov. 3"/>
        <s v="Week ending Nov. 10"/>
        <s v="Week ending Nov. 17"/>
        <s v="Week ending Nov. 24"/>
        <s v="September Elect/water"/>
        <s v="September gas"/>
        <s v="wages week ending 11/3"/>
        <s v="ret.deposit"/>
        <s v="wages week ending 11/10"/>
        <s v="print cartridge"/>
        <s v="long distance"/>
        <s v="local service"/>
        <s v="October bill"/>
        <s v="monthly bill"/>
        <s v="registration"/>
        <s v="late fees"/>
        <s v="car payment"/>
        <s v="Earnest $ (Leander)"/>
        <s v="leander appr."/>
        <s v="Nov bill"/>
        <s v="permits"/>
        <s v="Q4"/>
        <s v="leander perm"/>
        <s v="oil change"/>
        <s v="recessed lights"/>
        <s v="Week ending Dec 1"/>
        <s v="Week ending Dec 8"/>
        <s v="Week ending Dec 15"/>
        <s v="Week ending Dec22"/>
        <s v="window replace/repair"/>
        <s v="replace window"/>
        <s v="return deposit #32"/>
        <s v="return deposit #9"/>
        <s v="wade's xray"/>
        <s v="wages "/>
        <s v="xmas bonus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9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  <n v="39"/>
        <n v="40"/>
      </sharedItems>
    </cacheField>
    <cacheField name="Type" numFmtId="0">
      <sharedItems containsBlank="1" count="6">
        <s v="Operating"/>
        <s v="Financing"/>
        <s v="Remodeling"/>
        <s v="Personal"/>
        <m u="1"/>
        <s v="Pesona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5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  <r>
    <x v="0"/>
    <x v="217"/>
    <x v="8"/>
    <x v="0"/>
    <m/>
    <x v="0"/>
    <x v="249"/>
    <x v="0"/>
    <x v="0"/>
    <n v="4585.18"/>
    <x v="0"/>
    <x v="0"/>
  </r>
  <r>
    <x v="0"/>
    <x v="218"/>
    <x v="8"/>
    <x v="0"/>
    <m/>
    <x v="0"/>
    <x v="250"/>
    <x v="0"/>
    <x v="0"/>
    <n v="4678"/>
    <x v="0"/>
    <x v="0"/>
  </r>
  <r>
    <x v="0"/>
    <x v="219"/>
    <x v="8"/>
    <x v="0"/>
    <m/>
    <x v="0"/>
    <x v="251"/>
    <x v="0"/>
    <x v="0"/>
    <n v="4227.5"/>
    <x v="0"/>
    <x v="0"/>
  </r>
  <r>
    <x v="0"/>
    <x v="220"/>
    <x v="8"/>
    <x v="0"/>
    <m/>
    <x v="19"/>
    <x v="21"/>
    <x v="5"/>
    <x v="15"/>
    <n v="-10000"/>
    <x v="0"/>
    <x v="1"/>
  </r>
  <r>
    <x v="0"/>
    <x v="220"/>
    <x v="8"/>
    <x v="0"/>
    <m/>
    <x v="0"/>
    <x v="252"/>
    <x v="0"/>
    <x v="0"/>
    <n v="5351.5"/>
    <x v="0"/>
    <x v="0"/>
  </r>
  <r>
    <x v="0"/>
    <x v="221"/>
    <x v="8"/>
    <x v="0"/>
    <m/>
    <x v="2"/>
    <x v="253"/>
    <x v="2"/>
    <x v="2"/>
    <n v="-4300.01"/>
    <x v="0"/>
    <x v="0"/>
  </r>
  <r>
    <x v="0"/>
    <x v="221"/>
    <x v="8"/>
    <x v="0"/>
    <m/>
    <x v="3"/>
    <x v="254"/>
    <x v="2"/>
    <x v="3"/>
    <n v="-144.29"/>
    <x v="0"/>
    <x v="0"/>
  </r>
  <r>
    <x v="0"/>
    <x v="222"/>
    <x v="8"/>
    <x v="0"/>
    <m/>
    <x v="1"/>
    <x v="4"/>
    <x v="1"/>
    <x v="1"/>
    <n v="-1.72"/>
    <x v="0"/>
    <x v="0"/>
  </r>
  <r>
    <x v="0"/>
    <x v="221"/>
    <x v="8"/>
    <x v="0"/>
    <n v="1512"/>
    <x v="12"/>
    <x v="52"/>
    <x v="3"/>
    <x v="9"/>
    <n v="-32.46"/>
    <x v="0"/>
    <x v="0"/>
  </r>
  <r>
    <x v="0"/>
    <x v="223"/>
    <x v="8"/>
    <x v="0"/>
    <n v="1513"/>
    <x v="10"/>
    <x v="52"/>
    <x v="3"/>
    <x v="18"/>
    <n v="-29.79"/>
    <x v="0"/>
    <x v="0"/>
  </r>
  <r>
    <x v="0"/>
    <x v="221"/>
    <x v="8"/>
    <x v="0"/>
    <n v="1514"/>
    <x v="16"/>
    <x v="255"/>
    <x v="4"/>
    <x v="12"/>
    <n v="-270"/>
    <x v="0"/>
    <x v="0"/>
  </r>
  <r>
    <x v="0"/>
    <x v="221"/>
    <x v="8"/>
    <x v="0"/>
    <n v="1515"/>
    <x v="39"/>
    <x v="255"/>
    <x v="4"/>
    <x v="5"/>
    <n v="-260"/>
    <x v="0"/>
    <x v="0"/>
  </r>
  <r>
    <x v="0"/>
    <x v="224"/>
    <x v="8"/>
    <x v="0"/>
    <n v="1516"/>
    <x v="117"/>
    <x v="256"/>
    <x v="0"/>
    <x v="6"/>
    <n v="-200"/>
    <x v="17"/>
    <x v="0"/>
  </r>
  <r>
    <x v="0"/>
    <x v="225"/>
    <x v="8"/>
    <x v="0"/>
    <n v="1517"/>
    <x v="16"/>
    <x v="257"/>
    <x v="4"/>
    <x v="12"/>
    <n v="-270"/>
    <x v="0"/>
    <x v="0"/>
  </r>
  <r>
    <x v="0"/>
    <x v="225"/>
    <x v="8"/>
    <x v="0"/>
    <n v="1518"/>
    <x v="39"/>
    <x v="257"/>
    <x v="4"/>
    <x v="5"/>
    <n v="-260"/>
    <x v="0"/>
    <x v="0"/>
  </r>
  <r>
    <x v="0"/>
    <x v="225"/>
    <x v="8"/>
    <x v="0"/>
    <n v="1519"/>
    <x v="57"/>
    <x v="152"/>
    <x v="1"/>
    <x v="25"/>
    <n v="-35"/>
    <x v="0"/>
    <x v="0"/>
  </r>
  <r>
    <x v="0"/>
    <x v="225"/>
    <x v="8"/>
    <x v="0"/>
    <n v="1520"/>
    <x v="118"/>
    <x v="152"/>
    <x v="1"/>
    <x v="25"/>
    <n v="-35"/>
    <x v="0"/>
    <x v="0"/>
  </r>
  <r>
    <x v="0"/>
    <x v="226"/>
    <x v="8"/>
    <x v="0"/>
    <n v="1521"/>
    <x v="12"/>
    <x v="258"/>
    <x v="3"/>
    <x v="9"/>
    <n v="-24.9"/>
    <x v="0"/>
    <x v="0"/>
  </r>
  <r>
    <x v="0"/>
    <x v="226"/>
    <x v="8"/>
    <x v="0"/>
    <n v="1522"/>
    <x v="119"/>
    <x v="259"/>
    <x v="2"/>
    <x v="8"/>
    <n v="-15.84"/>
    <x v="0"/>
    <x v="0"/>
  </r>
  <r>
    <x v="0"/>
    <x v="226"/>
    <x v="8"/>
    <x v="0"/>
    <n v="1523"/>
    <x v="9"/>
    <x v="260"/>
    <x v="2"/>
    <x v="8"/>
    <n v="-191.32"/>
    <x v="0"/>
    <x v="0"/>
  </r>
  <r>
    <x v="0"/>
    <x v="226"/>
    <x v="8"/>
    <x v="0"/>
    <n v="1524"/>
    <x v="99"/>
    <x v="261"/>
    <x v="0"/>
    <x v="14"/>
    <n v="-177.99"/>
    <x v="0"/>
    <x v="0"/>
  </r>
  <r>
    <x v="0"/>
    <x v="226"/>
    <x v="8"/>
    <x v="0"/>
    <n v="1526"/>
    <x v="33"/>
    <x v="52"/>
    <x v="3"/>
    <x v="19"/>
    <n v="-62.62"/>
    <x v="0"/>
    <x v="0"/>
  </r>
  <r>
    <x v="0"/>
    <x v="226"/>
    <x v="8"/>
    <x v="0"/>
    <n v="1527"/>
    <x v="14"/>
    <x v="262"/>
    <x v="1"/>
    <x v="11"/>
    <n v="-47.47"/>
    <x v="0"/>
    <x v="0"/>
  </r>
  <r>
    <x v="0"/>
    <x v="226"/>
    <x v="8"/>
    <x v="0"/>
    <n v="1528"/>
    <x v="97"/>
    <x v="236"/>
    <x v="6"/>
    <x v="33"/>
    <n v="-50"/>
    <x v="0"/>
    <x v="3"/>
  </r>
  <r>
    <x v="0"/>
    <x v="226"/>
    <x v="8"/>
    <x v="0"/>
    <n v="1529"/>
    <x v="38"/>
    <x v="52"/>
    <x v="1"/>
    <x v="22"/>
    <n v="-45"/>
    <x v="0"/>
    <x v="0"/>
  </r>
  <r>
    <x v="0"/>
    <x v="226"/>
    <x v="8"/>
    <x v="0"/>
    <n v="1530"/>
    <x v="38"/>
    <x v="52"/>
    <x v="1"/>
    <x v="22"/>
    <n v="-74.5"/>
    <x v="0"/>
    <x v="0"/>
  </r>
  <r>
    <x v="0"/>
    <x v="227"/>
    <x v="8"/>
    <x v="0"/>
    <n v="1531"/>
    <x v="10"/>
    <x v="52"/>
    <x v="3"/>
    <x v="10"/>
    <n v="-79.680000000000007"/>
    <x v="0"/>
    <x v="0"/>
  </r>
  <r>
    <x v="0"/>
    <x v="227"/>
    <x v="8"/>
    <x v="0"/>
    <n v="1533"/>
    <x v="39"/>
    <x v="65"/>
    <x v="4"/>
    <x v="5"/>
    <n v="-260"/>
    <x v="0"/>
    <x v="0"/>
  </r>
  <r>
    <x v="0"/>
    <x v="227"/>
    <x v="8"/>
    <x v="0"/>
    <n v="1534"/>
    <x v="16"/>
    <x v="65"/>
    <x v="4"/>
    <x v="12"/>
    <n v="-270"/>
    <x v="0"/>
    <x v="0"/>
  </r>
  <r>
    <x v="0"/>
    <x v="228"/>
    <x v="8"/>
    <x v="0"/>
    <n v="1535"/>
    <x v="120"/>
    <x v="77"/>
    <x v="4"/>
    <x v="12"/>
    <n v="-120.25"/>
    <x v="0"/>
    <x v="0"/>
  </r>
  <r>
    <x v="0"/>
    <x v="229"/>
    <x v="8"/>
    <x v="0"/>
    <n v="1536"/>
    <x v="37"/>
    <x v="116"/>
    <x v="3"/>
    <x v="41"/>
    <n v="-85"/>
    <x v="18"/>
    <x v="0"/>
  </r>
  <r>
    <x v="0"/>
    <x v="230"/>
    <x v="8"/>
    <x v="0"/>
    <n v="1537"/>
    <x v="16"/>
    <x v="52"/>
    <x v="4"/>
    <x v="12"/>
    <n v="-270"/>
    <x v="0"/>
    <x v="0"/>
  </r>
  <r>
    <x v="0"/>
    <x v="230"/>
    <x v="8"/>
    <x v="0"/>
    <n v="1538"/>
    <x v="39"/>
    <x v="52"/>
    <x v="4"/>
    <x v="5"/>
    <n v="-260"/>
    <x v="0"/>
    <x v="0"/>
  </r>
  <r>
    <x v="0"/>
    <x v="230"/>
    <x v="8"/>
    <x v="0"/>
    <n v="1539"/>
    <x v="118"/>
    <x v="152"/>
    <x v="1"/>
    <x v="25"/>
    <n v="-105"/>
    <x v="0"/>
    <x v="0"/>
  </r>
  <r>
    <x v="0"/>
    <x v="231"/>
    <x v="8"/>
    <x v="0"/>
    <n v="1540"/>
    <x v="120"/>
    <x v="77"/>
    <x v="4"/>
    <x v="12"/>
    <n v="-104"/>
    <x v="0"/>
    <x v="0"/>
  </r>
  <r>
    <x v="1"/>
    <x v="215"/>
    <x v="8"/>
    <x v="0"/>
    <m/>
    <x v="65"/>
    <x v="52"/>
    <x v="3"/>
    <x v="26"/>
    <n v="-15.87"/>
    <x v="0"/>
    <x v="0"/>
  </r>
  <r>
    <x v="1"/>
    <x v="215"/>
    <x v="8"/>
    <x v="0"/>
    <m/>
    <x v="121"/>
    <x v="52"/>
    <x v="3"/>
    <x v="9"/>
    <n v="-6.27"/>
    <x v="0"/>
    <x v="0"/>
  </r>
  <r>
    <x v="1"/>
    <x v="223"/>
    <x v="8"/>
    <x v="0"/>
    <m/>
    <x v="66"/>
    <x v="52"/>
    <x v="3"/>
    <x v="26"/>
    <n v="-57.23"/>
    <x v="0"/>
    <x v="0"/>
  </r>
  <r>
    <x v="1"/>
    <x v="221"/>
    <x v="8"/>
    <x v="0"/>
    <m/>
    <x v="4"/>
    <x v="52"/>
    <x v="3"/>
    <x v="26"/>
    <n v="-217.65"/>
    <x v="0"/>
    <x v="2"/>
  </r>
  <r>
    <x v="1"/>
    <x v="232"/>
    <x v="8"/>
    <x v="0"/>
    <m/>
    <x v="4"/>
    <x v="52"/>
    <x v="3"/>
    <x v="26"/>
    <n v="-48.05"/>
    <x v="0"/>
    <x v="0"/>
  </r>
  <r>
    <x v="1"/>
    <x v="232"/>
    <x v="8"/>
    <x v="0"/>
    <m/>
    <x v="65"/>
    <x v="52"/>
    <x v="3"/>
    <x v="26"/>
    <n v="-28"/>
    <x v="0"/>
    <x v="0"/>
  </r>
  <r>
    <x v="1"/>
    <x v="232"/>
    <x v="8"/>
    <x v="0"/>
    <m/>
    <x v="122"/>
    <x v="52"/>
    <x v="3"/>
    <x v="7"/>
    <n v="-21.65"/>
    <x v="0"/>
    <x v="0"/>
  </r>
  <r>
    <x v="1"/>
    <x v="232"/>
    <x v="8"/>
    <x v="0"/>
    <m/>
    <x v="65"/>
    <x v="52"/>
    <x v="3"/>
    <x v="26"/>
    <n v="-8.52"/>
    <x v="0"/>
    <x v="0"/>
  </r>
  <r>
    <x v="1"/>
    <x v="217"/>
    <x v="8"/>
    <x v="0"/>
    <m/>
    <x v="123"/>
    <x v="52"/>
    <x v="3"/>
    <x v="26"/>
    <n v="-409.15"/>
    <x v="0"/>
    <x v="2"/>
  </r>
  <r>
    <x v="1"/>
    <x v="233"/>
    <x v="8"/>
    <x v="0"/>
    <m/>
    <x v="66"/>
    <x v="52"/>
    <x v="3"/>
    <x v="26"/>
    <n v="-16.18"/>
    <x v="0"/>
    <x v="0"/>
  </r>
  <r>
    <x v="1"/>
    <x v="224"/>
    <x v="8"/>
    <x v="0"/>
    <m/>
    <x v="66"/>
    <x v="52"/>
    <x v="3"/>
    <x v="26"/>
    <n v="-20.260000000000002"/>
    <x v="0"/>
    <x v="0"/>
  </r>
  <r>
    <x v="1"/>
    <x v="234"/>
    <x v="8"/>
    <x v="0"/>
    <m/>
    <x v="65"/>
    <x v="52"/>
    <x v="3"/>
    <x v="26"/>
    <n v="-18.649999999999999"/>
    <x v="0"/>
    <x v="0"/>
  </r>
  <r>
    <x v="1"/>
    <x v="234"/>
    <x v="8"/>
    <x v="0"/>
    <m/>
    <x v="65"/>
    <x v="52"/>
    <x v="3"/>
    <x v="26"/>
    <n v="-17.89"/>
    <x v="0"/>
    <x v="0"/>
  </r>
  <r>
    <x v="1"/>
    <x v="226"/>
    <x v="8"/>
    <x v="0"/>
    <m/>
    <x v="66"/>
    <x v="52"/>
    <x v="3"/>
    <x v="26"/>
    <n v="-290.11"/>
    <x v="0"/>
    <x v="2"/>
  </r>
  <r>
    <x v="1"/>
    <x v="227"/>
    <x v="8"/>
    <x v="0"/>
    <m/>
    <x v="112"/>
    <x v="52"/>
    <x v="3"/>
    <x v="26"/>
    <n v="-117.83"/>
    <x v="0"/>
    <x v="0"/>
  </r>
  <r>
    <x v="1"/>
    <x v="227"/>
    <x v="8"/>
    <x v="0"/>
    <m/>
    <x v="66"/>
    <x v="52"/>
    <x v="3"/>
    <x v="26"/>
    <n v="-52.89"/>
    <x v="0"/>
    <x v="0"/>
  </r>
  <r>
    <x v="1"/>
    <x v="227"/>
    <x v="8"/>
    <x v="0"/>
    <m/>
    <x v="85"/>
    <x v="52"/>
    <x v="6"/>
    <x v="3"/>
    <n v="-24.05"/>
    <x v="0"/>
    <x v="3"/>
  </r>
  <r>
    <x v="1"/>
    <x v="227"/>
    <x v="8"/>
    <x v="0"/>
    <m/>
    <x v="71"/>
    <x v="52"/>
    <x v="6"/>
    <x v="3"/>
    <n v="-12.25"/>
    <x v="0"/>
    <x v="3"/>
  </r>
  <r>
    <x v="1"/>
    <x v="229"/>
    <x v="8"/>
    <x v="0"/>
    <m/>
    <x v="65"/>
    <x v="52"/>
    <x v="3"/>
    <x v="26"/>
    <n v="-35.58"/>
    <x v="0"/>
    <x v="0"/>
  </r>
  <r>
    <x v="1"/>
    <x v="229"/>
    <x v="8"/>
    <x v="0"/>
    <m/>
    <x v="124"/>
    <x v="52"/>
    <x v="3"/>
    <x v="26"/>
    <n v="-8.01"/>
    <x v="0"/>
    <x v="0"/>
  </r>
  <r>
    <x v="1"/>
    <x v="235"/>
    <x v="8"/>
    <x v="0"/>
    <m/>
    <x v="66"/>
    <x v="52"/>
    <x v="3"/>
    <x v="26"/>
    <n v="-33.200000000000003"/>
    <x v="0"/>
    <x v="0"/>
  </r>
  <r>
    <x v="1"/>
    <x v="230"/>
    <x v="8"/>
    <x v="0"/>
    <m/>
    <x v="65"/>
    <x v="52"/>
    <x v="3"/>
    <x v="26"/>
    <n v="-273.07"/>
    <x v="0"/>
    <x v="2"/>
  </r>
  <r>
    <x v="1"/>
    <x v="230"/>
    <x v="8"/>
    <x v="0"/>
    <m/>
    <x v="85"/>
    <x v="52"/>
    <x v="6"/>
    <x v="3"/>
    <n v="-29"/>
    <x v="0"/>
    <x v="3"/>
  </r>
  <r>
    <x v="1"/>
    <x v="230"/>
    <x v="8"/>
    <x v="0"/>
    <m/>
    <x v="65"/>
    <x v="52"/>
    <x v="3"/>
    <x v="26"/>
    <n v="-25.02"/>
    <x v="0"/>
    <x v="0"/>
  </r>
  <r>
    <x v="1"/>
    <x v="220"/>
    <x v="8"/>
    <x v="0"/>
    <m/>
    <x v="19"/>
    <x v="52"/>
    <x v="5"/>
    <x v="15"/>
    <n v="10000"/>
    <x v="0"/>
    <x v="1"/>
  </r>
  <r>
    <x v="1"/>
    <x v="236"/>
    <x v="8"/>
    <x v="0"/>
    <m/>
    <x v="85"/>
    <x v="52"/>
    <x v="6"/>
    <x v="3"/>
    <n v="-25"/>
    <x v="0"/>
    <x v="3"/>
  </r>
  <r>
    <x v="1"/>
    <x v="222"/>
    <x v="8"/>
    <x v="0"/>
    <m/>
    <x v="64"/>
    <x v="52"/>
    <x v="3"/>
    <x v="26"/>
    <n v="-22.41"/>
    <x v="0"/>
    <x v="0"/>
  </r>
  <r>
    <x v="1"/>
    <x v="222"/>
    <x v="8"/>
    <x v="0"/>
    <m/>
    <x v="66"/>
    <x v="52"/>
    <x v="3"/>
    <x v="26"/>
    <n v="-16.71"/>
    <x v="0"/>
    <x v="0"/>
  </r>
  <r>
    <x v="1"/>
    <x v="222"/>
    <x v="8"/>
    <x v="0"/>
    <m/>
    <x v="1"/>
    <x v="52"/>
    <x v="1"/>
    <x v="1"/>
    <n v="-10"/>
    <x v="0"/>
    <x v="0"/>
  </r>
  <r>
    <x v="1"/>
    <x v="232"/>
    <x v="8"/>
    <x v="0"/>
    <n v="1192"/>
    <x v="125"/>
    <x v="263"/>
    <x v="6"/>
    <x v="26"/>
    <n v="-72.3"/>
    <x v="0"/>
    <x v="3"/>
  </r>
  <r>
    <x v="1"/>
    <x v="232"/>
    <x v="8"/>
    <x v="0"/>
    <n v="1193"/>
    <x v="126"/>
    <x v="264"/>
    <x v="6"/>
    <x v="26"/>
    <n v="-200"/>
    <x v="0"/>
    <x v="3"/>
  </r>
  <r>
    <x v="1"/>
    <x v="233"/>
    <x v="8"/>
    <x v="0"/>
    <n v="1194"/>
    <x v="60"/>
    <x v="52"/>
    <x v="7"/>
    <x v="26"/>
    <n v="-3941.3"/>
    <x v="0"/>
    <x v="1"/>
  </r>
  <r>
    <x v="1"/>
    <x v="232"/>
    <x v="8"/>
    <x v="0"/>
    <n v="1195"/>
    <x v="61"/>
    <x v="265"/>
    <x v="6"/>
    <x v="26"/>
    <n v="-496.58"/>
    <x v="0"/>
    <x v="3"/>
  </r>
  <r>
    <x v="1"/>
    <x v="226"/>
    <x v="8"/>
    <x v="0"/>
    <n v="1196"/>
    <x v="77"/>
    <x v="52"/>
    <x v="6"/>
    <x v="32"/>
    <n v="-792.28"/>
    <x v="0"/>
    <x v="3"/>
  </r>
  <r>
    <x v="1"/>
    <x v="224"/>
    <x v="8"/>
    <x v="0"/>
    <n v="1197"/>
    <x v="127"/>
    <x v="266"/>
    <x v="6"/>
    <x v="32"/>
    <n v="-10000"/>
    <x v="0"/>
    <x v="3"/>
  </r>
  <r>
    <x v="1"/>
    <x v="227"/>
    <x v="8"/>
    <x v="0"/>
    <n v="1198"/>
    <x v="15"/>
    <x v="262"/>
    <x v="3"/>
    <x v="26"/>
    <n v="-339.14"/>
    <x v="0"/>
    <x v="0"/>
  </r>
  <r>
    <x v="1"/>
    <x v="227"/>
    <x v="8"/>
    <x v="0"/>
    <n v="1199"/>
    <x v="26"/>
    <x v="262"/>
    <x v="3"/>
    <x v="26"/>
    <n v="-118.06"/>
    <x v="0"/>
    <x v="0"/>
  </r>
  <r>
    <x v="1"/>
    <x v="237"/>
    <x v="11"/>
    <x v="0"/>
    <m/>
    <x v="66"/>
    <x v="52"/>
    <x v="3"/>
    <x v="26"/>
    <n v="-355.99"/>
    <x v="0"/>
    <x v="2"/>
  </r>
  <r>
    <x v="1"/>
    <x v="237"/>
    <x v="11"/>
    <x v="0"/>
    <m/>
    <x v="65"/>
    <x v="52"/>
    <x v="3"/>
    <x v="26"/>
    <n v="-34.78"/>
    <x v="0"/>
    <x v="0"/>
  </r>
  <r>
    <x v="1"/>
    <x v="237"/>
    <x v="11"/>
    <x v="0"/>
    <m/>
    <x v="4"/>
    <x v="52"/>
    <x v="3"/>
    <x v="26"/>
    <n v="-19.86"/>
    <x v="0"/>
    <x v="0"/>
  </r>
  <r>
    <x v="1"/>
    <x v="238"/>
    <x v="11"/>
    <x v="0"/>
    <m/>
    <x v="66"/>
    <x v="52"/>
    <x v="3"/>
    <x v="26"/>
    <n v="-30.31"/>
    <x v="0"/>
    <x v="0"/>
  </r>
  <r>
    <x v="1"/>
    <x v="239"/>
    <x v="11"/>
    <x v="0"/>
    <m/>
    <x v="112"/>
    <x v="52"/>
    <x v="3"/>
    <x v="26"/>
    <n v="-57.33"/>
    <x v="0"/>
    <x v="0"/>
  </r>
  <r>
    <x v="1"/>
    <x v="240"/>
    <x v="11"/>
    <x v="0"/>
    <m/>
    <x v="111"/>
    <x v="52"/>
    <x v="6"/>
    <x v="3"/>
    <n v="-25"/>
    <x v="0"/>
    <x v="3"/>
  </r>
  <r>
    <x v="1"/>
    <x v="241"/>
    <x v="11"/>
    <x v="0"/>
    <m/>
    <x v="124"/>
    <x v="52"/>
    <x v="3"/>
    <x v="26"/>
    <n v="-65.31"/>
    <x v="0"/>
    <x v="2"/>
  </r>
  <r>
    <x v="1"/>
    <x v="241"/>
    <x v="11"/>
    <x v="0"/>
    <m/>
    <x v="65"/>
    <x v="52"/>
    <x v="3"/>
    <x v="26"/>
    <n v="-44.03"/>
    <x v="0"/>
    <x v="0"/>
  </r>
  <r>
    <x v="1"/>
    <x v="242"/>
    <x v="11"/>
    <x v="0"/>
    <m/>
    <x v="65"/>
    <x v="52"/>
    <x v="3"/>
    <x v="26"/>
    <n v="15.98"/>
    <x v="0"/>
    <x v="0"/>
  </r>
  <r>
    <x v="1"/>
    <x v="242"/>
    <x v="11"/>
    <x v="0"/>
    <m/>
    <x v="65"/>
    <x v="52"/>
    <x v="3"/>
    <x v="26"/>
    <n v="-42.81"/>
    <x v="0"/>
    <x v="0"/>
  </r>
  <r>
    <x v="1"/>
    <x v="243"/>
    <x v="11"/>
    <x v="0"/>
    <m/>
    <x v="10"/>
    <x v="52"/>
    <x v="3"/>
    <x v="26"/>
    <n v="-84.36"/>
    <x v="0"/>
    <x v="0"/>
  </r>
  <r>
    <x v="1"/>
    <x v="244"/>
    <x v="11"/>
    <x v="0"/>
    <m/>
    <x v="128"/>
    <x v="52"/>
    <x v="6"/>
    <x v="32"/>
    <n v="1128.1400000000001"/>
    <x v="0"/>
    <x v="3"/>
  </r>
  <r>
    <x v="1"/>
    <x v="245"/>
    <x v="11"/>
    <x v="0"/>
    <m/>
    <x v="66"/>
    <x v="52"/>
    <x v="3"/>
    <x v="26"/>
    <n v="-375.89"/>
    <x v="0"/>
    <x v="2"/>
  </r>
  <r>
    <x v="1"/>
    <x v="246"/>
    <x v="11"/>
    <x v="0"/>
    <m/>
    <x v="82"/>
    <x v="52"/>
    <x v="6"/>
    <x v="3"/>
    <n v="-20"/>
    <x v="0"/>
    <x v="3"/>
  </r>
  <r>
    <x v="1"/>
    <x v="247"/>
    <x v="11"/>
    <x v="0"/>
    <m/>
    <x v="65"/>
    <x v="52"/>
    <x v="3"/>
    <x v="26"/>
    <n v="-118.81"/>
    <x v="0"/>
    <x v="2"/>
  </r>
  <r>
    <x v="1"/>
    <x v="247"/>
    <x v="11"/>
    <x v="0"/>
    <m/>
    <x v="10"/>
    <x v="52"/>
    <x v="3"/>
    <x v="26"/>
    <n v="-108.22"/>
    <x v="0"/>
    <x v="0"/>
  </r>
  <r>
    <x v="1"/>
    <x v="247"/>
    <x v="11"/>
    <x v="0"/>
    <m/>
    <x v="65"/>
    <x v="52"/>
    <x v="3"/>
    <x v="26"/>
    <n v="-16.309999999999999"/>
    <x v="0"/>
    <x v="3"/>
  </r>
  <r>
    <x v="1"/>
    <x v="247"/>
    <x v="11"/>
    <x v="0"/>
    <m/>
    <x v="65"/>
    <x v="52"/>
    <x v="3"/>
    <x v="26"/>
    <n v="-11.66"/>
    <x v="0"/>
    <x v="3"/>
  </r>
  <r>
    <x v="1"/>
    <x v="248"/>
    <x v="11"/>
    <x v="0"/>
    <m/>
    <x v="19"/>
    <x v="52"/>
    <x v="5"/>
    <x v="15"/>
    <n v="10000"/>
    <x v="0"/>
    <x v="1"/>
  </r>
  <r>
    <x v="1"/>
    <x v="249"/>
    <x v="11"/>
    <x v="0"/>
    <m/>
    <x v="66"/>
    <x v="52"/>
    <x v="3"/>
    <x v="26"/>
    <n v="-23.36"/>
    <x v="0"/>
    <x v="0"/>
  </r>
  <r>
    <x v="1"/>
    <x v="250"/>
    <x v="11"/>
    <x v="0"/>
    <m/>
    <x v="66"/>
    <x v="52"/>
    <x v="3"/>
    <x v="26"/>
    <n v="-330.9"/>
    <x v="0"/>
    <x v="2"/>
  </r>
  <r>
    <x v="1"/>
    <x v="250"/>
    <x v="11"/>
    <x v="0"/>
    <m/>
    <x v="65"/>
    <x v="52"/>
    <x v="3"/>
    <x v="26"/>
    <n v="-77.150000000000006"/>
    <x v="0"/>
    <x v="0"/>
  </r>
  <r>
    <x v="1"/>
    <x v="250"/>
    <x v="11"/>
    <x v="0"/>
    <m/>
    <x v="111"/>
    <x v="52"/>
    <x v="6"/>
    <x v="3"/>
    <n v="-20"/>
    <x v="0"/>
    <x v="3"/>
  </r>
  <r>
    <x v="1"/>
    <x v="251"/>
    <x v="11"/>
    <x v="0"/>
    <m/>
    <x v="64"/>
    <x v="52"/>
    <x v="3"/>
    <x v="26"/>
    <n v="-35.29"/>
    <x v="0"/>
    <x v="0"/>
  </r>
  <r>
    <x v="1"/>
    <x v="252"/>
    <x v="11"/>
    <x v="2"/>
    <m/>
    <x v="65"/>
    <x v="52"/>
    <x v="3"/>
    <x v="26"/>
    <n v="-23.93"/>
    <x v="0"/>
    <x v="0"/>
  </r>
  <r>
    <x v="1"/>
    <x v="253"/>
    <x v="11"/>
    <x v="0"/>
    <m/>
    <x v="65"/>
    <x v="52"/>
    <x v="3"/>
    <x v="26"/>
    <n v="-54.29"/>
    <x v="0"/>
    <x v="0"/>
  </r>
  <r>
    <x v="1"/>
    <x v="240"/>
    <x v="11"/>
    <x v="0"/>
    <n v="1200"/>
    <x v="60"/>
    <x v="52"/>
    <x v="7"/>
    <x v="26"/>
    <n v="-3941.3"/>
    <x v="0"/>
    <x v="1"/>
  </r>
  <r>
    <x v="1"/>
    <x v="244"/>
    <x v="11"/>
    <x v="0"/>
    <n v="1201"/>
    <x v="77"/>
    <x v="52"/>
    <x v="6"/>
    <x v="32"/>
    <n v="-792.28"/>
    <x v="0"/>
    <x v="3"/>
  </r>
  <r>
    <x v="1"/>
    <x v="241"/>
    <x v="11"/>
    <x v="0"/>
    <n v="1202"/>
    <x v="61"/>
    <x v="265"/>
    <x v="6"/>
    <x v="26"/>
    <n v="-496.58"/>
    <x v="0"/>
    <x v="3"/>
  </r>
  <r>
    <x v="1"/>
    <x v="247"/>
    <x v="11"/>
    <x v="0"/>
    <n v="1203"/>
    <x v="129"/>
    <x v="267"/>
    <x v="6"/>
    <x v="32"/>
    <n v="-1500"/>
    <x v="0"/>
    <x v="3"/>
  </r>
  <r>
    <x v="1"/>
    <x v="246"/>
    <x v="11"/>
    <x v="0"/>
    <n v="1204"/>
    <x v="26"/>
    <x v="268"/>
    <x v="3"/>
    <x v="26"/>
    <n v="-294.16000000000003"/>
    <x v="0"/>
    <x v="0"/>
  </r>
  <r>
    <x v="1"/>
    <x v="245"/>
    <x v="11"/>
    <x v="0"/>
    <n v="1205"/>
    <x v="15"/>
    <x v="52"/>
    <x v="3"/>
    <x v="26"/>
    <n v="-9.8800000000000008"/>
    <x v="0"/>
    <x v="0"/>
  </r>
  <r>
    <x v="1"/>
    <x v="253"/>
    <x v="11"/>
    <x v="0"/>
    <n v="1206"/>
    <x v="130"/>
    <x v="269"/>
    <x v="6"/>
    <x v="32"/>
    <n v="-250"/>
    <x v="0"/>
    <x v="3"/>
  </r>
  <r>
    <x v="1"/>
    <x v="251"/>
    <x v="11"/>
    <x v="0"/>
    <n v="1207"/>
    <x v="59"/>
    <x v="270"/>
    <x v="4"/>
    <x v="12"/>
    <n v="-6000"/>
    <x v="0"/>
    <x v="2"/>
  </r>
  <r>
    <x v="1"/>
    <x v="248"/>
    <x v="11"/>
    <x v="0"/>
    <n v="1208"/>
    <x v="131"/>
    <x v="271"/>
    <x v="6"/>
    <x v="32"/>
    <n v="-105"/>
    <x v="0"/>
    <x v="3"/>
  </r>
  <r>
    <x v="1"/>
    <x v="251"/>
    <x v="11"/>
    <x v="0"/>
    <n v="1209"/>
    <x v="132"/>
    <x v="272"/>
    <x v="6"/>
    <x v="26"/>
    <n v="-28.68"/>
    <x v="0"/>
    <x v="3"/>
  </r>
  <r>
    <x v="1"/>
    <x v="253"/>
    <x v="11"/>
    <x v="0"/>
    <n v="1210"/>
    <x v="4"/>
    <x v="273"/>
    <x v="3"/>
    <x v="26"/>
    <n v="-35.31"/>
    <x v="0"/>
    <x v="3"/>
  </r>
  <r>
    <x v="0"/>
    <x v="238"/>
    <x v="11"/>
    <x v="0"/>
    <m/>
    <x v="0"/>
    <x v="274"/>
    <x v="0"/>
    <x v="0"/>
    <n v="3980"/>
    <x v="0"/>
    <x v="0"/>
  </r>
  <r>
    <x v="0"/>
    <x v="243"/>
    <x v="11"/>
    <x v="0"/>
    <m/>
    <x v="0"/>
    <x v="275"/>
    <x v="0"/>
    <x v="0"/>
    <n v="4614.18"/>
    <x v="0"/>
    <x v="0"/>
  </r>
  <r>
    <x v="0"/>
    <x v="254"/>
    <x v="11"/>
    <x v="0"/>
    <m/>
    <x v="0"/>
    <x v="276"/>
    <x v="0"/>
    <x v="0"/>
    <n v="4157.5"/>
    <x v="0"/>
    <x v="0"/>
  </r>
  <r>
    <x v="0"/>
    <x v="248"/>
    <x v="11"/>
    <x v="0"/>
    <m/>
    <x v="19"/>
    <x v="21"/>
    <x v="5"/>
    <x v="15"/>
    <n v="-10000"/>
    <x v="0"/>
    <x v="1"/>
  </r>
  <r>
    <x v="0"/>
    <x v="250"/>
    <x v="11"/>
    <x v="0"/>
    <m/>
    <x v="0"/>
    <x v="277"/>
    <x v="0"/>
    <x v="0"/>
    <n v="3589"/>
    <x v="0"/>
    <x v="0"/>
  </r>
  <r>
    <x v="0"/>
    <x v="237"/>
    <x v="11"/>
    <x v="0"/>
    <m/>
    <x v="2"/>
    <x v="261"/>
    <x v="2"/>
    <x v="2"/>
    <n v="-3684.93"/>
    <x v="0"/>
    <x v="0"/>
  </r>
  <r>
    <x v="0"/>
    <x v="239"/>
    <x v="11"/>
    <x v="0"/>
    <m/>
    <x v="3"/>
    <x v="261"/>
    <x v="2"/>
    <x v="3"/>
    <n v="-155.21"/>
    <x v="0"/>
    <x v="0"/>
  </r>
  <r>
    <x v="0"/>
    <x v="253"/>
    <x v="11"/>
    <x v="0"/>
    <m/>
    <x v="1"/>
    <x v="4"/>
    <x v="1"/>
    <x v="1"/>
    <n v="-2.12"/>
    <x v="0"/>
    <x v="0"/>
  </r>
  <r>
    <x v="0"/>
    <x v="239"/>
    <x v="11"/>
    <x v="0"/>
    <n v="1541"/>
    <x v="133"/>
    <x v="256"/>
    <x v="0"/>
    <x v="6"/>
    <n v="-150"/>
    <x v="0"/>
    <x v="0"/>
  </r>
  <r>
    <x v="0"/>
    <x v="216"/>
    <x v="11"/>
    <x v="0"/>
    <n v="1542"/>
    <x v="39"/>
    <x v="52"/>
    <x v="4"/>
    <x v="5"/>
    <n v="-260"/>
    <x v="0"/>
    <x v="0"/>
  </r>
  <r>
    <x v="0"/>
    <x v="238"/>
    <x v="11"/>
    <x v="0"/>
    <n v="1543"/>
    <x v="16"/>
    <x v="52"/>
    <x v="4"/>
    <x v="12"/>
    <n v="-270"/>
    <x v="0"/>
    <x v="0"/>
  </r>
  <r>
    <x v="0"/>
    <x v="238"/>
    <x v="11"/>
    <x v="0"/>
    <n v="1544"/>
    <x v="120"/>
    <x v="52"/>
    <x v="4"/>
    <x v="12"/>
    <n v="-58.5"/>
    <x v="0"/>
    <x v="0"/>
  </r>
  <r>
    <x v="0"/>
    <x v="241"/>
    <x v="11"/>
    <x v="0"/>
    <n v="1545"/>
    <x v="14"/>
    <x v="52"/>
    <x v="1"/>
    <x v="11"/>
    <n v="-47.47"/>
    <x v="0"/>
    <x v="0"/>
  </r>
  <r>
    <x v="0"/>
    <x v="239"/>
    <x v="11"/>
    <x v="0"/>
    <n v="1546"/>
    <x v="9"/>
    <x v="52"/>
    <x v="2"/>
    <x v="8"/>
    <n v="-112.84"/>
    <x v="0"/>
    <x v="0"/>
  </r>
  <r>
    <x v="0"/>
    <x v="239"/>
    <x v="11"/>
    <x v="0"/>
    <n v="1547"/>
    <x v="119"/>
    <x v="52"/>
    <x v="2"/>
    <x v="8"/>
    <n v="-9.35"/>
    <x v="0"/>
    <x v="0"/>
  </r>
  <r>
    <x v="0"/>
    <x v="232"/>
    <x v="11"/>
    <x v="0"/>
    <n v="1548"/>
    <x v="99"/>
    <x v="52"/>
    <x v="1"/>
    <x v="14"/>
    <n v="-183.39"/>
    <x v="0"/>
    <x v="0"/>
  </r>
  <r>
    <x v="0"/>
    <x v="241"/>
    <x v="11"/>
    <x v="0"/>
    <n v="1549"/>
    <x v="134"/>
    <x v="278"/>
    <x v="3"/>
    <x v="10"/>
    <n v="-162.38"/>
    <x v="0"/>
    <x v="2"/>
  </r>
  <r>
    <x v="0"/>
    <x v="242"/>
    <x v="11"/>
    <x v="0"/>
    <n v="1550"/>
    <x v="39"/>
    <x v="52"/>
    <x v="4"/>
    <x v="5"/>
    <n v="-260"/>
    <x v="0"/>
    <x v="0"/>
  </r>
  <r>
    <x v="0"/>
    <x v="245"/>
    <x v="11"/>
    <x v="0"/>
    <n v="1552"/>
    <x v="11"/>
    <x v="14"/>
    <x v="3"/>
    <x v="9"/>
    <n v="-13.2"/>
    <x v="0"/>
    <x v="0"/>
  </r>
  <r>
    <x v="0"/>
    <x v="245"/>
    <x v="11"/>
    <x v="0"/>
    <n v="1553"/>
    <x v="135"/>
    <x v="279"/>
    <x v="3"/>
    <x v="10"/>
    <n v="-155"/>
    <x v="0"/>
    <x v="2"/>
  </r>
  <r>
    <x v="0"/>
    <x v="245"/>
    <x v="11"/>
    <x v="0"/>
    <n v="1554"/>
    <x v="39"/>
    <x v="52"/>
    <x v="4"/>
    <x v="5"/>
    <n v="-260"/>
    <x v="0"/>
    <x v="0"/>
  </r>
  <r>
    <x v="0"/>
    <x v="245"/>
    <x v="11"/>
    <x v="0"/>
    <n v="1555"/>
    <x v="16"/>
    <x v="52"/>
    <x v="4"/>
    <x v="12"/>
    <n v="-270"/>
    <x v="0"/>
    <x v="0"/>
  </r>
  <r>
    <x v="0"/>
    <x v="246"/>
    <x v="11"/>
    <x v="0"/>
    <n v="1556"/>
    <x v="10"/>
    <x v="52"/>
    <x v="3"/>
    <x v="18"/>
    <n v="-35.869999999999997"/>
    <x v="0"/>
    <x v="0"/>
  </r>
  <r>
    <x v="0"/>
    <x v="246"/>
    <x v="11"/>
    <x v="0"/>
    <n v="1557"/>
    <x v="136"/>
    <x v="280"/>
    <x v="0"/>
    <x v="6"/>
    <n v="-50"/>
    <x v="0"/>
    <x v="0"/>
  </r>
  <r>
    <x v="0"/>
    <x v="255"/>
    <x v="11"/>
    <x v="0"/>
    <n v="1558"/>
    <x v="120"/>
    <x v="77"/>
    <x v="4"/>
    <x v="12"/>
    <n v="-81.25"/>
    <x v="0"/>
    <x v="0"/>
  </r>
  <r>
    <x v="0"/>
    <x v="254"/>
    <x v="11"/>
    <x v="0"/>
    <n v="1559"/>
    <x v="137"/>
    <x v="281"/>
    <x v="0"/>
    <x v="6"/>
    <n v="-175"/>
    <x v="0"/>
    <x v="0"/>
  </r>
  <r>
    <x v="0"/>
    <x v="254"/>
    <x v="11"/>
    <x v="0"/>
    <n v="1560"/>
    <x v="138"/>
    <x v="282"/>
    <x v="6"/>
    <x v="33"/>
    <n v="-50"/>
    <x v="0"/>
    <x v="3"/>
  </r>
  <r>
    <x v="0"/>
    <x v="256"/>
    <x v="11"/>
    <x v="0"/>
    <n v="1561"/>
    <x v="33"/>
    <x v="52"/>
    <x v="3"/>
    <x v="19"/>
    <n v="-298.35000000000002"/>
    <x v="0"/>
    <x v="0"/>
  </r>
  <r>
    <x v="0"/>
    <x v="256"/>
    <x v="11"/>
    <x v="0"/>
    <n v="1562"/>
    <x v="16"/>
    <x v="65"/>
    <x v="4"/>
    <x v="12"/>
    <n v="-270"/>
    <x v="0"/>
    <x v="0"/>
  </r>
  <r>
    <x v="0"/>
    <x v="256"/>
    <x v="11"/>
    <x v="0"/>
    <n v="1563"/>
    <x v="39"/>
    <x v="283"/>
    <x v="4"/>
    <x v="5"/>
    <n v="-260"/>
    <x v="0"/>
    <x v="0"/>
  </r>
  <r>
    <x v="0"/>
    <x v="256"/>
    <x v="11"/>
    <x v="0"/>
    <n v="1564"/>
    <x v="39"/>
    <x v="284"/>
    <x v="4"/>
    <x v="5"/>
    <n v="-150"/>
    <x v="0"/>
    <x v="0"/>
  </r>
  <r>
    <x v="0"/>
    <x v="252"/>
    <x v="11"/>
    <x v="0"/>
    <n v="1565"/>
    <x v="16"/>
    <x v="284"/>
    <x v="4"/>
    <x v="12"/>
    <n v="-400"/>
    <x v="0"/>
    <x v="0"/>
  </r>
  <r>
    <x v="0"/>
    <x v="252"/>
    <x v="11"/>
    <x v="0"/>
    <n v="1567"/>
    <x v="50"/>
    <x v="152"/>
    <x v="1"/>
    <x v="25"/>
    <n v="-140"/>
    <x v="0"/>
    <x v="0"/>
  </r>
  <r>
    <x v="0"/>
    <x v="252"/>
    <x v="11"/>
    <x v="0"/>
    <n v="1569"/>
    <x v="16"/>
    <x v="65"/>
    <x v="4"/>
    <x v="12"/>
    <n v="-270"/>
    <x v="0"/>
    <x v="0"/>
  </r>
  <r>
    <x v="0"/>
    <x v="252"/>
    <x v="11"/>
    <x v="0"/>
    <n v="1570"/>
    <x v="39"/>
    <x v="283"/>
    <x v="4"/>
    <x v="5"/>
    <n v="-26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6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58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74">
        <item m="1" x="139"/>
        <item x="17"/>
        <item x="5"/>
        <item x="23"/>
        <item m="1" x="140"/>
        <item m="1" x="141"/>
        <item x="2"/>
        <item x="26"/>
        <item m="1" x="142"/>
        <item x="6"/>
        <item x="3"/>
        <item x="24"/>
        <item x="4"/>
        <item x="19"/>
        <item x="30"/>
        <item m="1" x="143"/>
        <item x="7"/>
        <item m="1" x="144"/>
        <item m="1" x="145"/>
        <item x="8"/>
        <item x="25"/>
        <item x="18"/>
        <item m="1" x="146"/>
        <item x="22"/>
        <item m="1" x="147"/>
        <item m="1" x="148"/>
        <item m="1" x="149"/>
        <item x="15"/>
        <item x="13"/>
        <item m="1" x="150"/>
        <item x="0"/>
        <item x="34"/>
        <item m="1" x="151"/>
        <item m="1" x="152"/>
        <item m="1" x="153"/>
        <item m="1" x="154"/>
        <item x="9"/>
        <item x="1"/>
        <item m="1" x="155"/>
        <item x="29"/>
        <item x="28"/>
        <item x="11"/>
        <item m="1" x="156"/>
        <item x="10"/>
        <item m="1" x="157"/>
        <item x="14"/>
        <item x="31"/>
        <item x="36"/>
        <item x="38"/>
        <item m="1" x="158"/>
        <item m="1" x="159"/>
        <item x="39"/>
        <item x="40"/>
        <item m="1" x="160"/>
        <item x="41"/>
        <item x="42"/>
        <item x="43"/>
        <item x="35"/>
        <item m="1" x="161"/>
        <item x="44"/>
        <item x="21"/>
        <item x="37"/>
        <item m="1" x="162"/>
        <item x="45"/>
        <item x="46"/>
        <item x="47"/>
        <item m="1" x="163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64"/>
        <item x="56"/>
        <item x="57"/>
        <item x="58"/>
        <item x="59"/>
        <item x="60"/>
        <item m="1" x="165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66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67"/>
        <item x="91"/>
        <item x="92"/>
        <item x="93"/>
        <item x="94"/>
        <item m="1" x="168"/>
        <item x="16"/>
        <item x="95"/>
        <item m="1" x="169"/>
        <item x="97"/>
        <item x="98"/>
        <item m="1" x="170"/>
        <item x="99"/>
        <item x="100"/>
        <item x="101"/>
        <item m="1" x="171"/>
        <item x="102"/>
        <item x="103"/>
        <item x="104"/>
        <item m="1" x="172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Page" compact="0" outline="0" subtotalTop="0" showAll="0" includeNewItemsInFilter="1">
      <items count="304">
        <item x="53"/>
        <item x="160"/>
        <item x="9"/>
        <item m="1" x="285"/>
        <item x="31"/>
        <item x="122"/>
        <item m="1" x="286"/>
        <item m="1" x="287"/>
        <item x="147"/>
        <item x="158"/>
        <item m="1" x="288"/>
        <item x="87"/>
        <item x="115"/>
        <item x="93"/>
        <item x="76"/>
        <item x="85"/>
        <item x="86"/>
        <item x="78"/>
        <item m="1" x="289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90"/>
        <item x="16"/>
        <item x="18"/>
        <item x="37"/>
        <item x="57"/>
        <item x="58"/>
        <item x="45"/>
        <item x="106"/>
        <item m="1" x="291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92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93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94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95"/>
        <item x="149"/>
        <item m="1" x="296"/>
        <item m="1" x="297"/>
        <item x="112"/>
        <item m="1" x="298"/>
        <item m="1" x="299"/>
        <item m="1" x="300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301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302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7">
        <item x="0"/>
        <item x="3"/>
        <item x="2"/>
        <item x="1"/>
        <item m="1" x="4"/>
        <item m="1" x="5"/>
        <item t="default"/>
      </items>
    </pivotField>
  </pivotFields>
  <rowFields count="1">
    <field x="7"/>
  </rowFields>
  <rowItems count="7">
    <i>
      <x v="1"/>
    </i>
    <i>
      <x v="2"/>
    </i>
    <i>
      <x v="3"/>
    </i>
    <i>
      <x v="5"/>
    </i>
    <i>
      <x v="7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item="0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E2" workbookViewId="0">
      <selection activeCell="P2" sqref="P2"/>
    </sheetView>
  </sheetViews>
  <sheetFormatPr defaultRowHeight="13.2" x14ac:dyDescent="0.25"/>
  <cols>
    <col min="1" max="1" width="14.5546875" bestFit="1" customWidth="1"/>
    <col min="2" max="3" width="10.88671875" bestFit="1" customWidth="1"/>
    <col min="4" max="8" width="10.88671875" customWidth="1"/>
    <col min="9" max="9" width="11.109375" customWidth="1"/>
    <col min="10" max="10" width="12.44140625" customWidth="1"/>
    <col min="11" max="11" width="10.88671875" customWidth="1"/>
    <col min="12" max="12" width="12.44140625" customWidth="1"/>
    <col min="13" max="13" width="12.6640625" customWidth="1"/>
    <col min="14" max="14" width="4.109375" customWidth="1"/>
    <col min="15" max="15" width="10.88671875" customWidth="1"/>
  </cols>
  <sheetData>
    <row r="1" spans="1:21" ht="17.399999999999999" x14ac:dyDescent="0.3">
      <c r="H1" s="33" t="s">
        <v>544</v>
      </c>
    </row>
    <row r="2" spans="1:21" ht="17.399999999999999" x14ac:dyDescent="0.3">
      <c r="H2" s="33" t="s">
        <v>545</v>
      </c>
    </row>
    <row r="5" spans="1:21" x14ac:dyDescent="0.25">
      <c r="B5" s="24"/>
      <c r="C5" s="24"/>
      <c r="D5" s="24"/>
      <c r="E5" s="24"/>
      <c r="F5" s="24"/>
      <c r="G5" s="24"/>
      <c r="H5" s="24"/>
      <c r="I5" s="24"/>
      <c r="J5" s="24"/>
      <c r="K5" s="24"/>
      <c r="R5" s="25"/>
      <c r="S5" s="23"/>
      <c r="T5" s="23"/>
      <c r="U5" s="25"/>
    </row>
    <row r="6" spans="1:21" x14ac:dyDescent="0.25">
      <c r="R6" s="25"/>
      <c r="S6" s="23"/>
      <c r="T6" s="23"/>
      <c r="U6" s="25"/>
    </row>
    <row r="7" spans="1:21" x14ac:dyDescent="0.25">
      <c r="R7" s="25"/>
      <c r="S7" s="23"/>
      <c r="T7" s="23"/>
      <c r="U7" s="25"/>
    </row>
    <row r="8" spans="1:21" ht="16.2" thickBot="1" x14ac:dyDescent="0.35">
      <c r="A8" s="26"/>
      <c r="B8" s="27" t="s">
        <v>117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R8" s="25"/>
      <c r="S8" s="25"/>
      <c r="T8" s="25"/>
      <c r="U8" s="25"/>
    </row>
    <row r="9" spans="1:21" ht="15.6" x14ac:dyDescent="0.3">
      <c r="A9" s="28" t="s">
        <v>27</v>
      </c>
      <c r="B9" s="29" t="s">
        <v>31</v>
      </c>
      <c r="C9" s="28" t="s">
        <v>76</v>
      </c>
      <c r="D9" s="28" t="s">
        <v>75</v>
      </c>
      <c r="E9" s="28" t="s">
        <v>92</v>
      </c>
      <c r="F9" s="28" t="s">
        <v>166</v>
      </c>
      <c r="G9" s="28" t="s">
        <v>196</v>
      </c>
      <c r="H9" s="28" t="s">
        <v>231</v>
      </c>
      <c r="I9" s="28" t="s">
        <v>288</v>
      </c>
      <c r="J9" s="28" t="s">
        <v>323</v>
      </c>
      <c r="K9" s="28" t="s">
        <v>322</v>
      </c>
      <c r="L9" s="28" t="s">
        <v>543</v>
      </c>
      <c r="M9" s="28" t="s">
        <v>542</v>
      </c>
      <c r="N9" s="28"/>
      <c r="O9" s="28" t="s">
        <v>73</v>
      </c>
    </row>
    <row r="10" spans="1:21" ht="15" x14ac:dyDescent="0.25">
      <c r="A10" s="30" t="s">
        <v>17</v>
      </c>
      <c r="B10" s="31">
        <v>16099.83</v>
      </c>
      <c r="C10" s="31">
        <v>22800.35</v>
      </c>
      <c r="D10" s="31">
        <v>16704.240000000002</v>
      </c>
      <c r="E10" s="31">
        <v>17009.79</v>
      </c>
      <c r="F10" s="31">
        <v>18388.41</v>
      </c>
      <c r="G10" s="31">
        <v>22200.720000000001</v>
      </c>
      <c r="H10" s="31">
        <v>18168.54</v>
      </c>
      <c r="I10" s="31">
        <v>23737.8</v>
      </c>
      <c r="J10" s="31">
        <v>18208.53</v>
      </c>
      <c r="K10" s="31">
        <v>23083.55</v>
      </c>
      <c r="L10" s="31">
        <v>20000</v>
      </c>
      <c r="M10" s="31">
        <v>20000</v>
      </c>
      <c r="N10" s="31"/>
      <c r="O10" s="31">
        <f t="shared" ref="O10:O15" si="0">SUM(B10:M10)</f>
        <v>236401.75999999998</v>
      </c>
    </row>
    <row r="11" spans="1:21" ht="15" x14ac:dyDescent="0.25">
      <c r="A11" s="30" t="s">
        <v>3</v>
      </c>
      <c r="B11" s="31">
        <v>-1815</v>
      </c>
      <c r="C11" s="31">
        <v>-2726</v>
      </c>
      <c r="D11" s="31">
        <v>-2789</v>
      </c>
      <c r="E11" s="31">
        <v>-2410</v>
      </c>
      <c r="F11" s="31">
        <v>-3368.1</v>
      </c>
      <c r="G11" s="31">
        <v>-2867</v>
      </c>
      <c r="H11" s="31">
        <v>-2520</v>
      </c>
      <c r="I11" s="31">
        <v>-2220</v>
      </c>
      <c r="J11" s="31">
        <v>-2662</v>
      </c>
      <c r="K11" s="31">
        <v>-2120</v>
      </c>
      <c r="L11" s="31">
        <v>-2400</v>
      </c>
      <c r="M11" s="31">
        <v>-2400</v>
      </c>
      <c r="N11" s="31"/>
      <c r="O11" s="31">
        <f t="shared" si="0"/>
        <v>-30297.1</v>
      </c>
    </row>
    <row r="12" spans="1:21" ht="15" x14ac:dyDescent="0.25">
      <c r="A12" s="30" t="s">
        <v>6</v>
      </c>
      <c r="B12" s="31">
        <v>-1890.81</v>
      </c>
      <c r="C12" s="31">
        <v>-2191.02</v>
      </c>
      <c r="D12" s="31">
        <v>-2027.02</v>
      </c>
      <c r="E12" s="31">
        <v>-1750.33</v>
      </c>
      <c r="F12" s="31">
        <v>-1761.7</v>
      </c>
      <c r="G12" s="31">
        <v>-1916.26</v>
      </c>
      <c r="H12" s="31">
        <v>-1911.93</v>
      </c>
      <c r="I12" s="31">
        <v>-1711</v>
      </c>
      <c r="J12" s="31">
        <v>-1066.83</v>
      </c>
      <c r="K12" s="31">
        <v>-2056.63</v>
      </c>
      <c r="L12" s="31">
        <v>-2000</v>
      </c>
      <c r="M12" s="31">
        <v>-2000</v>
      </c>
      <c r="N12" s="31"/>
      <c r="O12" s="31">
        <f t="shared" si="0"/>
        <v>-22283.530000000002</v>
      </c>
    </row>
    <row r="13" spans="1:21" ht="15" x14ac:dyDescent="0.25">
      <c r="A13" s="30" t="s">
        <v>18</v>
      </c>
      <c r="B13" s="31">
        <v>-66.69</v>
      </c>
      <c r="C13" s="31">
        <v>-47.41</v>
      </c>
      <c r="D13" s="31">
        <v>-47.41</v>
      </c>
      <c r="E13" s="31">
        <v>-52.78</v>
      </c>
      <c r="F13" s="31">
        <v>-311.95999999999998</v>
      </c>
      <c r="G13" s="31">
        <v>-53.43</v>
      </c>
      <c r="H13" s="31">
        <v>-651.16</v>
      </c>
      <c r="I13" s="31">
        <v>-464.41</v>
      </c>
      <c r="J13" s="31">
        <v>-1172.4100000000001</v>
      </c>
      <c r="K13" s="31">
        <v>-292.51</v>
      </c>
      <c r="L13" s="31">
        <v>-150</v>
      </c>
      <c r="M13" s="31">
        <v>-150</v>
      </c>
      <c r="N13" s="31"/>
      <c r="O13" s="31">
        <f t="shared" si="0"/>
        <v>-3460.17</v>
      </c>
    </row>
    <row r="14" spans="1:21" ht="15" x14ac:dyDescent="0.25">
      <c r="A14" s="30" t="s">
        <v>51</v>
      </c>
      <c r="B14" s="31">
        <v>-3675.44</v>
      </c>
      <c r="C14" s="31">
        <v>-5081.28</v>
      </c>
      <c r="D14" s="31">
        <v>-3857.15</v>
      </c>
      <c r="E14" s="31">
        <v>-3933.72</v>
      </c>
      <c r="F14" s="31">
        <v>-3633.04</v>
      </c>
      <c r="G14" s="31">
        <v>-3133.21</v>
      </c>
      <c r="H14" s="31">
        <v>-3658.34</v>
      </c>
      <c r="I14" s="31">
        <v>-5441.89</v>
      </c>
      <c r="J14" s="31">
        <v>-4891.67</v>
      </c>
      <c r="K14" s="31">
        <v>-5634.56</v>
      </c>
      <c r="L14" s="31">
        <v>-4500</v>
      </c>
      <c r="M14" s="31">
        <v>-5000</v>
      </c>
      <c r="N14" s="31"/>
      <c r="O14" s="31">
        <f t="shared" si="0"/>
        <v>-52440.299999999996</v>
      </c>
    </row>
    <row r="15" spans="1:21" ht="15" x14ac:dyDescent="0.25">
      <c r="A15" s="30" t="s">
        <v>495</v>
      </c>
      <c r="B15" s="31">
        <v>-11639.77</v>
      </c>
      <c r="C15" s="31"/>
      <c r="D15" s="31"/>
      <c r="E15" s="31"/>
      <c r="F15" s="31"/>
      <c r="G15" s="31"/>
      <c r="H15" s="31"/>
      <c r="I15" s="31">
        <v>-4071.58</v>
      </c>
      <c r="J15" s="31"/>
      <c r="K15" s="31"/>
      <c r="L15" s="31"/>
      <c r="M15" s="31"/>
      <c r="N15" s="31"/>
      <c r="O15" s="31">
        <f t="shared" si="0"/>
        <v>-15711.35</v>
      </c>
    </row>
    <row r="16" spans="1:21" ht="15" x14ac:dyDescent="0.2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ht="15.6" thickBot="1" x14ac:dyDescent="0.3">
      <c r="A17" s="30" t="s">
        <v>73</v>
      </c>
      <c r="B17" s="32">
        <f t="shared" ref="B17:M17" si="1">SUM(B10:B15)</f>
        <v>-2987.880000000001</v>
      </c>
      <c r="C17" s="32">
        <f t="shared" si="1"/>
        <v>12754.64</v>
      </c>
      <c r="D17" s="32">
        <f t="shared" si="1"/>
        <v>7983.6600000000017</v>
      </c>
      <c r="E17" s="32">
        <f t="shared" si="1"/>
        <v>8862.9600000000009</v>
      </c>
      <c r="F17" s="32">
        <f t="shared" si="1"/>
        <v>9313.61</v>
      </c>
      <c r="G17" s="32">
        <f t="shared" si="1"/>
        <v>14230.820000000003</v>
      </c>
      <c r="H17" s="32">
        <f t="shared" si="1"/>
        <v>9427.11</v>
      </c>
      <c r="I17" s="32">
        <f t="shared" si="1"/>
        <v>9828.92</v>
      </c>
      <c r="J17" s="32">
        <f t="shared" si="1"/>
        <v>8415.619999999999</v>
      </c>
      <c r="K17" s="32">
        <f t="shared" si="1"/>
        <v>12979.849999999999</v>
      </c>
      <c r="L17" s="32">
        <f t="shared" si="1"/>
        <v>10950</v>
      </c>
      <c r="M17" s="32">
        <f t="shared" si="1"/>
        <v>10450</v>
      </c>
      <c r="N17" s="32"/>
      <c r="O17" s="32">
        <f>SUM(O10:O15)</f>
        <v>112209.30999999997</v>
      </c>
    </row>
    <row r="18" spans="1:15" ht="13.8" thickTop="1" x14ac:dyDescent="0.25"/>
    <row r="19" spans="1:15" x14ac:dyDescent="0.25">
      <c r="O19" s="24"/>
    </row>
    <row r="27" spans="1:15" x14ac:dyDescent="0.25">
      <c r="A27" t="s">
        <v>546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C7" sqref="C7"/>
    </sheetView>
  </sheetViews>
  <sheetFormatPr defaultRowHeight="13.2" x14ac:dyDescent="0.25"/>
  <cols>
    <col min="1" max="1" width="12.33203125" style="6" bestFit="1" customWidth="1"/>
    <col min="4" max="4" width="10.33203125" customWidth="1"/>
    <col min="6" max="6" width="13.88671875" customWidth="1"/>
    <col min="7" max="7" width="12.33203125" bestFit="1" customWidth="1"/>
    <col min="8" max="8" width="10.33203125" bestFit="1" customWidth="1"/>
  </cols>
  <sheetData>
    <row r="1" spans="1:8" ht="17.399999999999999" x14ac:dyDescent="0.3">
      <c r="E1" s="33" t="s">
        <v>544</v>
      </c>
    </row>
    <row r="2" spans="1:8" ht="17.399999999999999" x14ac:dyDescent="0.3">
      <c r="E2" s="33" t="s">
        <v>547</v>
      </c>
    </row>
    <row r="4" spans="1:8" x14ac:dyDescent="0.25">
      <c r="H4" s="6"/>
    </row>
    <row r="5" spans="1:8" x14ac:dyDescent="0.25">
      <c r="H5" s="6"/>
    </row>
    <row r="6" spans="1:8" x14ac:dyDescent="0.25">
      <c r="H6" s="6"/>
    </row>
    <row r="7" spans="1:8" x14ac:dyDescent="0.25">
      <c r="H7" s="6"/>
    </row>
    <row r="8" spans="1:8" ht="15" x14ac:dyDescent="0.25">
      <c r="A8" s="26" t="s">
        <v>552</v>
      </c>
      <c r="B8" s="26"/>
      <c r="C8" s="26"/>
      <c r="D8" s="26"/>
      <c r="E8" s="26"/>
      <c r="F8" s="34">
        <v>262340</v>
      </c>
      <c r="G8" s="26"/>
      <c r="H8" s="43"/>
    </row>
    <row r="9" spans="1:8" ht="15" x14ac:dyDescent="0.25">
      <c r="A9" s="26" t="s">
        <v>540</v>
      </c>
      <c r="B9" s="26"/>
      <c r="C9" s="26"/>
      <c r="D9" s="26"/>
      <c r="E9" s="26"/>
      <c r="F9" s="35">
        <f>F8*-0.1</f>
        <v>-26234</v>
      </c>
      <c r="G9" s="26"/>
      <c r="H9" s="43"/>
    </row>
    <row r="10" spans="1:8" ht="15" x14ac:dyDescent="0.25">
      <c r="A10" s="26" t="s">
        <v>548</v>
      </c>
      <c r="B10" s="26"/>
      <c r="C10" s="26"/>
      <c r="D10" s="26"/>
      <c r="E10" s="26"/>
      <c r="F10" s="36">
        <v>3600</v>
      </c>
      <c r="G10" s="26"/>
      <c r="H10" s="43"/>
    </row>
    <row r="11" spans="1:8" ht="15" x14ac:dyDescent="0.25">
      <c r="A11" s="26"/>
      <c r="B11" s="26"/>
      <c r="C11" s="26"/>
      <c r="D11" s="26"/>
      <c r="E11" s="26"/>
      <c r="F11" s="34"/>
      <c r="G11" s="26"/>
      <c r="H11" s="43"/>
    </row>
    <row r="12" spans="1:8" ht="15.6" x14ac:dyDescent="0.3">
      <c r="A12" s="26"/>
      <c r="B12" s="3" t="s">
        <v>549</v>
      </c>
      <c r="C12" s="26"/>
      <c r="D12" s="26"/>
      <c r="E12" s="26"/>
      <c r="F12" s="34"/>
      <c r="G12" s="39">
        <f>SUM(F8:F10)</f>
        <v>239706</v>
      </c>
      <c r="H12" s="43"/>
    </row>
    <row r="13" spans="1:8" ht="15.6" x14ac:dyDescent="0.3">
      <c r="A13" s="26"/>
      <c r="B13" s="26"/>
      <c r="C13" s="26"/>
      <c r="D13" s="26"/>
      <c r="E13" s="26"/>
      <c r="F13" s="34"/>
      <c r="G13" s="3"/>
      <c r="H13" s="43"/>
    </row>
    <row r="14" spans="1:8" ht="15.6" x14ac:dyDescent="0.3">
      <c r="A14" s="26" t="s">
        <v>553</v>
      </c>
      <c r="B14" s="26"/>
      <c r="C14" s="26"/>
      <c r="D14" s="26"/>
      <c r="E14" s="26"/>
      <c r="F14" s="34">
        <f>4500*12</f>
        <v>54000</v>
      </c>
      <c r="G14" s="3"/>
      <c r="H14" s="43"/>
    </row>
    <row r="15" spans="1:8" ht="15.6" x14ac:dyDescent="0.3">
      <c r="A15" s="26" t="s">
        <v>554</v>
      </c>
      <c r="B15" s="26"/>
      <c r="C15" s="26"/>
      <c r="D15" s="26"/>
      <c r="E15" s="26"/>
      <c r="F15" s="37">
        <f>1800*12</f>
        <v>21600</v>
      </c>
      <c r="G15" s="3"/>
      <c r="H15" s="43"/>
    </row>
    <row r="16" spans="1:8" ht="15.6" x14ac:dyDescent="0.3">
      <c r="A16" s="26" t="s">
        <v>555</v>
      </c>
      <c r="B16" s="26"/>
      <c r="C16" s="26"/>
      <c r="D16" s="26"/>
      <c r="E16" s="26"/>
      <c r="F16" s="37">
        <f>260*52</f>
        <v>13520</v>
      </c>
      <c r="G16" s="40"/>
      <c r="H16" s="26"/>
    </row>
    <row r="17" spans="1:8" ht="15.6" x14ac:dyDescent="0.3">
      <c r="A17" s="26" t="s">
        <v>556</v>
      </c>
      <c r="B17" s="26"/>
      <c r="C17" s="26"/>
      <c r="D17" s="26"/>
      <c r="E17" s="26"/>
      <c r="F17" s="37">
        <f>280*52</f>
        <v>14560</v>
      </c>
      <c r="G17" s="3"/>
      <c r="H17" s="26"/>
    </row>
    <row r="18" spans="1:8" ht="15.6" x14ac:dyDescent="0.3">
      <c r="A18" s="26" t="s">
        <v>557</v>
      </c>
      <c r="B18" s="26"/>
      <c r="C18" s="26"/>
      <c r="D18" s="26"/>
      <c r="E18" s="26"/>
      <c r="F18" s="37">
        <v>1200</v>
      </c>
      <c r="G18" s="3"/>
      <c r="H18" s="26"/>
    </row>
    <row r="19" spans="1:8" ht="15.6" x14ac:dyDescent="0.3">
      <c r="A19" s="26" t="s">
        <v>541</v>
      </c>
      <c r="B19" s="26"/>
      <c r="C19" s="26"/>
      <c r="D19" s="26"/>
      <c r="E19" s="26"/>
      <c r="F19" s="37">
        <v>12000</v>
      </c>
      <c r="G19" s="3"/>
      <c r="H19" s="26"/>
    </row>
    <row r="20" spans="1:8" ht="15.6" x14ac:dyDescent="0.3">
      <c r="A20" s="26" t="s">
        <v>279</v>
      </c>
      <c r="B20" s="26"/>
      <c r="C20" s="26"/>
      <c r="D20" s="26"/>
      <c r="E20" s="26"/>
      <c r="F20" s="38">
        <v>4000</v>
      </c>
      <c r="G20" s="3"/>
      <c r="H20" s="26"/>
    </row>
    <row r="21" spans="1:8" ht="15.6" x14ac:dyDescent="0.3">
      <c r="A21" s="26"/>
      <c r="B21" s="26"/>
      <c r="C21" s="26"/>
      <c r="D21" s="26"/>
      <c r="E21" s="26"/>
      <c r="F21" s="37"/>
      <c r="G21" s="3"/>
      <c r="H21" s="26"/>
    </row>
    <row r="22" spans="1:8" ht="15.6" x14ac:dyDescent="0.3">
      <c r="A22" s="26"/>
      <c r="B22" s="3" t="s">
        <v>550</v>
      </c>
      <c r="C22" s="26"/>
      <c r="D22" s="26"/>
      <c r="E22" s="26"/>
      <c r="F22" s="37"/>
      <c r="G22" s="41">
        <f>SUM(F14:F20)</f>
        <v>120880</v>
      </c>
      <c r="H22" s="26"/>
    </row>
    <row r="23" spans="1:8" ht="15.6" x14ac:dyDescent="0.3">
      <c r="A23" s="26"/>
      <c r="B23" s="26"/>
      <c r="C23" s="26"/>
      <c r="D23" s="26"/>
      <c r="E23" s="26"/>
      <c r="F23" s="26"/>
      <c r="G23" s="3"/>
      <c r="H23" s="26"/>
    </row>
    <row r="24" spans="1:8" ht="15.6" x14ac:dyDescent="0.3">
      <c r="A24" s="26"/>
      <c r="B24" s="26"/>
      <c r="C24" s="26"/>
      <c r="D24" s="26"/>
      <c r="E24" s="26"/>
      <c r="F24" s="26"/>
      <c r="G24" s="3"/>
      <c r="H24" s="26"/>
    </row>
    <row r="25" spans="1:8" ht="16.2" thickBot="1" x14ac:dyDescent="0.35">
      <c r="A25" s="26"/>
      <c r="B25" s="3" t="s">
        <v>551</v>
      </c>
      <c r="C25" s="26"/>
      <c r="D25" s="26"/>
      <c r="E25" s="26"/>
      <c r="F25" s="26"/>
      <c r="G25" s="42">
        <f>G12-G22</f>
        <v>118826</v>
      </c>
      <c r="H25" s="26"/>
    </row>
    <row r="26" spans="1:8" ht="15.6" thickTop="1" x14ac:dyDescent="0.25">
      <c r="A26" s="43"/>
      <c r="B26" s="26"/>
      <c r="C26" s="26"/>
      <c r="D26" s="26"/>
      <c r="E26" s="26"/>
      <c r="F26" s="26"/>
      <c r="G26" s="26"/>
      <c r="H26" s="26"/>
    </row>
    <row r="27" spans="1:8" ht="15" x14ac:dyDescent="0.25">
      <c r="A27" s="44"/>
      <c r="B27" s="26"/>
      <c r="C27" s="26"/>
      <c r="D27" s="26"/>
      <c r="E27" s="26"/>
      <c r="F27" s="26"/>
      <c r="G27" s="26"/>
      <c r="H27" s="26"/>
    </row>
    <row r="29" spans="1:8" x14ac:dyDescent="0.25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7"/>
  <sheetViews>
    <sheetView workbookViewId="0">
      <pane xSplit="1" ySplit="1" topLeftCell="AQ23" activePane="bottomRight" state="frozen"/>
      <selection pane="topRight" activeCell="B1" sqref="B1"/>
      <selection pane="bottomLeft" activeCell="A2" sqref="A2"/>
      <selection pane="bottomRight" activeCell="BB33" sqref="BB33"/>
    </sheetView>
  </sheetViews>
  <sheetFormatPr defaultRowHeight="13.2" x14ac:dyDescent="0.25"/>
  <cols>
    <col min="12" max="12" width="4.109375" customWidth="1"/>
    <col min="15" max="15" width="3.44140625" customWidth="1"/>
    <col min="18" max="18" width="3.33203125" customWidth="1"/>
    <col min="22" max="22" width="3.5546875" customWidth="1"/>
    <col min="23" max="23" width="10.109375" customWidth="1"/>
    <col min="27" max="27" width="3.5546875" customWidth="1"/>
    <col min="31" max="31" width="2.5546875" customWidth="1"/>
    <col min="35" max="35" width="3" customWidth="1"/>
    <col min="39" max="39" width="4.33203125" customWidth="1"/>
    <col min="43" max="43" width="3.5546875" customWidth="1"/>
    <col min="47" max="47" width="3.109375" customWidth="1"/>
    <col min="51" max="51" width="3.109375" customWidth="1"/>
    <col min="55" max="55" width="4" customWidth="1"/>
  </cols>
  <sheetData>
    <row r="1" spans="1:57" ht="39.75" customHeight="1" x14ac:dyDescent="0.25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399</v>
      </c>
      <c r="T1" t="s">
        <v>295</v>
      </c>
      <c r="U1" t="s">
        <v>454</v>
      </c>
      <c r="W1" t="s">
        <v>446</v>
      </c>
      <c r="X1" t="s">
        <v>400</v>
      </c>
      <c r="Y1" t="s">
        <v>401</v>
      </c>
      <c r="Z1" s="12" t="s">
        <v>448</v>
      </c>
      <c r="AA1" s="12"/>
      <c r="AB1" t="s">
        <v>456</v>
      </c>
      <c r="AC1" t="s">
        <v>457</v>
      </c>
      <c r="AD1" s="12" t="s">
        <v>448</v>
      </c>
      <c r="AF1" t="s">
        <v>581</v>
      </c>
      <c r="AG1" t="s">
        <v>580</v>
      </c>
      <c r="AH1" t="s">
        <v>454</v>
      </c>
      <c r="AJ1" s="45" t="s">
        <v>593</v>
      </c>
      <c r="AK1" s="45" t="s">
        <v>579</v>
      </c>
      <c r="AL1" t="s">
        <v>454</v>
      </c>
      <c r="AN1" s="45" t="s">
        <v>594</v>
      </c>
      <c r="AO1" s="45" t="s">
        <v>635</v>
      </c>
      <c r="AP1" t="s">
        <v>454</v>
      </c>
      <c r="AR1" s="45" t="s">
        <v>628</v>
      </c>
      <c r="AS1" s="45" t="s">
        <v>636</v>
      </c>
      <c r="AT1" t="s">
        <v>454</v>
      </c>
      <c r="AV1" s="45" t="s">
        <v>634</v>
      </c>
      <c r="AW1" s="45" t="s">
        <v>637</v>
      </c>
      <c r="AX1" t="s">
        <v>454</v>
      </c>
      <c r="AZ1" s="45" t="s">
        <v>639</v>
      </c>
      <c r="BA1" s="45" t="s">
        <v>638</v>
      </c>
      <c r="BB1" t="s">
        <v>454</v>
      </c>
      <c r="BD1" s="45" t="s">
        <v>640</v>
      </c>
      <c r="BE1" s="45" t="s">
        <v>641</v>
      </c>
    </row>
    <row r="2" spans="1:57" x14ac:dyDescent="0.25">
      <c r="F2" s="10" t="s">
        <v>455</v>
      </c>
      <c r="M2" s="10" t="s">
        <v>453</v>
      </c>
      <c r="P2" s="10" t="s">
        <v>452</v>
      </c>
      <c r="W2" t="s">
        <v>447</v>
      </c>
    </row>
    <row r="3" spans="1:57" x14ac:dyDescent="0.25">
      <c r="A3" s="10" t="s">
        <v>409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/>
      <c r="M3" s="10">
        <v>82.65</v>
      </c>
      <c r="O3" s="11"/>
      <c r="P3">
        <v>133.61000000000001</v>
      </c>
      <c r="R3" s="10"/>
      <c r="S3">
        <v>154.16</v>
      </c>
      <c r="W3" s="10"/>
      <c r="X3">
        <v>188.69</v>
      </c>
      <c r="Y3">
        <v>28.38</v>
      </c>
      <c r="AB3">
        <v>202.82</v>
      </c>
      <c r="AF3">
        <v>211.26</v>
      </c>
      <c r="AJ3">
        <v>187.25</v>
      </c>
      <c r="AN3">
        <v>236.2</v>
      </c>
      <c r="AR3">
        <v>228.11</v>
      </c>
      <c r="AU3" t="s">
        <v>663</v>
      </c>
      <c r="AV3">
        <v>249.12</v>
      </c>
      <c r="AZ3">
        <v>223.66</v>
      </c>
      <c r="BD3">
        <v>198.65</v>
      </c>
    </row>
    <row r="4" spans="1:57" x14ac:dyDescent="0.25">
      <c r="A4" s="10" t="s">
        <v>410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/>
      <c r="M4">
        <v>604.88</v>
      </c>
      <c r="O4" s="10"/>
      <c r="P4">
        <v>731.19</v>
      </c>
      <c r="R4" s="10"/>
      <c r="S4">
        <v>648.54999999999995</v>
      </c>
      <c r="W4" s="10"/>
      <c r="X4">
        <v>925.3</v>
      </c>
      <c r="Y4">
        <v>20.63</v>
      </c>
      <c r="AB4">
        <v>907.57</v>
      </c>
      <c r="AF4">
        <v>704.63</v>
      </c>
      <c r="AJ4">
        <v>748.07</v>
      </c>
      <c r="AN4">
        <v>802.88</v>
      </c>
      <c r="AR4">
        <v>1033.79</v>
      </c>
      <c r="AU4" t="s">
        <v>663</v>
      </c>
      <c r="AV4">
        <v>971.79</v>
      </c>
      <c r="AZ4">
        <v>937.02</v>
      </c>
      <c r="BD4" s="13">
        <v>900</v>
      </c>
    </row>
    <row r="5" spans="1:57" x14ac:dyDescent="0.25">
      <c r="A5" s="10" t="s">
        <v>411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/>
      <c r="M5">
        <v>95.4</v>
      </c>
      <c r="O5" s="10"/>
      <c r="P5">
        <v>97.09</v>
      </c>
      <c r="R5" s="10"/>
      <c r="S5">
        <v>135.68</v>
      </c>
      <c r="W5" s="10"/>
      <c r="X5">
        <v>120.45</v>
      </c>
      <c r="Y5">
        <v>18.739999999999998</v>
      </c>
      <c r="AB5">
        <v>142.87</v>
      </c>
      <c r="AF5">
        <v>75.98</v>
      </c>
      <c r="AJ5">
        <v>111.73</v>
      </c>
      <c r="AN5">
        <v>224.77</v>
      </c>
      <c r="AR5">
        <v>352.45</v>
      </c>
      <c r="AU5" t="s">
        <v>663</v>
      </c>
      <c r="AV5">
        <v>239.03</v>
      </c>
      <c r="AZ5">
        <v>183.4</v>
      </c>
      <c r="BD5">
        <v>175.13</v>
      </c>
    </row>
    <row r="6" spans="1:57" x14ac:dyDescent="0.25">
      <c r="A6" s="10" t="s">
        <v>412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/>
      <c r="M6">
        <v>33.659999999999997</v>
      </c>
      <c r="O6" s="10"/>
      <c r="P6">
        <v>34.58</v>
      </c>
      <c r="R6" s="10"/>
      <c r="S6">
        <v>37.909999999999997</v>
      </c>
      <c r="U6">
        <f t="shared" ref="U6:U37" si="0">IF((S6-$W6)&lt;0,0,S6-$W6)</f>
        <v>0</v>
      </c>
      <c r="W6" s="10">
        <v>100</v>
      </c>
      <c r="X6">
        <v>88.54</v>
      </c>
      <c r="Y6">
        <v>17.45</v>
      </c>
      <c r="Z6">
        <f>IF((X6-$W$6)&lt;0,0,X6-$W$6)</f>
        <v>0</v>
      </c>
      <c r="AB6">
        <v>109.95</v>
      </c>
      <c r="AF6">
        <v>89.63</v>
      </c>
      <c r="AJ6">
        <v>58.64</v>
      </c>
      <c r="AL6">
        <f>IF((AJ6-$W$6)&lt;0,0,AJ6-$W$6)</f>
        <v>0</v>
      </c>
      <c r="AN6">
        <v>117.54</v>
      </c>
      <c r="AP6">
        <f>IF((AN6-$W6)&lt;0,0,AN6-$W6)</f>
        <v>17.540000000000006</v>
      </c>
      <c r="AR6">
        <v>151.68</v>
      </c>
      <c r="AT6">
        <f>IF((AR6-$W6)&lt;0,0,AR6-$W6)</f>
        <v>51.680000000000007</v>
      </c>
      <c r="AU6" t="s">
        <v>663</v>
      </c>
      <c r="AV6">
        <v>158.56</v>
      </c>
      <c r="AX6">
        <f>IF((AV6-$W6)&lt;0,0,AV6-$W6)</f>
        <v>58.56</v>
      </c>
      <c r="AZ6">
        <v>122.04</v>
      </c>
      <c r="BB6">
        <f>IF((AZ6-$W6)&lt;0,0,AZ6-$W6)</f>
        <v>22.040000000000006</v>
      </c>
      <c r="BD6">
        <v>88.83</v>
      </c>
    </row>
    <row r="7" spans="1:57" x14ac:dyDescent="0.25">
      <c r="A7" s="10" t="s">
        <v>413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/>
      <c r="M7">
        <v>51.54</v>
      </c>
      <c r="O7" s="10"/>
      <c r="P7">
        <v>63.09</v>
      </c>
      <c r="R7" s="10"/>
      <c r="S7">
        <v>70.77</v>
      </c>
      <c r="U7">
        <f t="shared" si="0"/>
        <v>10.769999999999996</v>
      </c>
      <c r="W7" s="10">
        <v>60</v>
      </c>
      <c r="X7">
        <v>70.540000000000006</v>
      </c>
      <c r="Y7">
        <v>13.63</v>
      </c>
      <c r="Z7">
        <f t="shared" ref="Z7:Z37" si="1">IF((X7-W7)&lt;0,0,X7-W7)</f>
        <v>10.540000000000006</v>
      </c>
      <c r="AB7">
        <v>78.84</v>
      </c>
      <c r="AF7">
        <v>64.05</v>
      </c>
      <c r="AJ7">
        <v>59.45</v>
      </c>
      <c r="AL7">
        <f t="shared" ref="AL7:AL38" si="2">IF((AJ7-$W$6)&lt;0,0,AJ7-$W$6)</f>
        <v>0</v>
      </c>
      <c r="AN7">
        <v>71.45</v>
      </c>
      <c r="AP7">
        <f t="shared" ref="AP7:AP38" si="3">IF((AN7-$W7)&lt;0,0,AN7-$W7)</f>
        <v>11.450000000000003</v>
      </c>
      <c r="AR7">
        <v>104.53</v>
      </c>
      <c r="AT7">
        <f t="shared" ref="AT7:AT36" si="4">IF((AR7-$W7)&lt;0,0,AR7-$W7)</f>
        <v>44.53</v>
      </c>
      <c r="AU7" t="s">
        <v>663</v>
      </c>
      <c r="AV7">
        <v>70.14</v>
      </c>
      <c r="AX7">
        <f t="shared" ref="AX7:AX36" si="5">IF((AV7-$W7)&lt;0,0,AV7-$W7)</f>
        <v>10.14</v>
      </c>
      <c r="AZ7">
        <v>56.82</v>
      </c>
      <c r="BB7">
        <f t="shared" ref="BB7:BB36" si="6">IF((AZ7-$W7)&lt;0,0,AZ7-$W7)</f>
        <v>0</v>
      </c>
      <c r="BD7">
        <v>60.51</v>
      </c>
    </row>
    <row r="8" spans="1:57" x14ac:dyDescent="0.25">
      <c r="A8" s="10" t="s">
        <v>445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/>
      <c r="M8">
        <v>38.869999999999997</v>
      </c>
      <c r="O8" s="10"/>
      <c r="P8">
        <v>32.65</v>
      </c>
      <c r="R8" s="10"/>
      <c r="S8">
        <v>53.32</v>
      </c>
      <c r="U8">
        <f t="shared" si="0"/>
        <v>0</v>
      </c>
      <c r="W8" s="10">
        <v>60</v>
      </c>
      <c r="X8">
        <v>33.840000000000003</v>
      </c>
      <c r="Z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  <c r="AN8">
        <v>65.819999999999993</v>
      </c>
      <c r="AP8">
        <f t="shared" si="3"/>
        <v>5.8199999999999932</v>
      </c>
      <c r="AR8">
        <v>51.44</v>
      </c>
      <c r="AT8">
        <f t="shared" si="4"/>
        <v>0</v>
      </c>
      <c r="AU8" t="s">
        <v>663</v>
      </c>
      <c r="AV8">
        <v>64.52</v>
      </c>
      <c r="AX8">
        <f t="shared" si="5"/>
        <v>4.519999999999996</v>
      </c>
      <c r="AZ8">
        <v>58.14</v>
      </c>
      <c r="BB8">
        <f t="shared" si="6"/>
        <v>0</v>
      </c>
      <c r="BD8">
        <v>46.76</v>
      </c>
    </row>
    <row r="9" spans="1:57" x14ac:dyDescent="0.25">
      <c r="A9" s="10" t="s">
        <v>450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/>
      <c r="M9">
        <v>25.77</v>
      </c>
      <c r="O9" s="10"/>
      <c r="P9">
        <v>27.96</v>
      </c>
      <c r="R9" s="10"/>
      <c r="S9">
        <v>30.48</v>
      </c>
      <c r="U9">
        <f t="shared" si="0"/>
        <v>0</v>
      </c>
      <c r="W9" s="10">
        <v>60</v>
      </c>
      <c r="X9">
        <v>102.1</v>
      </c>
      <c r="Y9">
        <f>SUM(Y3:Y7)</f>
        <v>98.83</v>
      </c>
      <c r="Z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  <c r="AN9">
        <v>29.87</v>
      </c>
      <c r="AP9">
        <f t="shared" si="3"/>
        <v>0</v>
      </c>
      <c r="AR9">
        <v>26.25</v>
      </c>
      <c r="AT9">
        <f t="shared" si="4"/>
        <v>0</v>
      </c>
      <c r="AU9" t="s">
        <v>663</v>
      </c>
      <c r="AV9">
        <v>94.09</v>
      </c>
      <c r="AX9">
        <f t="shared" si="5"/>
        <v>34.090000000000003</v>
      </c>
      <c r="AZ9">
        <v>77.400000000000006</v>
      </c>
      <c r="BB9">
        <f t="shared" si="6"/>
        <v>17.400000000000006</v>
      </c>
      <c r="BD9">
        <v>68.569999999999993</v>
      </c>
    </row>
    <row r="10" spans="1:57" x14ac:dyDescent="0.25">
      <c r="A10" s="10" t="s">
        <v>449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/>
      <c r="M10">
        <v>50.35</v>
      </c>
      <c r="O10" s="10"/>
      <c r="P10">
        <v>63.14</v>
      </c>
      <c r="R10" s="10"/>
      <c r="S10">
        <v>93.9</v>
      </c>
      <c r="U10">
        <f t="shared" si="0"/>
        <v>33.900000000000006</v>
      </c>
      <c r="W10" s="10">
        <v>60</v>
      </c>
      <c r="X10">
        <v>67.650000000000006</v>
      </c>
      <c r="Z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  <c r="AN10">
        <v>98.71</v>
      </c>
      <c r="AP10">
        <f t="shared" si="3"/>
        <v>38.709999999999994</v>
      </c>
      <c r="AR10">
        <v>140.11000000000001</v>
      </c>
      <c r="AT10">
        <f t="shared" si="4"/>
        <v>80.110000000000014</v>
      </c>
      <c r="AU10" t="s">
        <v>663</v>
      </c>
      <c r="AV10">
        <v>95.21</v>
      </c>
      <c r="AX10">
        <f t="shared" si="5"/>
        <v>35.209999999999994</v>
      </c>
      <c r="AZ10">
        <v>71.08</v>
      </c>
      <c r="BB10">
        <f t="shared" si="6"/>
        <v>11.079999999999998</v>
      </c>
      <c r="BD10">
        <v>55.14</v>
      </c>
    </row>
    <row r="11" spans="1:57" x14ac:dyDescent="0.25">
      <c r="A11" s="10" t="s">
        <v>444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/>
      <c r="M11">
        <v>33.340000000000003</v>
      </c>
      <c r="O11" s="10"/>
      <c r="P11">
        <v>42.67</v>
      </c>
      <c r="R11" s="10"/>
      <c r="S11">
        <v>43.36</v>
      </c>
      <c r="U11">
        <f t="shared" si="0"/>
        <v>0</v>
      </c>
      <c r="W11" s="10">
        <v>60</v>
      </c>
      <c r="X11">
        <v>57.81</v>
      </c>
      <c r="Z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  <c r="AN11">
        <v>78.08</v>
      </c>
      <c r="AP11">
        <f t="shared" si="3"/>
        <v>18.079999999999998</v>
      </c>
      <c r="AR11">
        <v>95.21</v>
      </c>
      <c r="AT11">
        <f t="shared" si="4"/>
        <v>35.209999999999994</v>
      </c>
      <c r="AU11" t="s">
        <v>663</v>
      </c>
      <c r="AV11">
        <v>75.08</v>
      </c>
      <c r="AX11">
        <f t="shared" si="5"/>
        <v>15.079999999999998</v>
      </c>
      <c r="AZ11">
        <v>59.57</v>
      </c>
      <c r="BB11">
        <f t="shared" si="6"/>
        <v>0</v>
      </c>
      <c r="BD11">
        <v>49.38</v>
      </c>
    </row>
    <row r="12" spans="1:57" x14ac:dyDescent="0.25">
      <c r="A12" s="10" t="s">
        <v>414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/>
      <c r="M12">
        <v>17.39</v>
      </c>
      <c r="O12" s="10"/>
      <c r="P12">
        <v>17.72</v>
      </c>
      <c r="R12" s="10"/>
      <c r="S12">
        <v>17.36</v>
      </c>
      <c r="U12">
        <f t="shared" si="0"/>
        <v>0</v>
      </c>
      <c r="W12" s="10">
        <v>80</v>
      </c>
      <c r="X12">
        <v>16.8</v>
      </c>
      <c r="Z12">
        <f t="shared" si="1"/>
        <v>0</v>
      </c>
      <c r="AB12" s="4">
        <v>17</v>
      </c>
      <c r="AF12">
        <v>17.510000000000002</v>
      </c>
      <c r="AJ12">
        <v>17.3</v>
      </c>
      <c r="AL12">
        <f t="shared" si="2"/>
        <v>0</v>
      </c>
      <c r="AN12">
        <v>23.12</v>
      </c>
      <c r="AP12">
        <f t="shared" si="3"/>
        <v>0</v>
      </c>
      <c r="AR12">
        <v>19.489999999999998</v>
      </c>
      <c r="AT12">
        <f t="shared" si="4"/>
        <v>0</v>
      </c>
      <c r="AU12" t="s">
        <v>663</v>
      </c>
      <c r="AV12">
        <v>20.55</v>
      </c>
      <c r="AX12">
        <f t="shared" si="5"/>
        <v>0</v>
      </c>
      <c r="AZ12">
        <v>22.55</v>
      </c>
      <c r="BB12">
        <f t="shared" si="6"/>
        <v>0</v>
      </c>
      <c r="BD12">
        <v>55.44</v>
      </c>
    </row>
    <row r="13" spans="1:57" x14ac:dyDescent="0.25">
      <c r="A13" s="10" t="s">
        <v>415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/>
      <c r="M13">
        <v>43.33</v>
      </c>
      <c r="O13" s="10"/>
      <c r="P13">
        <v>55.92</v>
      </c>
      <c r="R13" s="10"/>
      <c r="S13">
        <v>71.22</v>
      </c>
      <c r="U13">
        <f t="shared" si="0"/>
        <v>0</v>
      </c>
      <c r="W13" s="10">
        <v>120</v>
      </c>
      <c r="X13">
        <v>63.85</v>
      </c>
      <c r="Z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  <c r="AN13">
        <v>30.37</v>
      </c>
      <c r="AP13">
        <f t="shared" si="3"/>
        <v>0</v>
      </c>
      <c r="AR13">
        <v>113.79</v>
      </c>
      <c r="AT13">
        <f t="shared" si="4"/>
        <v>0</v>
      </c>
      <c r="AU13" t="s">
        <v>663</v>
      </c>
      <c r="AV13">
        <v>94.96</v>
      </c>
      <c r="AX13">
        <f t="shared" si="5"/>
        <v>0</v>
      </c>
      <c r="AZ13">
        <v>73.14</v>
      </c>
      <c r="BB13">
        <f t="shared" si="6"/>
        <v>0</v>
      </c>
      <c r="BD13">
        <v>82.9</v>
      </c>
    </row>
    <row r="14" spans="1:57" x14ac:dyDescent="0.25">
      <c r="A14" s="10" t="s">
        <v>416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/>
      <c r="M14">
        <v>51.58</v>
      </c>
      <c r="O14" s="10"/>
      <c r="P14">
        <v>55.76</v>
      </c>
      <c r="R14" s="10"/>
      <c r="S14">
        <v>63.8</v>
      </c>
      <c r="U14">
        <f t="shared" si="0"/>
        <v>0</v>
      </c>
      <c r="W14" s="10">
        <v>80</v>
      </c>
      <c r="X14">
        <v>79.48</v>
      </c>
      <c r="Z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  <c r="AN14">
        <v>86.15</v>
      </c>
      <c r="AP14">
        <f t="shared" si="3"/>
        <v>6.1500000000000057</v>
      </c>
      <c r="AR14">
        <v>148.61000000000001</v>
      </c>
      <c r="AT14">
        <f t="shared" si="4"/>
        <v>68.610000000000014</v>
      </c>
      <c r="AU14" t="s">
        <v>663</v>
      </c>
      <c r="AV14">
        <v>116.54</v>
      </c>
      <c r="AX14">
        <f t="shared" si="5"/>
        <v>36.540000000000006</v>
      </c>
      <c r="AZ14">
        <v>85.08</v>
      </c>
      <c r="BB14">
        <f t="shared" si="6"/>
        <v>5.0799999999999983</v>
      </c>
      <c r="BD14">
        <v>86.71</v>
      </c>
    </row>
    <row r="15" spans="1:57" ht="14.1" customHeight="1" x14ac:dyDescent="0.25">
      <c r="A15" s="10" t="s">
        <v>417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/>
      <c r="M15">
        <v>32.53</v>
      </c>
      <c r="O15" s="10"/>
      <c r="P15">
        <v>60.67</v>
      </c>
      <c r="R15" s="10"/>
      <c r="S15">
        <v>83.88</v>
      </c>
      <c r="U15">
        <f t="shared" si="0"/>
        <v>3.8799999999999955</v>
      </c>
      <c r="W15" s="10">
        <v>80</v>
      </c>
      <c r="X15">
        <v>66.040000000000006</v>
      </c>
      <c r="Z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  <c r="AN15">
        <v>42.81</v>
      </c>
      <c r="AP15">
        <f t="shared" si="3"/>
        <v>0</v>
      </c>
      <c r="AR15">
        <v>56.94</v>
      </c>
      <c r="AT15">
        <f t="shared" si="4"/>
        <v>0</v>
      </c>
      <c r="AU15" t="s">
        <v>663</v>
      </c>
      <c r="AV15">
        <v>55.44</v>
      </c>
      <c r="AX15">
        <f t="shared" si="5"/>
        <v>0</v>
      </c>
      <c r="AZ15">
        <v>40.31</v>
      </c>
      <c r="BB15">
        <f t="shared" si="6"/>
        <v>0</v>
      </c>
      <c r="BD15">
        <v>31.37</v>
      </c>
    </row>
    <row r="16" spans="1:57" ht="14.1" customHeight="1" x14ac:dyDescent="0.25">
      <c r="A16" s="10" t="s">
        <v>443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/>
      <c r="M16">
        <v>34.729999999999997</v>
      </c>
      <c r="O16" s="10"/>
      <c r="P16">
        <v>42.13</v>
      </c>
      <c r="R16" s="10"/>
      <c r="S16">
        <v>56.2</v>
      </c>
      <c r="U16">
        <f t="shared" si="0"/>
        <v>0</v>
      </c>
      <c r="W16" s="10">
        <v>80</v>
      </c>
      <c r="X16">
        <v>66.42</v>
      </c>
      <c r="Z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  <c r="AN16">
        <v>111.79</v>
      </c>
      <c r="AP16">
        <f t="shared" si="3"/>
        <v>31.790000000000006</v>
      </c>
      <c r="AR16">
        <v>47.44</v>
      </c>
      <c r="AT16">
        <f t="shared" si="4"/>
        <v>0</v>
      </c>
      <c r="AU16" t="s">
        <v>663</v>
      </c>
      <c r="AV16">
        <v>20.93</v>
      </c>
      <c r="AX16">
        <f t="shared" si="5"/>
        <v>0</v>
      </c>
      <c r="AZ16">
        <v>92.9</v>
      </c>
      <c r="BB16">
        <f t="shared" si="6"/>
        <v>12.900000000000006</v>
      </c>
      <c r="BD16">
        <v>87.21</v>
      </c>
    </row>
    <row r="17" spans="1:56" ht="14.1" customHeight="1" x14ac:dyDescent="0.25">
      <c r="A17" s="10" t="s">
        <v>418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/>
      <c r="M17">
        <v>54</v>
      </c>
      <c r="O17" s="10"/>
      <c r="P17">
        <v>79.31</v>
      </c>
      <c r="R17" s="10"/>
      <c r="S17">
        <v>130.77000000000001</v>
      </c>
      <c r="U17">
        <f t="shared" si="0"/>
        <v>30.77000000000001</v>
      </c>
      <c r="W17" s="10">
        <v>100</v>
      </c>
      <c r="X17">
        <v>163.16999999999999</v>
      </c>
      <c r="Z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  <c r="AN17">
        <v>174.57</v>
      </c>
      <c r="AP17">
        <f t="shared" si="3"/>
        <v>74.569999999999993</v>
      </c>
      <c r="AR17">
        <v>223.97</v>
      </c>
      <c r="AT17">
        <f t="shared" si="4"/>
        <v>123.97</v>
      </c>
      <c r="AU17" t="s">
        <v>663</v>
      </c>
      <c r="AV17">
        <v>126.92</v>
      </c>
      <c r="AX17">
        <f t="shared" si="5"/>
        <v>26.92</v>
      </c>
      <c r="AZ17">
        <v>77.83</v>
      </c>
      <c r="BB17">
        <f t="shared" si="6"/>
        <v>0</v>
      </c>
      <c r="BD17">
        <v>97.41</v>
      </c>
    </row>
    <row r="18" spans="1:56" ht="14.1" customHeight="1" x14ac:dyDescent="0.25">
      <c r="A18" s="10" t="s">
        <v>419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/>
      <c r="M18">
        <v>37.520000000000003</v>
      </c>
      <c r="O18" s="10"/>
      <c r="P18">
        <v>48.05</v>
      </c>
      <c r="R18" s="10"/>
      <c r="S18">
        <v>64.36</v>
      </c>
      <c r="U18">
        <f t="shared" si="0"/>
        <v>0</v>
      </c>
      <c r="W18" s="10">
        <v>80</v>
      </c>
      <c r="X18">
        <v>76.19</v>
      </c>
      <c r="Z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  <c r="AN18">
        <v>59.32</v>
      </c>
      <c r="AP18">
        <f t="shared" si="3"/>
        <v>0</v>
      </c>
      <c r="AR18">
        <v>100.78</v>
      </c>
      <c r="AT18">
        <f t="shared" si="4"/>
        <v>20.78</v>
      </c>
      <c r="AV18">
        <v>108.97</v>
      </c>
      <c r="AX18">
        <f t="shared" si="5"/>
        <v>28.97</v>
      </c>
      <c r="AZ18">
        <v>80.150000000000006</v>
      </c>
      <c r="BB18">
        <f t="shared" si="6"/>
        <v>0.15000000000000568</v>
      </c>
      <c r="BD18">
        <v>64.45</v>
      </c>
    </row>
    <row r="19" spans="1:56" ht="14.1" customHeight="1" x14ac:dyDescent="0.25">
      <c r="A19" s="10" t="s">
        <v>420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/>
      <c r="M19">
        <v>76.599999999999994</v>
      </c>
      <c r="O19" s="10"/>
      <c r="P19">
        <v>99.46</v>
      </c>
      <c r="R19" s="10"/>
      <c r="S19">
        <v>121.37</v>
      </c>
      <c r="U19">
        <f t="shared" si="0"/>
        <v>21.370000000000005</v>
      </c>
      <c r="W19" s="10">
        <v>100</v>
      </c>
      <c r="X19">
        <v>125.12</v>
      </c>
      <c r="Z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  <c r="AN19">
        <v>62.82</v>
      </c>
      <c r="AP19">
        <f t="shared" si="3"/>
        <v>0</v>
      </c>
      <c r="AR19">
        <v>90.15</v>
      </c>
      <c r="AT19">
        <f t="shared" si="4"/>
        <v>0</v>
      </c>
      <c r="AV19">
        <v>50.32</v>
      </c>
      <c r="AX19">
        <f t="shared" si="5"/>
        <v>0</v>
      </c>
      <c r="AZ19">
        <v>59.64</v>
      </c>
      <c r="BB19">
        <f t="shared" si="6"/>
        <v>0</v>
      </c>
      <c r="BD19">
        <v>61.95</v>
      </c>
    </row>
    <row r="20" spans="1:56" ht="14.1" customHeight="1" x14ac:dyDescent="0.25">
      <c r="A20" s="10" t="s">
        <v>421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/>
      <c r="M20">
        <v>58.57</v>
      </c>
      <c r="O20" s="10"/>
      <c r="P20">
        <v>58.83</v>
      </c>
      <c r="R20" s="10"/>
      <c r="S20">
        <v>75.33</v>
      </c>
      <c r="U20">
        <f t="shared" si="0"/>
        <v>0</v>
      </c>
      <c r="W20" s="10">
        <v>100</v>
      </c>
      <c r="X20">
        <v>80.44</v>
      </c>
      <c r="Z20">
        <f t="shared" si="1"/>
        <v>0</v>
      </c>
      <c r="AB20" s="13">
        <v>141.32</v>
      </c>
      <c r="AF20">
        <v>101.26</v>
      </c>
      <c r="AJ20">
        <v>86.71</v>
      </c>
      <c r="AL20">
        <f t="shared" si="2"/>
        <v>0</v>
      </c>
      <c r="AN20">
        <v>124.54</v>
      </c>
      <c r="AP20">
        <f t="shared" si="3"/>
        <v>24.540000000000006</v>
      </c>
      <c r="AR20">
        <v>171.12</v>
      </c>
      <c r="AT20">
        <f t="shared" si="4"/>
        <v>71.12</v>
      </c>
      <c r="AV20">
        <v>119.72</v>
      </c>
      <c r="AX20">
        <f t="shared" si="5"/>
        <v>19.72</v>
      </c>
      <c r="AZ20">
        <v>84.27</v>
      </c>
      <c r="BB20">
        <f t="shared" si="6"/>
        <v>0</v>
      </c>
      <c r="BD20">
        <v>75.7</v>
      </c>
    </row>
    <row r="21" spans="1:56" ht="14.1" customHeight="1" x14ac:dyDescent="0.25">
      <c r="A21" s="10" t="s">
        <v>422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/>
      <c r="M21">
        <v>45.79</v>
      </c>
      <c r="O21" s="10"/>
      <c r="P21">
        <v>69.23</v>
      </c>
      <c r="R21" s="10"/>
      <c r="S21">
        <v>82.71</v>
      </c>
      <c r="U21">
        <f t="shared" si="0"/>
        <v>0</v>
      </c>
      <c r="W21" s="10">
        <v>100</v>
      </c>
      <c r="X21">
        <v>70.02</v>
      </c>
      <c r="Z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  <c r="AN21">
        <v>71.77</v>
      </c>
      <c r="AP21">
        <f t="shared" si="3"/>
        <v>0</v>
      </c>
      <c r="AR21">
        <v>80.77</v>
      </c>
      <c r="AT21">
        <f t="shared" si="4"/>
        <v>0</v>
      </c>
      <c r="AV21">
        <v>70.83</v>
      </c>
      <c r="AX21">
        <f t="shared" si="5"/>
        <v>0</v>
      </c>
      <c r="AZ21">
        <v>69.2</v>
      </c>
      <c r="BB21">
        <f t="shared" si="6"/>
        <v>0</v>
      </c>
      <c r="BD21">
        <v>74.83</v>
      </c>
    </row>
    <row r="22" spans="1:56" ht="14.1" customHeight="1" x14ac:dyDescent="0.25">
      <c r="A22" s="10" t="s">
        <v>423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/>
      <c r="M22">
        <v>62.76</v>
      </c>
      <c r="O22" s="10"/>
      <c r="P22">
        <v>93.15</v>
      </c>
      <c r="R22" s="10"/>
      <c r="S22">
        <v>104.09</v>
      </c>
      <c r="U22">
        <f t="shared" si="0"/>
        <v>4.0900000000000034</v>
      </c>
      <c r="W22" s="10">
        <v>100</v>
      </c>
      <c r="X22">
        <v>95.35</v>
      </c>
      <c r="Z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  <c r="AN22">
        <v>93.65</v>
      </c>
      <c r="AP22">
        <f t="shared" si="3"/>
        <v>0</v>
      </c>
      <c r="AR22">
        <v>125.23</v>
      </c>
      <c r="AT22">
        <f t="shared" si="4"/>
        <v>25.230000000000004</v>
      </c>
      <c r="AV22">
        <v>86.21</v>
      </c>
      <c r="AX22">
        <f t="shared" si="5"/>
        <v>0</v>
      </c>
      <c r="AZ22">
        <v>71.64</v>
      </c>
      <c r="BB22">
        <f t="shared" si="6"/>
        <v>0</v>
      </c>
      <c r="BD22">
        <v>72.58</v>
      </c>
    </row>
    <row r="23" spans="1:56" ht="14.1" customHeight="1" x14ac:dyDescent="0.25">
      <c r="A23" s="10" t="s">
        <v>424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/>
      <c r="M23">
        <v>38.380000000000003</v>
      </c>
      <c r="O23" s="10"/>
      <c r="P23">
        <v>43.21</v>
      </c>
      <c r="R23" s="10"/>
      <c r="S23">
        <v>65.2</v>
      </c>
      <c r="U23">
        <f t="shared" si="0"/>
        <v>0</v>
      </c>
      <c r="W23" s="10">
        <v>80</v>
      </c>
      <c r="X23">
        <v>67.78</v>
      </c>
      <c r="Z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  <c r="AN23">
        <v>94.15</v>
      </c>
      <c r="AP23">
        <f t="shared" si="3"/>
        <v>14.150000000000006</v>
      </c>
      <c r="AR23">
        <v>121.35</v>
      </c>
      <c r="AT23">
        <f t="shared" si="4"/>
        <v>41.349999999999994</v>
      </c>
      <c r="AV23">
        <v>91.96</v>
      </c>
      <c r="AX23">
        <f t="shared" si="5"/>
        <v>11.959999999999994</v>
      </c>
      <c r="AZ23">
        <v>66.89</v>
      </c>
      <c r="BB23">
        <f t="shared" si="6"/>
        <v>0</v>
      </c>
      <c r="BD23">
        <v>56.94</v>
      </c>
    </row>
    <row r="24" spans="1:56" ht="14.1" customHeight="1" x14ac:dyDescent="0.25">
      <c r="A24" s="10" t="s">
        <v>425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/>
      <c r="M24">
        <v>38.159999999999997</v>
      </c>
      <c r="O24" s="10"/>
      <c r="P24">
        <v>37.93</v>
      </c>
      <c r="R24" s="10"/>
      <c r="S24">
        <v>46.23</v>
      </c>
      <c r="U24">
        <f t="shared" si="0"/>
        <v>0</v>
      </c>
      <c r="W24" s="10">
        <v>80</v>
      </c>
      <c r="X24">
        <v>53.44</v>
      </c>
      <c r="Z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  <c r="AN24">
        <v>92.84</v>
      </c>
      <c r="AP24">
        <f t="shared" si="3"/>
        <v>12.840000000000003</v>
      </c>
      <c r="AR24">
        <v>145.05000000000001</v>
      </c>
      <c r="AT24">
        <f t="shared" si="4"/>
        <v>65.050000000000011</v>
      </c>
      <c r="AV24">
        <v>101.53</v>
      </c>
      <c r="AX24">
        <f t="shared" si="5"/>
        <v>21.53</v>
      </c>
      <c r="AZ24">
        <v>78.52</v>
      </c>
      <c r="BB24">
        <f t="shared" si="6"/>
        <v>0</v>
      </c>
      <c r="BD24">
        <v>64.069999999999993</v>
      </c>
    </row>
    <row r="25" spans="1:56" x14ac:dyDescent="0.25">
      <c r="A25" s="10" t="s">
        <v>426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/>
      <c r="M25">
        <v>60.4</v>
      </c>
      <c r="O25" s="10"/>
      <c r="P25">
        <v>79.900000000000006</v>
      </c>
      <c r="R25" s="10"/>
      <c r="S25">
        <v>96.26</v>
      </c>
      <c r="U25">
        <f t="shared" si="0"/>
        <v>16.260000000000005</v>
      </c>
      <c r="W25" s="10">
        <v>80</v>
      </c>
      <c r="X25">
        <v>101.78</v>
      </c>
      <c r="Z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  <c r="AN25">
        <v>25.18</v>
      </c>
      <c r="AP25">
        <f t="shared" si="3"/>
        <v>0</v>
      </c>
      <c r="AR25">
        <v>118.42</v>
      </c>
      <c r="AT25">
        <f t="shared" si="4"/>
        <v>38.42</v>
      </c>
      <c r="AV25">
        <v>61.14</v>
      </c>
      <c r="AX25">
        <f t="shared" si="5"/>
        <v>0</v>
      </c>
      <c r="AZ25">
        <v>44.76</v>
      </c>
      <c r="BB25">
        <f t="shared" si="6"/>
        <v>0</v>
      </c>
      <c r="BD25">
        <v>50.01</v>
      </c>
    </row>
    <row r="26" spans="1:56" x14ac:dyDescent="0.25">
      <c r="A26" s="10" t="s">
        <v>427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/>
      <c r="M26">
        <v>44.23</v>
      </c>
      <c r="O26" s="10"/>
      <c r="P26">
        <v>47.52</v>
      </c>
      <c r="R26" s="10"/>
      <c r="S26">
        <v>57.38</v>
      </c>
      <c r="U26">
        <f t="shared" si="0"/>
        <v>0</v>
      </c>
      <c r="W26" s="10">
        <v>80</v>
      </c>
      <c r="X26">
        <v>76.709999999999994</v>
      </c>
      <c r="Z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  <c r="AN26">
        <v>91.65</v>
      </c>
      <c r="AP26">
        <f t="shared" si="3"/>
        <v>11.650000000000006</v>
      </c>
      <c r="AR26">
        <v>175.5</v>
      </c>
      <c r="AT26">
        <f t="shared" si="4"/>
        <v>95.5</v>
      </c>
      <c r="AV26">
        <v>127.85</v>
      </c>
      <c r="AX26">
        <f t="shared" si="5"/>
        <v>47.849999999999994</v>
      </c>
      <c r="AZ26">
        <v>72.02</v>
      </c>
      <c r="BB26">
        <f t="shared" si="6"/>
        <v>0</v>
      </c>
      <c r="BD26">
        <v>54.64</v>
      </c>
    </row>
    <row r="27" spans="1:56" x14ac:dyDescent="0.25">
      <c r="A27" s="10" t="s">
        <v>428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/>
      <c r="M27">
        <v>45.79</v>
      </c>
      <c r="O27" s="10"/>
      <c r="P27">
        <v>48.22</v>
      </c>
      <c r="R27" s="10"/>
      <c r="S27">
        <v>56.42</v>
      </c>
      <c r="U27">
        <f t="shared" si="0"/>
        <v>0</v>
      </c>
      <c r="W27" s="10">
        <v>100</v>
      </c>
      <c r="X27">
        <v>79.41</v>
      </c>
      <c r="Z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  <c r="AN27">
        <v>99.34</v>
      </c>
      <c r="AP27">
        <f t="shared" si="3"/>
        <v>0</v>
      </c>
      <c r="AR27">
        <v>144.74</v>
      </c>
      <c r="AT27">
        <f t="shared" si="4"/>
        <v>44.740000000000009</v>
      </c>
      <c r="AV27">
        <v>99.71</v>
      </c>
      <c r="AX27">
        <f t="shared" si="5"/>
        <v>0</v>
      </c>
      <c r="AZ27">
        <v>87.78</v>
      </c>
      <c r="BB27">
        <f t="shared" si="6"/>
        <v>0</v>
      </c>
      <c r="BD27">
        <v>94.34</v>
      </c>
    </row>
    <row r="28" spans="1:56" x14ac:dyDescent="0.25">
      <c r="A28" s="10" t="s">
        <v>429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/>
      <c r="M28">
        <v>48.85</v>
      </c>
      <c r="O28" s="10"/>
      <c r="P28">
        <v>41.37</v>
      </c>
      <c r="R28" s="10"/>
      <c r="S28">
        <v>45.17</v>
      </c>
      <c r="U28">
        <f t="shared" si="0"/>
        <v>0</v>
      </c>
      <c r="W28" s="10">
        <v>100</v>
      </c>
      <c r="X28">
        <v>42.84</v>
      </c>
      <c r="Z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  <c r="AN28">
        <v>146.24</v>
      </c>
      <c r="AP28">
        <f t="shared" si="3"/>
        <v>46.240000000000009</v>
      </c>
      <c r="AR28">
        <v>205.08</v>
      </c>
      <c r="AT28">
        <f t="shared" si="4"/>
        <v>105.08000000000001</v>
      </c>
      <c r="AV28">
        <v>137.72999999999999</v>
      </c>
      <c r="AX28">
        <f t="shared" si="5"/>
        <v>37.72999999999999</v>
      </c>
      <c r="AZ28">
        <v>83.08</v>
      </c>
      <c r="BB28">
        <f t="shared" si="6"/>
        <v>0</v>
      </c>
      <c r="BD28">
        <v>25.18</v>
      </c>
    </row>
    <row r="29" spans="1:56" x14ac:dyDescent="0.25">
      <c r="A29" s="10" t="s">
        <v>430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/>
      <c r="M29">
        <v>50.04</v>
      </c>
      <c r="O29" s="10"/>
      <c r="P29">
        <v>40.36</v>
      </c>
      <c r="R29" s="10"/>
      <c r="S29">
        <v>75.67</v>
      </c>
      <c r="U29">
        <f t="shared" si="0"/>
        <v>0</v>
      </c>
      <c r="W29" s="10">
        <v>100</v>
      </c>
      <c r="X29">
        <v>77.22</v>
      </c>
      <c r="Z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  <c r="AN29">
        <v>63.26</v>
      </c>
      <c r="AP29">
        <f t="shared" si="3"/>
        <v>0</v>
      </c>
      <c r="AR29">
        <v>96.41</v>
      </c>
      <c r="AT29">
        <f t="shared" si="4"/>
        <v>0</v>
      </c>
      <c r="AV29">
        <v>73.27</v>
      </c>
      <c r="AX29">
        <f t="shared" si="5"/>
        <v>0</v>
      </c>
      <c r="AZ29">
        <v>62.89</v>
      </c>
      <c r="BB29">
        <f t="shared" si="6"/>
        <v>0</v>
      </c>
      <c r="BD29">
        <v>64.569999999999993</v>
      </c>
    </row>
    <row r="30" spans="1:56" x14ac:dyDescent="0.25">
      <c r="A30" s="10" t="s">
        <v>431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/>
      <c r="M30">
        <v>23.73</v>
      </c>
      <c r="O30" s="10"/>
      <c r="P30">
        <v>37.39</v>
      </c>
      <c r="R30" s="10"/>
      <c r="S30">
        <v>69.2</v>
      </c>
      <c r="U30">
        <f t="shared" si="0"/>
        <v>0</v>
      </c>
      <c r="W30" s="10">
        <v>100</v>
      </c>
      <c r="X30">
        <v>89.89</v>
      </c>
      <c r="Z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  <c r="AN30">
        <v>126.92</v>
      </c>
      <c r="AP30">
        <f t="shared" si="3"/>
        <v>26.92</v>
      </c>
      <c r="AR30">
        <v>159.81</v>
      </c>
      <c r="AT30">
        <f t="shared" si="4"/>
        <v>59.81</v>
      </c>
      <c r="AV30">
        <v>121.73</v>
      </c>
      <c r="AX30">
        <f t="shared" si="5"/>
        <v>21.730000000000004</v>
      </c>
      <c r="AZ30">
        <v>68.319999999999993</v>
      </c>
      <c r="BB30">
        <f t="shared" si="6"/>
        <v>0</v>
      </c>
      <c r="BD30">
        <v>90.59</v>
      </c>
    </row>
    <row r="31" spans="1:56" x14ac:dyDescent="0.25">
      <c r="A31" s="10" t="s">
        <v>432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/>
      <c r="M31">
        <v>43.27</v>
      </c>
      <c r="O31" s="10"/>
      <c r="P31">
        <v>43.32</v>
      </c>
      <c r="R31" s="10"/>
      <c r="S31">
        <v>85.23</v>
      </c>
      <c r="U31">
        <f t="shared" si="0"/>
        <v>0</v>
      </c>
      <c r="W31" s="10">
        <v>100</v>
      </c>
      <c r="X31">
        <v>108.79</v>
      </c>
      <c r="Z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  <c r="AN31">
        <v>183.76</v>
      </c>
      <c r="AP31">
        <f t="shared" si="3"/>
        <v>83.759999999999991</v>
      </c>
      <c r="AR31">
        <v>381.42</v>
      </c>
      <c r="AT31">
        <f t="shared" si="4"/>
        <v>281.42</v>
      </c>
      <c r="AV31">
        <v>113.29</v>
      </c>
      <c r="AX31">
        <f t="shared" si="5"/>
        <v>13.290000000000006</v>
      </c>
      <c r="AZ31">
        <v>75.27</v>
      </c>
      <c r="BB31">
        <f t="shared" si="6"/>
        <v>0</v>
      </c>
      <c r="BD31">
        <v>114.16</v>
      </c>
    </row>
    <row r="32" spans="1:56" x14ac:dyDescent="0.25">
      <c r="A32" s="10" t="s">
        <v>433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/>
      <c r="M32">
        <v>70.37</v>
      </c>
      <c r="O32" s="10"/>
      <c r="P32">
        <v>84.59</v>
      </c>
      <c r="R32" s="10"/>
      <c r="S32">
        <v>108.7</v>
      </c>
      <c r="U32">
        <f t="shared" si="0"/>
        <v>28.700000000000003</v>
      </c>
      <c r="W32" s="10">
        <v>80</v>
      </c>
      <c r="X32">
        <v>105.32</v>
      </c>
      <c r="Z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  <c r="AN32">
        <v>47.13</v>
      </c>
      <c r="AP32">
        <f t="shared" si="3"/>
        <v>0</v>
      </c>
      <c r="AR32">
        <v>97.09</v>
      </c>
      <c r="AT32">
        <f t="shared" si="4"/>
        <v>17.090000000000003</v>
      </c>
      <c r="AV32">
        <v>169.94</v>
      </c>
      <c r="AX32">
        <f t="shared" si="5"/>
        <v>89.94</v>
      </c>
      <c r="AZ32">
        <v>125.79</v>
      </c>
      <c r="BB32">
        <f t="shared" si="6"/>
        <v>45.790000000000006</v>
      </c>
      <c r="BD32">
        <v>122.92</v>
      </c>
    </row>
    <row r="33" spans="1:57" x14ac:dyDescent="0.25">
      <c r="A33" s="10" t="s">
        <v>434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/>
      <c r="M33">
        <v>61.68</v>
      </c>
      <c r="O33" s="10"/>
      <c r="P33">
        <v>79.900000000000006</v>
      </c>
      <c r="R33" s="10"/>
      <c r="S33">
        <v>90.86</v>
      </c>
      <c r="U33">
        <f t="shared" si="0"/>
        <v>0</v>
      </c>
      <c r="W33" s="10">
        <v>100</v>
      </c>
      <c r="X33">
        <v>114.51</v>
      </c>
      <c r="Z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  <c r="AN33">
        <v>110.41</v>
      </c>
      <c r="AP33">
        <f t="shared" si="3"/>
        <v>10.409999999999997</v>
      </c>
      <c r="AR33">
        <v>127.55</v>
      </c>
      <c r="AT33">
        <f t="shared" si="4"/>
        <v>27.549999999999997</v>
      </c>
      <c r="AV33">
        <v>36.81</v>
      </c>
      <c r="AX33">
        <f t="shared" si="5"/>
        <v>0</v>
      </c>
      <c r="AZ33">
        <v>96.09</v>
      </c>
      <c r="BB33">
        <f t="shared" si="6"/>
        <v>0</v>
      </c>
      <c r="BD33">
        <v>86.9</v>
      </c>
    </row>
    <row r="34" spans="1:57" x14ac:dyDescent="0.25">
      <c r="A34" s="10" t="s">
        <v>435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/>
      <c r="M34">
        <v>70.37</v>
      </c>
      <c r="N34">
        <v>24.01</v>
      </c>
      <c r="O34" s="10"/>
      <c r="P34">
        <v>97.46</v>
      </c>
      <c r="Q34">
        <v>18.350000000000001</v>
      </c>
      <c r="R34" s="10"/>
      <c r="S34">
        <v>123.9</v>
      </c>
      <c r="T34">
        <v>25.08</v>
      </c>
      <c r="U34">
        <f t="shared" si="0"/>
        <v>23.900000000000006</v>
      </c>
      <c r="W34" s="10">
        <v>100</v>
      </c>
      <c r="X34">
        <v>124.09</v>
      </c>
      <c r="Z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  <c r="AN34">
        <v>40.56</v>
      </c>
      <c r="AO34">
        <v>86.7</v>
      </c>
      <c r="AP34">
        <f t="shared" si="3"/>
        <v>0</v>
      </c>
      <c r="AR34">
        <v>43.76</v>
      </c>
      <c r="AS34">
        <v>114.45</v>
      </c>
      <c r="AT34">
        <f t="shared" si="4"/>
        <v>0</v>
      </c>
      <c r="AV34">
        <v>35.130000000000003</v>
      </c>
      <c r="AW34">
        <v>110.98</v>
      </c>
      <c r="AX34">
        <f t="shared" si="5"/>
        <v>0</v>
      </c>
      <c r="AZ34">
        <v>26.18</v>
      </c>
      <c r="BA34" s="4">
        <v>22.1</v>
      </c>
      <c r="BB34">
        <f t="shared" si="6"/>
        <v>0</v>
      </c>
      <c r="BD34">
        <v>54.26</v>
      </c>
      <c r="BE34">
        <v>67.33</v>
      </c>
    </row>
    <row r="35" spans="1:57" x14ac:dyDescent="0.25">
      <c r="A35" s="10" t="s">
        <v>436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/>
      <c r="M35">
        <v>32.26</v>
      </c>
      <c r="N35">
        <v>19.12</v>
      </c>
      <c r="O35" s="10"/>
      <c r="P35">
        <v>65.09</v>
      </c>
      <c r="Q35">
        <v>17.97</v>
      </c>
      <c r="R35" s="10"/>
      <c r="S35">
        <v>111.52</v>
      </c>
      <c r="T35">
        <v>21.26</v>
      </c>
      <c r="U35">
        <f t="shared" si="0"/>
        <v>11.519999999999996</v>
      </c>
      <c r="W35" s="10">
        <v>100</v>
      </c>
      <c r="X35">
        <v>103.06</v>
      </c>
      <c r="Z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  <c r="AN35">
        <v>40.19</v>
      </c>
      <c r="AO35">
        <v>74.98</v>
      </c>
      <c r="AP35">
        <f t="shared" si="3"/>
        <v>0</v>
      </c>
      <c r="AR35">
        <v>40.25</v>
      </c>
      <c r="AS35">
        <v>123.12</v>
      </c>
      <c r="AT35">
        <f t="shared" si="4"/>
        <v>0</v>
      </c>
      <c r="AV35">
        <v>38.44</v>
      </c>
      <c r="AW35">
        <v>113.58</v>
      </c>
      <c r="AX35">
        <f t="shared" si="5"/>
        <v>0</v>
      </c>
      <c r="AZ35">
        <v>42.81</v>
      </c>
      <c r="BA35">
        <v>60.15</v>
      </c>
      <c r="BB35">
        <f t="shared" si="6"/>
        <v>0</v>
      </c>
      <c r="BD35">
        <v>50.57</v>
      </c>
      <c r="BE35">
        <v>57.46</v>
      </c>
    </row>
    <row r="36" spans="1:57" x14ac:dyDescent="0.25">
      <c r="A36" s="10" t="s">
        <v>437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/>
      <c r="M36">
        <v>33.28</v>
      </c>
      <c r="N36">
        <v>25.37</v>
      </c>
      <c r="O36" s="10"/>
      <c r="P36">
        <v>40.840000000000003</v>
      </c>
      <c r="Q36">
        <v>19.579999999999998</v>
      </c>
      <c r="R36" s="10"/>
      <c r="S36">
        <v>59.35</v>
      </c>
      <c r="T36">
        <v>22.87</v>
      </c>
      <c r="U36">
        <f t="shared" si="0"/>
        <v>0</v>
      </c>
      <c r="W36" s="10">
        <v>100</v>
      </c>
      <c r="X36">
        <v>92.08</v>
      </c>
      <c r="Z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  <c r="AN36">
        <v>36.75</v>
      </c>
      <c r="AO36">
        <v>97.28</v>
      </c>
      <c r="AP36">
        <f t="shared" si="3"/>
        <v>0</v>
      </c>
      <c r="AR36">
        <v>36.380000000000003</v>
      </c>
      <c r="AS36">
        <v>122.34</v>
      </c>
      <c r="AT36">
        <f t="shared" si="4"/>
        <v>0</v>
      </c>
      <c r="AV36">
        <v>33.93</v>
      </c>
      <c r="AW36">
        <v>103.67</v>
      </c>
      <c r="AX36">
        <f t="shared" si="5"/>
        <v>0</v>
      </c>
      <c r="AZ36">
        <v>34.43</v>
      </c>
      <c r="BA36">
        <v>67.17</v>
      </c>
      <c r="BB36">
        <f t="shared" si="6"/>
        <v>0</v>
      </c>
      <c r="BD36">
        <v>35.56</v>
      </c>
      <c r="BE36">
        <v>54.25</v>
      </c>
    </row>
    <row r="37" spans="1:57" x14ac:dyDescent="0.25">
      <c r="A37" s="10" t="s">
        <v>438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/>
      <c r="M37">
        <v>50.94</v>
      </c>
      <c r="N37">
        <v>15.29</v>
      </c>
      <c r="O37" s="10"/>
      <c r="P37">
        <v>69.77</v>
      </c>
      <c r="Q37">
        <v>13.76</v>
      </c>
      <c r="R37" s="10"/>
      <c r="S37">
        <v>18.43</v>
      </c>
      <c r="T37">
        <v>11.53</v>
      </c>
      <c r="U37">
        <f t="shared" si="0"/>
        <v>0</v>
      </c>
      <c r="W37" s="10">
        <v>150</v>
      </c>
      <c r="X37">
        <v>65.98</v>
      </c>
      <c r="Z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  <c r="AN37">
        <v>36.75</v>
      </c>
      <c r="AO37">
        <v>142.47</v>
      </c>
      <c r="AP37">
        <f t="shared" si="3"/>
        <v>0</v>
      </c>
      <c r="AR37">
        <v>43.44</v>
      </c>
      <c r="AS37">
        <v>150.01</v>
      </c>
      <c r="AT37">
        <f>IF((AR37+AS37+AR43/2-$W37)&lt;0,0,AR37+AS37+AR43/2-$W37)</f>
        <v>86.47</v>
      </c>
      <c r="AV37">
        <v>51.88</v>
      </c>
      <c r="AW37">
        <v>120.52</v>
      </c>
      <c r="AX37">
        <f>IF((AV37+AW37+AV43/2-$W37)&lt;0,0,AV37+AW37+AV43/2-$W37)</f>
        <v>49.670000000000016</v>
      </c>
      <c r="AZ37">
        <v>38.880000000000003</v>
      </c>
      <c r="BA37">
        <v>75.41</v>
      </c>
      <c r="BB37">
        <f>IF((AZ37+BA37+AZ43/2-$W37)&lt;0,0,AZ37+BA37+AZ43/2-$W37)</f>
        <v>2.0600000000000023</v>
      </c>
      <c r="BD37">
        <v>42.19</v>
      </c>
      <c r="BE37">
        <v>61.94</v>
      </c>
    </row>
    <row r="38" spans="1:57" x14ac:dyDescent="0.25">
      <c r="A38" t="s">
        <v>439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M38">
        <v>23.13</v>
      </c>
      <c r="N38">
        <v>22.89</v>
      </c>
      <c r="P38">
        <v>23.34</v>
      </c>
      <c r="Q38">
        <v>27.03</v>
      </c>
      <c r="S38">
        <v>24.78</v>
      </c>
      <c r="T38">
        <v>35.270000000000003</v>
      </c>
      <c r="X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  <c r="AN38">
        <v>28.8</v>
      </c>
      <c r="AO38">
        <v>48.55</v>
      </c>
      <c r="AP38">
        <f t="shared" si="3"/>
        <v>28.8</v>
      </c>
      <c r="AR38">
        <v>29.82</v>
      </c>
      <c r="AS38">
        <v>44.32</v>
      </c>
      <c r="AV38">
        <v>27.27</v>
      </c>
      <c r="AW38">
        <v>52.26</v>
      </c>
      <c r="AZ38">
        <v>27.78</v>
      </c>
      <c r="BA38">
        <v>56.24</v>
      </c>
      <c r="BD38">
        <v>27.27</v>
      </c>
      <c r="BE38">
        <v>49.29</v>
      </c>
    </row>
    <row r="39" spans="1:57" x14ac:dyDescent="0.25">
      <c r="A39" t="s">
        <v>451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M39">
        <v>171.05</v>
      </c>
      <c r="P39">
        <v>161.55000000000001</v>
      </c>
      <c r="S39">
        <v>175.8</v>
      </c>
      <c r="X39">
        <v>255.59</v>
      </c>
      <c r="AB39">
        <v>209.05</v>
      </c>
      <c r="AF39">
        <v>194.8</v>
      </c>
      <c r="AJ39">
        <v>203</v>
      </c>
      <c r="AN39">
        <v>187.25</v>
      </c>
      <c r="AR39">
        <v>192.5</v>
      </c>
      <c r="AV39">
        <v>140</v>
      </c>
      <c r="AZ39">
        <v>134.75</v>
      </c>
      <c r="BD39">
        <v>98</v>
      </c>
    </row>
    <row r="40" spans="1:57" x14ac:dyDescent="0.25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M40">
        <v>132.09</v>
      </c>
      <c r="P40">
        <v>146.34</v>
      </c>
      <c r="S40">
        <v>155.84</v>
      </c>
      <c r="X40">
        <v>152.05000000000001</v>
      </c>
      <c r="AB40">
        <v>369.59</v>
      </c>
      <c r="AF40">
        <v>317.33999999999997</v>
      </c>
      <c r="AJ40">
        <v>254.04</v>
      </c>
      <c r="AN40">
        <v>149.04</v>
      </c>
      <c r="AR40">
        <v>185.79</v>
      </c>
      <c r="AV40">
        <v>159.54</v>
      </c>
      <c r="AZ40">
        <v>175.29</v>
      </c>
      <c r="BD40">
        <v>196.29</v>
      </c>
    </row>
    <row r="41" spans="1:57" x14ac:dyDescent="0.25">
      <c r="A41" t="s">
        <v>440</v>
      </c>
      <c r="B41">
        <v>175.8</v>
      </c>
      <c r="D41">
        <v>223.3</v>
      </c>
      <c r="F41">
        <v>232.8</v>
      </c>
      <c r="H41">
        <v>30.22</v>
      </c>
      <c r="J41">
        <v>223.3</v>
      </c>
      <c r="M41">
        <v>147.30000000000001</v>
      </c>
      <c r="P41">
        <v>147.30000000000001</v>
      </c>
      <c r="S41">
        <v>218.55</v>
      </c>
      <c r="X41">
        <v>180.55</v>
      </c>
      <c r="AB41">
        <v>190.05</v>
      </c>
      <c r="AF41">
        <v>199.55</v>
      </c>
      <c r="AJ41">
        <v>176.75</v>
      </c>
      <c r="AN41">
        <v>197.75</v>
      </c>
      <c r="AR41">
        <v>213.5</v>
      </c>
      <c r="AV41">
        <v>187.25</v>
      </c>
      <c r="AZ41">
        <v>192.5</v>
      </c>
      <c r="BD41">
        <v>192.5</v>
      </c>
    </row>
    <row r="42" spans="1:57" x14ac:dyDescent="0.25">
      <c r="A42" t="s">
        <v>441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M42">
        <v>109.3</v>
      </c>
      <c r="P42">
        <v>109.3</v>
      </c>
      <c r="S42">
        <v>118.8</v>
      </c>
      <c r="X42">
        <v>90.3</v>
      </c>
      <c r="AB42">
        <v>90.3</v>
      </c>
      <c r="AF42">
        <v>66.55</v>
      </c>
      <c r="AJ42">
        <v>77</v>
      </c>
      <c r="AN42">
        <v>71.75</v>
      </c>
      <c r="AR42">
        <v>71.75</v>
      </c>
      <c r="AV42">
        <v>66.5</v>
      </c>
      <c r="AZ42">
        <v>56</v>
      </c>
      <c r="BD42">
        <v>87.5</v>
      </c>
    </row>
    <row r="43" spans="1:57" x14ac:dyDescent="0.25">
      <c r="A43" t="s">
        <v>442</v>
      </c>
      <c r="B43">
        <v>51.34</v>
      </c>
      <c r="D43">
        <v>51.34</v>
      </c>
      <c r="F43">
        <v>46.59</v>
      </c>
      <c r="H43">
        <v>18.25</v>
      </c>
      <c r="J43">
        <v>60.84</v>
      </c>
      <c r="M43">
        <v>51.34</v>
      </c>
      <c r="P43">
        <v>46.59</v>
      </c>
      <c r="S43">
        <v>41.84</v>
      </c>
      <c r="X43">
        <v>56.09</v>
      </c>
      <c r="AB43">
        <v>94.09</v>
      </c>
      <c r="AF43">
        <v>70.86</v>
      </c>
      <c r="AJ43">
        <v>86.04</v>
      </c>
      <c r="AN43">
        <v>86.04</v>
      </c>
      <c r="AR43">
        <v>86.04</v>
      </c>
      <c r="AV43">
        <v>54.54</v>
      </c>
      <c r="AZ43">
        <v>75.540000000000006</v>
      </c>
      <c r="BD43">
        <v>80.790000000000006</v>
      </c>
    </row>
    <row r="45" spans="1:57" x14ac:dyDescent="0.25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X45">
        <f>SUM(X3:X43)</f>
        <v>4618.7300000000005</v>
      </c>
      <c r="Y45">
        <f>SUM(Y3:Y43)</f>
        <v>197.66</v>
      </c>
      <c r="Z45">
        <f>SUM(Z3:Z43)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  <c r="AN45">
        <f>SUM(AN3:AN43)</f>
        <v>4561.9900000000007</v>
      </c>
      <c r="AO45">
        <f>SUM(AO3:AO43)</f>
        <v>449.98000000000008</v>
      </c>
      <c r="AP45">
        <f>SUM(AP3:AP43)</f>
        <v>463.42000000000013</v>
      </c>
      <c r="AR45">
        <f>SUM(AR3:AR43)</f>
        <v>6077.51</v>
      </c>
      <c r="AS45">
        <f>SUM(AS3:AS43)</f>
        <v>554.24</v>
      </c>
      <c r="AT45">
        <f>SUM(AT3:AT43)</f>
        <v>1383.72</v>
      </c>
      <c r="AV45">
        <f>SUM(AV3:AV43)</f>
        <v>4818.37</v>
      </c>
      <c r="AW45">
        <f>SUM(AW3:AW43)</f>
        <v>501.01</v>
      </c>
      <c r="AX45">
        <f>SUM(AX3:AX43)</f>
        <v>563.45000000000005</v>
      </c>
      <c r="BB45">
        <f>SUM(BB3:BB43)</f>
        <v>116.50000000000003</v>
      </c>
    </row>
    <row r="46" spans="1:57" x14ac:dyDescent="0.25">
      <c r="R46" s="10"/>
      <c r="S46">
        <v>1176.07</v>
      </c>
    </row>
    <row r="47" spans="1:57" x14ac:dyDescent="0.25">
      <c r="S47">
        <f>SUM(S45:S46)</f>
        <v>5160.420000000001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7"/>
  <sheetViews>
    <sheetView topLeftCell="A4" workbookViewId="0">
      <pane xSplit="1" ySplit="5" topLeftCell="B12" activePane="bottomRight" state="frozen"/>
      <selection activeCell="A4" sqref="A4"/>
      <selection pane="topRight" activeCell="B4" sqref="B4"/>
      <selection pane="bottomLeft" activeCell="A9" sqref="A9"/>
      <selection pane="bottomRight" activeCell="A8" sqref="A8"/>
      <pivotSelection pane="bottomRight" showHeader="1" activeRow="7" previousRow="7" click="1" r:id="rId1">
        <pivotArea type="origin" dataOnly="0" labelOnly="1" outline="0" fieldPosition="0"/>
      </pivotSelection>
    </sheetView>
  </sheetViews>
  <sheetFormatPr defaultRowHeight="13.2" x14ac:dyDescent="0.25"/>
  <cols>
    <col min="1" max="1" width="17.5546875" customWidth="1"/>
    <col min="2" max="13" width="12.44140625" customWidth="1"/>
    <col min="14" max="14" width="12.109375" customWidth="1"/>
    <col min="15" max="15" width="10.109375" customWidth="1"/>
    <col min="16" max="16" width="10" customWidth="1"/>
    <col min="17" max="17" width="10" bestFit="1" customWidth="1"/>
    <col min="18" max="18" width="10.5546875" bestFit="1" customWidth="1"/>
    <col min="19" max="19" width="10.6640625" customWidth="1"/>
    <col min="20" max="20" width="11" customWidth="1"/>
    <col min="21" max="21" width="11.6640625" customWidth="1"/>
    <col min="22" max="22" width="8.33203125" customWidth="1"/>
    <col min="23" max="23" width="11.6640625" customWidth="1"/>
    <col min="24" max="24" width="8.33203125" customWidth="1"/>
    <col min="25" max="25" width="11.6640625" customWidth="1"/>
    <col min="26" max="26" width="8.33203125" customWidth="1"/>
    <col min="27" max="27" width="11.6640625" customWidth="1"/>
    <col min="28" max="28" width="7.109375" customWidth="1"/>
    <col min="29" max="29" width="11.6640625" customWidth="1"/>
    <col min="30" max="30" width="6.5546875" customWidth="1"/>
    <col min="31" max="31" width="10.6640625" customWidth="1"/>
    <col min="32" max="32" width="6.109375" customWidth="1"/>
    <col min="33" max="33" width="10.6640625" customWidth="1"/>
    <col min="34" max="34" width="7.109375" customWidth="1"/>
    <col min="35" max="35" width="11.6640625" customWidth="1"/>
    <col min="36" max="36" width="7.109375" customWidth="1"/>
    <col min="37" max="37" width="11.6640625" customWidth="1"/>
    <col min="38" max="38" width="7.109375" customWidth="1"/>
    <col min="39" max="39" width="11.6640625" customWidth="1"/>
    <col min="40" max="40" width="7.109375" customWidth="1"/>
    <col min="41" max="41" width="11.6640625" customWidth="1"/>
    <col min="42" max="42" width="7.109375" customWidth="1"/>
    <col min="43" max="43" width="11.6640625" bestFit="1" customWidth="1"/>
    <col min="44" max="44" width="6.109375" customWidth="1"/>
    <col min="45" max="45" width="10.6640625" customWidth="1"/>
    <col min="46" max="46" width="6.109375" customWidth="1"/>
    <col min="47" max="47" width="10.6640625" customWidth="1"/>
    <col min="48" max="48" width="6.109375" customWidth="1"/>
    <col min="49" max="49" width="10.6640625" customWidth="1"/>
    <col min="50" max="50" width="7.109375" customWidth="1"/>
    <col min="51" max="51" width="11.6640625" customWidth="1"/>
    <col min="52" max="52" width="7.109375" customWidth="1"/>
    <col min="53" max="53" width="11.6640625" customWidth="1"/>
    <col min="54" max="54" width="7.109375" customWidth="1"/>
    <col min="55" max="55" width="11.6640625" customWidth="1"/>
    <col min="56" max="56" width="7.109375" customWidth="1"/>
    <col min="57" max="57" width="11.6640625" customWidth="1"/>
    <col min="58" max="58" width="7.109375" customWidth="1"/>
    <col min="59" max="59" width="11.6640625" customWidth="1"/>
    <col min="60" max="60" width="7.109375" customWidth="1"/>
    <col min="61" max="61" width="11.6640625" customWidth="1"/>
    <col min="62" max="62" width="6.5546875" customWidth="1"/>
    <col min="63" max="63" width="10.6640625" customWidth="1"/>
    <col min="64" max="64" width="7.109375" customWidth="1"/>
    <col min="65" max="65" width="11.6640625" customWidth="1"/>
    <col min="66" max="66" width="7.109375" customWidth="1"/>
    <col min="67" max="67" width="11.6640625" customWidth="1"/>
    <col min="68" max="68" width="7.109375" customWidth="1"/>
    <col min="69" max="69" width="11.6640625" customWidth="1"/>
    <col min="70" max="70" width="7.5546875" customWidth="1"/>
    <col min="71" max="71" width="11.6640625" customWidth="1"/>
    <col min="72" max="72" width="7.109375" customWidth="1"/>
    <col min="73" max="73" width="11.6640625" customWidth="1"/>
    <col min="74" max="74" width="7.5546875" customWidth="1"/>
    <col min="75" max="75" width="11.6640625" customWidth="1"/>
    <col min="76" max="76" width="6.109375" customWidth="1"/>
    <col min="77" max="77" width="10.6640625" customWidth="1"/>
    <col min="78" max="78" width="6.109375" customWidth="1"/>
    <col min="79" max="79" width="10.6640625" customWidth="1"/>
    <col min="80" max="80" width="6.109375" customWidth="1"/>
    <col min="81" max="81" width="10.6640625" customWidth="1"/>
    <col min="82" max="82" width="7.109375" customWidth="1"/>
    <col min="83" max="83" width="11.6640625" customWidth="1"/>
    <col min="84" max="84" width="7.109375" customWidth="1"/>
    <col min="85" max="85" width="11.6640625" customWidth="1"/>
    <col min="86" max="86" width="7.109375" customWidth="1"/>
    <col min="87" max="87" width="11.6640625" customWidth="1"/>
    <col min="88" max="88" width="7.109375" customWidth="1"/>
    <col min="89" max="89" width="11.6640625" customWidth="1"/>
    <col min="90" max="91" width="7.109375" customWidth="1"/>
    <col min="92" max="92" width="11.6640625" customWidth="1"/>
    <col min="93" max="93" width="6.109375" customWidth="1"/>
    <col min="94" max="94" width="10.6640625" customWidth="1"/>
    <col min="95" max="95" width="7.109375" customWidth="1"/>
    <col min="96" max="96" width="11.6640625" customWidth="1"/>
    <col min="97" max="97" width="7.109375" customWidth="1"/>
    <col min="98" max="98" width="11.6640625" customWidth="1"/>
    <col min="99" max="99" width="7.109375" customWidth="1"/>
    <col min="100" max="100" width="11.6640625" bestFit="1" customWidth="1"/>
    <col min="101" max="101" width="7.109375" customWidth="1"/>
    <col min="102" max="102" width="11.6640625" customWidth="1"/>
    <col min="103" max="103" width="7.5546875" customWidth="1"/>
    <col min="104" max="104" width="11.6640625" customWidth="1"/>
    <col min="105" max="105" width="10.5546875" customWidth="1"/>
    <col min="106" max="106" width="11.6640625" customWidth="1"/>
    <col min="107" max="107" width="16.33203125" bestFit="1" customWidth="1"/>
    <col min="108" max="108" width="11.6640625" bestFit="1" customWidth="1"/>
    <col min="109" max="109" width="13" customWidth="1"/>
    <col min="110" max="110" width="17.5546875" bestFit="1" customWidth="1"/>
    <col min="111" max="111" width="11.6640625" bestFit="1" customWidth="1"/>
    <col min="112" max="112" width="13" bestFit="1" customWidth="1"/>
    <col min="113" max="113" width="17.5546875" bestFit="1" customWidth="1"/>
    <col min="114" max="114" width="11.5546875" customWidth="1"/>
    <col min="115" max="115" width="16.109375" bestFit="1" customWidth="1"/>
    <col min="116" max="116" width="11.6640625" customWidth="1"/>
    <col min="117" max="117" width="16.33203125" bestFit="1" customWidth="1"/>
    <col min="118" max="118" width="11.6640625" bestFit="1" customWidth="1"/>
    <col min="119" max="119" width="13" customWidth="1"/>
    <col min="120" max="120" width="17.5546875" bestFit="1" customWidth="1"/>
    <col min="121" max="121" width="11.6640625" bestFit="1" customWidth="1"/>
    <col min="122" max="122" width="16.33203125" bestFit="1" customWidth="1"/>
    <col min="123" max="123" width="11.6640625" bestFit="1" customWidth="1"/>
    <col min="124" max="124" width="13" customWidth="1"/>
    <col min="125" max="125" width="17.5546875" bestFit="1" customWidth="1"/>
    <col min="126" max="126" width="11.5546875" customWidth="1"/>
    <col min="127" max="127" width="16.109375" bestFit="1" customWidth="1"/>
    <col min="128" max="128" width="11.6640625" customWidth="1"/>
    <col min="129" max="129" width="16.33203125" bestFit="1" customWidth="1"/>
    <col min="130" max="130" width="10.6640625" customWidth="1"/>
    <col min="131" max="131" width="13" customWidth="1"/>
    <col min="132" max="132" width="17.5546875" bestFit="1" customWidth="1"/>
    <col min="133" max="133" width="11.6640625" bestFit="1" customWidth="1"/>
    <col min="134" max="134" width="16.33203125" bestFit="1" customWidth="1"/>
    <col min="135" max="135" width="13.44140625" bestFit="1" customWidth="1"/>
    <col min="136" max="136" width="18" bestFit="1" customWidth="1"/>
    <col min="137" max="137" width="11.6640625" bestFit="1" customWidth="1"/>
    <col min="138" max="138" width="13" bestFit="1" customWidth="1"/>
    <col min="139" max="139" width="17.5546875" bestFit="1" customWidth="1"/>
    <col min="140" max="140" width="11.6640625" bestFit="1" customWidth="1"/>
    <col min="141" max="141" width="13" bestFit="1" customWidth="1"/>
    <col min="142" max="142" width="17.5546875" bestFit="1" customWidth="1"/>
    <col min="143" max="143" width="11.6640625" bestFit="1" customWidth="1"/>
    <col min="144" max="144" width="16.33203125" bestFit="1" customWidth="1"/>
    <col min="145" max="145" width="13.44140625" bestFit="1" customWidth="1"/>
    <col min="146" max="146" width="18" bestFit="1" customWidth="1"/>
    <col min="147" max="147" width="11.6640625" bestFit="1" customWidth="1"/>
    <col min="148" max="148" width="13.44140625" bestFit="1" customWidth="1"/>
    <col min="149" max="149" width="18" bestFit="1" customWidth="1"/>
    <col min="150" max="150" width="11.6640625" bestFit="1" customWidth="1"/>
    <col min="151" max="151" width="13" bestFit="1" customWidth="1"/>
    <col min="152" max="152" width="17.5546875" bestFit="1" customWidth="1"/>
    <col min="153" max="154" width="11.6640625" bestFit="1" customWidth="1"/>
    <col min="155" max="155" width="16.33203125" bestFit="1" customWidth="1"/>
    <col min="156" max="156" width="13.44140625" bestFit="1" customWidth="1"/>
    <col min="157" max="157" width="18" bestFit="1" customWidth="1"/>
    <col min="158" max="158" width="11.6640625" bestFit="1" customWidth="1"/>
    <col min="159" max="159" width="13.44140625" bestFit="1" customWidth="1"/>
    <col min="160" max="160" width="18" bestFit="1" customWidth="1"/>
    <col min="161" max="161" width="10.6640625" bestFit="1" customWidth="1"/>
    <col min="162" max="162" width="11.6640625" bestFit="1" customWidth="1"/>
    <col min="163" max="163" width="16.33203125" bestFit="1" customWidth="1"/>
    <col min="164" max="164" width="10.6640625" bestFit="1" customWidth="1"/>
    <col min="165" max="165" width="11.6640625" bestFit="1" customWidth="1"/>
    <col min="166" max="166" width="16.33203125" bestFit="1" customWidth="1"/>
    <col min="167" max="167" width="13.44140625" bestFit="1" customWidth="1"/>
    <col min="168" max="168" width="18" bestFit="1" customWidth="1"/>
    <col min="169" max="169" width="10.6640625" bestFit="1" customWidth="1"/>
    <col min="170" max="170" width="11.6640625" bestFit="1" customWidth="1"/>
    <col min="171" max="171" width="16.33203125" bestFit="1" customWidth="1"/>
    <col min="172" max="172" width="13.44140625" bestFit="1" customWidth="1"/>
    <col min="173" max="173" width="18" bestFit="1" customWidth="1"/>
    <col min="174" max="175" width="11.6640625" bestFit="1" customWidth="1"/>
    <col min="176" max="176" width="16.33203125" bestFit="1" customWidth="1"/>
    <col min="177" max="177" width="13.44140625" bestFit="1" customWidth="1"/>
    <col min="178" max="178" width="18" bestFit="1" customWidth="1"/>
    <col min="179" max="179" width="11.6640625" bestFit="1" customWidth="1"/>
    <col min="180" max="180" width="11" bestFit="1" customWidth="1"/>
    <col min="181" max="181" width="15.5546875" bestFit="1" customWidth="1"/>
    <col min="182" max="182" width="11.6640625" bestFit="1" customWidth="1"/>
    <col min="183" max="183" width="12.109375" bestFit="1" customWidth="1"/>
    <col min="184" max="184" width="16.6640625" bestFit="1" customWidth="1"/>
    <col min="185" max="186" width="11.6640625" bestFit="1" customWidth="1"/>
    <col min="187" max="187" width="16.33203125" bestFit="1" customWidth="1"/>
    <col min="188" max="188" width="13.44140625" bestFit="1" customWidth="1"/>
    <col min="189" max="189" width="18" bestFit="1" customWidth="1"/>
    <col min="190" max="191" width="11.6640625" bestFit="1" customWidth="1"/>
    <col min="192" max="192" width="16.33203125" bestFit="1" customWidth="1"/>
    <col min="193" max="193" width="13.44140625" bestFit="1" customWidth="1"/>
    <col min="194" max="194" width="18" bestFit="1" customWidth="1"/>
    <col min="195" max="195" width="10.6640625" bestFit="1" customWidth="1"/>
    <col min="196" max="196" width="13.44140625" bestFit="1" customWidth="1"/>
    <col min="197" max="197" width="18" bestFit="1" customWidth="1"/>
    <col min="198" max="199" width="11.6640625" bestFit="1" customWidth="1"/>
    <col min="200" max="200" width="16.33203125" bestFit="1" customWidth="1"/>
    <col min="201" max="201" width="13.44140625" bestFit="1" customWidth="1"/>
    <col min="202" max="202" width="18" bestFit="1" customWidth="1"/>
    <col min="203" max="203" width="11.33203125" bestFit="1" customWidth="1"/>
    <col min="204" max="204" width="15.88671875" bestFit="1" customWidth="1"/>
    <col min="205" max="205" width="11.6640625" bestFit="1" customWidth="1"/>
    <col min="206" max="206" width="12.5546875" bestFit="1" customWidth="1"/>
    <col min="207" max="207" width="17.109375" bestFit="1" customWidth="1"/>
    <col min="208" max="209" width="11.6640625" bestFit="1" customWidth="1"/>
    <col min="210" max="210" width="16.33203125" bestFit="1" customWidth="1"/>
    <col min="211" max="211" width="13.44140625" bestFit="1" customWidth="1"/>
    <col min="212" max="212" width="18" bestFit="1" customWidth="1"/>
    <col min="213" max="213" width="11.88671875" bestFit="1" customWidth="1"/>
    <col min="214" max="214" width="16.44140625" bestFit="1" customWidth="1"/>
    <col min="215" max="216" width="11.6640625" bestFit="1" customWidth="1"/>
    <col min="217" max="217" width="16.33203125" bestFit="1" customWidth="1"/>
    <col min="218" max="218" width="13.44140625" bestFit="1" customWidth="1"/>
    <col min="219" max="219" width="18" bestFit="1" customWidth="1"/>
    <col min="220" max="220" width="11.88671875" bestFit="1" customWidth="1"/>
    <col min="221" max="221" width="16.44140625" bestFit="1" customWidth="1"/>
    <col min="222" max="222" width="11.6640625" bestFit="1" customWidth="1"/>
    <col min="223" max="223" width="10.5546875" bestFit="1" customWidth="1"/>
  </cols>
  <sheetData>
    <row r="1" spans="1:20" x14ac:dyDescent="0.25">
      <c r="A1" s="16" t="s">
        <v>72</v>
      </c>
      <c r="B1" s="17" t="s">
        <v>74</v>
      </c>
    </row>
    <row r="2" spans="1:20" x14ac:dyDescent="0.25">
      <c r="A2" s="16" t="s">
        <v>23</v>
      </c>
      <c r="B2" s="17" t="s">
        <v>74</v>
      </c>
    </row>
    <row r="3" spans="1:20" x14ac:dyDescent="0.25">
      <c r="A3" s="16" t="s">
        <v>22</v>
      </c>
      <c r="B3" s="17" t="s">
        <v>74</v>
      </c>
    </row>
    <row r="4" spans="1:20" x14ac:dyDescent="0.25">
      <c r="A4" s="16" t="s">
        <v>1</v>
      </c>
      <c r="B4" s="17" t="s">
        <v>74</v>
      </c>
    </row>
    <row r="5" spans="1:20" x14ac:dyDescent="0.25">
      <c r="A5" s="16" t="s">
        <v>492</v>
      </c>
      <c r="B5" s="17" t="s">
        <v>493</v>
      </c>
    </row>
    <row r="6" spans="1:20" x14ac:dyDescent="0.25">
      <c r="A6" s="16" t="s">
        <v>365</v>
      </c>
      <c r="B6" s="18">
        <v>2000</v>
      </c>
    </row>
    <row r="8" spans="1:20" ht="13.8" x14ac:dyDescent="0.25">
      <c r="A8" s="48" t="s">
        <v>71</v>
      </c>
      <c r="B8" s="16" t="s">
        <v>2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</row>
    <row r="9" spans="1:20" x14ac:dyDescent="0.25">
      <c r="A9" s="16" t="s">
        <v>27</v>
      </c>
      <c r="B9" s="51" t="s">
        <v>31</v>
      </c>
      <c r="C9" s="51" t="s">
        <v>76</v>
      </c>
      <c r="D9" s="51" t="s">
        <v>75</v>
      </c>
      <c r="E9" s="51" t="s">
        <v>92</v>
      </c>
      <c r="F9" s="51" t="s">
        <v>166</v>
      </c>
      <c r="G9" s="51" t="s">
        <v>196</v>
      </c>
      <c r="H9" s="51" t="s">
        <v>231</v>
      </c>
      <c r="I9" s="51" t="s">
        <v>288</v>
      </c>
      <c r="J9" s="51" t="s">
        <v>320</v>
      </c>
      <c r="K9" s="51" t="s">
        <v>322</v>
      </c>
      <c r="L9" s="51" t="s">
        <v>323</v>
      </c>
      <c r="M9" s="51" t="s">
        <v>496</v>
      </c>
      <c r="N9" s="52" t="s">
        <v>73</v>
      </c>
      <c r="O9" s="46"/>
      <c r="P9" s="47"/>
    </row>
    <row r="10" spans="1:20" x14ac:dyDescent="0.25">
      <c r="A10" s="21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18764.189999999999</v>
      </c>
      <c r="K10" s="19">
        <v>23183.55</v>
      </c>
      <c r="L10" s="19">
        <v>18308.53</v>
      </c>
      <c r="M10" s="19">
        <v>16265.68</v>
      </c>
      <c r="N10" s="19">
        <v>232431.63</v>
      </c>
      <c r="O10" s="23"/>
      <c r="P10" s="23"/>
    </row>
    <row r="11" spans="1:20" x14ac:dyDescent="0.25">
      <c r="A11" s="21" t="s">
        <v>3</v>
      </c>
      <c r="B11" s="19">
        <v>-1815</v>
      </c>
      <c r="C11" s="19">
        <v>-2726</v>
      </c>
      <c r="D11" s="19">
        <v>-2789</v>
      </c>
      <c r="E11" s="19">
        <v>-2410</v>
      </c>
      <c r="F11" s="19">
        <v>-3368.1</v>
      </c>
      <c r="G11" s="19">
        <v>-2867</v>
      </c>
      <c r="H11" s="19">
        <v>-2520</v>
      </c>
      <c r="I11" s="19">
        <v>-2220</v>
      </c>
      <c r="J11" s="19">
        <v>-2344.25</v>
      </c>
      <c r="K11" s="19">
        <v>-2120</v>
      </c>
      <c r="L11" s="19">
        <v>-2662</v>
      </c>
      <c r="M11" s="19">
        <v>-3069.75</v>
      </c>
      <c r="N11" s="19">
        <v>-30911.1</v>
      </c>
      <c r="O11" s="23"/>
      <c r="P11" s="23"/>
    </row>
    <row r="12" spans="1:20" x14ac:dyDescent="0.25">
      <c r="A12" s="21" t="s">
        <v>6</v>
      </c>
      <c r="B12" s="19">
        <v>-1890.81</v>
      </c>
      <c r="C12" s="19">
        <v>-2191.02</v>
      </c>
      <c r="D12" s="19">
        <v>-2027.02</v>
      </c>
      <c r="E12" s="19">
        <v>-1750.33</v>
      </c>
      <c r="F12" s="19">
        <v>-1761.7</v>
      </c>
      <c r="G12" s="19">
        <v>-1916.26</v>
      </c>
      <c r="H12" s="19">
        <v>-1911.93</v>
      </c>
      <c r="I12" s="19">
        <v>-1711</v>
      </c>
      <c r="J12" s="19">
        <v>-1341.87</v>
      </c>
      <c r="K12" s="19">
        <v>-2056.63</v>
      </c>
      <c r="L12" s="19">
        <v>-1066.83</v>
      </c>
      <c r="M12" s="19">
        <v>-1247.27</v>
      </c>
      <c r="N12" s="19">
        <v>-20872.669999999998</v>
      </c>
      <c r="O12" s="23"/>
      <c r="P12" s="23"/>
    </row>
    <row r="13" spans="1:20" x14ac:dyDescent="0.25">
      <c r="A13" s="21" t="s">
        <v>18</v>
      </c>
      <c r="B13" s="19">
        <v>-66.69</v>
      </c>
      <c r="C13" s="19">
        <v>-47.41</v>
      </c>
      <c r="D13" s="19">
        <v>-47.41</v>
      </c>
      <c r="E13" s="19">
        <v>-52.78</v>
      </c>
      <c r="F13" s="19">
        <v>-311.95999999999998</v>
      </c>
      <c r="G13" s="19">
        <v>-53.43</v>
      </c>
      <c r="H13" s="19">
        <v>-651.16</v>
      </c>
      <c r="I13" s="19">
        <v>-464.41</v>
      </c>
      <c r="J13" s="19">
        <v>-353.69</v>
      </c>
      <c r="K13" s="19">
        <v>-292.51</v>
      </c>
      <c r="L13" s="19">
        <v>-1172.4100000000001</v>
      </c>
      <c r="M13" s="19">
        <v>-372.98</v>
      </c>
      <c r="N13" s="19">
        <v>-3886.84</v>
      </c>
      <c r="O13" s="23"/>
      <c r="P13" s="23"/>
    </row>
    <row r="14" spans="1:20" x14ac:dyDescent="0.25">
      <c r="A14" s="21" t="s">
        <v>51</v>
      </c>
      <c r="B14" s="19">
        <v>-3675.44</v>
      </c>
      <c r="C14" s="19">
        <v>-5081.28</v>
      </c>
      <c r="D14" s="19">
        <v>-3857.15</v>
      </c>
      <c r="E14" s="19">
        <v>-3933.72</v>
      </c>
      <c r="F14" s="19">
        <v>-3633.04</v>
      </c>
      <c r="G14" s="19">
        <v>-3133.21</v>
      </c>
      <c r="H14" s="19">
        <v>-3658.34</v>
      </c>
      <c r="I14" s="19">
        <v>-5441.89</v>
      </c>
      <c r="J14" s="19">
        <v>-4651.46</v>
      </c>
      <c r="K14" s="19">
        <v>-5634.56</v>
      </c>
      <c r="L14" s="19">
        <v>-4891.67</v>
      </c>
      <c r="M14" s="19">
        <v>-3962.33</v>
      </c>
      <c r="N14" s="19">
        <v>-51554.09</v>
      </c>
      <c r="O14" s="23"/>
      <c r="P14" s="23"/>
      <c r="T14" s="24"/>
    </row>
    <row r="15" spans="1:20" x14ac:dyDescent="0.25">
      <c r="A15" s="21" t="s">
        <v>495</v>
      </c>
      <c r="B15" s="19">
        <v>-11639.77</v>
      </c>
      <c r="C15" s="19"/>
      <c r="D15" s="19"/>
      <c r="E15" s="19"/>
      <c r="F15" s="19"/>
      <c r="G15" s="19"/>
      <c r="H15" s="19"/>
      <c r="I15" s="19">
        <v>-4071.58</v>
      </c>
      <c r="J15" s="19"/>
      <c r="K15" s="19"/>
      <c r="L15" s="19"/>
      <c r="M15" s="19"/>
      <c r="N15" s="19">
        <v>-15711.35</v>
      </c>
      <c r="O15" s="23"/>
      <c r="P15" s="23"/>
      <c r="Q15" s="15"/>
    </row>
    <row r="16" spans="1:20" ht="13.8" thickBot="1" x14ac:dyDescent="0.3">
      <c r="A16" s="22" t="s">
        <v>73</v>
      </c>
      <c r="B16" s="20">
        <v>-2887.88</v>
      </c>
      <c r="C16" s="20">
        <v>12854.64</v>
      </c>
      <c r="D16" s="20">
        <v>8083.66</v>
      </c>
      <c r="E16" s="20">
        <v>8962.9599999999991</v>
      </c>
      <c r="F16" s="20">
        <v>9413.61</v>
      </c>
      <c r="G16" s="20">
        <v>14330.82</v>
      </c>
      <c r="H16" s="20">
        <v>9527.11</v>
      </c>
      <c r="I16" s="20">
        <v>9928.92</v>
      </c>
      <c r="J16" s="20">
        <v>10072.92</v>
      </c>
      <c r="K16" s="20">
        <v>13079.85</v>
      </c>
      <c r="L16" s="20">
        <v>8515.6200000000008</v>
      </c>
      <c r="M16" s="20">
        <v>7613.35</v>
      </c>
      <c r="N16" s="20">
        <v>109495.58</v>
      </c>
      <c r="O16" s="23"/>
      <c r="P16" s="23"/>
    </row>
    <row r="17" spans="15:16" ht="13.8" thickTop="1" x14ac:dyDescent="0.25">
      <c r="O17" s="25"/>
      <c r="P17" s="25"/>
    </row>
  </sheetData>
  <pageMargins left="0.22" right="0.46" top="1" bottom="1" header="0.5" footer="0.5"/>
  <pageSetup scale="78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85"/>
  <sheetViews>
    <sheetView tabSelected="1" topLeftCell="A2" workbookViewId="0">
      <pane xSplit="1" ySplit="1" topLeftCell="B949" activePane="bottomRight" state="frozen"/>
      <selection activeCell="A2" sqref="A2"/>
      <selection pane="topRight" activeCell="B2" sqref="B2"/>
      <selection pane="bottomLeft" activeCell="A3" sqref="A3"/>
      <selection pane="bottomRight" activeCell="J982" sqref="J953:J982"/>
    </sheetView>
  </sheetViews>
  <sheetFormatPr defaultRowHeight="13.2" x14ac:dyDescent="0.25"/>
  <cols>
    <col min="1" max="1" width="7.44140625" customWidth="1"/>
    <col min="2" max="2" width="10.109375" customWidth="1"/>
    <col min="3" max="3" width="10.5546875" customWidth="1"/>
    <col min="4" max="5" width="6.109375" customWidth="1"/>
    <col min="6" max="6" width="19.109375" customWidth="1"/>
    <col min="7" max="7" width="11.44140625" customWidth="1"/>
    <col min="8" max="8" width="10.5546875" customWidth="1"/>
    <col min="9" max="9" width="15.109375" customWidth="1"/>
    <col min="10" max="10" width="11.109375" customWidth="1"/>
    <col min="11" max="11" width="10.6640625" customWidth="1"/>
    <col min="12" max="12" width="9.6640625" bestFit="1" customWidth="1"/>
  </cols>
  <sheetData>
    <row r="1" spans="1:13" ht="15.6" x14ac:dyDescent="0.3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6" x14ac:dyDescent="0.3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492</v>
      </c>
      <c r="M2" t="s">
        <v>505</v>
      </c>
    </row>
    <row r="3" spans="1:13" hidden="1" x14ac:dyDescent="0.25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hidden="1" x14ac:dyDescent="0.25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hidden="1" x14ac:dyDescent="0.25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hidden="1" x14ac:dyDescent="0.25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hidden="1" x14ac:dyDescent="0.25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hidden="1" x14ac:dyDescent="0.25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hidden="1" x14ac:dyDescent="0.25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hidden="1" x14ac:dyDescent="0.25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hidden="1" x14ac:dyDescent="0.25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hidden="1" x14ac:dyDescent="0.25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hidden="1" x14ac:dyDescent="0.25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hidden="1" x14ac:dyDescent="0.25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hidden="1" x14ac:dyDescent="0.25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hidden="1" x14ac:dyDescent="0.25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hidden="1" x14ac:dyDescent="0.25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hidden="1" x14ac:dyDescent="0.25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hidden="1" x14ac:dyDescent="0.25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hidden="1" x14ac:dyDescent="0.25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hidden="1" x14ac:dyDescent="0.25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hidden="1" x14ac:dyDescent="0.25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hidden="1" x14ac:dyDescent="0.25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hidden="1" x14ac:dyDescent="0.25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hidden="1" x14ac:dyDescent="0.25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hidden="1" x14ac:dyDescent="0.25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hidden="1" x14ac:dyDescent="0.25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hidden="1" x14ac:dyDescent="0.25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hidden="1" x14ac:dyDescent="0.25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hidden="1" x14ac:dyDescent="0.25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hidden="1" x14ac:dyDescent="0.25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hidden="1" x14ac:dyDescent="0.25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hidden="1" x14ac:dyDescent="0.25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hidden="1" x14ac:dyDescent="0.25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hidden="1" x14ac:dyDescent="0.25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hidden="1" x14ac:dyDescent="0.25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hidden="1" x14ac:dyDescent="0.25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hidden="1" x14ac:dyDescent="0.25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hidden="1" x14ac:dyDescent="0.25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hidden="1" x14ac:dyDescent="0.25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hidden="1" x14ac:dyDescent="0.25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hidden="1" x14ac:dyDescent="0.25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hidden="1" x14ac:dyDescent="0.25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hidden="1" x14ac:dyDescent="0.25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hidden="1" x14ac:dyDescent="0.25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hidden="1" x14ac:dyDescent="0.25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hidden="1" x14ac:dyDescent="0.25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hidden="1" x14ac:dyDescent="0.25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hidden="1" x14ac:dyDescent="0.25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hidden="1" x14ac:dyDescent="0.25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hidden="1" x14ac:dyDescent="0.25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hidden="1" x14ac:dyDescent="0.25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hidden="1" x14ac:dyDescent="0.25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hidden="1" x14ac:dyDescent="0.25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hidden="1" x14ac:dyDescent="0.25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hidden="1" x14ac:dyDescent="0.25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hidden="1" x14ac:dyDescent="0.25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hidden="1" x14ac:dyDescent="0.25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hidden="1" x14ac:dyDescent="0.25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466</v>
      </c>
      <c r="G59" t="s">
        <v>538</v>
      </c>
      <c r="H59" t="s">
        <v>6</v>
      </c>
      <c r="I59" t="s">
        <v>218</v>
      </c>
      <c r="J59">
        <v>-408.28</v>
      </c>
      <c r="L59" t="s">
        <v>494</v>
      </c>
    </row>
    <row r="60" spans="1:12" hidden="1" x14ac:dyDescent="0.25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494</v>
      </c>
    </row>
    <row r="61" spans="1:12" hidden="1" x14ac:dyDescent="0.25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hidden="1" x14ac:dyDescent="0.25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494</v>
      </c>
    </row>
    <row r="63" spans="1:12" hidden="1" x14ac:dyDescent="0.25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hidden="1" x14ac:dyDescent="0.25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hidden="1" x14ac:dyDescent="0.25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hidden="1" x14ac:dyDescent="0.25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hidden="1" x14ac:dyDescent="0.25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hidden="1" x14ac:dyDescent="0.25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hidden="1" x14ac:dyDescent="0.25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494</v>
      </c>
    </row>
    <row r="70" spans="1:12" hidden="1" x14ac:dyDescent="0.25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hidden="1" x14ac:dyDescent="0.25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hidden="1" x14ac:dyDescent="0.25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hidden="1" x14ac:dyDescent="0.25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hidden="1" x14ac:dyDescent="0.25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hidden="1" x14ac:dyDescent="0.25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494</v>
      </c>
    </row>
    <row r="76" spans="1:12" hidden="1" x14ac:dyDescent="0.25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hidden="1" x14ac:dyDescent="0.25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hidden="1" x14ac:dyDescent="0.25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hidden="1" x14ac:dyDescent="0.25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hidden="1" x14ac:dyDescent="0.25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hidden="1" x14ac:dyDescent="0.25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hidden="1" x14ac:dyDescent="0.25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466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hidden="1" x14ac:dyDescent="0.25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hidden="1" x14ac:dyDescent="0.25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hidden="1" x14ac:dyDescent="0.25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hidden="1" x14ac:dyDescent="0.25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494</v>
      </c>
    </row>
    <row r="87" spans="1:12" hidden="1" x14ac:dyDescent="0.25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hidden="1" x14ac:dyDescent="0.25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hidden="1" x14ac:dyDescent="0.25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hidden="1" x14ac:dyDescent="0.25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hidden="1" x14ac:dyDescent="0.25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hidden="1" x14ac:dyDescent="0.25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hidden="1" x14ac:dyDescent="0.25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hidden="1" x14ac:dyDescent="0.25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hidden="1" x14ac:dyDescent="0.25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hidden="1" x14ac:dyDescent="0.25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hidden="1" x14ac:dyDescent="0.25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hidden="1" x14ac:dyDescent="0.25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hidden="1" x14ac:dyDescent="0.25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hidden="1" x14ac:dyDescent="0.25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hidden="1" x14ac:dyDescent="0.25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hidden="1" x14ac:dyDescent="0.25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499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hidden="1" x14ac:dyDescent="0.25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hidden="1" x14ac:dyDescent="0.25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hidden="1" x14ac:dyDescent="0.25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hidden="1" x14ac:dyDescent="0.25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hidden="1" x14ac:dyDescent="0.25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hidden="1" x14ac:dyDescent="0.25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hidden="1" x14ac:dyDescent="0.25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hidden="1" x14ac:dyDescent="0.25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hidden="1" x14ac:dyDescent="0.25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hidden="1" x14ac:dyDescent="0.25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hidden="1" x14ac:dyDescent="0.25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hidden="1" x14ac:dyDescent="0.25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hidden="1" x14ac:dyDescent="0.25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hidden="1" x14ac:dyDescent="0.25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hidden="1" x14ac:dyDescent="0.25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hidden="1" x14ac:dyDescent="0.25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494</v>
      </c>
    </row>
    <row r="119" spans="1:12" hidden="1" x14ac:dyDescent="0.25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hidden="1" x14ac:dyDescent="0.25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474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hidden="1" x14ac:dyDescent="0.25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hidden="1" x14ac:dyDescent="0.25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hidden="1" x14ac:dyDescent="0.25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hidden="1" x14ac:dyDescent="0.25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494</v>
      </c>
    </row>
    <row r="125" spans="1:12" hidden="1" x14ac:dyDescent="0.25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hidden="1" x14ac:dyDescent="0.25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hidden="1" x14ac:dyDescent="0.25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hidden="1" x14ac:dyDescent="0.25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hidden="1" x14ac:dyDescent="0.25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hidden="1" x14ac:dyDescent="0.25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hidden="1" x14ac:dyDescent="0.25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hidden="1" x14ac:dyDescent="0.25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466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494</v>
      </c>
    </row>
    <row r="133" spans="1:12" hidden="1" x14ac:dyDescent="0.25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hidden="1" x14ac:dyDescent="0.25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hidden="1" x14ac:dyDescent="0.25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hidden="1" x14ac:dyDescent="0.25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hidden="1" x14ac:dyDescent="0.25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hidden="1" x14ac:dyDescent="0.25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hidden="1" x14ac:dyDescent="0.25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hidden="1" x14ac:dyDescent="0.25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hidden="1" x14ac:dyDescent="0.25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hidden="1" x14ac:dyDescent="0.25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hidden="1" x14ac:dyDescent="0.25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hidden="1" x14ac:dyDescent="0.25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hidden="1" x14ac:dyDescent="0.25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hidden="1" x14ac:dyDescent="0.25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hidden="1" x14ac:dyDescent="0.25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hidden="1" x14ac:dyDescent="0.25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hidden="1" x14ac:dyDescent="0.25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hidden="1" x14ac:dyDescent="0.25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hidden="1" x14ac:dyDescent="0.25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hidden="1" x14ac:dyDescent="0.25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hidden="1" x14ac:dyDescent="0.25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hidden="1" x14ac:dyDescent="0.25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hidden="1" x14ac:dyDescent="0.25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494</v>
      </c>
    </row>
    <row r="156" spans="1:12" hidden="1" x14ac:dyDescent="0.25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hidden="1" x14ac:dyDescent="0.25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494</v>
      </c>
    </row>
    <row r="158" spans="1:12" hidden="1" x14ac:dyDescent="0.25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hidden="1" x14ac:dyDescent="0.25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hidden="1" x14ac:dyDescent="0.25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hidden="1" x14ac:dyDescent="0.25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494</v>
      </c>
    </row>
    <row r="162" spans="1:12" hidden="1" x14ac:dyDescent="0.25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hidden="1" x14ac:dyDescent="0.25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hidden="1" x14ac:dyDescent="0.25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hidden="1" x14ac:dyDescent="0.25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hidden="1" x14ac:dyDescent="0.25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474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hidden="1" x14ac:dyDescent="0.25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hidden="1" x14ac:dyDescent="0.25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hidden="1" x14ac:dyDescent="0.25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hidden="1" x14ac:dyDescent="0.25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hidden="1" x14ac:dyDescent="0.25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494</v>
      </c>
    </row>
    <row r="172" spans="1:12" hidden="1" x14ac:dyDescent="0.25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hidden="1" x14ac:dyDescent="0.25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hidden="1" x14ac:dyDescent="0.25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hidden="1" x14ac:dyDescent="0.25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hidden="1" x14ac:dyDescent="0.25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494</v>
      </c>
    </row>
    <row r="177" spans="1:12" hidden="1" x14ac:dyDescent="0.25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hidden="1" x14ac:dyDescent="0.25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hidden="1" x14ac:dyDescent="0.25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hidden="1" x14ac:dyDescent="0.25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hidden="1" x14ac:dyDescent="0.25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hidden="1" x14ac:dyDescent="0.25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494</v>
      </c>
    </row>
    <row r="183" spans="1:12" hidden="1" x14ac:dyDescent="0.25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hidden="1" x14ac:dyDescent="0.25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hidden="1" x14ac:dyDescent="0.25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hidden="1" x14ac:dyDescent="0.25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hidden="1" x14ac:dyDescent="0.25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hidden="1" x14ac:dyDescent="0.25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hidden="1" x14ac:dyDescent="0.25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hidden="1" x14ac:dyDescent="0.25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hidden="1" x14ac:dyDescent="0.25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hidden="1" x14ac:dyDescent="0.25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hidden="1" x14ac:dyDescent="0.25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hidden="1" x14ac:dyDescent="0.25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hidden="1" x14ac:dyDescent="0.25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494</v>
      </c>
    </row>
    <row r="196" spans="1:12" hidden="1" x14ac:dyDescent="0.25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hidden="1" x14ac:dyDescent="0.25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hidden="1" x14ac:dyDescent="0.25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hidden="1" x14ac:dyDescent="0.25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hidden="1" x14ac:dyDescent="0.25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hidden="1" x14ac:dyDescent="0.25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hidden="1" x14ac:dyDescent="0.25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hidden="1" x14ac:dyDescent="0.25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hidden="1" x14ac:dyDescent="0.25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494</v>
      </c>
    </row>
    <row r="205" spans="1:12" hidden="1" x14ac:dyDescent="0.25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hidden="1" x14ac:dyDescent="0.25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hidden="1" x14ac:dyDescent="0.25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hidden="1" x14ac:dyDescent="0.25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hidden="1" x14ac:dyDescent="0.25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hidden="1" x14ac:dyDescent="0.25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494</v>
      </c>
    </row>
    <row r="211" spans="1:12" hidden="1" x14ac:dyDescent="0.25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hidden="1" x14ac:dyDescent="0.25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hidden="1" x14ac:dyDescent="0.25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hidden="1" x14ac:dyDescent="0.25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466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hidden="1" x14ac:dyDescent="0.25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hidden="1" x14ac:dyDescent="0.25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hidden="1" x14ac:dyDescent="0.25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hidden="1" x14ac:dyDescent="0.25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hidden="1" x14ac:dyDescent="0.25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hidden="1" x14ac:dyDescent="0.25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494</v>
      </c>
    </row>
    <row r="221" spans="1:12" hidden="1" x14ac:dyDescent="0.25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hidden="1" x14ac:dyDescent="0.25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hidden="1" x14ac:dyDescent="0.25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hidden="1" x14ac:dyDescent="0.25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hidden="1" x14ac:dyDescent="0.25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hidden="1" x14ac:dyDescent="0.25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hidden="1" x14ac:dyDescent="0.25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hidden="1" x14ac:dyDescent="0.25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hidden="1" x14ac:dyDescent="0.25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hidden="1" x14ac:dyDescent="0.25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hidden="1" x14ac:dyDescent="0.25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hidden="1" x14ac:dyDescent="0.25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hidden="1" x14ac:dyDescent="0.25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hidden="1" x14ac:dyDescent="0.25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hidden="1" x14ac:dyDescent="0.25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hidden="1" x14ac:dyDescent="0.25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hidden="1" x14ac:dyDescent="0.25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hidden="1" x14ac:dyDescent="0.25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hidden="1" x14ac:dyDescent="0.25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hidden="1" x14ac:dyDescent="0.25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hidden="1" x14ac:dyDescent="0.25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hidden="1" x14ac:dyDescent="0.25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hidden="1" x14ac:dyDescent="0.25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hidden="1" x14ac:dyDescent="0.25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hidden="1" x14ac:dyDescent="0.25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494</v>
      </c>
    </row>
    <row r="246" spans="1:13" hidden="1" x14ac:dyDescent="0.25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506</v>
      </c>
    </row>
    <row r="247" spans="1:13" hidden="1" x14ac:dyDescent="0.25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506</v>
      </c>
    </row>
    <row r="248" spans="1:13" hidden="1" x14ac:dyDescent="0.25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506</v>
      </c>
    </row>
    <row r="249" spans="1:13" hidden="1" x14ac:dyDescent="0.25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494</v>
      </c>
    </row>
    <row r="250" spans="1:13" hidden="1" x14ac:dyDescent="0.25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hidden="1" x14ac:dyDescent="0.25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506</v>
      </c>
    </row>
    <row r="252" spans="1:13" hidden="1" x14ac:dyDescent="0.25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506</v>
      </c>
    </row>
    <row r="253" spans="1:13" hidden="1" x14ac:dyDescent="0.25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506</v>
      </c>
    </row>
    <row r="254" spans="1:13" hidden="1" x14ac:dyDescent="0.25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506</v>
      </c>
    </row>
    <row r="255" spans="1:13" hidden="1" x14ac:dyDescent="0.25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506</v>
      </c>
    </row>
    <row r="256" spans="1:13" hidden="1" x14ac:dyDescent="0.25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hidden="1" x14ac:dyDescent="0.25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506</v>
      </c>
    </row>
    <row r="258" spans="1:14" hidden="1" x14ac:dyDescent="0.25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506</v>
      </c>
    </row>
    <row r="259" spans="1:14" hidden="1" x14ac:dyDescent="0.25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506</v>
      </c>
    </row>
    <row r="260" spans="1:14" hidden="1" x14ac:dyDescent="0.25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hidden="1" x14ac:dyDescent="0.25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494</v>
      </c>
    </row>
    <row r="262" spans="1:14" hidden="1" x14ac:dyDescent="0.25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hidden="1" x14ac:dyDescent="0.25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hidden="1" x14ac:dyDescent="0.25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hidden="1" x14ac:dyDescent="0.25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466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494</v>
      </c>
    </row>
    <row r="266" spans="1:14" hidden="1" x14ac:dyDescent="0.25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506</v>
      </c>
    </row>
    <row r="267" spans="1:14" hidden="1" x14ac:dyDescent="0.25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494</v>
      </c>
    </row>
    <row r="268" spans="1:14" hidden="1" x14ac:dyDescent="0.25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hidden="1" x14ac:dyDescent="0.25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hidden="1" x14ac:dyDescent="0.25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hidden="1" x14ac:dyDescent="0.25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hidden="1" x14ac:dyDescent="0.25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hidden="1" x14ac:dyDescent="0.25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hidden="1" x14ac:dyDescent="0.25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506</v>
      </c>
    </row>
    <row r="275" spans="1:14" hidden="1" x14ac:dyDescent="0.25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506</v>
      </c>
      <c r="N275" s="4"/>
    </row>
    <row r="276" spans="1:14" hidden="1" x14ac:dyDescent="0.25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494</v>
      </c>
      <c r="M276" s="4" t="s">
        <v>506</v>
      </c>
    </row>
    <row r="277" spans="1:14" hidden="1" x14ac:dyDescent="0.25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hidden="1" x14ac:dyDescent="0.25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hidden="1" x14ac:dyDescent="0.25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hidden="1" x14ac:dyDescent="0.25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506</v>
      </c>
    </row>
    <row r="281" spans="1:14" hidden="1" x14ac:dyDescent="0.25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hidden="1" x14ac:dyDescent="0.25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hidden="1" x14ac:dyDescent="0.25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506</v>
      </c>
    </row>
    <row r="284" spans="1:14" hidden="1" x14ac:dyDescent="0.25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hidden="1" x14ac:dyDescent="0.25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494</v>
      </c>
    </row>
    <row r="286" spans="1:14" hidden="1" x14ac:dyDescent="0.25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hidden="1" x14ac:dyDescent="0.25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hidden="1" x14ac:dyDescent="0.25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hidden="1" x14ac:dyDescent="0.25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hidden="1" x14ac:dyDescent="0.25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hidden="1" x14ac:dyDescent="0.25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hidden="1" x14ac:dyDescent="0.25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hidden="1" x14ac:dyDescent="0.25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hidden="1" x14ac:dyDescent="0.25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hidden="1" x14ac:dyDescent="0.25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506</v>
      </c>
    </row>
    <row r="296" spans="1:13" hidden="1" x14ac:dyDescent="0.25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506</v>
      </c>
    </row>
    <row r="297" spans="1:13" hidden="1" x14ac:dyDescent="0.25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494</v>
      </c>
      <c r="M297" t="s">
        <v>506</v>
      </c>
    </row>
    <row r="298" spans="1:13" hidden="1" x14ac:dyDescent="0.25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hidden="1" x14ac:dyDescent="0.25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530</v>
      </c>
      <c r="H299" t="s">
        <v>3</v>
      </c>
      <c r="I299" t="s">
        <v>5</v>
      </c>
      <c r="J299">
        <v>-54</v>
      </c>
      <c r="L299" t="s">
        <v>494</v>
      </c>
    </row>
    <row r="300" spans="1:13" hidden="1" x14ac:dyDescent="0.25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hidden="1" x14ac:dyDescent="0.25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506</v>
      </c>
    </row>
    <row r="302" spans="1:13" hidden="1" x14ac:dyDescent="0.25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506</v>
      </c>
    </row>
    <row r="303" spans="1:13" hidden="1" x14ac:dyDescent="0.25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494</v>
      </c>
      <c r="M303" t="s">
        <v>506</v>
      </c>
    </row>
    <row r="304" spans="1:13" hidden="1" x14ac:dyDescent="0.25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506</v>
      </c>
    </row>
    <row r="305" spans="1:13" hidden="1" x14ac:dyDescent="0.25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506</v>
      </c>
    </row>
    <row r="306" spans="1:13" hidden="1" x14ac:dyDescent="0.25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506</v>
      </c>
    </row>
    <row r="307" spans="1:13" hidden="1" x14ac:dyDescent="0.25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494</v>
      </c>
      <c r="M307" t="s">
        <v>506</v>
      </c>
    </row>
    <row r="308" spans="1:13" hidden="1" x14ac:dyDescent="0.25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hidden="1" x14ac:dyDescent="0.25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hidden="1" x14ac:dyDescent="0.25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hidden="1" x14ac:dyDescent="0.25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hidden="1" x14ac:dyDescent="0.25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506</v>
      </c>
    </row>
    <row r="313" spans="1:13" hidden="1" x14ac:dyDescent="0.25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494</v>
      </c>
    </row>
    <row r="314" spans="1:13" hidden="1" x14ac:dyDescent="0.25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hidden="1" x14ac:dyDescent="0.25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hidden="1" x14ac:dyDescent="0.25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533</v>
      </c>
      <c r="H316" t="s">
        <v>6</v>
      </c>
      <c r="I316" t="s">
        <v>38</v>
      </c>
      <c r="J316">
        <v>-17.600000000000001</v>
      </c>
      <c r="L316" t="s">
        <v>493</v>
      </c>
      <c r="M316" t="s">
        <v>506</v>
      </c>
    </row>
    <row r="317" spans="1:13" hidden="1" x14ac:dyDescent="0.25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hidden="1" x14ac:dyDescent="0.25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494</v>
      </c>
    </row>
    <row r="319" spans="1:13" hidden="1" x14ac:dyDescent="0.25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506</v>
      </c>
    </row>
    <row r="320" spans="1:13" hidden="1" x14ac:dyDescent="0.25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494</v>
      </c>
    </row>
    <row r="321" spans="1:14" s="4" customFormat="1" hidden="1" x14ac:dyDescent="0.25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531</v>
      </c>
      <c r="H321" s="4" t="s">
        <v>6</v>
      </c>
      <c r="I321" s="4" t="s">
        <v>38</v>
      </c>
      <c r="J321" s="4">
        <v>-417.36</v>
      </c>
      <c r="L321" t="s">
        <v>494</v>
      </c>
    </row>
    <row r="322" spans="1:14" hidden="1" x14ac:dyDescent="0.25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hidden="1" x14ac:dyDescent="0.25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hidden="1" x14ac:dyDescent="0.25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532</v>
      </c>
      <c r="H324" t="s">
        <v>3</v>
      </c>
      <c r="I324" t="s">
        <v>4</v>
      </c>
      <c r="J324">
        <v>-300</v>
      </c>
      <c r="L324" t="s">
        <v>494</v>
      </c>
    </row>
    <row r="325" spans="1:14" hidden="1" x14ac:dyDescent="0.25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hidden="1" x14ac:dyDescent="0.25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506</v>
      </c>
      <c r="N326" s="4"/>
    </row>
    <row r="327" spans="1:14" hidden="1" x14ac:dyDescent="0.25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hidden="1" x14ac:dyDescent="0.25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493</v>
      </c>
      <c r="M328" s="4"/>
      <c r="N328" s="4"/>
    </row>
    <row r="329" spans="1:14" hidden="1" x14ac:dyDescent="0.25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493</v>
      </c>
      <c r="M329" s="4"/>
      <c r="N329" s="4"/>
    </row>
    <row r="330" spans="1:14" hidden="1" x14ac:dyDescent="0.25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hidden="1" x14ac:dyDescent="0.25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hidden="1" x14ac:dyDescent="0.25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hidden="1" x14ac:dyDescent="0.25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506</v>
      </c>
      <c r="N333" s="4"/>
    </row>
    <row r="334" spans="1:14" hidden="1" x14ac:dyDescent="0.25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534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506</v>
      </c>
      <c r="N334" s="4"/>
    </row>
    <row r="335" spans="1:14" hidden="1" x14ac:dyDescent="0.25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535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hidden="1" x14ac:dyDescent="0.25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hidden="1" x14ac:dyDescent="0.25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466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494</v>
      </c>
    </row>
    <row r="338" spans="1:13" hidden="1" x14ac:dyDescent="0.25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494</v>
      </c>
      <c r="M338" t="s">
        <v>506</v>
      </c>
    </row>
    <row r="339" spans="1:13" hidden="1" x14ac:dyDescent="0.25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494</v>
      </c>
      <c r="M339" t="s">
        <v>506</v>
      </c>
    </row>
    <row r="340" spans="1:13" hidden="1" x14ac:dyDescent="0.25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494</v>
      </c>
      <c r="M340" t="s">
        <v>506</v>
      </c>
    </row>
    <row r="341" spans="1:13" hidden="1" x14ac:dyDescent="0.25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494</v>
      </c>
      <c r="M341" t="s">
        <v>506</v>
      </c>
    </row>
    <row r="342" spans="1:13" hidden="1" x14ac:dyDescent="0.25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hidden="1" x14ac:dyDescent="0.25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494</v>
      </c>
    </row>
    <row r="344" spans="1:13" hidden="1" x14ac:dyDescent="0.25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hidden="1" x14ac:dyDescent="0.25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494</v>
      </c>
    </row>
    <row r="346" spans="1:13" hidden="1" x14ac:dyDescent="0.25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506</v>
      </c>
    </row>
    <row r="347" spans="1:13" hidden="1" x14ac:dyDescent="0.25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506</v>
      </c>
    </row>
    <row r="348" spans="1:13" hidden="1" x14ac:dyDescent="0.25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494</v>
      </c>
    </row>
    <row r="349" spans="1:13" hidden="1" x14ac:dyDescent="0.25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hidden="1" x14ac:dyDescent="0.25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494</v>
      </c>
    </row>
    <row r="351" spans="1:13" hidden="1" x14ac:dyDescent="0.25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hidden="1" x14ac:dyDescent="0.25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506</v>
      </c>
    </row>
    <row r="353" spans="1:13" hidden="1" x14ac:dyDescent="0.25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536</v>
      </c>
      <c r="H353" t="s">
        <v>3</v>
      </c>
      <c r="I353" t="s">
        <v>4</v>
      </c>
      <c r="J353">
        <v>-190</v>
      </c>
      <c r="L353" t="s">
        <v>494</v>
      </c>
    </row>
    <row r="354" spans="1:13" hidden="1" x14ac:dyDescent="0.25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hidden="1" x14ac:dyDescent="0.25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hidden="1" x14ac:dyDescent="0.25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hidden="1" x14ac:dyDescent="0.25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hidden="1" x14ac:dyDescent="0.25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hidden="1" x14ac:dyDescent="0.25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hidden="1" x14ac:dyDescent="0.25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hidden="1" x14ac:dyDescent="0.25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hidden="1" x14ac:dyDescent="0.25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hidden="1" x14ac:dyDescent="0.25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hidden="1" x14ac:dyDescent="0.25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hidden="1" x14ac:dyDescent="0.25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522</v>
      </c>
      <c r="H365" t="s">
        <v>6</v>
      </c>
      <c r="I365" t="s">
        <v>218</v>
      </c>
      <c r="J365">
        <v>-284.24</v>
      </c>
      <c r="L365" t="s">
        <v>494</v>
      </c>
    </row>
    <row r="366" spans="1:13" hidden="1" x14ac:dyDescent="0.25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494</v>
      </c>
      <c r="M366" t="s">
        <v>506</v>
      </c>
    </row>
    <row r="367" spans="1:13" hidden="1" x14ac:dyDescent="0.25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506</v>
      </c>
    </row>
    <row r="368" spans="1:13" hidden="1" x14ac:dyDescent="0.25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506</v>
      </c>
    </row>
    <row r="369" spans="1:13" hidden="1" x14ac:dyDescent="0.25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hidden="1" x14ac:dyDescent="0.25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hidden="1" x14ac:dyDescent="0.25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466</v>
      </c>
      <c r="G371" t="s">
        <v>300</v>
      </c>
      <c r="H371" t="s">
        <v>6</v>
      </c>
      <c r="I371" t="s">
        <v>218</v>
      </c>
      <c r="J371">
        <v>-1000</v>
      </c>
      <c r="L371" t="s">
        <v>494</v>
      </c>
    </row>
    <row r="372" spans="1:13" hidden="1" x14ac:dyDescent="0.25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506</v>
      </c>
    </row>
    <row r="373" spans="1:13" hidden="1" x14ac:dyDescent="0.25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523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506</v>
      </c>
    </row>
    <row r="374" spans="1:13" hidden="1" x14ac:dyDescent="0.25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524</v>
      </c>
      <c r="H374" t="s">
        <v>6</v>
      </c>
      <c r="I374" t="s">
        <v>9</v>
      </c>
      <c r="J374">
        <v>-400</v>
      </c>
      <c r="K374">
        <v>44</v>
      </c>
      <c r="L374" t="s">
        <v>494</v>
      </c>
      <c r="M374" t="s">
        <v>506</v>
      </c>
    </row>
    <row r="375" spans="1:13" hidden="1" x14ac:dyDescent="0.25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525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506</v>
      </c>
    </row>
    <row r="376" spans="1:13" hidden="1" x14ac:dyDescent="0.25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hidden="1" x14ac:dyDescent="0.25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526</v>
      </c>
      <c r="H377" t="s">
        <v>3</v>
      </c>
      <c r="I377" t="s">
        <v>5</v>
      </c>
      <c r="J377">
        <v>-150</v>
      </c>
      <c r="L377" t="s">
        <v>494</v>
      </c>
    </row>
    <row r="378" spans="1:13" hidden="1" x14ac:dyDescent="0.25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hidden="1" x14ac:dyDescent="0.25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526</v>
      </c>
      <c r="H379" t="s">
        <v>3</v>
      </c>
      <c r="I379" t="s">
        <v>4</v>
      </c>
      <c r="J379">
        <v>-270</v>
      </c>
      <c r="L379" t="s">
        <v>494</v>
      </c>
    </row>
    <row r="380" spans="1:13" hidden="1" x14ac:dyDescent="0.25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506</v>
      </c>
    </row>
    <row r="381" spans="1:13" hidden="1" x14ac:dyDescent="0.25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506</v>
      </c>
    </row>
    <row r="382" spans="1:13" hidden="1" x14ac:dyDescent="0.25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497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506</v>
      </c>
    </row>
    <row r="383" spans="1:13" hidden="1" x14ac:dyDescent="0.25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506</v>
      </c>
    </row>
    <row r="384" spans="1:13" hidden="1" x14ac:dyDescent="0.25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527</v>
      </c>
      <c r="H384" t="s">
        <v>6</v>
      </c>
      <c r="I384" t="s">
        <v>515</v>
      </c>
      <c r="J384">
        <v>-1124.78</v>
      </c>
      <c r="L384" t="s">
        <v>494</v>
      </c>
      <c r="M384" t="s">
        <v>506</v>
      </c>
    </row>
    <row r="385" spans="1:13" hidden="1" x14ac:dyDescent="0.25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506</v>
      </c>
    </row>
    <row r="386" spans="1:13" hidden="1" x14ac:dyDescent="0.25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528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506</v>
      </c>
    </row>
    <row r="387" spans="1:13" hidden="1" x14ac:dyDescent="0.25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hidden="1" x14ac:dyDescent="0.25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529</v>
      </c>
      <c r="H388" t="s">
        <v>3</v>
      </c>
      <c r="I388" t="s">
        <v>4</v>
      </c>
      <c r="J388">
        <v>-130</v>
      </c>
      <c r="L388" t="s">
        <v>494</v>
      </c>
    </row>
    <row r="389" spans="1:13" hidden="1" x14ac:dyDescent="0.25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hidden="1" x14ac:dyDescent="0.25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506</v>
      </c>
    </row>
    <row r="391" spans="1:13" hidden="1" x14ac:dyDescent="0.25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494</v>
      </c>
    </row>
    <row r="392" spans="1:13" hidden="1" x14ac:dyDescent="0.25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494</v>
      </c>
    </row>
    <row r="393" spans="1:13" hidden="1" x14ac:dyDescent="0.25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hidden="1" x14ac:dyDescent="0.25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494</v>
      </c>
      <c r="M394" t="s">
        <v>506</v>
      </c>
    </row>
    <row r="395" spans="1:13" hidden="1" x14ac:dyDescent="0.25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hidden="1" x14ac:dyDescent="0.25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hidden="1" x14ac:dyDescent="0.25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506</v>
      </c>
    </row>
    <row r="398" spans="1:13" hidden="1" x14ac:dyDescent="0.25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506</v>
      </c>
    </row>
    <row r="399" spans="1:13" hidden="1" x14ac:dyDescent="0.25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hidden="1" x14ac:dyDescent="0.25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hidden="1" x14ac:dyDescent="0.25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hidden="1" x14ac:dyDescent="0.25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hidden="1" x14ac:dyDescent="0.25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hidden="1" x14ac:dyDescent="0.25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hidden="1" x14ac:dyDescent="0.25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hidden="1" x14ac:dyDescent="0.25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hidden="1" x14ac:dyDescent="0.25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hidden="1" x14ac:dyDescent="0.25">
      <c r="A408">
        <v>38385</v>
      </c>
      <c r="B408" s="2">
        <v>36533</v>
      </c>
      <c r="C408" t="s">
        <v>31</v>
      </c>
      <c r="D408">
        <v>2000</v>
      </c>
      <c r="F408" t="s">
        <v>391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hidden="1" x14ac:dyDescent="0.25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495</v>
      </c>
      <c r="I409" t="s">
        <v>363</v>
      </c>
      <c r="J409" s="7">
        <v>-11639.77</v>
      </c>
      <c r="L409" t="str">
        <f t="shared" si="5"/>
        <v>Operating</v>
      </c>
    </row>
    <row r="410" spans="1:12" hidden="1" x14ac:dyDescent="0.25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hidden="1" x14ac:dyDescent="0.25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hidden="1" x14ac:dyDescent="0.25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494</v>
      </c>
    </row>
    <row r="413" spans="1:12" hidden="1" x14ac:dyDescent="0.25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hidden="1" x14ac:dyDescent="0.25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494</v>
      </c>
    </row>
    <row r="415" spans="1:12" hidden="1" x14ac:dyDescent="0.25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494</v>
      </c>
    </row>
    <row r="416" spans="1:12" hidden="1" x14ac:dyDescent="0.25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hidden="1" x14ac:dyDescent="0.25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hidden="1" x14ac:dyDescent="0.25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494</v>
      </c>
    </row>
    <row r="419" spans="1:12" hidden="1" x14ac:dyDescent="0.25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hidden="1" x14ac:dyDescent="0.25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494</v>
      </c>
    </row>
    <row r="421" spans="1:12" hidden="1" x14ac:dyDescent="0.25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hidden="1" x14ac:dyDescent="0.25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494</v>
      </c>
    </row>
    <row r="423" spans="1:12" hidden="1" x14ac:dyDescent="0.25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hidden="1" x14ac:dyDescent="0.25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494</v>
      </c>
    </row>
    <row r="425" spans="1:12" hidden="1" x14ac:dyDescent="0.25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494</v>
      </c>
    </row>
    <row r="426" spans="1:12" hidden="1" x14ac:dyDescent="0.25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hidden="1" x14ac:dyDescent="0.25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hidden="1" x14ac:dyDescent="0.25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hidden="1" x14ac:dyDescent="0.25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hidden="1" x14ac:dyDescent="0.25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hidden="1" x14ac:dyDescent="0.25">
      <c r="A431">
        <v>38385</v>
      </c>
      <c r="B431" s="2">
        <v>36586</v>
      </c>
      <c r="C431" t="s">
        <v>75</v>
      </c>
      <c r="D431">
        <v>2000</v>
      </c>
      <c r="F431" t="s">
        <v>391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hidden="1" x14ac:dyDescent="0.25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539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hidden="1" x14ac:dyDescent="0.25">
      <c r="A433">
        <v>38385</v>
      </c>
      <c r="B433" s="2">
        <v>36586</v>
      </c>
      <c r="C433" t="s">
        <v>75</v>
      </c>
      <c r="D433">
        <v>2000</v>
      </c>
      <c r="F433" t="s">
        <v>501</v>
      </c>
      <c r="G433" t="s">
        <v>539</v>
      </c>
      <c r="H433" t="s">
        <v>6</v>
      </c>
      <c r="I433" t="s">
        <v>38</v>
      </c>
      <c r="J433" s="8">
        <v>-1100</v>
      </c>
      <c r="L433" t="s">
        <v>494</v>
      </c>
    </row>
    <row r="434" spans="1:12" hidden="1" x14ac:dyDescent="0.25">
      <c r="A434">
        <v>38385</v>
      </c>
      <c r="B434" s="2">
        <v>36586</v>
      </c>
      <c r="C434" t="s">
        <v>75</v>
      </c>
      <c r="D434">
        <v>2000</v>
      </c>
      <c r="F434" t="s">
        <v>502</v>
      </c>
      <c r="G434" t="s">
        <v>539</v>
      </c>
      <c r="H434" t="s">
        <v>6</v>
      </c>
      <c r="I434" t="s">
        <v>38</v>
      </c>
      <c r="J434" s="8">
        <v>-422</v>
      </c>
      <c r="L434" t="s">
        <v>493</v>
      </c>
    </row>
    <row r="435" spans="1:12" hidden="1" x14ac:dyDescent="0.25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hidden="1" x14ac:dyDescent="0.25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hidden="1" x14ac:dyDescent="0.25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hidden="1" x14ac:dyDescent="0.25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hidden="1" x14ac:dyDescent="0.25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hidden="1" x14ac:dyDescent="0.25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hidden="1" x14ac:dyDescent="0.25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hidden="1" x14ac:dyDescent="0.25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hidden="1" x14ac:dyDescent="0.25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hidden="1" x14ac:dyDescent="0.25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hidden="1" x14ac:dyDescent="0.25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hidden="1" x14ac:dyDescent="0.25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hidden="1" x14ac:dyDescent="0.25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hidden="1" x14ac:dyDescent="0.25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hidden="1" x14ac:dyDescent="0.25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hidden="1" x14ac:dyDescent="0.25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hidden="1" x14ac:dyDescent="0.25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hidden="1" x14ac:dyDescent="0.25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hidden="1" x14ac:dyDescent="0.25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hidden="1" x14ac:dyDescent="0.25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hidden="1" x14ac:dyDescent="0.25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hidden="1" x14ac:dyDescent="0.25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hidden="1" x14ac:dyDescent="0.25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hidden="1" x14ac:dyDescent="0.25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hidden="1" x14ac:dyDescent="0.25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hidden="1" x14ac:dyDescent="0.25">
      <c r="A460">
        <v>38385</v>
      </c>
      <c r="B460" s="2">
        <v>36613</v>
      </c>
      <c r="C460" t="s">
        <v>92</v>
      </c>
      <c r="D460">
        <v>2000</v>
      </c>
      <c r="F460" t="s">
        <v>394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hidden="1" x14ac:dyDescent="0.25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hidden="1" x14ac:dyDescent="0.25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hidden="1" x14ac:dyDescent="0.25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hidden="1" x14ac:dyDescent="0.25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hidden="1" x14ac:dyDescent="0.25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hidden="1" x14ac:dyDescent="0.25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hidden="1" x14ac:dyDescent="0.25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hidden="1" x14ac:dyDescent="0.25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hidden="1" x14ac:dyDescent="0.25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hidden="1" x14ac:dyDescent="0.25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hidden="1" x14ac:dyDescent="0.25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hidden="1" x14ac:dyDescent="0.25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hidden="1" x14ac:dyDescent="0.25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hidden="1" x14ac:dyDescent="0.25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hidden="1" x14ac:dyDescent="0.25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hidden="1" x14ac:dyDescent="0.25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hidden="1" x14ac:dyDescent="0.25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hidden="1" x14ac:dyDescent="0.25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494</v>
      </c>
    </row>
    <row r="479" spans="1:12" hidden="1" x14ac:dyDescent="0.25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494</v>
      </c>
    </row>
    <row r="480" spans="1:12" hidden="1" x14ac:dyDescent="0.25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hidden="1" x14ac:dyDescent="0.25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hidden="1" x14ac:dyDescent="0.25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hidden="1" x14ac:dyDescent="0.25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hidden="1" x14ac:dyDescent="0.25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494</v>
      </c>
    </row>
    <row r="485" spans="1:12" hidden="1" x14ac:dyDescent="0.25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394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hidden="1" x14ac:dyDescent="0.25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hidden="1" x14ac:dyDescent="0.25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391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hidden="1" x14ac:dyDescent="0.25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hidden="1" x14ac:dyDescent="0.25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hidden="1" x14ac:dyDescent="0.25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hidden="1" x14ac:dyDescent="0.25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hidden="1" x14ac:dyDescent="0.25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hidden="1" x14ac:dyDescent="0.25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hidden="1" x14ac:dyDescent="0.25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hidden="1" x14ac:dyDescent="0.25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hidden="1" x14ac:dyDescent="0.25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hidden="1" x14ac:dyDescent="0.25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hidden="1" x14ac:dyDescent="0.25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hidden="1" x14ac:dyDescent="0.25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hidden="1" x14ac:dyDescent="0.25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hidden="1" x14ac:dyDescent="0.25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hidden="1" x14ac:dyDescent="0.25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hidden="1" x14ac:dyDescent="0.25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494</v>
      </c>
    </row>
    <row r="504" spans="1:12" hidden="1" x14ac:dyDescent="0.25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hidden="1" x14ac:dyDescent="0.25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hidden="1" x14ac:dyDescent="0.25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hidden="1" x14ac:dyDescent="0.25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494</v>
      </c>
    </row>
    <row r="508" spans="1:12" hidden="1" x14ac:dyDescent="0.25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494</v>
      </c>
    </row>
    <row r="509" spans="1:12" hidden="1" x14ac:dyDescent="0.25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hidden="1" x14ac:dyDescent="0.25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hidden="1" x14ac:dyDescent="0.25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hidden="1" x14ac:dyDescent="0.25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494</v>
      </c>
    </row>
    <row r="513" spans="1:12" hidden="1" x14ac:dyDescent="0.25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hidden="1" x14ac:dyDescent="0.25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hidden="1" x14ac:dyDescent="0.25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hidden="1" x14ac:dyDescent="0.25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hidden="1" x14ac:dyDescent="0.25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hidden="1" x14ac:dyDescent="0.25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hidden="1" x14ac:dyDescent="0.25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hidden="1" x14ac:dyDescent="0.25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hidden="1" x14ac:dyDescent="0.25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hidden="1" x14ac:dyDescent="0.25">
      <c r="A522">
        <v>38385</v>
      </c>
      <c r="B522" s="2">
        <v>36676</v>
      </c>
      <c r="C522" t="s">
        <v>196</v>
      </c>
      <c r="D522">
        <v>2000</v>
      </c>
      <c r="F522" t="s">
        <v>394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hidden="1" x14ac:dyDescent="0.25">
      <c r="A523">
        <v>38385</v>
      </c>
      <c r="B523" s="2">
        <v>36683</v>
      </c>
      <c r="C523" t="s">
        <v>196</v>
      </c>
      <c r="D523">
        <v>2000</v>
      </c>
      <c r="F523" t="s">
        <v>391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hidden="1" x14ac:dyDescent="0.25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hidden="1" x14ac:dyDescent="0.25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hidden="1" x14ac:dyDescent="0.25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hidden="1" x14ac:dyDescent="0.25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hidden="1" x14ac:dyDescent="0.25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hidden="1" x14ac:dyDescent="0.25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hidden="1" x14ac:dyDescent="0.25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hidden="1" x14ac:dyDescent="0.25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hidden="1" x14ac:dyDescent="0.25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hidden="1" x14ac:dyDescent="0.25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hidden="1" x14ac:dyDescent="0.25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494</v>
      </c>
    </row>
    <row r="535" spans="1:12" hidden="1" x14ac:dyDescent="0.25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hidden="1" x14ac:dyDescent="0.25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hidden="1" x14ac:dyDescent="0.25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hidden="1" x14ac:dyDescent="0.25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494</v>
      </c>
    </row>
    <row r="539" spans="1:12" hidden="1" x14ac:dyDescent="0.25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hidden="1" x14ac:dyDescent="0.25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494</v>
      </c>
    </row>
    <row r="541" spans="1:12" hidden="1" x14ac:dyDescent="0.25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hidden="1" x14ac:dyDescent="0.25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hidden="1" x14ac:dyDescent="0.25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hidden="1" x14ac:dyDescent="0.25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hidden="1" x14ac:dyDescent="0.25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hidden="1" x14ac:dyDescent="0.25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494</v>
      </c>
    </row>
    <row r="547" spans="1:12" hidden="1" x14ac:dyDescent="0.25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494</v>
      </c>
    </row>
    <row r="548" spans="1:12" hidden="1" x14ac:dyDescent="0.25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hidden="1" x14ac:dyDescent="0.25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hidden="1" x14ac:dyDescent="0.25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hidden="1" x14ac:dyDescent="0.25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hidden="1" x14ac:dyDescent="0.25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hidden="1" x14ac:dyDescent="0.25">
      <c r="A553">
        <v>38385</v>
      </c>
      <c r="B553" s="2">
        <v>36707</v>
      </c>
      <c r="C553" t="s">
        <v>231</v>
      </c>
      <c r="D553">
        <v>2000</v>
      </c>
      <c r="F553" t="s">
        <v>394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hidden="1" x14ac:dyDescent="0.25">
      <c r="A554">
        <v>38385</v>
      </c>
      <c r="B554" s="2">
        <v>36708</v>
      </c>
      <c r="C554" t="s">
        <v>231</v>
      </c>
      <c r="D554">
        <v>2000</v>
      </c>
      <c r="F554" t="s">
        <v>391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hidden="1" x14ac:dyDescent="0.25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500</v>
      </c>
      <c r="J555">
        <v>-200</v>
      </c>
      <c r="L555" t="str">
        <f t="shared" si="8"/>
        <v>Operating</v>
      </c>
    </row>
    <row r="556" spans="1:12" hidden="1" x14ac:dyDescent="0.25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494</v>
      </c>
    </row>
    <row r="557" spans="1:12" hidden="1" x14ac:dyDescent="0.25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hidden="1" x14ac:dyDescent="0.25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494</v>
      </c>
    </row>
    <row r="559" spans="1:12" hidden="1" x14ac:dyDescent="0.25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hidden="1" x14ac:dyDescent="0.25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hidden="1" x14ac:dyDescent="0.25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hidden="1" x14ac:dyDescent="0.25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hidden="1" x14ac:dyDescent="0.25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hidden="1" x14ac:dyDescent="0.25">
      <c r="A564">
        <v>38385</v>
      </c>
      <c r="B564" s="2">
        <v>36752</v>
      </c>
      <c r="C564" t="s">
        <v>288</v>
      </c>
      <c r="D564">
        <v>2000</v>
      </c>
      <c r="F564" t="s">
        <v>407</v>
      </c>
      <c r="H564" t="s">
        <v>6</v>
      </c>
      <c r="J564">
        <v>-9.2899999999999991</v>
      </c>
      <c r="L564" t="str">
        <f t="shared" si="8"/>
        <v>Operating</v>
      </c>
    </row>
    <row r="565" spans="1:12" hidden="1" x14ac:dyDescent="0.25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hidden="1" x14ac:dyDescent="0.25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hidden="1" x14ac:dyDescent="0.25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hidden="1" x14ac:dyDescent="0.25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hidden="1" x14ac:dyDescent="0.25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hidden="1" x14ac:dyDescent="0.25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hidden="1" x14ac:dyDescent="0.25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494</v>
      </c>
    </row>
    <row r="572" spans="1:12" hidden="1" x14ac:dyDescent="0.25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hidden="1" x14ac:dyDescent="0.25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hidden="1" x14ac:dyDescent="0.25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hidden="1" x14ac:dyDescent="0.25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hidden="1" x14ac:dyDescent="0.25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hidden="1" x14ac:dyDescent="0.25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405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hidden="1" x14ac:dyDescent="0.25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494</v>
      </c>
    </row>
    <row r="579" spans="1:12" hidden="1" x14ac:dyDescent="0.25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391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hidden="1" x14ac:dyDescent="0.25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hidden="1" x14ac:dyDescent="0.25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394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hidden="1" x14ac:dyDescent="0.25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406</v>
      </c>
      <c r="H582" t="s">
        <v>495</v>
      </c>
      <c r="I582" t="s">
        <v>279</v>
      </c>
      <c r="J582" s="7">
        <v>-4071.58</v>
      </c>
      <c r="L582" t="str">
        <f t="shared" si="8"/>
        <v>Operating</v>
      </c>
    </row>
    <row r="583" spans="1:12" hidden="1" x14ac:dyDescent="0.25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hidden="1" x14ac:dyDescent="0.25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hidden="1" x14ac:dyDescent="0.25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395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hidden="1" x14ac:dyDescent="0.25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396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hidden="1" x14ac:dyDescent="0.25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397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hidden="1" x14ac:dyDescent="0.25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hidden="1" x14ac:dyDescent="0.25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398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hidden="1" x14ac:dyDescent="0.25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402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hidden="1" x14ac:dyDescent="0.25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403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hidden="1" x14ac:dyDescent="0.25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hidden="1" x14ac:dyDescent="0.25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hidden="1" x14ac:dyDescent="0.25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hidden="1" x14ac:dyDescent="0.25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hidden="1" x14ac:dyDescent="0.25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506</v>
      </c>
    </row>
    <row r="597" spans="1:13" hidden="1" x14ac:dyDescent="0.25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506</v>
      </c>
    </row>
    <row r="598" spans="1:13" hidden="1" x14ac:dyDescent="0.25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506</v>
      </c>
    </row>
    <row r="599" spans="1:13" hidden="1" x14ac:dyDescent="0.25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506</v>
      </c>
    </row>
    <row r="600" spans="1:13" hidden="1" x14ac:dyDescent="0.25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494</v>
      </c>
    </row>
    <row r="601" spans="1:13" hidden="1" x14ac:dyDescent="0.25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506</v>
      </c>
    </row>
    <row r="602" spans="1:13" hidden="1" x14ac:dyDescent="0.25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503</v>
      </c>
      <c r="L602" t="s">
        <v>494</v>
      </c>
      <c r="M602" t="s">
        <v>506</v>
      </c>
    </row>
    <row r="603" spans="1:13" hidden="1" x14ac:dyDescent="0.25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493</v>
      </c>
      <c r="M603" t="s">
        <v>506</v>
      </c>
    </row>
    <row r="604" spans="1:13" hidden="1" x14ac:dyDescent="0.25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408</v>
      </c>
      <c r="G604" t="s">
        <v>504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506</v>
      </c>
    </row>
    <row r="605" spans="1:13" x14ac:dyDescent="0.25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625</v>
      </c>
      <c r="G605" t="s">
        <v>379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506</v>
      </c>
    </row>
    <row r="606" spans="1:13" hidden="1" x14ac:dyDescent="0.25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380</v>
      </c>
      <c r="H606" t="s">
        <v>18</v>
      </c>
      <c r="I606" t="s">
        <v>381</v>
      </c>
      <c r="J606">
        <v>-47.41</v>
      </c>
      <c r="L606" t="str">
        <f t="shared" si="8"/>
        <v>Operating</v>
      </c>
      <c r="M606" t="s">
        <v>506</v>
      </c>
    </row>
    <row r="607" spans="1:13" hidden="1" x14ac:dyDescent="0.25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506</v>
      </c>
    </row>
    <row r="608" spans="1:13" hidden="1" x14ac:dyDescent="0.25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466</v>
      </c>
      <c r="H608" t="s">
        <v>6</v>
      </c>
      <c r="I608" t="s">
        <v>218</v>
      </c>
      <c r="J608">
        <v>-285.45999999999998</v>
      </c>
      <c r="L608" t="s">
        <v>494</v>
      </c>
      <c r="M608" t="s">
        <v>506</v>
      </c>
    </row>
    <row r="609" spans="1:13" hidden="1" x14ac:dyDescent="0.25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382</v>
      </c>
      <c r="G609" t="s">
        <v>498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506</v>
      </c>
    </row>
    <row r="610" spans="1:13" hidden="1" x14ac:dyDescent="0.25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383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506</v>
      </c>
    </row>
    <row r="611" spans="1:13" hidden="1" x14ac:dyDescent="0.25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506</v>
      </c>
    </row>
    <row r="612" spans="1:13" hidden="1" x14ac:dyDescent="0.25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494</v>
      </c>
      <c r="M612" t="s">
        <v>506</v>
      </c>
    </row>
    <row r="613" spans="1:13" hidden="1" x14ac:dyDescent="0.25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hidden="1" x14ac:dyDescent="0.25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hidden="1" x14ac:dyDescent="0.25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384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506</v>
      </c>
    </row>
    <row r="616" spans="1:13" hidden="1" x14ac:dyDescent="0.25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506</v>
      </c>
    </row>
    <row r="617" spans="1:13" hidden="1" x14ac:dyDescent="0.25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506</v>
      </c>
    </row>
    <row r="618" spans="1:13" hidden="1" x14ac:dyDescent="0.25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506</v>
      </c>
    </row>
    <row r="619" spans="1:13" hidden="1" x14ac:dyDescent="0.25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385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506</v>
      </c>
    </row>
    <row r="620" spans="1:13" hidden="1" x14ac:dyDescent="0.25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386</v>
      </c>
      <c r="L620" t="s">
        <v>494</v>
      </c>
    </row>
    <row r="621" spans="1:13" hidden="1" x14ac:dyDescent="0.25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hidden="1" x14ac:dyDescent="0.25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hidden="1" x14ac:dyDescent="0.25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hidden="1" x14ac:dyDescent="0.25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hidden="1" x14ac:dyDescent="0.25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385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hidden="1" x14ac:dyDescent="0.25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hidden="1" x14ac:dyDescent="0.25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387</v>
      </c>
      <c r="L627" t="s">
        <v>494</v>
      </c>
    </row>
    <row r="628" spans="1:13" hidden="1" x14ac:dyDescent="0.25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388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hidden="1" x14ac:dyDescent="0.25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404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hidden="1" x14ac:dyDescent="0.25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hidden="1" x14ac:dyDescent="0.25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hidden="1" x14ac:dyDescent="0.25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500</v>
      </c>
      <c r="J632">
        <v>-322.33999999999997</v>
      </c>
      <c r="L632" t="s">
        <v>494</v>
      </c>
    </row>
    <row r="633" spans="1:13" hidden="1" x14ac:dyDescent="0.25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hidden="1" x14ac:dyDescent="0.25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hidden="1" x14ac:dyDescent="0.25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507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506</v>
      </c>
    </row>
    <row r="636" spans="1:13" hidden="1" x14ac:dyDescent="0.25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508</v>
      </c>
      <c r="H636" t="s">
        <v>6</v>
      </c>
      <c r="I636" t="s">
        <v>269</v>
      </c>
      <c r="J636">
        <v>-57.37</v>
      </c>
      <c r="K636">
        <v>19</v>
      </c>
      <c r="L636" t="s">
        <v>494</v>
      </c>
      <c r="M636" t="s">
        <v>506</v>
      </c>
    </row>
    <row r="637" spans="1:13" hidden="1" x14ac:dyDescent="0.25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hidden="1" x14ac:dyDescent="0.25">
      <c r="A638">
        <v>38385</v>
      </c>
      <c r="B638" s="2">
        <v>36775</v>
      </c>
      <c r="C638" t="s">
        <v>323</v>
      </c>
      <c r="D638">
        <v>2000</v>
      </c>
      <c r="F638" t="s">
        <v>389</v>
      </c>
      <c r="G638" t="s">
        <v>509</v>
      </c>
      <c r="H638" t="s">
        <v>6</v>
      </c>
      <c r="I638" t="s">
        <v>510</v>
      </c>
      <c r="J638">
        <v>-25.16</v>
      </c>
      <c r="K638" t="s">
        <v>511</v>
      </c>
      <c r="L638" t="str">
        <f t="shared" si="9"/>
        <v>Operating</v>
      </c>
      <c r="M638" t="s">
        <v>506</v>
      </c>
    </row>
    <row r="639" spans="1:13" hidden="1" x14ac:dyDescent="0.25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512</v>
      </c>
      <c r="H639" t="s">
        <v>6</v>
      </c>
      <c r="I639" t="s">
        <v>9</v>
      </c>
      <c r="J639">
        <v>-21.97</v>
      </c>
      <c r="K639">
        <v>44</v>
      </c>
      <c r="L639" t="s">
        <v>494</v>
      </c>
      <c r="M639" t="s">
        <v>506</v>
      </c>
    </row>
    <row r="640" spans="1:13" hidden="1" x14ac:dyDescent="0.25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493</v>
      </c>
    </row>
    <row r="641" spans="1:13" hidden="1" x14ac:dyDescent="0.25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513</v>
      </c>
      <c r="H641" t="s">
        <v>6</v>
      </c>
      <c r="I641" t="s">
        <v>269</v>
      </c>
      <c r="J641">
        <v>-46.23</v>
      </c>
      <c r="L641" t="s">
        <v>494</v>
      </c>
      <c r="M641" t="s">
        <v>506</v>
      </c>
    </row>
    <row r="642" spans="1:13" hidden="1" x14ac:dyDescent="0.25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hidden="1" x14ac:dyDescent="0.25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514</v>
      </c>
      <c r="H643" t="s">
        <v>6</v>
      </c>
      <c r="I643" t="s">
        <v>515</v>
      </c>
      <c r="J643">
        <v>-215.15</v>
      </c>
      <c r="K643" t="s">
        <v>516</v>
      </c>
      <c r="L643" t="s">
        <v>494</v>
      </c>
      <c r="M643" t="s">
        <v>506</v>
      </c>
    </row>
    <row r="644" spans="1:13" hidden="1" x14ac:dyDescent="0.25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hidden="1" x14ac:dyDescent="0.25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hidden="1" x14ac:dyDescent="0.25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517</v>
      </c>
      <c r="H646" t="s">
        <v>6</v>
      </c>
      <c r="I646" t="s">
        <v>269</v>
      </c>
      <c r="J646">
        <v>-162.66999999999999</v>
      </c>
      <c r="K646" t="s">
        <v>518</v>
      </c>
      <c r="L646" t="s">
        <v>494</v>
      </c>
      <c r="M646" t="s">
        <v>506</v>
      </c>
    </row>
    <row r="647" spans="1:13" hidden="1" x14ac:dyDescent="0.25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hidden="1" x14ac:dyDescent="0.25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520</v>
      </c>
      <c r="H648" t="s">
        <v>6</v>
      </c>
      <c r="I648" t="s">
        <v>269</v>
      </c>
      <c r="J648">
        <v>-123.36</v>
      </c>
      <c r="K648" t="s">
        <v>519</v>
      </c>
      <c r="L648" t="s">
        <v>494</v>
      </c>
      <c r="M648" t="s">
        <v>506</v>
      </c>
    </row>
    <row r="649" spans="1:13" hidden="1" x14ac:dyDescent="0.25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hidden="1" x14ac:dyDescent="0.25">
      <c r="A650">
        <v>38385</v>
      </c>
      <c r="B650" s="2">
        <v>36796</v>
      </c>
      <c r="C650" t="s">
        <v>323</v>
      </c>
      <c r="D650">
        <v>2000</v>
      </c>
      <c r="F650" t="s">
        <v>390</v>
      </c>
      <c r="H650" t="s">
        <v>6</v>
      </c>
      <c r="I650" t="s">
        <v>38</v>
      </c>
      <c r="J650">
        <v>-86.12</v>
      </c>
      <c r="L650" t="s">
        <v>493</v>
      </c>
    </row>
    <row r="651" spans="1:13" hidden="1" x14ac:dyDescent="0.25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521</v>
      </c>
      <c r="H651" t="s">
        <v>6</v>
      </c>
      <c r="I651" t="s">
        <v>510</v>
      </c>
      <c r="J651">
        <v>-59.75</v>
      </c>
      <c r="L651" t="s">
        <v>494</v>
      </c>
      <c r="M651" t="s">
        <v>506</v>
      </c>
    </row>
    <row r="652" spans="1:13" hidden="1" x14ac:dyDescent="0.25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hidden="1" x14ac:dyDescent="0.25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506</v>
      </c>
    </row>
    <row r="654" spans="1:13" hidden="1" x14ac:dyDescent="0.25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391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hidden="1" x14ac:dyDescent="0.25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hidden="1" x14ac:dyDescent="0.25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392</v>
      </c>
      <c r="H656" t="s">
        <v>18</v>
      </c>
      <c r="I656" t="s">
        <v>115</v>
      </c>
      <c r="J656">
        <v>-25</v>
      </c>
      <c r="L656" t="s">
        <v>355</v>
      </c>
    </row>
    <row r="657" spans="1:13" hidden="1" x14ac:dyDescent="0.25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393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hidden="1" x14ac:dyDescent="0.25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394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hidden="1" x14ac:dyDescent="0.25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458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hidden="1" x14ac:dyDescent="0.25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459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hidden="1" x14ac:dyDescent="0.25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460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hidden="1" x14ac:dyDescent="0.25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hidden="1" x14ac:dyDescent="0.25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461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hidden="1" x14ac:dyDescent="0.25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462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hidden="1" x14ac:dyDescent="0.25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402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hidden="1" x14ac:dyDescent="0.25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403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hidden="1" x14ac:dyDescent="0.25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hidden="1" x14ac:dyDescent="0.25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463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hidden="1" x14ac:dyDescent="0.25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464</v>
      </c>
      <c r="G669" t="s">
        <v>465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hidden="1" x14ac:dyDescent="0.25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466</v>
      </c>
      <c r="G670" t="s">
        <v>467</v>
      </c>
      <c r="H670" t="s">
        <v>6</v>
      </c>
      <c r="I670" t="s">
        <v>218</v>
      </c>
      <c r="J670">
        <v>-2785.75</v>
      </c>
      <c r="L670" t="s">
        <v>494</v>
      </c>
    </row>
    <row r="671" spans="1:13" hidden="1" x14ac:dyDescent="0.25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468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hidden="1" x14ac:dyDescent="0.25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469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hidden="1" x14ac:dyDescent="0.25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408</v>
      </c>
      <c r="G673" t="s">
        <v>470</v>
      </c>
      <c r="H673" t="s">
        <v>6</v>
      </c>
      <c r="I673" t="s">
        <v>446</v>
      </c>
      <c r="J673">
        <v>-323.63</v>
      </c>
      <c r="L673" t="str">
        <f t="shared" si="9"/>
        <v>Operating</v>
      </c>
    </row>
    <row r="674" spans="1:12" hidden="1" x14ac:dyDescent="0.25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hidden="1" x14ac:dyDescent="0.25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471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hidden="1" x14ac:dyDescent="0.25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471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5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625</v>
      </c>
      <c r="G677" t="s">
        <v>472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hidden="1" x14ac:dyDescent="0.25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hidden="1" x14ac:dyDescent="0.25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494</v>
      </c>
    </row>
    <row r="680" spans="1:12" hidden="1" x14ac:dyDescent="0.25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473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hidden="1" x14ac:dyDescent="0.25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473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hidden="1" x14ac:dyDescent="0.25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473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hidden="1" x14ac:dyDescent="0.25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hidden="1" x14ac:dyDescent="0.25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473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hidden="1" x14ac:dyDescent="0.25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474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hidden="1" x14ac:dyDescent="0.25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475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hidden="1" x14ac:dyDescent="0.25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475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hidden="1" x14ac:dyDescent="0.25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476</v>
      </c>
      <c r="G688" t="s">
        <v>477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hidden="1" x14ac:dyDescent="0.25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478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hidden="1" x14ac:dyDescent="0.25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hidden="1" x14ac:dyDescent="0.25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479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hidden="1" x14ac:dyDescent="0.25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479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hidden="1" x14ac:dyDescent="0.25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474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hidden="1" x14ac:dyDescent="0.25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480</v>
      </c>
      <c r="G694" t="s">
        <v>481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hidden="1" x14ac:dyDescent="0.25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483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hidden="1" x14ac:dyDescent="0.25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483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hidden="1" x14ac:dyDescent="0.25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482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hidden="1" x14ac:dyDescent="0.25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537</v>
      </c>
      <c r="H698" t="s">
        <v>6</v>
      </c>
      <c r="I698" t="s">
        <v>269</v>
      </c>
      <c r="J698">
        <v>-119.11</v>
      </c>
      <c r="K698" t="s">
        <v>519</v>
      </c>
      <c r="L698" t="s">
        <v>494</v>
      </c>
      <c r="M698" t="s">
        <v>506</v>
      </c>
    </row>
    <row r="699" spans="1:13" hidden="1" x14ac:dyDescent="0.25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494</v>
      </c>
    </row>
    <row r="700" spans="1:13" hidden="1" x14ac:dyDescent="0.25">
      <c r="A700">
        <v>38385</v>
      </c>
      <c r="B700" s="2">
        <v>36804</v>
      </c>
      <c r="C700" t="s">
        <v>322</v>
      </c>
      <c r="D700">
        <v>2000</v>
      </c>
      <c r="F700" t="s">
        <v>484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hidden="1" x14ac:dyDescent="0.25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hidden="1" x14ac:dyDescent="0.25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494</v>
      </c>
    </row>
    <row r="703" spans="1:13" hidden="1" x14ac:dyDescent="0.25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hidden="1" x14ac:dyDescent="0.25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hidden="1" x14ac:dyDescent="0.25">
      <c r="A705">
        <v>38385</v>
      </c>
      <c r="B705" s="2">
        <v>36811</v>
      </c>
      <c r="C705" t="s">
        <v>322</v>
      </c>
      <c r="D705">
        <v>2000</v>
      </c>
      <c r="F705" t="s">
        <v>485</v>
      </c>
      <c r="H705" t="s">
        <v>6</v>
      </c>
      <c r="J705">
        <v>-91.75</v>
      </c>
      <c r="L705" t="str">
        <f t="shared" si="10"/>
        <v>Operating</v>
      </c>
    </row>
    <row r="706" spans="1:12" hidden="1" x14ac:dyDescent="0.25">
      <c r="A706">
        <v>38385</v>
      </c>
      <c r="B706" s="2">
        <v>36812</v>
      </c>
      <c r="C706" t="s">
        <v>322</v>
      </c>
      <c r="D706">
        <v>2000</v>
      </c>
      <c r="F706" t="s">
        <v>484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hidden="1" x14ac:dyDescent="0.25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hidden="1" x14ac:dyDescent="0.25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hidden="1" x14ac:dyDescent="0.25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hidden="1" x14ac:dyDescent="0.25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hidden="1" x14ac:dyDescent="0.25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hidden="1" x14ac:dyDescent="0.25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hidden="1" x14ac:dyDescent="0.25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486</v>
      </c>
      <c r="H713" t="s">
        <v>6</v>
      </c>
      <c r="J713">
        <v>61.85</v>
      </c>
      <c r="L713" t="str">
        <f t="shared" si="10"/>
        <v>Operating</v>
      </c>
    </row>
    <row r="714" spans="1:12" hidden="1" x14ac:dyDescent="0.25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hidden="1" x14ac:dyDescent="0.25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hidden="1" x14ac:dyDescent="0.25">
      <c r="A716">
        <v>38385</v>
      </c>
      <c r="B716" s="2">
        <v>36823</v>
      </c>
      <c r="C716" t="s">
        <v>322</v>
      </c>
      <c r="D716">
        <v>2000</v>
      </c>
      <c r="F716" t="s">
        <v>487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hidden="1" x14ac:dyDescent="0.25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hidden="1" x14ac:dyDescent="0.25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hidden="1" x14ac:dyDescent="0.25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hidden="1" x14ac:dyDescent="0.25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hidden="1" x14ac:dyDescent="0.25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494</v>
      </c>
    </row>
    <row r="722" spans="1:13" hidden="1" x14ac:dyDescent="0.25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hidden="1" x14ac:dyDescent="0.25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hidden="1" x14ac:dyDescent="0.25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394</v>
      </c>
      <c r="G724" t="s">
        <v>405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hidden="1" x14ac:dyDescent="0.25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490</v>
      </c>
      <c r="G725" t="s">
        <v>491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hidden="1" x14ac:dyDescent="0.25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494</v>
      </c>
    </row>
    <row r="727" spans="1:13" hidden="1" x14ac:dyDescent="0.25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hidden="1" x14ac:dyDescent="0.25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391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hidden="1" x14ac:dyDescent="0.25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488</v>
      </c>
      <c r="G729" t="s">
        <v>489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hidden="1" x14ac:dyDescent="0.25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493</v>
      </c>
      <c r="M730" t="s">
        <v>506</v>
      </c>
    </row>
    <row r="731" spans="1:13" hidden="1" x14ac:dyDescent="0.25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494</v>
      </c>
      <c r="M731" t="s">
        <v>506</v>
      </c>
    </row>
    <row r="732" spans="1:13" hidden="1" x14ac:dyDescent="0.25">
      <c r="B732" s="2">
        <v>36526</v>
      </c>
      <c r="C732" t="s">
        <v>31</v>
      </c>
      <c r="D732">
        <v>2000</v>
      </c>
      <c r="F732" t="s">
        <v>548</v>
      </c>
      <c r="H732" t="s">
        <v>17</v>
      </c>
      <c r="I732" t="s">
        <v>558</v>
      </c>
      <c r="J732">
        <v>300</v>
      </c>
      <c r="L732" t="s">
        <v>493</v>
      </c>
    </row>
    <row r="733" spans="1:13" hidden="1" x14ac:dyDescent="0.25">
      <c r="B733" s="2">
        <v>36557</v>
      </c>
      <c r="C733" t="s">
        <v>76</v>
      </c>
      <c r="D733">
        <v>2000</v>
      </c>
      <c r="F733" t="s">
        <v>548</v>
      </c>
      <c r="H733" t="s">
        <v>17</v>
      </c>
      <c r="I733" t="s">
        <v>558</v>
      </c>
      <c r="J733">
        <v>300</v>
      </c>
      <c r="L733" t="s">
        <v>493</v>
      </c>
    </row>
    <row r="734" spans="1:13" hidden="1" x14ac:dyDescent="0.25">
      <c r="B734" s="2">
        <v>36586</v>
      </c>
      <c r="C734" t="s">
        <v>75</v>
      </c>
      <c r="D734">
        <v>2000</v>
      </c>
      <c r="F734" t="s">
        <v>548</v>
      </c>
      <c r="H734" t="s">
        <v>17</v>
      </c>
      <c r="I734" t="s">
        <v>558</v>
      </c>
      <c r="J734">
        <v>300</v>
      </c>
      <c r="L734" t="s">
        <v>493</v>
      </c>
    </row>
    <row r="735" spans="1:13" hidden="1" x14ac:dyDescent="0.25">
      <c r="B735" s="2">
        <v>36617</v>
      </c>
      <c r="C735" t="s">
        <v>92</v>
      </c>
      <c r="D735">
        <v>2000</v>
      </c>
      <c r="F735" t="s">
        <v>548</v>
      </c>
      <c r="H735" t="s">
        <v>17</v>
      </c>
      <c r="I735" t="s">
        <v>558</v>
      </c>
      <c r="J735">
        <v>300</v>
      </c>
      <c r="L735" t="s">
        <v>493</v>
      </c>
    </row>
    <row r="736" spans="1:13" hidden="1" x14ac:dyDescent="0.25">
      <c r="B736" s="2">
        <v>36647</v>
      </c>
      <c r="C736" t="s">
        <v>166</v>
      </c>
      <c r="D736">
        <v>2000</v>
      </c>
      <c r="F736" t="s">
        <v>548</v>
      </c>
      <c r="H736" t="s">
        <v>17</v>
      </c>
      <c r="I736" t="s">
        <v>558</v>
      </c>
      <c r="J736">
        <v>300</v>
      </c>
      <c r="L736" t="s">
        <v>493</v>
      </c>
    </row>
    <row r="737" spans="1:13" hidden="1" x14ac:dyDescent="0.25">
      <c r="B737" s="2">
        <v>36678</v>
      </c>
      <c r="C737" t="s">
        <v>196</v>
      </c>
      <c r="D737">
        <v>2000</v>
      </c>
      <c r="F737" t="s">
        <v>548</v>
      </c>
      <c r="H737" t="s">
        <v>17</v>
      </c>
      <c r="I737" t="s">
        <v>558</v>
      </c>
      <c r="J737">
        <v>300</v>
      </c>
      <c r="L737" t="s">
        <v>493</v>
      </c>
    </row>
    <row r="738" spans="1:13" hidden="1" x14ac:dyDescent="0.25">
      <c r="B738" s="2">
        <v>36708</v>
      </c>
      <c r="C738" t="s">
        <v>231</v>
      </c>
      <c r="D738">
        <v>2000</v>
      </c>
      <c r="F738" t="s">
        <v>548</v>
      </c>
      <c r="H738" t="s">
        <v>17</v>
      </c>
      <c r="I738" t="s">
        <v>558</v>
      </c>
      <c r="J738">
        <v>300</v>
      </c>
      <c r="L738" t="s">
        <v>493</v>
      </c>
    </row>
    <row r="739" spans="1:13" hidden="1" x14ac:dyDescent="0.25">
      <c r="B739" s="2">
        <v>36739</v>
      </c>
      <c r="C739" t="s">
        <v>288</v>
      </c>
      <c r="D739">
        <v>2000</v>
      </c>
      <c r="F739" t="s">
        <v>548</v>
      </c>
      <c r="H739" t="s">
        <v>17</v>
      </c>
      <c r="I739" t="s">
        <v>558</v>
      </c>
      <c r="J739">
        <v>300</v>
      </c>
      <c r="L739" t="s">
        <v>493</v>
      </c>
    </row>
    <row r="740" spans="1:13" hidden="1" x14ac:dyDescent="0.25">
      <c r="B740" s="2">
        <v>36770</v>
      </c>
      <c r="C740" t="s">
        <v>323</v>
      </c>
      <c r="D740">
        <v>2000</v>
      </c>
      <c r="F740" t="s">
        <v>548</v>
      </c>
      <c r="H740" t="s">
        <v>17</v>
      </c>
      <c r="I740" t="s">
        <v>558</v>
      </c>
      <c r="J740">
        <v>300</v>
      </c>
      <c r="L740" t="s">
        <v>493</v>
      </c>
    </row>
    <row r="741" spans="1:13" hidden="1" x14ac:dyDescent="0.25">
      <c r="B741" s="2">
        <v>36800</v>
      </c>
      <c r="C741" t="s">
        <v>322</v>
      </c>
      <c r="D741">
        <v>2000</v>
      </c>
      <c r="F741" t="s">
        <v>548</v>
      </c>
      <c r="H741" t="s">
        <v>17</v>
      </c>
      <c r="I741" t="s">
        <v>558</v>
      </c>
      <c r="J741">
        <v>300</v>
      </c>
      <c r="L741" t="s">
        <v>493</v>
      </c>
    </row>
    <row r="742" spans="1:13" hidden="1" x14ac:dyDescent="0.25">
      <c r="B742" s="2">
        <v>36831</v>
      </c>
      <c r="C742" t="s">
        <v>320</v>
      </c>
      <c r="D742">
        <v>2000</v>
      </c>
      <c r="F742" t="s">
        <v>548</v>
      </c>
      <c r="H742" t="s">
        <v>17</v>
      </c>
      <c r="I742" t="s">
        <v>558</v>
      </c>
      <c r="J742">
        <v>300</v>
      </c>
      <c r="L742" t="s">
        <v>493</v>
      </c>
    </row>
    <row r="743" spans="1:13" hidden="1" x14ac:dyDescent="0.25">
      <c r="B743" s="2">
        <v>36861</v>
      </c>
      <c r="C743" t="s">
        <v>496</v>
      </c>
      <c r="D743">
        <v>2000</v>
      </c>
      <c r="F743" t="s">
        <v>548</v>
      </c>
      <c r="H743" t="s">
        <v>17</v>
      </c>
      <c r="I743" t="s">
        <v>558</v>
      </c>
      <c r="J743">
        <v>300</v>
      </c>
      <c r="L743" t="s">
        <v>493</v>
      </c>
    </row>
    <row r="744" spans="1:13" hidden="1" x14ac:dyDescent="0.25">
      <c r="A744">
        <v>35599</v>
      </c>
      <c r="B744" s="2">
        <v>36837</v>
      </c>
      <c r="C744" t="s">
        <v>320</v>
      </c>
      <c r="D744">
        <v>2000</v>
      </c>
      <c r="F744" t="s">
        <v>20</v>
      </c>
      <c r="G744" t="s">
        <v>559</v>
      </c>
      <c r="H744" t="s">
        <v>17</v>
      </c>
      <c r="I744" t="s">
        <v>20</v>
      </c>
      <c r="J744" s="8">
        <v>4585.18</v>
      </c>
      <c r="L744" t="str">
        <f>IF(H744="Personal","Personal","Operating")</f>
        <v>Operating</v>
      </c>
    </row>
    <row r="745" spans="1:13" hidden="1" x14ac:dyDescent="0.25">
      <c r="A745">
        <v>35599</v>
      </c>
      <c r="B745" s="2">
        <v>36844</v>
      </c>
      <c r="C745" t="s">
        <v>320</v>
      </c>
      <c r="D745">
        <v>2000</v>
      </c>
      <c r="F745" t="s">
        <v>20</v>
      </c>
      <c r="G745" t="s">
        <v>560</v>
      </c>
      <c r="H745" t="s">
        <v>17</v>
      </c>
      <c r="I745" t="s">
        <v>20</v>
      </c>
      <c r="J745" s="8">
        <v>4678</v>
      </c>
      <c r="L745" t="str">
        <f>IF(H745="Personal","Personal","Operating")</f>
        <v>Operating</v>
      </c>
    </row>
    <row r="746" spans="1:13" hidden="1" x14ac:dyDescent="0.25">
      <c r="A746">
        <v>35599</v>
      </c>
      <c r="B746" s="2">
        <v>36851</v>
      </c>
      <c r="C746" t="s">
        <v>320</v>
      </c>
      <c r="D746">
        <v>2000</v>
      </c>
      <c r="F746" t="s">
        <v>20</v>
      </c>
      <c r="G746" t="s">
        <v>561</v>
      </c>
      <c r="H746" t="s">
        <v>17</v>
      </c>
      <c r="I746" t="s">
        <v>20</v>
      </c>
      <c r="J746" s="8">
        <v>4227.5</v>
      </c>
      <c r="L746" t="str">
        <f>IF(H746="Personal","Personal","Operating")</f>
        <v>Operating</v>
      </c>
    </row>
    <row r="747" spans="1:13" hidden="1" x14ac:dyDescent="0.25">
      <c r="A747">
        <v>35599</v>
      </c>
      <c r="B747" s="2">
        <v>36858</v>
      </c>
      <c r="C747" t="s">
        <v>320</v>
      </c>
      <c r="D747">
        <v>2000</v>
      </c>
      <c r="F747" t="s">
        <v>113</v>
      </c>
      <c r="G747" t="s">
        <v>114</v>
      </c>
      <c r="H747" t="s">
        <v>115</v>
      </c>
      <c r="I747" t="s">
        <v>116</v>
      </c>
      <c r="J747" s="8">
        <v>-10000</v>
      </c>
      <c r="L747" t="s">
        <v>358</v>
      </c>
    </row>
    <row r="748" spans="1:13" hidden="1" x14ac:dyDescent="0.25">
      <c r="A748">
        <v>35599</v>
      </c>
      <c r="B748" s="2">
        <v>36858</v>
      </c>
      <c r="C748" t="s">
        <v>320</v>
      </c>
      <c r="D748">
        <v>2000</v>
      </c>
      <c r="F748" t="s">
        <v>20</v>
      </c>
      <c r="G748" t="s">
        <v>562</v>
      </c>
      <c r="H748" t="s">
        <v>17</v>
      </c>
      <c r="I748" t="s">
        <v>20</v>
      </c>
      <c r="J748" s="8">
        <v>5351.5</v>
      </c>
      <c r="L748" t="str">
        <f>IF(H748="Personal","Personal","Operating")</f>
        <v>Operating</v>
      </c>
    </row>
    <row r="749" spans="1:13" hidden="1" x14ac:dyDescent="0.25">
      <c r="A749">
        <v>35599</v>
      </c>
      <c r="B749" s="2">
        <v>36833</v>
      </c>
      <c r="C749" t="s">
        <v>320</v>
      </c>
      <c r="D749">
        <v>2000</v>
      </c>
      <c r="F749" t="s">
        <v>101</v>
      </c>
      <c r="G749" t="s">
        <v>563</v>
      </c>
      <c r="H749" t="s">
        <v>51</v>
      </c>
      <c r="I749" t="s">
        <v>103</v>
      </c>
      <c r="J749" s="7">
        <f>-utility!AF45</f>
        <v>-4300.01</v>
      </c>
      <c r="L749" t="str">
        <f>IF(H749="Personal","Personal","Operating")</f>
        <v>Operating</v>
      </c>
      <c r="M749" s="7"/>
    </row>
    <row r="750" spans="1:13" hidden="1" x14ac:dyDescent="0.25">
      <c r="A750">
        <v>35599</v>
      </c>
      <c r="B750" s="2">
        <v>36833</v>
      </c>
      <c r="C750" t="s">
        <v>320</v>
      </c>
      <c r="D750">
        <v>2000</v>
      </c>
      <c r="F750" t="s">
        <v>105</v>
      </c>
      <c r="G750" t="s">
        <v>564</v>
      </c>
      <c r="H750" t="s">
        <v>51</v>
      </c>
      <c r="I750" t="s">
        <v>53</v>
      </c>
      <c r="J750" s="7">
        <v>-144.29</v>
      </c>
      <c r="L750" t="str">
        <f>IF(H750="Personal","Personal","Operating")</f>
        <v>Operating</v>
      </c>
    </row>
    <row r="751" spans="1:13" hidden="1" x14ac:dyDescent="0.25">
      <c r="A751">
        <v>35599</v>
      </c>
      <c r="B751" s="2">
        <v>36860</v>
      </c>
      <c r="C751" t="s">
        <v>320</v>
      </c>
      <c r="D751">
        <v>2000</v>
      </c>
      <c r="F751" t="s">
        <v>163</v>
      </c>
      <c r="G751" t="s">
        <v>162</v>
      </c>
      <c r="H751" t="s">
        <v>18</v>
      </c>
      <c r="I751" t="s">
        <v>19</v>
      </c>
      <c r="J751">
        <v>-1.72</v>
      </c>
      <c r="L751" t="str">
        <f>IF(H751="Personal","Personal","Operating")</f>
        <v>Operating</v>
      </c>
    </row>
    <row r="752" spans="1:13" hidden="1" x14ac:dyDescent="0.25">
      <c r="A752">
        <v>35599</v>
      </c>
      <c r="B752" s="2">
        <v>36833</v>
      </c>
      <c r="C752" t="s">
        <v>320</v>
      </c>
      <c r="D752">
        <v>2000</v>
      </c>
      <c r="E752">
        <v>1512</v>
      </c>
      <c r="F752" t="s">
        <v>301</v>
      </c>
      <c r="H752" t="s">
        <v>6</v>
      </c>
      <c r="I752" t="s">
        <v>16</v>
      </c>
      <c r="J752">
        <v>-32.46</v>
      </c>
      <c r="L752" t="s">
        <v>493</v>
      </c>
    </row>
    <row r="753" spans="1:12" hidden="1" x14ac:dyDescent="0.25">
      <c r="A753">
        <v>35599</v>
      </c>
      <c r="B753" s="2">
        <v>36832</v>
      </c>
      <c r="C753" t="s">
        <v>320</v>
      </c>
      <c r="D753">
        <v>2000</v>
      </c>
      <c r="E753">
        <v>1513</v>
      </c>
      <c r="F753" t="s">
        <v>55</v>
      </c>
      <c r="H753" t="s">
        <v>6</v>
      </c>
      <c r="I753" t="s">
        <v>15</v>
      </c>
      <c r="J753">
        <v>-29.79</v>
      </c>
      <c r="L753" t="s">
        <v>493</v>
      </c>
    </row>
    <row r="754" spans="1:12" hidden="1" x14ac:dyDescent="0.25">
      <c r="A754">
        <v>35599</v>
      </c>
      <c r="B754" s="2">
        <v>36833</v>
      </c>
      <c r="C754" t="s">
        <v>320</v>
      </c>
      <c r="D754">
        <v>2000</v>
      </c>
      <c r="E754">
        <v>1514</v>
      </c>
      <c r="F754" t="s">
        <v>374</v>
      </c>
      <c r="G754" t="s">
        <v>565</v>
      </c>
      <c r="H754" t="s">
        <v>3</v>
      </c>
      <c r="I754" t="s">
        <v>4</v>
      </c>
      <c r="J754">
        <v>-270</v>
      </c>
      <c r="L754" t="s">
        <v>493</v>
      </c>
    </row>
    <row r="755" spans="1:12" hidden="1" x14ac:dyDescent="0.25">
      <c r="A755">
        <v>35599</v>
      </c>
      <c r="B755" s="2">
        <v>36833</v>
      </c>
      <c r="C755" t="s">
        <v>320</v>
      </c>
      <c r="D755">
        <v>2000</v>
      </c>
      <c r="E755">
        <v>1515</v>
      </c>
      <c r="F755" t="s">
        <v>176</v>
      </c>
      <c r="G755" t="s">
        <v>565</v>
      </c>
      <c r="H755" t="s">
        <v>3</v>
      </c>
      <c r="I755" t="s">
        <v>5</v>
      </c>
      <c r="J755">
        <v>-260</v>
      </c>
      <c r="L755" t="s">
        <v>493</v>
      </c>
    </row>
    <row r="756" spans="1:12" hidden="1" x14ac:dyDescent="0.25">
      <c r="A756">
        <v>35599</v>
      </c>
      <c r="B756" s="2">
        <v>36839</v>
      </c>
      <c r="C756" t="s">
        <v>320</v>
      </c>
      <c r="D756">
        <v>2000</v>
      </c>
      <c r="E756">
        <v>1516</v>
      </c>
      <c r="F756" t="s">
        <v>566</v>
      </c>
      <c r="G756" t="s">
        <v>567</v>
      </c>
      <c r="H756" t="s">
        <v>17</v>
      </c>
      <c r="I756" t="s">
        <v>195</v>
      </c>
      <c r="J756">
        <v>-200</v>
      </c>
      <c r="K756">
        <v>39</v>
      </c>
      <c r="L756" t="s">
        <v>493</v>
      </c>
    </row>
    <row r="757" spans="1:12" hidden="1" x14ac:dyDescent="0.25">
      <c r="A757">
        <v>35599</v>
      </c>
      <c r="B757" s="2">
        <v>36840</v>
      </c>
      <c r="C757" t="s">
        <v>320</v>
      </c>
      <c r="D757">
        <v>2000</v>
      </c>
      <c r="E757">
        <v>1517</v>
      </c>
      <c r="F757" t="s">
        <v>374</v>
      </c>
      <c r="G757" t="s">
        <v>568</v>
      </c>
      <c r="H757" t="s">
        <v>3</v>
      </c>
      <c r="I757" t="s">
        <v>4</v>
      </c>
      <c r="J757">
        <v>-270</v>
      </c>
      <c r="L757" t="s">
        <v>493</v>
      </c>
    </row>
    <row r="758" spans="1:12" hidden="1" x14ac:dyDescent="0.25">
      <c r="A758">
        <v>35599</v>
      </c>
      <c r="B758" s="2">
        <v>36840</v>
      </c>
      <c r="C758" t="s">
        <v>320</v>
      </c>
      <c r="D758">
        <v>2000</v>
      </c>
      <c r="E758">
        <v>1518</v>
      </c>
      <c r="F758" t="s">
        <v>176</v>
      </c>
      <c r="G758" t="s">
        <v>568</v>
      </c>
      <c r="H758" t="s">
        <v>3</v>
      </c>
      <c r="I758" t="s">
        <v>5</v>
      </c>
      <c r="J758">
        <v>-260</v>
      </c>
      <c r="L758" t="s">
        <v>493</v>
      </c>
    </row>
    <row r="759" spans="1:12" hidden="1" x14ac:dyDescent="0.25">
      <c r="A759">
        <v>35599</v>
      </c>
      <c r="B759" s="2">
        <v>36840</v>
      </c>
      <c r="C759" t="s">
        <v>320</v>
      </c>
      <c r="D759">
        <v>2000</v>
      </c>
      <c r="E759">
        <v>1519</v>
      </c>
      <c r="F759" t="s">
        <v>314</v>
      </c>
      <c r="G759" t="s">
        <v>252</v>
      </c>
      <c r="H759" t="s">
        <v>18</v>
      </c>
      <c r="I759" t="s">
        <v>253</v>
      </c>
      <c r="J759">
        <v>-35</v>
      </c>
      <c r="L759" t="s">
        <v>493</v>
      </c>
    </row>
    <row r="760" spans="1:12" hidden="1" x14ac:dyDescent="0.25">
      <c r="A760">
        <v>35599</v>
      </c>
      <c r="B760" s="2">
        <v>36840</v>
      </c>
      <c r="C760" t="s">
        <v>320</v>
      </c>
      <c r="D760">
        <v>2000</v>
      </c>
      <c r="E760">
        <v>1520</v>
      </c>
      <c r="F760" t="s">
        <v>569</v>
      </c>
      <c r="G760" t="s">
        <v>252</v>
      </c>
      <c r="H760" t="s">
        <v>18</v>
      </c>
      <c r="I760" t="s">
        <v>253</v>
      </c>
      <c r="J760">
        <v>-35</v>
      </c>
      <c r="L760" t="s">
        <v>493</v>
      </c>
    </row>
    <row r="761" spans="1:12" hidden="1" x14ac:dyDescent="0.25">
      <c r="A761">
        <v>35599</v>
      </c>
      <c r="B761" s="2">
        <v>36845</v>
      </c>
      <c r="C761" t="s">
        <v>320</v>
      </c>
      <c r="D761">
        <v>2000</v>
      </c>
      <c r="E761">
        <v>1521</v>
      </c>
      <c r="F761" t="s">
        <v>301</v>
      </c>
      <c r="G761" t="s">
        <v>570</v>
      </c>
      <c r="H761" t="s">
        <v>6</v>
      </c>
      <c r="I761" t="s">
        <v>16</v>
      </c>
      <c r="J761">
        <v>-24.9</v>
      </c>
      <c r="L761" t="s">
        <v>493</v>
      </c>
    </row>
    <row r="762" spans="1:12" hidden="1" x14ac:dyDescent="0.25">
      <c r="A762">
        <v>35599</v>
      </c>
      <c r="B762" s="2">
        <v>36845</v>
      </c>
      <c r="C762" t="s">
        <v>320</v>
      </c>
      <c r="D762">
        <v>2000</v>
      </c>
      <c r="E762">
        <v>1522</v>
      </c>
      <c r="F762" t="s">
        <v>571</v>
      </c>
      <c r="G762" t="s">
        <v>572</v>
      </c>
      <c r="H762" t="s">
        <v>51</v>
      </c>
      <c r="I762" t="s">
        <v>122</v>
      </c>
      <c r="J762">
        <v>-15.84</v>
      </c>
      <c r="L762" t="s">
        <v>493</v>
      </c>
    </row>
    <row r="763" spans="1:12" hidden="1" x14ac:dyDescent="0.25">
      <c r="A763">
        <v>35599</v>
      </c>
      <c r="B763" s="2">
        <v>36845</v>
      </c>
      <c r="C763" t="s">
        <v>320</v>
      </c>
      <c r="D763">
        <v>2000</v>
      </c>
      <c r="E763">
        <v>1523</v>
      </c>
      <c r="F763" t="s">
        <v>49</v>
      </c>
      <c r="G763" t="s">
        <v>573</v>
      </c>
      <c r="H763" t="s">
        <v>51</v>
      </c>
      <c r="I763" t="s">
        <v>122</v>
      </c>
      <c r="J763">
        <v>-191.32</v>
      </c>
      <c r="L763" t="s">
        <v>493</v>
      </c>
    </row>
    <row r="764" spans="1:12" hidden="1" x14ac:dyDescent="0.25">
      <c r="A764">
        <v>35599</v>
      </c>
      <c r="B764" s="2">
        <v>36845</v>
      </c>
      <c r="C764" t="s">
        <v>320</v>
      </c>
      <c r="D764">
        <v>2000</v>
      </c>
      <c r="E764">
        <v>1524</v>
      </c>
      <c r="F764" t="s">
        <v>382</v>
      </c>
      <c r="G764" t="s">
        <v>574</v>
      </c>
      <c r="H764" t="s">
        <v>17</v>
      </c>
      <c r="I764" t="s">
        <v>194</v>
      </c>
      <c r="J764">
        <v>-177.99</v>
      </c>
      <c r="L764" t="s">
        <v>493</v>
      </c>
    </row>
    <row r="765" spans="1:12" hidden="1" x14ac:dyDescent="0.25">
      <c r="A765">
        <v>35599</v>
      </c>
      <c r="B765" s="2">
        <v>36845</v>
      </c>
      <c r="C765" t="s">
        <v>320</v>
      </c>
      <c r="D765">
        <v>2000</v>
      </c>
      <c r="E765">
        <v>1526</v>
      </c>
      <c r="F765" t="s">
        <v>474</v>
      </c>
      <c r="H765" t="s">
        <v>6</v>
      </c>
      <c r="I765" t="s">
        <v>13</v>
      </c>
      <c r="J765">
        <v>-62.62</v>
      </c>
      <c r="L765" t="s">
        <v>493</v>
      </c>
    </row>
    <row r="766" spans="1:12" hidden="1" x14ac:dyDescent="0.25">
      <c r="A766">
        <v>35599</v>
      </c>
      <c r="B766" s="2">
        <v>36845</v>
      </c>
      <c r="C766" t="s">
        <v>320</v>
      </c>
      <c r="D766">
        <v>2000</v>
      </c>
      <c r="E766">
        <v>1527</v>
      </c>
      <c r="F766" t="s">
        <v>60</v>
      </c>
      <c r="G766" t="s">
        <v>575</v>
      </c>
      <c r="H766" t="s">
        <v>18</v>
      </c>
      <c r="I766" t="s">
        <v>62</v>
      </c>
      <c r="J766">
        <v>-47.47</v>
      </c>
      <c r="L766" t="s">
        <v>493</v>
      </c>
    </row>
    <row r="767" spans="1:12" x14ac:dyDescent="0.25">
      <c r="A767">
        <v>35599</v>
      </c>
      <c r="B767" s="2">
        <v>36845</v>
      </c>
      <c r="C767" t="s">
        <v>320</v>
      </c>
      <c r="D767">
        <v>2000</v>
      </c>
      <c r="E767">
        <v>1528</v>
      </c>
      <c r="F767" t="s">
        <v>625</v>
      </c>
      <c r="G767" t="s">
        <v>472</v>
      </c>
      <c r="H767" t="s">
        <v>355</v>
      </c>
      <c r="I767" t="s">
        <v>115</v>
      </c>
      <c r="J767">
        <v>-50</v>
      </c>
      <c r="L767" t="s">
        <v>355</v>
      </c>
    </row>
    <row r="768" spans="1:12" hidden="1" x14ac:dyDescent="0.25">
      <c r="A768">
        <v>35599</v>
      </c>
      <c r="B768" s="2">
        <v>36845</v>
      </c>
      <c r="C768" t="s">
        <v>320</v>
      </c>
      <c r="D768">
        <v>2000</v>
      </c>
      <c r="E768">
        <v>1529</v>
      </c>
      <c r="F768" t="s">
        <v>185</v>
      </c>
      <c r="H768" t="s">
        <v>18</v>
      </c>
      <c r="I768" t="s">
        <v>186</v>
      </c>
      <c r="J768">
        <v>-45</v>
      </c>
      <c r="L768" t="s">
        <v>493</v>
      </c>
    </row>
    <row r="769" spans="1:12" hidden="1" x14ac:dyDescent="0.25">
      <c r="A769">
        <v>35599</v>
      </c>
      <c r="B769" s="2">
        <v>36845</v>
      </c>
      <c r="C769" t="s">
        <v>320</v>
      </c>
      <c r="D769">
        <v>2000</v>
      </c>
      <c r="E769">
        <v>1530</v>
      </c>
      <c r="F769" t="s">
        <v>185</v>
      </c>
      <c r="H769" t="s">
        <v>18</v>
      </c>
      <c r="I769" t="s">
        <v>186</v>
      </c>
      <c r="J769">
        <v>-74.5</v>
      </c>
      <c r="L769" t="s">
        <v>493</v>
      </c>
    </row>
    <row r="770" spans="1:12" hidden="1" x14ac:dyDescent="0.25">
      <c r="A770">
        <v>35599</v>
      </c>
      <c r="B770" s="2">
        <v>36847</v>
      </c>
      <c r="C770" t="s">
        <v>320</v>
      </c>
      <c r="D770">
        <v>2000</v>
      </c>
      <c r="E770">
        <v>1531</v>
      </c>
      <c r="F770" t="s">
        <v>55</v>
      </c>
      <c r="H770" t="s">
        <v>6</v>
      </c>
      <c r="I770" t="s">
        <v>38</v>
      </c>
      <c r="J770">
        <v>-79.680000000000007</v>
      </c>
      <c r="L770" t="s">
        <v>493</v>
      </c>
    </row>
    <row r="771" spans="1:12" hidden="1" x14ac:dyDescent="0.25">
      <c r="A771">
        <v>35599</v>
      </c>
      <c r="B771" s="2">
        <v>36847</v>
      </c>
      <c r="C771" t="s">
        <v>320</v>
      </c>
      <c r="D771">
        <v>2000</v>
      </c>
      <c r="E771">
        <v>1533</v>
      </c>
      <c r="F771" t="s">
        <v>176</v>
      </c>
      <c r="G771" t="s">
        <v>576</v>
      </c>
      <c r="H771" t="s">
        <v>3</v>
      </c>
      <c r="I771" t="s">
        <v>5</v>
      </c>
      <c r="J771">
        <v>-260</v>
      </c>
      <c r="L771" t="s">
        <v>493</v>
      </c>
    </row>
    <row r="772" spans="1:12" hidden="1" x14ac:dyDescent="0.25">
      <c r="A772">
        <v>35599</v>
      </c>
      <c r="B772" s="2">
        <v>36847</v>
      </c>
      <c r="C772" t="s">
        <v>320</v>
      </c>
      <c r="D772">
        <v>2000</v>
      </c>
      <c r="E772">
        <v>1534</v>
      </c>
      <c r="F772" t="s">
        <v>374</v>
      </c>
      <c r="G772" t="s">
        <v>576</v>
      </c>
      <c r="H772" t="s">
        <v>3</v>
      </c>
      <c r="I772" t="s">
        <v>4</v>
      </c>
      <c r="J772">
        <v>-270</v>
      </c>
      <c r="L772" t="s">
        <v>493</v>
      </c>
    </row>
    <row r="773" spans="1:12" hidden="1" x14ac:dyDescent="0.25">
      <c r="A773">
        <v>35599</v>
      </c>
      <c r="B773" s="2">
        <v>36848</v>
      </c>
      <c r="C773" t="s">
        <v>320</v>
      </c>
      <c r="D773">
        <v>2000</v>
      </c>
      <c r="E773">
        <v>1535</v>
      </c>
      <c r="F773" t="s">
        <v>577</v>
      </c>
      <c r="G773" t="s">
        <v>578</v>
      </c>
      <c r="H773" t="s">
        <v>3</v>
      </c>
      <c r="I773" t="s">
        <v>4</v>
      </c>
      <c r="J773">
        <v>-120.25</v>
      </c>
      <c r="L773" t="s">
        <v>493</v>
      </c>
    </row>
    <row r="774" spans="1:12" hidden="1" x14ac:dyDescent="0.25">
      <c r="A774">
        <v>35599</v>
      </c>
      <c r="B774" s="2">
        <v>36850</v>
      </c>
      <c r="C774" t="s">
        <v>320</v>
      </c>
      <c r="D774">
        <v>2000</v>
      </c>
      <c r="E774">
        <v>1536</v>
      </c>
      <c r="F774" t="s">
        <v>220</v>
      </c>
      <c r="G774" t="s">
        <v>221</v>
      </c>
      <c r="H774" t="s">
        <v>6</v>
      </c>
      <c r="I774" t="s">
        <v>14</v>
      </c>
      <c r="J774">
        <v>-85</v>
      </c>
      <c r="K774">
        <v>40</v>
      </c>
      <c r="L774" t="s">
        <v>493</v>
      </c>
    </row>
    <row r="775" spans="1:12" hidden="1" x14ac:dyDescent="0.25">
      <c r="A775">
        <v>35599</v>
      </c>
      <c r="B775" s="2">
        <v>36854</v>
      </c>
      <c r="C775" t="s">
        <v>320</v>
      </c>
      <c r="D775">
        <v>2000</v>
      </c>
      <c r="E775">
        <v>1537</v>
      </c>
      <c r="F775" t="s">
        <v>374</v>
      </c>
      <c r="H775" t="s">
        <v>3</v>
      </c>
      <c r="I775" t="s">
        <v>4</v>
      </c>
      <c r="J775">
        <v>-270</v>
      </c>
      <c r="L775" t="s">
        <v>493</v>
      </c>
    </row>
    <row r="776" spans="1:12" hidden="1" x14ac:dyDescent="0.25">
      <c r="A776">
        <v>35599</v>
      </c>
      <c r="B776" s="2">
        <v>36854</v>
      </c>
      <c r="C776" t="s">
        <v>320</v>
      </c>
      <c r="D776">
        <v>2000</v>
      </c>
      <c r="E776">
        <v>1538</v>
      </c>
      <c r="F776" t="s">
        <v>176</v>
      </c>
      <c r="H776" t="s">
        <v>3</v>
      </c>
      <c r="I776" t="s">
        <v>5</v>
      </c>
      <c r="J776">
        <v>-260</v>
      </c>
      <c r="L776" t="s">
        <v>493</v>
      </c>
    </row>
    <row r="777" spans="1:12" hidden="1" x14ac:dyDescent="0.25">
      <c r="A777">
        <v>35599</v>
      </c>
      <c r="B777" s="2">
        <v>36854</v>
      </c>
      <c r="C777" t="s">
        <v>320</v>
      </c>
      <c r="D777">
        <v>2000</v>
      </c>
      <c r="E777">
        <v>1539</v>
      </c>
      <c r="F777" t="s">
        <v>569</v>
      </c>
      <c r="G777" t="s">
        <v>252</v>
      </c>
      <c r="H777" t="s">
        <v>18</v>
      </c>
      <c r="I777" t="s">
        <v>253</v>
      </c>
      <c r="J777">
        <v>-105</v>
      </c>
      <c r="L777" t="s">
        <v>493</v>
      </c>
    </row>
    <row r="778" spans="1:12" hidden="1" x14ac:dyDescent="0.25">
      <c r="A778">
        <v>35599</v>
      </c>
      <c r="B778" s="2">
        <v>36855</v>
      </c>
      <c r="C778" t="s">
        <v>320</v>
      </c>
      <c r="D778">
        <v>2000</v>
      </c>
      <c r="E778">
        <v>1540</v>
      </c>
      <c r="F778" t="s">
        <v>577</v>
      </c>
      <c r="G778" t="s">
        <v>578</v>
      </c>
      <c r="H778" t="s">
        <v>3</v>
      </c>
      <c r="I778" t="s">
        <v>4</v>
      </c>
      <c r="J778">
        <v>-104</v>
      </c>
      <c r="L778" t="s">
        <v>493</v>
      </c>
    </row>
    <row r="779" spans="1:12" hidden="1" x14ac:dyDescent="0.25">
      <c r="A779">
        <v>38385</v>
      </c>
      <c r="B779" s="2">
        <v>36831</v>
      </c>
      <c r="C779" t="s">
        <v>320</v>
      </c>
      <c r="D779">
        <v>2000</v>
      </c>
      <c r="F779" t="s">
        <v>330</v>
      </c>
      <c r="H779" t="s">
        <v>6</v>
      </c>
      <c r="J779">
        <v>-15.87</v>
      </c>
      <c r="L779" t="s">
        <v>493</v>
      </c>
    </row>
    <row r="780" spans="1:12" hidden="1" x14ac:dyDescent="0.25">
      <c r="A780">
        <v>38385</v>
      </c>
      <c r="B780" s="2">
        <v>36831</v>
      </c>
      <c r="C780" t="s">
        <v>320</v>
      </c>
      <c r="D780">
        <v>2000</v>
      </c>
      <c r="F780" t="s">
        <v>582</v>
      </c>
      <c r="H780" t="s">
        <v>6</v>
      </c>
      <c r="I780" t="s">
        <v>16</v>
      </c>
      <c r="J780">
        <v>-6.27</v>
      </c>
      <c r="L780" t="s">
        <v>493</v>
      </c>
    </row>
    <row r="781" spans="1:12" hidden="1" x14ac:dyDescent="0.25">
      <c r="A781">
        <v>38385</v>
      </c>
      <c r="B781" s="2">
        <v>36832</v>
      </c>
      <c r="C781" t="s">
        <v>320</v>
      </c>
      <c r="D781">
        <v>2000</v>
      </c>
      <c r="F781" t="s">
        <v>331</v>
      </c>
      <c r="H781" t="s">
        <v>6</v>
      </c>
      <c r="J781">
        <v>-57.23</v>
      </c>
      <c r="L781" t="s">
        <v>493</v>
      </c>
    </row>
    <row r="782" spans="1:12" hidden="1" x14ac:dyDescent="0.25">
      <c r="A782">
        <v>38385</v>
      </c>
      <c r="B782" s="2">
        <v>36833</v>
      </c>
      <c r="C782" t="s">
        <v>320</v>
      </c>
      <c r="D782">
        <v>2000</v>
      </c>
      <c r="F782" t="s">
        <v>36</v>
      </c>
      <c r="H782" t="s">
        <v>6</v>
      </c>
      <c r="J782">
        <v>-217.65</v>
      </c>
      <c r="L782" t="s">
        <v>494</v>
      </c>
    </row>
    <row r="783" spans="1:12" hidden="1" x14ac:dyDescent="0.25">
      <c r="A783">
        <v>38385</v>
      </c>
      <c r="B783" s="2">
        <v>36836</v>
      </c>
      <c r="C783" t="s">
        <v>320</v>
      </c>
      <c r="D783">
        <v>2000</v>
      </c>
      <c r="F783" t="s">
        <v>36</v>
      </c>
      <c r="H783" t="s">
        <v>6</v>
      </c>
      <c r="J783">
        <v>-48.05</v>
      </c>
      <c r="L783" t="s">
        <v>493</v>
      </c>
    </row>
    <row r="784" spans="1:12" hidden="1" x14ac:dyDescent="0.25">
      <c r="A784">
        <v>38385</v>
      </c>
      <c r="B784" s="2">
        <v>36836</v>
      </c>
      <c r="C784" t="s">
        <v>320</v>
      </c>
      <c r="D784">
        <v>2000</v>
      </c>
      <c r="F784" t="s">
        <v>330</v>
      </c>
      <c r="H784" t="s">
        <v>6</v>
      </c>
      <c r="J784">
        <v>-28</v>
      </c>
      <c r="L784" t="s">
        <v>493</v>
      </c>
    </row>
    <row r="785" spans="1:12" hidden="1" x14ac:dyDescent="0.25">
      <c r="A785">
        <v>38385</v>
      </c>
      <c r="B785" s="2">
        <v>36836</v>
      </c>
      <c r="C785" t="s">
        <v>320</v>
      </c>
      <c r="D785">
        <v>2000</v>
      </c>
      <c r="F785" t="s">
        <v>583</v>
      </c>
      <c r="H785" t="s">
        <v>6</v>
      </c>
      <c r="I785" t="s">
        <v>46</v>
      </c>
      <c r="J785">
        <v>-21.65</v>
      </c>
      <c r="L785" t="s">
        <v>493</v>
      </c>
    </row>
    <row r="786" spans="1:12" hidden="1" x14ac:dyDescent="0.25">
      <c r="A786">
        <v>38385</v>
      </c>
      <c r="B786" s="2">
        <v>36836</v>
      </c>
      <c r="C786" t="s">
        <v>320</v>
      </c>
      <c r="D786">
        <v>2000</v>
      </c>
      <c r="F786" t="s">
        <v>330</v>
      </c>
      <c r="H786" t="s">
        <v>6</v>
      </c>
      <c r="J786">
        <v>-8.52</v>
      </c>
      <c r="L786" t="s">
        <v>493</v>
      </c>
    </row>
    <row r="787" spans="1:12" hidden="1" x14ac:dyDescent="0.25">
      <c r="A787">
        <v>38385</v>
      </c>
      <c r="B787" s="2">
        <v>36837</v>
      </c>
      <c r="C787" t="s">
        <v>320</v>
      </c>
      <c r="D787">
        <v>2000</v>
      </c>
      <c r="F787" t="s">
        <v>584</v>
      </c>
      <c r="H787" t="s">
        <v>6</v>
      </c>
      <c r="J787">
        <v>-409.15</v>
      </c>
      <c r="L787" t="s">
        <v>494</v>
      </c>
    </row>
    <row r="788" spans="1:12" hidden="1" x14ac:dyDescent="0.25">
      <c r="A788">
        <v>38385</v>
      </c>
      <c r="B788" s="2">
        <v>36838</v>
      </c>
      <c r="C788" t="s">
        <v>320</v>
      </c>
      <c r="D788">
        <v>2000</v>
      </c>
      <c r="F788" t="s">
        <v>331</v>
      </c>
      <c r="H788" t="s">
        <v>6</v>
      </c>
      <c r="J788">
        <v>-16.18</v>
      </c>
      <c r="L788" t="s">
        <v>493</v>
      </c>
    </row>
    <row r="789" spans="1:12" hidden="1" x14ac:dyDescent="0.25">
      <c r="A789">
        <v>38385</v>
      </c>
      <c r="B789" s="2">
        <v>36839</v>
      </c>
      <c r="C789" t="s">
        <v>320</v>
      </c>
      <c r="D789">
        <v>2000</v>
      </c>
      <c r="F789" t="s">
        <v>331</v>
      </c>
      <c r="H789" t="s">
        <v>6</v>
      </c>
      <c r="J789">
        <v>-20.260000000000002</v>
      </c>
      <c r="L789" t="s">
        <v>493</v>
      </c>
    </row>
    <row r="790" spans="1:12" hidden="1" x14ac:dyDescent="0.25">
      <c r="A790">
        <v>38385</v>
      </c>
      <c r="B790" s="2">
        <v>36843</v>
      </c>
      <c r="C790" t="s">
        <v>320</v>
      </c>
      <c r="D790">
        <v>2000</v>
      </c>
      <c r="F790" t="s">
        <v>330</v>
      </c>
      <c r="H790" t="s">
        <v>6</v>
      </c>
      <c r="J790">
        <v>-18.649999999999999</v>
      </c>
      <c r="L790" t="s">
        <v>493</v>
      </c>
    </row>
    <row r="791" spans="1:12" hidden="1" x14ac:dyDescent="0.25">
      <c r="A791">
        <v>38385</v>
      </c>
      <c r="B791" s="2">
        <v>36843</v>
      </c>
      <c r="C791" t="s">
        <v>320</v>
      </c>
      <c r="D791">
        <v>2000</v>
      </c>
      <c r="F791" t="s">
        <v>330</v>
      </c>
      <c r="H791" t="s">
        <v>6</v>
      </c>
      <c r="J791" s="7">
        <v>-17.89</v>
      </c>
      <c r="L791" t="s">
        <v>493</v>
      </c>
    </row>
    <row r="792" spans="1:12" hidden="1" x14ac:dyDescent="0.25">
      <c r="A792">
        <v>38385</v>
      </c>
      <c r="B792" s="2">
        <v>36845</v>
      </c>
      <c r="C792" t="s">
        <v>320</v>
      </c>
      <c r="D792">
        <v>2000</v>
      </c>
      <c r="F792" t="s">
        <v>331</v>
      </c>
      <c r="H792" t="s">
        <v>6</v>
      </c>
      <c r="J792">
        <v>-290.11</v>
      </c>
      <c r="L792" t="s">
        <v>494</v>
      </c>
    </row>
    <row r="793" spans="1:12" hidden="1" x14ac:dyDescent="0.25">
      <c r="A793">
        <v>38385</v>
      </c>
      <c r="B793" s="2">
        <v>36847</v>
      </c>
      <c r="C793" t="s">
        <v>320</v>
      </c>
      <c r="D793">
        <v>2000</v>
      </c>
      <c r="F793" t="s">
        <v>485</v>
      </c>
      <c r="H793" t="s">
        <v>6</v>
      </c>
      <c r="J793">
        <v>-117.83</v>
      </c>
      <c r="L793" t="s">
        <v>493</v>
      </c>
    </row>
    <row r="794" spans="1:12" hidden="1" x14ac:dyDescent="0.25">
      <c r="A794">
        <v>38385</v>
      </c>
      <c r="B794" s="2">
        <v>36847</v>
      </c>
      <c r="C794" t="s">
        <v>320</v>
      </c>
      <c r="D794">
        <v>2000</v>
      </c>
      <c r="F794" t="s">
        <v>331</v>
      </c>
      <c r="H794" t="s">
        <v>6</v>
      </c>
      <c r="J794">
        <v>-52.89</v>
      </c>
      <c r="L794" t="s">
        <v>493</v>
      </c>
    </row>
    <row r="795" spans="1:12" hidden="1" x14ac:dyDescent="0.25">
      <c r="A795">
        <v>38385</v>
      </c>
      <c r="B795" s="2">
        <v>36847</v>
      </c>
      <c r="C795" t="s">
        <v>320</v>
      </c>
      <c r="D795">
        <v>2000</v>
      </c>
      <c r="F795" t="s">
        <v>350</v>
      </c>
      <c r="H795" t="s">
        <v>355</v>
      </c>
      <c r="I795" t="s">
        <v>53</v>
      </c>
      <c r="J795">
        <v>-24.05</v>
      </c>
      <c r="L795" t="s">
        <v>355</v>
      </c>
    </row>
    <row r="796" spans="1:12" hidden="1" x14ac:dyDescent="0.25">
      <c r="A796">
        <v>38385</v>
      </c>
      <c r="B796" s="2">
        <v>36847</v>
      </c>
      <c r="C796" t="s">
        <v>320</v>
      </c>
      <c r="D796">
        <v>2000</v>
      </c>
      <c r="F796" t="s">
        <v>334</v>
      </c>
      <c r="H796" t="s">
        <v>355</v>
      </c>
      <c r="I796" t="s">
        <v>53</v>
      </c>
      <c r="J796">
        <v>-12.25</v>
      </c>
      <c r="L796" t="s">
        <v>355</v>
      </c>
    </row>
    <row r="797" spans="1:12" hidden="1" x14ac:dyDescent="0.25">
      <c r="A797">
        <v>38385</v>
      </c>
      <c r="B797" s="2">
        <v>36850</v>
      </c>
      <c r="C797" t="s">
        <v>320</v>
      </c>
      <c r="D797">
        <v>2000</v>
      </c>
      <c r="F797" t="s">
        <v>330</v>
      </c>
      <c r="H797" t="s">
        <v>6</v>
      </c>
      <c r="J797">
        <v>-35.58</v>
      </c>
      <c r="L797" t="s">
        <v>493</v>
      </c>
    </row>
    <row r="798" spans="1:12" hidden="1" x14ac:dyDescent="0.25">
      <c r="A798">
        <v>38385</v>
      </c>
      <c r="B798" s="2">
        <v>36850</v>
      </c>
      <c r="C798" t="s">
        <v>320</v>
      </c>
      <c r="D798">
        <v>2000</v>
      </c>
      <c r="F798" t="s">
        <v>585</v>
      </c>
      <c r="H798" t="s">
        <v>6</v>
      </c>
      <c r="J798">
        <v>-8.01</v>
      </c>
      <c r="L798" t="s">
        <v>493</v>
      </c>
    </row>
    <row r="799" spans="1:12" hidden="1" x14ac:dyDescent="0.25">
      <c r="A799">
        <v>38385</v>
      </c>
      <c r="B799" s="2">
        <v>36852</v>
      </c>
      <c r="C799" t="s">
        <v>320</v>
      </c>
      <c r="D799">
        <v>2000</v>
      </c>
      <c r="F799" t="s">
        <v>331</v>
      </c>
      <c r="H799" t="s">
        <v>6</v>
      </c>
      <c r="J799">
        <v>-33.200000000000003</v>
      </c>
      <c r="L799" t="s">
        <v>493</v>
      </c>
    </row>
    <row r="800" spans="1:12" hidden="1" x14ac:dyDescent="0.25">
      <c r="A800">
        <v>38385</v>
      </c>
      <c r="B800" s="2">
        <v>36854</v>
      </c>
      <c r="C800" t="s">
        <v>320</v>
      </c>
      <c r="D800">
        <v>2000</v>
      </c>
      <c r="F800" t="s">
        <v>330</v>
      </c>
      <c r="H800" t="s">
        <v>6</v>
      </c>
      <c r="J800">
        <v>-273.07</v>
      </c>
      <c r="L800" t="s">
        <v>494</v>
      </c>
    </row>
    <row r="801" spans="1:12" hidden="1" x14ac:dyDescent="0.25">
      <c r="A801">
        <v>38385</v>
      </c>
      <c r="B801" s="2">
        <v>36854</v>
      </c>
      <c r="C801" t="s">
        <v>320</v>
      </c>
      <c r="D801">
        <v>2000</v>
      </c>
      <c r="F801" t="s">
        <v>350</v>
      </c>
      <c r="H801" t="s">
        <v>355</v>
      </c>
      <c r="I801" t="s">
        <v>53</v>
      </c>
      <c r="J801">
        <v>-29</v>
      </c>
      <c r="L801" t="s">
        <v>355</v>
      </c>
    </row>
    <row r="802" spans="1:12" hidden="1" x14ac:dyDescent="0.25">
      <c r="A802">
        <v>38385</v>
      </c>
      <c r="B802" s="2">
        <v>36854</v>
      </c>
      <c r="C802" t="s">
        <v>320</v>
      </c>
      <c r="D802">
        <v>2000</v>
      </c>
      <c r="F802" t="s">
        <v>330</v>
      </c>
      <c r="H802" t="s">
        <v>6</v>
      </c>
      <c r="J802">
        <v>-25.02</v>
      </c>
      <c r="L802" t="s">
        <v>493</v>
      </c>
    </row>
    <row r="803" spans="1:12" hidden="1" x14ac:dyDescent="0.25">
      <c r="A803">
        <v>38385</v>
      </c>
      <c r="B803" s="2">
        <v>36858</v>
      </c>
      <c r="C803" t="s">
        <v>320</v>
      </c>
      <c r="D803">
        <v>2000</v>
      </c>
      <c r="F803" t="s">
        <v>113</v>
      </c>
      <c r="H803" t="s">
        <v>115</v>
      </c>
      <c r="I803" t="s">
        <v>116</v>
      </c>
      <c r="J803" s="8">
        <v>10000</v>
      </c>
      <c r="L803" t="s">
        <v>358</v>
      </c>
    </row>
    <row r="804" spans="1:12" hidden="1" x14ac:dyDescent="0.25">
      <c r="A804">
        <v>38385</v>
      </c>
      <c r="B804" s="2">
        <v>36859</v>
      </c>
      <c r="C804" t="s">
        <v>320</v>
      </c>
      <c r="D804">
        <v>2000</v>
      </c>
      <c r="F804" t="s">
        <v>350</v>
      </c>
      <c r="H804" t="s">
        <v>355</v>
      </c>
      <c r="I804" t="s">
        <v>53</v>
      </c>
      <c r="J804">
        <v>-25</v>
      </c>
      <c r="L804" t="s">
        <v>355</v>
      </c>
    </row>
    <row r="805" spans="1:12" hidden="1" x14ac:dyDescent="0.25">
      <c r="A805">
        <v>38385</v>
      </c>
      <c r="B805" s="2">
        <v>36860</v>
      </c>
      <c r="C805" t="s">
        <v>320</v>
      </c>
      <c r="D805">
        <v>2000</v>
      </c>
      <c r="F805" t="s">
        <v>390</v>
      </c>
      <c r="H805" t="s">
        <v>6</v>
      </c>
      <c r="J805">
        <v>-22.41</v>
      </c>
      <c r="L805" t="s">
        <v>493</v>
      </c>
    </row>
    <row r="806" spans="1:12" hidden="1" x14ac:dyDescent="0.25">
      <c r="A806">
        <v>38385</v>
      </c>
      <c r="B806" s="2">
        <v>36860</v>
      </c>
      <c r="C806" t="s">
        <v>320</v>
      </c>
      <c r="D806">
        <v>2000</v>
      </c>
      <c r="F806" t="s">
        <v>331</v>
      </c>
      <c r="H806" t="s">
        <v>6</v>
      </c>
      <c r="J806" s="7">
        <v>-16.71</v>
      </c>
      <c r="L806" t="s">
        <v>493</v>
      </c>
    </row>
    <row r="807" spans="1:12" hidden="1" x14ac:dyDescent="0.25">
      <c r="A807">
        <v>38385</v>
      </c>
      <c r="B807" s="2">
        <v>36860</v>
      </c>
      <c r="C807" t="s">
        <v>320</v>
      </c>
      <c r="D807">
        <v>2000</v>
      </c>
      <c r="F807" t="s">
        <v>163</v>
      </c>
      <c r="H807" t="s">
        <v>18</v>
      </c>
      <c r="I807" t="s">
        <v>19</v>
      </c>
      <c r="J807">
        <v>-10</v>
      </c>
      <c r="L807" t="str">
        <f>IF(H807="Personal","Personal","Operating")</f>
        <v>Operating</v>
      </c>
    </row>
    <row r="808" spans="1:12" hidden="1" x14ac:dyDescent="0.25">
      <c r="A808">
        <v>38385</v>
      </c>
      <c r="B808" s="2">
        <v>36836</v>
      </c>
      <c r="C808" t="s">
        <v>320</v>
      </c>
      <c r="D808">
        <v>2000</v>
      </c>
      <c r="E808">
        <v>1192</v>
      </c>
      <c r="F808" t="s">
        <v>588</v>
      </c>
      <c r="G808" t="s">
        <v>589</v>
      </c>
      <c r="H808" t="s">
        <v>355</v>
      </c>
      <c r="J808">
        <v>-72.3</v>
      </c>
      <c r="L808" t="s">
        <v>355</v>
      </c>
    </row>
    <row r="809" spans="1:12" hidden="1" x14ac:dyDescent="0.25">
      <c r="A809">
        <v>38385</v>
      </c>
      <c r="B809" s="2">
        <v>36836</v>
      </c>
      <c r="C809" t="s">
        <v>320</v>
      </c>
      <c r="D809">
        <v>2000</v>
      </c>
      <c r="E809">
        <v>1193</v>
      </c>
      <c r="F809" t="s">
        <v>586</v>
      </c>
      <c r="G809" t="s">
        <v>587</v>
      </c>
      <c r="H809" t="s">
        <v>355</v>
      </c>
      <c r="J809">
        <v>-200</v>
      </c>
      <c r="L809" t="s">
        <v>355</v>
      </c>
    </row>
    <row r="810" spans="1:12" hidden="1" x14ac:dyDescent="0.25">
      <c r="A810">
        <v>38385</v>
      </c>
      <c r="B810" s="2">
        <v>36838</v>
      </c>
      <c r="C810" t="s">
        <v>320</v>
      </c>
      <c r="D810">
        <v>2000</v>
      </c>
      <c r="E810">
        <v>1194</v>
      </c>
      <c r="F810" t="s">
        <v>325</v>
      </c>
      <c r="H810" t="s">
        <v>358</v>
      </c>
      <c r="J810">
        <v>-3941.3</v>
      </c>
      <c r="L810" t="s">
        <v>358</v>
      </c>
    </row>
    <row r="811" spans="1:12" hidden="1" x14ac:dyDescent="0.25">
      <c r="A811">
        <v>38385</v>
      </c>
      <c r="B811" s="2">
        <v>36836</v>
      </c>
      <c r="C811" t="s">
        <v>320</v>
      </c>
      <c r="D811">
        <v>2000</v>
      </c>
      <c r="E811">
        <v>1195</v>
      </c>
      <c r="F811" t="s">
        <v>391</v>
      </c>
      <c r="G811" t="s">
        <v>592</v>
      </c>
      <c r="H811" t="s">
        <v>355</v>
      </c>
      <c r="J811">
        <v>-496.58</v>
      </c>
      <c r="L811" t="s">
        <v>355</v>
      </c>
    </row>
    <row r="812" spans="1:12" hidden="1" x14ac:dyDescent="0.25">
      <c r="A812">
        <v>38385</v>
      </c>
      <c r="B812" s="2">
        <v>36845</v>
      </c>
      <c r="C812" t="s">
        <v>320</v>
      </c>
      <c r="D812">
        <v>2000</v>
      </c>
      <c r="E812">
        <v>1196</v>
      </c>
      <c r="F812" t="s">
        <v>394</v>
      </c>
      <c r="H812" t="s">
        <v>355</v>
      </c>
      <c r="I812" t="s">
        <v>356</v>
      </c>
      <c r="J812" s="7">
        <v>-792.28</v>
      </c>
      <c r="L812" t="s">
        <v>355</v>
      </c>
    </row>
    <row r="813" spans="1:12" hidden="1" x14ac:dyDescent="0.25">
      <c r="A813">
        <v>38385</v>
      </c>
      <c r="B813" s="2">
        <v>36839</v>
      </c>
      <c r="C813" t="s">
        <v>320</v>
      </c>
      <c r="D813">
        <v>2000</v>
      </c>
      <c r="E813">
        <v>1197</v>
      </c>
      <c r="F813" t="s">
        <v>590</v>
      </c>
      <c r="G813" t="s">
        <v>591</v>
      </c>
      <c r="H813" t="s">
        <v>355</v>
      </c>
      <c r="I813" t="s">
        <v>356</v>
      </c>
      <c r="J813">
        <v>-10000</v>
      </c>
      <c r="L813" t="s">
        <v>355</v>
      </c>
    </row>
    <row r="814" spans="1:12" hidden="1" x14ac:dyDescent="0.25">
      <c r="A814">
        <v>38385</v>
      </c>
      <c r="B814" s="2">
        <v>36847</v>
      </c>
      <c r="C814" t="s">
        <v>320</v>
      </c>
      <c r="D814">
        <v>2000</v>
      </c>
      <c r="E814">
        <v>1198</v>
      </c>
      <c r="F814" t="s">
        <v>63</v>
      </c>
      <c r="G814" t="s">
        <v>575</v>
      </c>
      <c r="H814" t="s">
        <v>6</v>
      </c>
      <c r="J814">
        <v>-339.14</v>
      </c>
      <c r="L814" t="s">
        <v>493</v>
      </c>
    </row>
    <row r="815" spans="1:12" hidden="1" x14ac:dyDescent="0.25">
      <c r="A815">
        <v>38385</v>
      </c>
      <c r="B815" s="2">
        <v>36847</v>
      </c>
      <c r="C815" t="s">
        <v>320</v>
      </c>
      <c r="D815">
        <v>2000</v>
      </c>
      <c r="E815">
        <v>1199</v>
      </c>
      <c r="F815" t="s">
        <v>136</v>
      </c>
      <c r="G815" t="s">
        <v>575</v>
      </c>
      <c r="H815" t="s">
        <v>6</v>
      </c>
      <c r="J815">
        <v>-118.06</v>
      </c>
      <c r="L815" t="s">
        <v>493</v>
      </c>
    </row>
    <row r="816" spans="1:12" hidden="1" x14ac:dyDescent="0.25">
      <c r="A816">
        <v>38385</v>
      </c>
      <c r="B816" s="2">
        <v>36864</v>
      </c>
      <c r="C816" t="s">
        <v>496</v>
      </c>
      <c r="D816">
        <v>2000</v>
      </c>
      <c r="F816" t="s">
        <v>331</v>
      </c>
      <c r="H816" t="s">
        <v>6</v>
      </c>
      <c r="J816">
        <v>-355.99</v>
      </c>
      <c r="L816" t="s">
        <v>494</v>
      </c>
    </row>
    <row r="817" spans="1:12" hidden="1" x14ac:dyDescent="0.25">
      <c r="A817">
        <v>38385</v>
      </c>
      <c r="B817" s="2">
        <v>36864</v>
      </c>
      <c r="C817" t="s">
        <v>496</v>
      </c>
      <c r="D817">
        <v>2000</v>
      </c>
      <c r="F817" t="s">
        <v>330</v>
      </c>
      <c r="H817" t="s">
        <v>6</v>
      </c>
      <c r="J817">
        <v>-34.78</v>
      </c>
      <c r="L817" t="s">
        <v>493</v>
      </c>
    </row>
    <row r="818" spans="1:12" hidden="1" x14ac:dyDescent="0.25">
      <c r="A818">
        <v>38385</v>
      </c>
      <c r="B818" s="2">
        <v>36864</v>
      </c>
      <c r="C818" t="s">
        <v>496</v>
      </c>
      <c r="D818">
        <v>2000</v>
      </c>
      <c r="F818" t="s">
        <v>36</v>
      </c>
      <c r="H818" t="s">
        <v>6</v>
      </c>
      <c r="J818">
        <v>-19.86</v>
      </c>
      <c r="L818" t="s">
        <v>493</v>
      </c>
    </row>
    <row r="819" spans="1:12" hidden="1" x14ac:dyDescent="0.25">
      <c r="A819">
        <v>38385</v>
      </c>
      <c r="B819" s="2">
        <v>36865</v>
      </c>
      <c r="C819" t="s">
        <v>496</v>
      </c>
      <c r="D819">
        <v>2000</v>
      </c>
      <c r="F819" t="s">
        <v>331</v>
      </c>
      <c r="H819" t="s">
        <v>6</v>
      </c>
      <c r="J819">
        <v>-30.31</v>
      </c>
      <c r="L819" t="s">
        <v>493</v>
      </c>
    </row>
    <row r="820" spans="1:12" hidden="1" x14ac:dyDescent="0.25">
      <c r="A820">
        <v>38385</v>
      </c>
      <c r="B820" s="2">
        <v>36866</v>
      </c>
      <c r="C820" t="s">
        <v>496</v>
      </c>
      <c r="D820">
        <v>2000</v>
      </c>
      <c r="F820" t="s">
        <v>485</v>
      </c>
      <c r="H820" t="s">
        <v>6</v>
      </c>
      <c r="J820">
        <v>-57.33</v>
      </c>
      <c r="L820" t="s">
        <v>493</v>
      </c>
    </row>
    <row r="821" spans="1:12" hidden="1" x14ac:dyDescent="0.25">
      <c r="A821">
        <v>38385</v>
      </c>
      <c r="B821" s="2">
        <v>36867</v>
      </c>
      <c r="C821" t="s">
        <v>496</v>
      </c>
      <c r="D821">
        <v>2000</v>
      </c>
      <c r="F821" t="s">
        <v>484</v>
      </c>
      <c r="H821" t="s">
        <v>355</v>
      </c>
      <c r="I821" t="s">
        <v>53</v>
      </c>
      <c r="J821">
        <v>-25</v>
      </c>
      <c r="L821" t="s">
        <v>355</v>
      </c>
    </row>
    <row r="822" spans="1:12" hidden="1" x14ac:dyDescent="0.25">
      <c r="A822">
        <v>38385</v>
      </c>
      <c r="B822" s="2">
        <v>36868</v>
      </c>
      <c r="C822" t="s">
        <v>496</v>
      </c>
      <c r="D822">
        <v>2000</v>
      </c>
      <c r="F822" t="s">
        <v>585</v>
      </c>
      <c r="H822" t="s">
        <v>6</v>
      </c>
      <c r="J822">
        <v>-65.31</v>
      </c>
      <c r="L822" t="s">
        <v>494</v>
      </c>
    </row>
    <row r="823" spans="1:12" hidden="1" x14ac:dyDescent="0.25">
      <c r="A823">
        <v>38385</v>
      </c>
      <c r="B823" s="2">
        <v>36868</v>
      </c>
      <c r="C823" t="s">
        <v>496</v>
      </c>
      <c r="D823">
        <v>2000</v>
      </c>
      <c r="F823" t="s">
        <v>330</v>
      </c>
      <c r="H823" t="s">
        <v>6</v>
      </c>
      <c r="J823">
        <v>-44.03</v>
      </c>
      <c r="L823" t="s">
        <v>493</v>
      </c>
    </row>
    <row r="824" spans="1:12" hidden="1" x14ac:dyDescent="0.25">
      <c r="A824">
        <v>38385</v>
      </c>
      <c r="B824" s="2">
        <v>36871</v>
      </c>
      <c r="C824" t="s">
        <v>496</v>
      </c>
      <c r="D824">
        <v>2000</v>
      </c>
      <c r="F824" t="s">
        <v>330</v>
      </c>
      <c r="H824" t="s">
        <v>6</v>
      </c>
      <c r="J824">
        <v>15.98</v>
      </c>
      <c r="L824" t="s">
        <v>493</v>
      </c>
    </row>
    <row r="825" spans="1:12" hidden="1" x14ac:dyDescent="0.25">
      <c r="A825">
        <v>38385</v>
      </c>
      <c r="B825" s="2">
        <v>36871</v>
      </c>
      <c r="C825" t="s">
        <v>496</v>
      </c>
      <c r="D825">
        <v>2000</v>
      </c>
      <c r="F825" t="s">
        <v>330</v>
      </c>
      <c r="H825" t="s">
        <v>6</v>
      </c>
      <c r="J825">
        <v>-42.81</v>
      </c>
      <c r="L825" t="s">
        <v>493</v>
      </c>
    </row>
    <row r="826" spans="1:12" hidden="1" x14ac:dyDescent="0.25">
      <c r="A826">
        <v>38385</v>
      </c>
      <c r="B826" s="2">
        <v>36872</v>
      </c>
      <c r="C826" t="s">
        <v>496</v>
      </c>
      <c r="D826">
        <v>2000</v>
      </c>
      <c r="F826" t="s">
        <v>55</v>
      </c>
      <c r="H826" t="s">
        <v>6</v>
      </c>
      <c r="J826">
        <v>-84.36</v>
      </c>
      <c r="L826" t="s">
        <v>493</v>
      </c>
    </row>
    <row r="827" spans="1:12" hidden="1" x14ac:dyDescent="0.25">
      <c r="A827">
        <v>38385</v>
      </c>
      <c r="B827" s="2">
        <v>36873</v>
      </c>
      <c r="C827" t="s">
        <v>496</v>
      </c>
      <c r="D827">
        <v>2000</v>
      </c>
      <c r="F827" t="s">
        <v>599</v>
      </c>
      <c r="H827" t="s">
        <v>355</v>
      </c>
      <c r="I827" t="s">
        <v>356</v>
      </c>
      <c r="J827">
        <v>1128.1400000000001</v>
      </c>
      <c r="L827" t="s">
        <v>355</v>
      </c>
    </row>
    <row r="828" spans="1:12" hidden="1" x14ac:dyDescent="0.25">
      <c r="A828">
        <v>38385</v>
      </c>
      <c r="B828" s="2">
        <v>36874</v>
      </c>
      <c r="C828" t="s">
        <v>496</v>
      </c>
      <c r="D828">
        <v>2000</v>
      </c>
      <c r="F828" t="s">
        <v>331</v>
      </c>
      <c r="H828" t="s">
        <v>6</v>
      </c>
      <c r="J828" s="7">
        <v>-375.89</v>
      </c>
      <c r="L828" t="s">
        <v>494</v>
      </c>
    </row>
    <row r="829" spans="1:12" hidden="1" x14ac:dyDescent="0.25">
      <c r="A829">
        <v>38385</v>
      </c>
      <c r="B829" s="2">
        <v>36875</v>
      </c>
      <c r="C829" t="s">
        <v>496</v>
      </c>
      <c r="D829">
        <v>2000</v>
      </c>
      <c r="F829" t="s">
        <v>347</v>
      </c>
      <c r="H829" t="s">
        <v>355</v>
      </c>
      <c r="I829" t="s">
        <v>53</v>
      </c>
      <c r="J829">
        <v>-20</v>
      </c>
      <c r="L829" t="s">
        <v>355</v>
      </c>
    </row>
    <row r="830" spans="1:12" hidden="1" x14ac:dyDescent="0.25">
      <c r="A830">
        <v>38385</v>
      </c>
      <c r="B830" s="2">
        <v>36878</v>
      </c>
      <c r="C830" t="s">
        <v>496</v>
      </c>
      <c r="D830">
        <v>2000</v>
      </c>
      <c r="F830" t="s">
        <v>330</v>
      </c>
      <c r="H830" t="s">
        <v>6</v>
      </c>
      <c r="J830">
        <v>-118.81</v>
      </c>
      <c r="L830" t="s">
        <v>494</v>
      </c>
    </row>
    <row r="831" spans="1:12" hidden="1" x14ac:dyDescent="0.25">
      <c r="A831">
        <v>38385</v>
      </c>
      <c r="B831" s="2">
        <v>36878</v>
      </c>
      <c r="C831" t="s">
        <v>496</v>
      </c>
      <c r="D831">
        <v>2000</v>
      </c>
      <c r="F831" t="s">
        <v>55</v>
      </c>
      <c r="H831" t="s">
        <v>6</v>
      </c>
      <c r="J831">
        <v>-108.22</v>
      </c>
      <c r="L831" t="s">
        <v>493</v>
      </c>
    </row>
    <row r="832" spans="1:12" hidden="1" x14ac:dyDescent="0.25">
      <c r="A832">
        <v>38385</v>
      </c>
      <c r="B832" s="2">
        <v>36878</v>
      </c>
      <c r="C832" t="s">
        <v>496</v>
      </c>
      <c r="D832">
        <v>2000</v>
      </c>
      <c r="F832" t="s">
        <v>330</v>
      </c>
      <c r="H832" t="s">
        <v>6</v>
      </c>
      <c r="J832">
        <v>-16.309999999999999</v>
      </c>
      <c r="L832" t="s">
        <v>355</v>
      </c>
    </row>
    <row r="833" spans="1:12" hidden="1" x14ac:dyDescent="0.25">
      <c r="A833">
        <v>38385</v>
      </c>
      <c r="B833" s="2">
        <v>36878</v>
      </c>
      <c r="C833" t="s">
        <v>496</v>
      </c>
      <c r="D833">
        <v>2000</v>
      </c>
      <c r="F833" t="s">
        <v>330</v>
      </c>
      <c r="H833" t="s">
        <v>6</v>
      </c>
      <c r="J833">
        <v>-11.66</v>
      </c>
      <c r="L833" t="s">
        <v>355</v>
      </c>
    </row>
    <row r="834" spans="1:12" hidden="1" x14ac:dyDescent="0.25">
      <c r="A834">
        <v>38385</v>
      </c>
      <c r="B834" s="2">
        <v>36880</v>
      </c>
      <c r="C834" t="s">
        <v>496</v>
      </c>
      <c r="D834">
        <v>2000</v>
      </c>
      <c r="F834" t="s">
        <v>113</v>
      </c>
      <c r="H834" t="s">
        <v>115</v>
      </c>
      <c r="I834" t="s">
        <v>116</v>
      </c>
      <c r="J834" s="8">
        <v>10000</v>
      </c>
      <c r="L834" t="s">
        <v>358</v>
      </c>
    </row>
    <row r="835" spans="1:12" hidden="1" x14ac:dyDescent="0.25">
      <c r="A835">
        <v>38385</v>
      </c>
      <c r="B835" s="2">
        <v>36881</v>
      </c>
      <c r="C835" t="s">
        <v>496</v>
      </c>
      <c r="D835">
        <v>2000</v>
      </c>
      <c r="F835" t="s">
        <v>331</v>
      </c>
      <c r="H835" t="s">
        <v>6</v>
      </c>
      <c r="J835">
        <v>-23.36</v>
      </c>
      <c r="L835" t="s">
        <v>493</v>
      </c>
    </row>
    <row r="836" spans="1:12" hidden="1" x14ac:dyDescent="0.25">
      <c r="A836">
        <v>38385</v>
      </c>
      <c r="B836" s="2">
        <v>36886</v>
      </c>
      <c r="C836" t="s">
        <v>496</v>
      </c>
      <c r="D836">
        <v>2000</v>
      </c>
      <c r="F836" t="s">
        <v>331</v>
      </c>
      <c r="H836" t="s">
        <v>6</v>
      </c>
      <c r="J836">
        <v>-330.9</v>
      </c>
      <c r="L836" t="s">
        <v>494</v>
      </c>
    </row>
    <row r="837" spans="1:12" hidden="1" x14ac:dyDescent="0.25">
      <c r="A837">
        <v>38385</v>
      </c>
      <c r="B837" s="2">
        <v>36886</v>
      </c>
      <c r="C837" t="s">
        <v>496</v>
      </c>
      <c r="D837">
        <v>2000</v>
      </c>
      <c r="F837" t="s">
        <v>330</v>
      </c>
      <c r="H837" t="s">
        <v>6</v>
      </c>
      <c r="J837">
        <v>-77.150000000000006</v>
      </c>
      <c r="L837" t="s">
        <v>493</v>
      </c>
    </row>
    <row r="838" spans="1:12" hidden="1" x14ac:dyDescent="0.25">
      <c r="A838">
        <v>38385</v>
      </c>
      <c r="B838" s="2">
        <v>36886</v>
      </c>
      <c r="C838" t="s">
        <v>496</v>
      </c>
      <c r="D838">
        <v>2000</v>
      </c>
      <c r="F838" t="s">
        <v>484</v>
      </c>
      <c r="H838" t="s">
        <v>355</v>
      </c>
      <c r="I838" t="s">
        <v>53</v>
      </c>
      <c r="J838">
        <v>-20</v>
      </c>
      <c r="L838" t="s">
        <v>355</v>
      </c>
    </row>
    <row r="839" spans="1:12" hidden="1" x14ac:dyDescent="0.25">
      <c r="A839">
        <v>38385</v>
      </c>
      <c r="B839" s="2">
        <v>36887</v>
      </c>
      <c r="C839" t="s">
        <v>496</v>
      </c>
      <c r="D839">
        <v>2000</v>
      </c>
      <c r="F839" t="s">
        <v>390</v>
      </c>
      <c r="H839" t="s">
        <v>6</v>
      </c>
      <c r="J839">
        <v>-35.29</v>
      </c>
      <c r="L839" t="s">
        <v>493</v>
      </c>
    </row>
    <row r="840" spans="1:12" hidden="1" x14ac:dyDescent="0.25">
      <c r="A840">
        <v>38385</v>
      </c>
      <c r="B840" s="2">
        <v>36888</v>
      </c>
      <c r="C840" t="s">
        <v>496</v>
      </c>
      <c r="D840">
        <v>200</v>
      </c>
      <c r="F840" t="s">
        <v>330</v>
      </c>
      <c r="H840" t="s">
        <v>6</v>
      </c>
      <c r="J840">
        <v>-23.93</v>
      </c>
      <c r="L840" t="s">
        <v>493</v>
      </c>
    </row>
    <row r="841" spans="1:12" hidden="1" x14ac:dyDescent="0.25">
      <c r="A841">
        <v>38385</v>
      </c>
      <c r="B841" s="2">
        <v>36889</v>
      </c>
      <c r="C841" t="s">
        <v>496</v>
      </c>
      <c r="D841">
        <v>2000</v>
      </c>
      <c r="F841" t="s">
        <v>330</v>
      </c>
      <c r="H841" t="s">
        <v>6</v>
      </c>
      <c r="J841">
        <v>-54.29</v>
      </c>
      <c r="L841" t="s">
        <v>493</v>
      </c>
    </row>
    <row r="842" spans="1:12" hidden="1" x14ac:dyDescent="0.25">
      <c r="A842">
        <v>38385</v>
      </c>
      <c r="B842" s="2">
        <v>36867</v>
      </c>
      <c r="C842" t="s">
        <v>496</v>
      </c>
      <c r="D842">
        <v>2000</v>
      </c>
      <c r="E842">
        <v>1200</v>
      </c>
      <c r="F842" t="s">
        <v>325</v>
      </c>
      <c r="H842" t="s">
        <v>358</v>
      </c>
      <c r="J842">
        <v>-3941.3</v>
      </c>
      <c r="L842" t="s">
        <v>358</v>
      </c>
    </row>
    <row r="843" spans="1:12" hidden="1" x14ac:dyDescent="0.25">
      <c r="A843">
        <v>38385</v>
      </c>
      <c r="B843" s="2">
        <v>36873</v>
      </c>
      <c r="C843" t="s">
        <v>496</v>
      </c>
      <c r="D843">
        <v>2000</v>
      </c>
      <c r="E843">
        <v>1201</v>
      </c>
      <c r="F843" t="s">
        <v>394</v>
      </c>
      <c r="H843" t="s">
        <v>355</v>
      </c>
      <c r="I843" t="s">
        <v>356</v>
      </c>
      <c r="J843" s="7">
        <v>-792.28</v>
      </c>
      <c r="L843" t="s">
        <v>355</v>
      </c>
    </row>
    <row r="844" spans="1:12" hidden="1" x14ac:dyDescent="0.25">
      <c r="A844">
        <v>38385</v>
      </c>
      <c r="B844" s="2">
        <v>36868</v>
      </c>
      <c r="C844" t="s">
        <v>496</v>
      </c>
      <c r="D844">
        <v>2000</v>
      </c>
      <c r="E844">
        <v>1202</v>
      </c>
      <c r="F844" t="s">
        <v>391</v>
      </c>
      <c r="G844" t="s">
        <v>592</v>
      </c>
      <c r="H844" t="s">
        <v>355</v>
      </c>
      <c r="J844">
        <v>-496.58</v>
      </c>
      <c r="L844" t="s">
        <v>355</v>
      </c>
    </row>
    <row r="845" spans="1:12" hidden="1" x14ac:dyDescent="0.25">
      <c r="A845">
        <v>38385</v>
      </c>
      <c r="B845" s="2">
        <v>36878</v>
      </c>
      <c r="C845" t="s">
        <v>496</v>
      </c>
      <c r="D845">
        <v>2000</v>
      </c>
      <c r="E845">
        <v>1203</v>
      </c>
      <c r="F845" t="s">
        <v>600</v>
      </c>
      <c r="G845" t="s">
        <v>601</v>
      </c>
      <c r="H845" t="s">
        <v>355</v>
      </c>
      <c r="I845" t="s">
        <v>356</v>
      </c>
      <c r="J845">
        <v>-1500</v>
      </c>
      <c r="L845" t="s">
        <v>355</v>
      </c>
    </row>
    <row r="846" spans="1:12" hidden="1" x14ac:dyDescent="0.25">
      <c r="A846">
        <v>38385</v>
      </c>
      <c r="B846" s="2">
        <v>36875</v>
      </c>
      <c r="C846" t="s">
        <v>496</v>
      </c>
      <c r="D846">
        <v>2000</v>
      </c>
      <c r="E846">
        <v>1204</v>
      </c>
      <c r="F846" t="s">
        <v>136</v>
      </c>
      <c r="G846" t="s">
        <v>602</v>
      </c>
      <c r="H846" t="s">
        <v>6</v>
      </c>
      <c r="J846">
        <v>-294.16000000000003</v>
      </c>
      <c r="L846" t="s">
        <v>493</v>
      </c>
    </row>
    <row r="847" spans="1:12" hidden="1" x14ac:dyDescent="0.25">
      <c r="A847">
        <v>38385</v>
      </c>
      <c r="B847" s="2">
        <v>36874</v>
      </c>
      <c r="C847" t="s">
        <v>496</v>
      </c>
      <c r="D847">
        <v>2000</v>
      </c>
      <c r="E847">
        <v>1205</v>
      </c>
      <c r="F847" t="s">
        <v>63</v>
      </c>
      <c r="H847" t="s">
        <v>6</v>
      </c>
      <c r="J847">
        <v>-9.8800000000000008</v>
      </c>
      <c r="L847" t="s">
        <v>493</v>
      </c>
    </row>
    <row r="848" spans="1:12" hidden="1" x14ac:dyDescent="0.25">
      <c r="A848">
        <v>38385</v>
      </c>
      <c r="B848" s="2">
        <v>36889</v>
      </c>
      <c r="C848" t="s">
        <v>496</v>
      </c>
      <c r="D848">
        <v>2000</v>
      </c>
      <c r="E848">
        <v>1206</v>
      </c>
      <c r="F848" t="s">
        <v>603</v>
      </c>
      <c r="G848" t="s">
        <v>604</v>
      </c>
      <c r="H848" t="s">
        <v>355</v>
      </c>
      <c r="I848" t="s">
        <v>356</v>
      </c>
      <c r="J848">
        <v>-250</v>
      </c>
      <c r="L848" t="s">
        <v>355</v>
      </c>
    </row>
    <row r="849" spans="1:13" hidden="1" x14ac:dyDescent="0.25">
      <c r="A849">
        <v>38385</v>
      </c>
      <c r="B849" s="2">
        <v>36887</v>
      </c>
      <c r="C849" t="s">
        <v>496</v>
      </c>
      <c r="D849">
        <v>2000</v>
      </c>
      <c r="E849">
        <v>1207</v>
      </c>
      <c r="F849" t="s">
        <v>324</v>
      </c>
      <c r="G849" t="s">
        <v>605</v>
      </c>
      <c r="H849" t="s">
        <v>3</v>
      </c>
      <c r="I849" t="s">
        <v>4</v>
      </c>
      <c r="J849">
        <v>-6000</v>
      </c>
      <c r="L849" t="s">
        <v>494</v>
      </c>
    </row>
    <row r="850" spans="1:13" hidden="1" x14ac:dyDescent="0.25">
      <c r="A850">
        <v>38385</v>
      </c>
      <c r="B850" s="2">
        <v>36880</v>
      </c>
      <c r="C850" t="s">
        <v>496</v>
      </c>
      <c r="D850">
        <v>2000</v>
      </c>
      <c r="E850">
        <v>1208</v>
      </c>
      <c r="F850" t="s">
        <v>606</v>
      </c>
      <c r="G850" t="s">
        <v>607</v>
      </c>
      <c r="H850" t="s">
        <v>355</v>
      </c>
      <c r="I850" t="s">
        <v>356</v>
      </c>
      <c r="J850">
        <v>-105</v>
      </c>
      <c r="L850" t="s">
        <v>355</v>
      </c>
    </row>
    <row r="851" spans="1:13" hidden="1" x14ac:dyDescent="0.25">
      <c r="A851">
        <v>38385</v>
      </c>
      <c r="B851" s="2">
        <v>36887</v>
      </c>
      <c r="C851" t="s">
        <v>496</v>
      </c>
      <c r="D851">
        <v>2000</v>
      </c>
      <c r="E851">
        <v>1209</v>
      </c>
      <c r="F851" t="s">
        <v>608</v>
      </c>
      <c r="G851" t="s">
        <v>609</v>
      </c>
      <c r="H851" t="s">
        <v>355</v>
      </c>
      <c r="J851">
        <v>-28.68</v>
      </c>
      <c r="L851" t="s">
        <v>355</v>
      </c>
    </row>
    <row r="852" spans="1:13" hidden="1" x14ac:dyDescent="0.25">
      <c r="A852">
        <v>38385</v>
      </c>
      <c r="B852" s="2">
        <v>36889</v>
      </c>
      <c r="C852" t="s">
        <v>496</v>
      </c>
      <c r="D852">
        <v>2000</v>
      </c>
      <c r="E852">
        <v>1210</v>
      </c>
      <c r="F852" t="s">
        <v>36</v>
      </c>
      <c r="G852" t="s">
        <v>610</v>
      </c>
      <c r="H852" t="s">
        <v>6</v>
      </c>
      <c r="J852">
        <v>-35.31</v>
      </c>
      <c r="L852" t="s">
        <v>355</v>
      </c>
    </row>
    <row r="853" spans="1:13" hidden="1" x14ac:dyDescent="0.25">
      <c r="A853">
        <v>35599</v>
      </c>
      <c r="B853" s="2">
        <v>36865</v>
      </c>
      <c r="C853" t="s">
        <v>496</v>
      </c>
      <c r="D853">
        <v>2000</v>
      </c>
      <c r="F853" t="s">
        <v>20</v>
      </c>
      <c r="G853" t="s">
        <v>611</v>
      </c>
      <c r="H853" t="s">
        <v>17</v>
      </c>
      <c r="I853" t="s">
        <v>20</v>
      </c>
      <c r="J853" s="8">
        <f>2015+1965</f>
        <v>3980</v>
      </c>
      <c r="L853" t="str">
        <f>IF(H853="Personal","Personal","Operating")</f>
        <v>Operating</v>
      </c>
    </row>
    <row r="854" spans="1:13" hidden="1" x14ac:dyDescent="0.25">
      <c r="A854">
        <v>35599</v>
      </c>
      <c r="B854" s="2">
        <v>36872</v>
      </c>
      <c r="C854" t="s">
        <v>496</v>
      </c>
      <c r="D854">
        <v>2000</v>
      </c>
      <c r="F854" t="s">
        <v>20</v>
      </c>
      <c r="G854" t="s">
        <v>612</v>
      </c>
      <c r="H854" t="s">
        <v>17</v>
      </c>
      <c r="I854" t="s">
        <v>20</v>
      </c>
      <c r="J854" s="8">
        <f>2207+2035+372.18</f>
        <v>4614.18</v>
      </c>
      <c r="L854" t="str">
        <f>IF(H854="Personal","Personal","Operating")</f>
        <v>Operating</v>
      </c>
    </row>
    <row r="855" spans="1:13" hidden="1" x14ac:dyDescent="0.25">
      <c r="A855">
        <v>35599</v>
      </c>
      <c r="B855" s="2">
        <v>36879</v>
      </c>
      <c r="C855" t="s">
        <v>496</v>
      </c>
      <c r="D855">
        <v>2000</v>
      </c>
      <c r="F855" t="s">
        <v>20</v>
      </c>
      <c r="G855" t="s">
        <v>613</v>
      </c>
      <c r="H855" t="s">
        <v>17</v>
      </c>
      <c r="I855" t="s">
        <v>20</v>
      </c>
      <c r="J855" s="8">
        <f>2837.5+1320</f>
        <v>4157.5</v>
      </c>
      <c r="L855" t="str">
        <f>IF(H855="Personal","Personal","Operating")</f>
        <v>Operating</v>
      </c>
    </row>
    <row r="856" spans="1:13" hidden="1" x14ac:dyDescent="0.25">
      <c r="A856">
        <v>35599</v>
      </c>
      <c r="B856" s="2">
        <v>36880</v>
      </c>
      <c r="C856" t="s">
        <v>496</v>
      </c>
      <c r="D856">
        <v>2000</v>
      </c>
      <c r="F856" t="s">
        <v>113</v>
      </c>
      <c r="G856" t="s">
        <v>114</v>
      </c>
      <c r="H856" t="s">
        <v>115</v>
      </c>
      <c r="I856" t="s">
        <v>116</v>
      </c>
      <c r="J856" s="8">
        <v>-10000</v>
      </c>
      <c r="L856" t="s">
        <v>358</v>
      </c>
    </row>
    <row r="857" spans="1:13" hidden="1" x14ac:dyDescent="0.25">
      <c r="A857">
        <v>35599</v>
      </c>
      <c r="B857" s="2">
        <v>36886</v>
      </c>
      <c r="C857" t="s">
        <v>496</v>
      </c>
      <c r="D857">
        <v>2000</v>
      </c>
      <c r="F857" t="s">
        <v>20</v>
      </c>
      <c r="G857" t="s">
        <v>614</v>
      </c>
      <c r="H857" t="s">
        <v>17</v>
      </c>
      <c r="I857" t="s">
        <v>20</v>
      </c>
      <c r="J857" s="8">
        <f>2729+860</f>
        <v>3589</v>
      </c>
      <c r="L857" t="str">
        <f>IF(H857="Personal","Personal","Operating")</f>
        <v>Operating</v>
      </c>
    </row>
    <row r="858" spans="1:13" hidden="1" x14ac:dyDescent="0.25">
      <c r="A858">
        <v>35599</v>
      </c>
      <c r="B858" s="2">
        <v>36864</v>
      </c>
      <c r="C858" t="s">
        <v>496</v>
      </c>
      <c r="D858">
        <v>2000</v>
      </c>
      <c r="F858" t="s">
        <v>101</v>
      </c>
      <c r="G858" t="s">
        <v>574</v>
      </c>
      <c r="H858" t="s">
        <v>51</v>
      </c>
      <c r="I858" t="s">
        <v>103</v>
      </c>
      <c r="J858" s="7">
        <f>-utility!AJ45</f>
        <v>-3684.9300000000012</v>
      </c>
      <c r="L858" t="str">
        <f>IF(H858="Personal","Personal","Operating")</f>
        <v>Operating</v>
      </c>
      <c r="M858" s="7"/>
    </row>
    <row r="859" spans="1:13" hidden="1" x14ac:dyDescent="0.25">
      <c r="A859">
        <v>35599</v>
      </c>
      <c r="B859" s="2">
        <v>36866</v>
      </c>
      <c r="C859" t="s">
        <v>496</v>
      </c>
      <c r="D859">
        <v>2000</v>
      </c>
      <c r="F859" t="s">
        <v>105</v>
      </c>
      <c r="G859" t="s">
        <v>574</v>
      </c>
      <c r="H859" t="s">
        <v>51</v>
      </c>
      <c r="I859" t="s">
        <v>53</v>
      </c>
      <c r="J859" s="7">
        <f>-utility!AK45</f>
        <v>-155.21</v>
      </c>
      <c r="L859" t="str">
        <f>IF(H859="Personal","Personal","Operating")</f>
        <v>Operating</v>
      </c>
    </row>
    <row r="860" spans="1:13" hidden="1" x14ac:dyDescent="0.25">
      <c r="A860">
        <v>35599</v>
      </c>
      <c r="B860" s="2">
        <v>36889</v>
      </c>
      <c r="C860" t="s">
        <v>496</v>
      </c>
      <c r="D860">
        <v>2000</v>
      </c>
      <c r="F860" t="s">
        <v>163</v>
      </c>
      <c r="G860" t="s">
        <v>162</v>
      </c>
      <c r="H860" t="s">
        <v>18</v>
      </c>
      <c r="I860" t="s">
        <v>19</v>
      </c>
      <c r="J860">
        <v>-2.12</v>
      </c>
      <c r="L860" t="str">
        <f>IF(H860="Personal","Personal","Operating")</f>
        <v>Operating</v>
      </c>
    </row>
    <row r="861" spans="1:13" hidden="1" x14ac:dyDescent="0.25">
      <c r="A861">
        <v>35599</v>
      </c>
      <c r="B861" s="2">
        <v>36866</v>
      </c>
      <c r="C861" t="s">
        <v>496</v>
      </c>
      <c r="D861">
        <v>2000</v>
      </c>
      <c r="E861">
        <v>1541</v>
      </c>
      <c r="F861" t="s">
        <v>620</v>
      </c>
      <c r="G861" t="s">
        <v>567</v>
      </c>
      <c r="H861" t="s">
        <v>17</v>
      </c>
      <c r="I861" t="s">
        <v>195</v>
      </c>
      <c r="J861">
        <v>-150</v>
      </c>
      <c r="L861" t="s">
        <v>493</v>
      </c>
    </row>
    <row r="862" spans="1:13" hidden="1" x14ac:dyDescent="0.25">
      <c r="A862">
        <v>35599</v>
      </c>
      <c r="B862" s="2">
        <v>36861</v>
      </c>
      <c r="C862" t="s">
        <v>496</v>
      </c>
      <c r="D862">
        <v>2000</v>
      </c>
      <c r="E862">
        <v>1542</v>
      </c>
      <c r="F862" t="s">
        <v>176</v>
      </c>
      <c r="H862" t="s">
        <v>3</v>
      </c>
      <c r="I862" t="s">
        <v>5</v>
      </c>
      <c r="J862">
        <v>-260</v>
      </c>
      <c r="L862" t="s">
        <v>493</v>
      </c>
    </row>
    <row r="863" spans="1:13" hidden="1" x14ac:dyDescent="0.25">
      <c r="A863">
        <v>35599</v>
      </c>
      <c r="B863" s="2">
        <v>36865</v>
      </c>
      <c r="C863" t="s">
        <v>496</v>
      </c>
      <c r="D863">
        <v>2000</v>
      </c>
      <c r="E863">
        <v>1543</v>
      </c>
      <c r="F863" t="s">
        <v>374</v>
      </c>
      <c r="H863" t="s">
        <v>3</v>
      </c>
      <c r="I863" t="s">
        <v>4</v>
      </c>
      <c r="J863">
        <v>-270</v>
      </c>
      <c r="L863" t="s">
        <v>493</v>
      </c>
    </row>
    <row r="864" spans="1:13" hidden="1" x14ac:dyDescent="0.25">
      <c r="A864">
        <v>35599</v>
      </c>
      <c r="B864" s="2">
        <v>36865</v>
      </c>
      <c r="C864" t="s">
        <v>496</v>
      </c>
      <c r="D864">
        <v>2000</v>
      </c>
      <c r="E864">
        <v>1544</v>
      </c>
      <c r="F864" t="s">
        <v>577</v>
      </c>
      <c r="H864" t="s">
        <v>3</v>
      </c>
      <c r="I864" t="s">
        <v>4</v>
      </c>
      <c r="J864">
        <v>-58.5</v>
      </c>
      <c r="L864" t="s">
        <v>493</v>
      </c>
    </row>
    <row r="865" spans="1:12" hidden="1" x14ac:dyDescent="0.25">
      <c r="A865">
        <v>35599</v>
      </c>
      <c r="B865" s="2">
        <v>36868</v>
      </c>
      <c r="C865" t="s">
        <v>496</v>
      </c>
      <c r="D865">
        <v>2000</v>
      </c>
      <c r="E865">
        <v>1545</v>
      </c>
      <c r="F865" t="s">
        <v>60</v>
      </c>
      <c r="H865" t="s">
        <v>18</v>
      </c>
      <c r="I865" t="s">
        <v>62</v>
      </c>
      <c r="J865">
        <v>-47.47</v>
      </c>
      <c r="L865" t="s">
        <v>493</v>
      </c>
    </row>
    <row r="866" spans="1:12" hidden="1" x14ac:dyDescent="0.25">
      <c r="A866">
        <v>35599</v>
      </c>
      <c r="B866" s="2">
        <v>36866</v>
      </c>
      <c r="C866" t="s">
        <v>496</v>
      </c>
      <c r="D866">
        <v>2000</v>
      </c>
      <c r="E866">
        <v>1546</v>
      </c>
      <c r="F866" t="s">
        <v>49</v>
      </c>
      <c r="H866" t="s">
        <v>51</v>
      </c>
      <c r="I866" t="s">
        <v>122</v>
      </c>
      <c r="J866">
        <v>-112.84</v>
      </c>
      <c r="L866" t="s">
        <v>493</v>
      </c>
    </row>
    <row r="867" spans="1:12" hidden="1" x14ac:dyDescent="0.25">
      <c r="A867">
        <v>35599</v>
      </c>
      <c r="B867" s="2">
        <v>36866</v>
      </c>
      <c r="C867" t="s">
        <v>496</v>
      </c>
      <c r="D867">
        <v>2000</v>
      </c>
      <c r="E867">
        <v>1547</v>
      </c>
      <c r="F867" t="s">
        <v>571</v>
      </c>
      <c r="H867" t="s">
        <v>51</v>
      </c>
      <c r="I867" t="s">
        <v>122</v>
      </c>
      <c r="J867">
        <v>-9.35</v>
      </c>
      <c r="L867" t="s">
        <v>493</v>
      </c>
    </row>
    <row r="868" spans="1:12" hidden="1" x14ac:dyDescent="0.25">
      <c r="A868">
        <v>35599</v>
      </c>
      <c r="B868" s="2">
        <v>36836</v>
      </c>
      <c r="C868" t="s">
        <v>496</v>
      </c>
      <c r="D868">
        <v>2000</v>
      </c>
      <c r="E868">
        <v>1548</v>
      </c>
      <c r="F868" t="s">
        <v>382</v>
      </c>
      <c r="H868" t="s">
        <v>18</v>
      </c>
      <c r="I868" t="s">
        <v>194</v>
      </c>
      <c r="J868">
        <v>-183.39</v>
      </c>
      <c r="L868" t="s">
        <v>493</v>
      </c>
    </row>
    <row r="869" spans="1:12" hidden="1" x14ac:dyDescent="0.25">
      <c r="A869">
        <v>35599</v>
      </c>
      <c r="B869" s="2">
        <v>36868</v>
      </c>
      <c r="C869" t="s">
        <v>496</v>
      </c>
      <c r="D869">
        <v>2000</v>
      </c>
      <c r="E869">
        <v>1549</v>
      </c>
      <c r="F869" t="s">
        <v>618</v>
      </c>
      <c r="G869" t="s">
        <v>619</v>
      </c>
      <c r="H869" t="s">
        <v>6</v>
      </c>
      <c r="I869" t="s">
        <v>38</v>
      </c>
      <c r="J869">
        <v>-162.38</v>
      </c>
      <c r="L869" t="s">
        <v>494</v>
      </c>
    </row>
    <row r="870" spans="1:12" hidden="1" x14ac:dyDescent="0.25">
      <c r="A870">
        <v>35599</v>
      </c>
      <c r="B870" s="2">
        <v>36871</v>
      </c>
      <c r="C870" t="s">
        <v>496</v>
      </c>
      <c r="D870">
        <v>2000</v>
      </c>
      <c r="E870">
        <v>1550</v>
      </c>
      <c r="F870" t="s">
        <v>176</v>
      </c>
      <c r="H870" t="s">
        <v>3</v>
      </c>
      <c r="I870" t="s">
        <v>5</v>
      </c>
      <c r="J870">
        <v>-260</v>
      </c>
      <c r="L870" t="s">
        <v>493</v>
      </c>
    </row>
    <row r="871" spans="1:12" hidden="1" x14ac:dyDescent="0.25">
      <c r="A871">
        <v>35599</v>
      </c>
      <c r="B871" s="2">
        <v>36874</v>
      </c>
      <c r="C871" t="s">
        <v>496</v>
      </c>
      <c r="D871">
        <v>2000</v>
      </c>
      <c r="E871">
        <v>1552</v>
      </c>
      <c r="F871" t="s">
        <v>57</v>
      </c>
      <c r="G871" t="s">
        <v>58</v>
      </c>
      <c r="H871" t="s">
        <v>6</v>
      </c>
      <c r="I871" t="s">
        <v>16</v>
      </c>
      <c r="J871">
        <v>-13.2</v>
      </c>
      <c r="L871" t="s">
        <v>493</v>
      </c>
    </row>
    <row r="872" spans="1:12" hidden="1" x14ac:dyDescent="0.25">
      <c r="A872">
        <v>35599</v>
      </c>
      <c r="B872" s="2">
        <v>36874</v>
      </c>
      <c r="C872" t="s">
        <v>496</v>
      </c>
      <c r="D872">
        <v>2000</v>
      </c>
      <c r="E872">
        <v>1553</v>
      </c>
      <c r="F872" t="s">
        <v>621</v>
      </c>
      <c r="G872" t="s">
        <v>622</v>
      </c>
      <c r="H872" t="s">
        <v>6</v>
      </c>
      <c r="I872" t="s">
        <v>38</v>
      </c>
      <c r="J872">
        <v>-155</v>
      </c>
      <c r="L872" t="s">
        <v>494</v>
      </c>
    </row>
    <row r="873" spans="1:12" hidden="1" x14ac:dyDescent="0.25">
      <c r="A873">
        <v>35599</v>
      </c>
      <c r="B873" s="2">
        <v>36874</v>
      </c>
      <c r="C873" t="s">
        <v>496</v>
      </c>
      <c r="D873">
        <v>2000</v>
      </c>
      <c r="E873">
        <v>1554</v>
      </c>
      <c r="F873" t="s">
        <v>176</v>
      </c>
      <c r="H873" t="s">
        <v>3</v>
      </c>
      <c r="I873" t="s">
        <v>5</v>
      </c>
      <c r="J873">
        <v>-260</v>
      </c>
      <c r="L873" t="s">
        <v>493</v>
      </c>
    </row>
    <row r="874" spans="1:12" hidden="1" x14ac:dyDescent="0.25">
      <c r="A874">
        <v>35599</v>
      </c>
      <c r="B874" s="2">
        <v>36874</v>
      </c>
      <c r="C874" t="s">
        <v>496</v>
      </c>
      <c r="D874">
        <v>2000</v>
      </c>
      <c r="E874">
        <v>1555</v>
      </c>
      <c r="F874" t="s">
        <v>374</v>
      </c>
      <c r="H874" t="s">
        <v>3</v>
      </c>
      <c r="I874" t="s">
        <v>4</v>
      </c>
      <c r="J874">
        <v>-270</v>
      </c>
      <c r="L874" t="s">
        <v>493</v>
      </c>
    </row>
    <row r="875" spans="1:12" hidden="1" x14ac:dyDescent="0.25">
      <c r="A875">
        <v>35599</v>
      </c>
      <c r="B875" s="2">
        <v>36875</v>
      </c>
      <c r="C875" t="s">
        <v>496</v>
      </c>
      <c r="D875">
        <v>2000</v>
      </c>
      <c r="E875">
        <v>1556</v>
      </c>
      <c r="F875" t="s">
        <v>55</v>
      </c>
      <c r="H875" t="s">
        <v>6</v>
      </c>
      <c r="I875" t="s">
        <v>15</v>
      </c>
      <c r="J875">
        <v>-35.869999999999997</v>
      </c>
      <c r="L875" t="s">
        <v>493</v>
      </c>
    </row>
    <row r="876" spans="1:12" hidden="1" x14ac:dyDescent="0.25">
      <c r="A876">
        <v>35599</v>
      </c>
      <c r="B876" s="2">
        <v>36875</v>
      </c>
      <c r="C876" t="s">
        <v>496</v>
      </c>
      <c r="D876">
        <v>2000</v>
      </c>
      <c r="E876">
        <v>1557</v>
      </c>
      <c r="F876" t="s">
        <v>616</v>
      </c>
      <c r="G876" t="s">
        <v>624</v>
      </c>
      <c r="H876" t="s">
        <v>17</v>
      </c>
      <c r="I876" t="s">
        <v>195</v>
      </c>
      <c r="J876">
        <v>-50</v>
      </c>
      <c r="L876" t="s">
        <v>493</v>
      </c>
    </row>
    <row r="877" spans="1:12" hidden="1" x14ac:dyDescent="0.25">
      <c r="A877">
        <v>35599</v>
      </c>
      <c r="B877" s="2">
        <v>36876</v>
      </c>
      <c r="C877" t="s">
        <v>496</v>
      </c>
      <c r="D877">
        <v>2000</v>
      </c>
      <c r="E877">
        <v>1558</v>
      </c>
      <c r="F877" t="s">
        <v>577</v>
      </c>
      <c r="G877" t="s">
        <v>164</v>
      </c>
      <c r="H877" t="s">
        <v>3</v>
      </c>
      <c r="I877" t="s">
        <v>4</v>
      </c>
      <c r="J877">
        <v>-81.25</v>
      </c>
      <c r="L877" t="s">
        <v>493</v>
      </c>
    </row>
    <row r="878" spans="1:12" hidden="1" x14ac:dyDescent="0.25">
      <c r="A878">
        <v>35599</v>
      </c>
      <c r="B878" s="2">
        <v>36879</v>
      </c>
      <c r="C878" t="s">
        <v>496</v>
      </c>
      <c r="D878">
        <v>2000</v>
      </c>
      <c r="E878">
        <v>1559</v>
      </c>
      <c r="F878" t="s">
        <v>623</v>
      </c>
      <c r="G878" t="s">
        <v>617</v>
      </c>
      <c r="H878" t="s">
        <v>17</v>
      </c>
      <c r="I878" t="s">
        <v>195</v>
      </c>
      <c r="J878">
        <v>-175</v>
      </c>
      <c r="L878" t="s">
        <v>493</v>
      </c>
    </row>
    <row r="879" spans="1:12" hidden="1" x14ac:dyDescent="0.25">
      <c r="A879">
        <v>35599</v>
      </c>
      <c r="B879" s="2">
        <v>36879</v>
      </c>
      <c r="C879" t="s">
        <v>496</v>
      </c>
      <c r="D879">
        <v>2000</v>
      </c>
      <c r="E879">
        <v>1560</v>
      </c>
      <c r="F879" t="s">
        <v>625</v>
      </c>
      <c r="G879" t="s">
        <v>626</v>
      </c>
      <c r="H879" t="s">
        <v>355</v>
      </c>
      <c r="I879" t="s">
        <v>115</v>
      </c>
      <c r="J879">
        <v>-50</v>
      </c>
      <c r="L879" t="s">
        <v>355</v>
      </c>
    </row>
    <row r="880" spans="1:12" hidden="1" x14ac:dyDescent="0.25">
      <c r="A880">
        <v>35599</v>
      </c>
      <c r="B880" s="2">
        <v>36882</v>
      </c>
      <c r="C880" t="s">
        <v>496</v>
      </c>
      <c r="D880">
        <v>2000</v>
      </c>
      <c r="E880">
        <v>1561</v>
      </c>
      <c r="F880" t="s">
        <v>474</v>
      </c>
      <c r="H880" t="s">
        <v>6</v>
      </c>
      <c r="I880" t="s">
        <v>13</v>
      </c>
      <c r="J880">
        <v>-298.35000000000002</v>
      </c>
      <c r="L880" t="s">
        <v>493</v>
      </c>
    </row>
    <row r="881" spans="1:12" hidden="1" x14ac:dyDescent="0.25">
      <c r="A881">
        <v>35599</v>
      </c>
      <c r="B881" s="2">
        <v>36882</v>
      </c>
      <c r="C881" t="s">
        <v>496</v>
      </c>
      <c r="D881">
        <v>2000</v>
      </c>
      <c r="E881">
        <v>1562</v>
      </c>
      <c r="F881" t="s">
        <v>374</v>
      </c>
      <c r="G881" t="s">
        <v>576</v>
      </c>
      <c r="H881" t="s">
        <v>3</v>
      </c>
      <c r="I881" t="s">
        <v>4</v>
      </c>
      <c r="J881">
        <v>-270</v>
      </c>
      <c r="L881" t="s">
        <v>493</v>
      </c>
    </row>
    <row r="882" spans="1:12" hidden="1" x14ac:dyDescent="0.25">
      <c r="A882">
        <v>35599</v>
      </c>
      <c r="B882" s="2">
        <v>36882</v>
      </c>
      <c r="C882" t="s">
        <v>496</v>
      </c>
      <c r="D882">
        <v>2000</v>
      </c>
      <c r="E882">
        <v>1563</v>
      </c>
      <c r="F882" t="s">
        <v>176</v>
      </c>
      <c r="G882" t="s">
        <v>615</v>
      </c>
      <c r="H882" t="s">
        <v>3</v>
      </c>
      <c r="I882" t="s">
        <v>5</v>
      </c>
      <c r="J882">
        <v>-260</v>
      </c>
      <c r="L882" t="s">
        <v>493</v>
      </c>
    </row>
    <row r="883" spans="1:12" hidden="1" x14ac:dyDescent="0.25">
      <c r="A883">
        <v>35599</v>
      </c>
      <c r="B883" s="2">
        <v>36882</v>
      </c>
      <c r="C883" t="s">
        <v>496</v>
      </c>
      <c r="D883">
        <v>2000</v>
      </c>
      <c r="E883">
        <v>1564</v>
      </c>
      <c r="F883" t="s">
        <v>176</v>
      </c>
      <c r="G883" t="s">
        <v>627</v>
      </c>
      <c r="H883" t="s">
        <v>3</v>
      </c>
      <c r="I883" t="s">
        <v>5</v>
      </c>
      <c r="J883">
        <v>-150</v>
      </c>
      <c r="L883" t="s">
        <v>493</v>
      </c>
    </row>
    <row r="884" spans="1:12" hidden="1" x14ac:dyDescent="0.25">
      <c r="A884">
        <v>35599</v>
      </c>
      <c r="B884" s="2">
        <v>36888</v>
      </c>
      <c r="C884" t="s">
        <v>496</v>
      </c>
      <c r="D884">
        <v>2000</v>
      </c>
      <c r="E884">
        <v>1565</v>
      </c>
      <c r="F884" t="s">
        <v>374</v>
      </c>
      <c r="G884" t="s">
        <v>627</v>
      </c>
      <c r="H884" t="s">
        <v>3</v>
      </c>
      <c r="I884" t="s">
        <v>4</v>
      </c>
      <c r="J884">
        <v>-400</v>
      </c>
      <c r="L884" t="s">
        <v>493</v>
      </c>
    </row>
    <row r="885" spans="1:12" hidden="1" x14ac:dyDescent="0.25">
      <c r="A885">
        <v>35599</v>
      </c>
      <c r="B885" s="2">
        <v>36888</v>
      </c>
      <c r="C885" t="s">
        <v>496</v>
      </c>
      <c r="D885">
        <v>2000</v>
      </c>
      <c r="E885">
        <v>1567</v>
      </c>
      <c r="F885" t="s">
        <v>251</v>
      </c>
      <c r="G885" t="s">
        <v>252</v>
      </c>
      <c r="H885" t="s">
        <v>18</v>
      </c>
      <c r="I885" t="s">
        <v>253</v>
      </c>
      <c r="J885">
        <v>-140</v>
      </c>
      <c r="L885" t="s">
        <v>493</v>
      </c>
    </row>
    <row r="886" spans="1:12" hidden="1" x14ac:dyDescent="0.25">
      <c r="A886">
        <v>35599</v>
      </c>
      <c r="B886" s="2">
        <v>36888</v>
      </c>
      <c r="C886" t="s">
        <v>496</v>
      </c>
      <c r="D886">
        <v>2000</v>
      </c>
      <c r="E886">
        <v>1569</v>
      </c>
      <c r="F886" t="s">
        <v>374</v>
      </c>
      <c r="G886" t="s">
        <v>576</v>
      </c>
      <c r="H886" t="s">
        <v>3</v>
      </c>
      <c r="I886" t="s">
        <v>4</v>
      </c>
      <c r="J886">
        <v>-270</v>
      </c>
      <c r="L886" t="s">
        <v>493</v>
      </c>
    </row>
    <row r="887" spans="1:12" hidden="1" x14ac:dyDescent="0.25">
      <c r="A887">
        <v>35599</v>
      </c>
      <c r="B887" s="2">
        <v>36888</v>
      </c>
      <c r="C887" t="s">
        <v>496</v>
      </c>
      <c r="D887">
        <v>2000</v>
      </c>
      <c r="E887">
        <v>1570</v>
      </c>
      <c r="F887" t="s">
        <v>176</v>
      </c>
      <c r="G887" t="s">
        <v>615</v>
      </c>
      <c r="H887" t="s">
        <v>3</v>
      </c>
      <c r="I887" t="s">
        <v>5</v>
      </c>
      <c r="J887">
        <v>-260</v>
      </c>
      <c r="L887" t="s">
        <v>493</v>
      </c>
    </row>
    <row r="889" spans="1:12" x14ac:dyDescent="0.25">
      <c r="A889">
        <v>38385</v>
      </c>
      <c r="B889" s="2">
        <v>36923</v>
      </c>
      <c r="C889" t="s">
        <v>76</v>
      </c>
      <c r="D889">
        <v>2001</v>
      </c>
      <c r="F889" t="s">
        <v>113</v>
      </c>
      <c r="H889" t="s">
        <v>115</v>
      </c>
      <c r="I889" t="s">
        <v>116</v>
      </c>
      <c r="J889" s="8">
        <v>7500</v>
      </c>
      <c r="L889" t="s">
        <v>358</v>
      </c>
    </row>
    <row r="890" spans="1:12" x14ac:dyDescent="0.25">
      <c r="A890">
        <v>38385</v>
      </c>
      <c r="B890" s="2">
        <v>36924</v>
      </c>
      <c r="C890" t="s">
        <v>76</v>
      </c>
      <c r="D890">
        <v>2001</v>
      </c>
      <c r="F890" t="s">
        <v>330</v>
      </c>
      <c r="H890" t="s">
        <v>6</v>
      </c>
      <c r="J890">
        <v>-95.01</v>
      </c>
      <c r="L890" t="s">
        <v>493</v>
      </c>
    </row>
    <row r="891" spans="1:12" x14ac:dyDescent="0.25">
      <c r="A891">
        <v>38385</v>
      </c>
      <c r="B891" s="2">
        <v>36927</v>
      </c>
      <c r="C891" t="s">
        <v>76</v>
      </c>
      <c r="D891">
        <v>2001</v>
      </c>
      <c r="F891" t="s">
        <v>331</v>
      </c>
      <c r="H891" t="s">
        <v>6</v>
      </c>
      <c r="J891">
        <v>-296.45999999999998</v>
      </c>
      <c r="L891" t="s">
        <v>494</v>
      </c>
    </row>
    <row r="892" spans="1:12" x14ac:dyDescent="0.25">
      <c r="A892">
        <v>38385</v>
      </c>
      <c r="B892" s="2">
        <v>36927</v>
      </c>
      <c r="C892" t="s">
        <v>76</v>
      </c>
      <c r="D892">
        <v>2001</v>
      </c>
      <c r="F892" t="s">
        <v>347</v>
      </c>
      <c r="H892" t="s">
        <v>355</v>
      </c>
      <c r="I892" t="s">
        <v>53</v>
      </c>
      <c r="J892">
        <v>-20</v>
      </c>
      <c r="L892" t="s">
        <v>355</v>
      </c>
    </row>
    <row r="893" spans="1:12" x14ac:dyDescent="0.25">
      <c r="A893">
        <v>38385</v>
      </c>
      <c r="B893" s="2">
        <v>36927</v>
      </c>
      <c r="C893" t="s">
        <v>76</v>
      </c>
      <c r="D893">
        <v>2001</v>
      </c>
      <c r="F893" t="s">
        <v>330</v>
      </c>
      <c r="H893" t="s">
        <v>6</v>
      </c>
      <c r="J893">
        <v>-8.52</v>
      </c>
      <c r="L893" t="s">
        <v>493</v>
      </c>
    </row>
    <row r="894" spans="1:12" x14ac:dyDescent="0.25">
      <c r="A894">
        <v>38385</v>
      </c>
      <c r="B894" s="2">
        <v>36930</v>
      </c>
      <c r="C894" t="s">
        <v>76</v>
      </c>
      <c r="D894">
        <v>2001</v>
      </c>
      <c r="F894" t="s">
        <v>331</v>
      </c>
      <c r="H894" t="s">
        <v>6</v>
      </c>
      <c r="J894">
        <v>-6.48</v>
      </c>
      <c r="L894" t="s">
        <v>493</v>
      </c>
    </row>
    <row r="895" spans="1:12" x14ac:dyDescent="0.25">
      <c r="A895">
        <v>38385</v>
      </c>
      <c r="B895" s="2">
        <v>36931</v>
      </c>
      <c r="C895" t="s">
        <v>76</v>
      </c>
      <c r="D895">
        <v>2001</v>
      </c>
      <c r="F895" t="s">
        <v>113</v>
      </c>
      <c r="H895" t="s">
        <v>115</v>
      </c>
      <c r="I895" t="s">
        <v>116</v>
      </c>
      <c r="J895">
        <v>2500</v>
      </c>
      <c r="L895" t="s">
        <v>358</v>
      </c>
    </row>
    <row r="896" spans="1:12" x14ac:dyDescent="0.25">
      <c r="A896">
        <v>38385</v>
      </c>
      <c r="B896" s="2">
        <v>36931</v>
      </c>
      <c r="C896" t="s">
        <v>76</v>
      </c>
      <c r="D896">
        <v>2001</v>
      </c>
      <c r="F896" t="s">
        <v>36</v>
      </c>
      <c r="H896" t="s">
        <v>6</v>
      </c>
      <c r="J896">
        <v>-11.43</v>
      </c>
      <c r="L896" t="s">
        <v>493</v>
      </c>
    </row>
    <row r="897" spans="1:12" x14ac:dyDescent="0.25">
      <c r="A897">
        <v>38385</v>
      </c>
      <c r="B897" s="2">
        <v>36936</v>
      </c>
      <c r="C897" t="s">
        <v>76</v>
      </c>
      <c r="D897">
        <v>2001</v>
      </c>
      <c r="F897" t="s">
        <v>642</v>
      </c>
      <c r="H897" t="s">
        <v>355</v>
      </c>
      <c r="J897">
        <v>1556.14</v>
      </c>
      <c r="L897" t="s">
        <v>355</v>
      </c>
    </row>
    <row r="898" spans="1:12" x14ac:dyDescent="0.25">
      <c r="A898">
        <v>38385</v>
      </c>
      <c r="B898" s="2">
        <v>36936</v>
      </c>
      <c r="C898" t="s">
        <v>76</v>
      </c>
      <c r="D898">
        <v>2001</v>
      </c>
      <c r="F898" t="s">
        <v>347</v>
      </c>
      <c r="H898" t="s">
        <v>355</v>
      </c>
      <c r="I898" t="s">
        <v>53</v>
      </c>
      <c r="J898">
        <v>-29</v>
      </c>
      <c r="L898" t="s">
        <v>355</v>
      </c>
    </row>
    <row r="899" spans="1:12" x14ac:dyDescent="0.25">
      <c r="A899">
        <v>38385</v>
      </c>
      <c r="B899" s="2">
        <v>36942</v>
      </c>
      <c r="C899" t="s">
        <v>76</v>
      </c>
      <c r="D899">
        <v>2001</v>
      </c>
      <c r="F899" t="s">
        <v>484</v>
      </c>
      <c r="H899" t="s">
        <v>355</v>
      </c>
      <c r="I899" t="s">
        <v>53</v>
      </c>
      <c r="J899">
        <v>-25</v>
      </c>
      <c r="L899" t="s">
        <v>355</v>
      </c>
    </row>
    <row r="900" spans="1:12" x14ac:dyDescent="0.25">
      <c r="A900">
        <v>38385</v>
      </c>
      <c r="B900" s="2">
        <v>36942</v>
      </c>
      <c r="C900" t="s">
        <v>76</v>
      </c>
      <c r="D900">
        <v>2001</v>
      </c>
      <c r="F900" t="s">
        <v>643</v>
      </c>
      <c r="H900" t="s">
        <v>6</v>
      </c>
      <c r="J900">
        <v>-22.79</v>
      </c>
      <c r="L900" t="s">
        <v>493</v>
      </c>
    </row>
    <row r="901" spans="1:12" x14ac:dyDescent="0.25">
      <c r="A901">
        <v>38385</v>
      </c>
      <c r="B901" s="2">
        <v>36942</v>
      </c>
      <c r="C901" t="s">
        <v>76</v>
      </c>
      <c r="D901">
        <v>2001</v>
      </c>
      <c r="F901" t="s">
        <v>331</v>
      </c>
      <c r="H901" t="s">
        <v>6</v>
      </c>
      <c r="J901" s="7">
        <v>-15.8</v>
      </c>
      <c r="L901" t="s">
        <v>493</v>
      </c>
    </row>
    <row r="902" spans="1:12" x14ac:dyDescent="0.25">
      <c r="A902">
        <v>38385</v>
      </c>
      <c r="B902" s="2">
        <v>36943</v>
      </c>
      <c r="C902" t="s">
        <v>76</v>
      </c>
      <c r="D902">
        <v>2001</v>
      </c>
      <c r="F902" t="s">
        <v>330</v>
      </c>
      <c r="H902" t="s">
        <v>6</v>
      </c>
      <c r="J902">
        <v>-72.88</v>
      </c>
      <c r="L902" t="s">
        <v>493</v>
      </c>
    </row>
    <row r="903" spans="1:12" x14ac:dyDescent="0.25">
      <c r="A903">
        <v>38385</v>
      </c>
      <c r="B903" s="2">
        <v>36948</v>
      </c>
      <c r="C903" t="s">
        <v>76</v>
      </c>
      <c r="D903">
        <v>2001</v>
      </c>
      <c r="F903" t="s">
        <v>330</v>
      </c>
      <c r="H903" t="s">
        <v>6</v>
      </c>
      <c r="J903">
        <v>-172.36</v>
      </c>
      <c r="L903" t="s">
        <v>494</v>
      </c>
    </row>
    <row r="904" spans="1:12" x14ac:dyDescent="0.25">
      <c r="A904">
        <v>38385</v>
      </c>
      <c r="B904" s="2">
        <v>36948</v>
      </c>
      <c r="C904" t="s">
        <v>76</v>
      </c>
      <c r="D904">
        <v>2001</v>
      </c>
      <c r="F904" t="s">
        <v>331</v>
      </c>
      <c r="H904" t="s">
        <v>6</v>
      </c>
      <c r="J904">
        <v>-26.09</v>
      </c>
      <c r="L904" t="s">
        <v>493</v>
      </c>
    </row>
    <row r="905" spans="1:12" x14ac:dyDescent="0.25">
      <c r="A905">
        <v>38385</v>
      </c>
      <c r="B905" s="2">
        <v>36949</v>
      </c>
      <c r="C905" t="s">
        <v>76</v>
      </c>
      <c r="D905">
        <v>2001</v>
      </c>
      <c r="F905" t="s">
        <v>347</v>
      </c>
      <c r="H905" t="s">
        <v>6</v>
      </c>
      <c r="J905">
        <v>-35.700000000000003</v>
      </c>
      <c r="L905" t="s">
        <v>355</v>
      </c>
    </row>
    <row r="906" spans="1:12" x14ac:dyDescent="0.25">
      <c r="A906">
        <v>38385</v>
      </c>
      <c r="B906" s="2">
        <v>36950</v>
      </c>
      <c r="C906" t="s">
        <v>76</v>
      </c>
      <c r="D906">
        <v>2001</v>
      </c>
      <c r="F906" t="s">
        <v>113</v>
      </c>
      <c r="H906" t="s">
        <v>115</v>
      </c>
      <c r="I906" t="s">
        <v>116</v>
      </c>
      <c r="J906" s="8">
        <v>5000</v>
      </c>
      <c r="L906" t="s">
        <v>358</v>
      </c>
    </row>
    <row r="907" spans="1:12" x14ac:dyDescent="0.25">
      <c r="A907">
        <v>38385</v>
      </c>
      <c r="B907" s="2">
        <v>36950</v>
      </c>
      <c r="C907" t="s">
        <v>76</v>
      </c>
      <c r="D907">
        <v>2001</v>
      </c>
      <c r="F907" t="s">
        <v>330</v>
      </c>
      <c r="H907" t="s">
        <v>6</v>
      </c>
      <c r="J907" s="7">
        <v>-19.97</v>
      </c>
      <c r="L907" t="s">
        <v>493</v>
      </c>
    </row>
    <row r="908" spans="1:12" x14ac:dyDescent="0.25">
      <c r="A908">
        <v>38385</v>
      </c>
      <c r="B908" s="2">
        <v>36950</v>
      </c>
      <c r="C908" t="s">
        <v>76</v>
      </c>
      <c r="D908">
        <v>2001</v>
      </c>
      <c r="F908" t="s">
        <v>163</v>
      </c>
      <c r="H908" t="s">
        <v>18</v>
      </c>
      <c r="I908" t="s">
        <v>19</v>
      </c>
      <c r="J908">
        <v>-10</v>
      </c>
      <c r="L908" t="str">
        <f>IF(H908="Personal","Personal","Operating")</f>
        <v>Operating</v>
      </c>
    </row>
    <row r="909" spans="1:12" x14ac:dyDescent="0.25">
      <c r="A909">
        <v>38385</v>
      </c>
      <c r="B909" s="2">
        <v>36929</v>
      </c>
      <c r="C909" t="s">
        <v>76</v>
      </c>
      <c r="D909">
        <v>2001</v>
      </c>
      <c r="E909">
        <v>1218</v>
      </c>
      <c r="F909" t="s">
        <v>644</v>
      </c>
      <c r="G909" t="s">
        <v>645</v>
      </c>
      <c r="H909" t="s">
        <v>355</v>
      </c>
      <c r="J909">
        <v>-162</v>
      </c>
      <c r="L909" t="s">
        <v>355</v>
      </c>
    </row>
    <row r="910" spans="1:12" x14ac:dyDescent="0.25">
      <c r="A910">
        <v>38385</v>
      </c>
      <c r="B910" s="2">
        <v>36931</v>
      </c>
      <c r="C910" t="s">
        <v>76</v>
      </c>
      <c r="D910">
        <v>2001</v>
      </c>
      <c r="E910">
        <v>1220</v>
      </c>
      <c r="F910" t="s">
        <v>394</v>
      </c>
      <c r="H910" t="s">
        <v>355</v>
      </c>
      <c r="I910" t="s">
        <v>356</v>
      </c>
      <c r="J910" s="7">
        <v>-792.28</v>
      </c>
      <c r="L910" t="s">
        <v>355</v>
      </c>
    </row>
    <row r="911" spans="1:12" x14ac:dyDescent="0.25">
      <c r="A911">
        <v>38385</v>
      </c>
      <c r="B911" s="2">
        <v>36924</v>
      </c>
      <c r="C911" t="s">
        <v>76</v>
      </c>
      <c r="D911">
        <v>2001</v>
      </c>
      <c r="E911">
        <v>1221</v>
      </c>
      <c r="F911" t="s">
        <v>391</v>
      </c>
      <c r="G911" t="s">
        <v>592</v>
      </c>
      <c r="H911" t="s">
        <v>355</v>
      </c>
      <c r="J911">
        <v>-496.58</v>
      </c>
      <c r="L911" t="s">
        <v>355</v>
      </c>
    </row>
    <row r="912" spans="1:12" x14ac:dyDescent="0.25">
      <c r="A912">
        <v>38385</v>
      </c>
      <c r="B912" s="2">
        <v>36929</v>
      </c>
      <c r="C912" t="s">
        <v>76</v>
      </c>
      <c r="D912">
        <v>2001</v>
      </c>
      <c r="E912">
        <v>1222</v>
      </c>
      <c r="F912" t="s">
        <v>646</v>
      </c>
      <c r="G912" t="s">
        <v>647</v>
      </c>
      <c r="H912" t="s">
        <v>355</v>
      </c>
      <c r="J912">
        <v>-467.21</v>
      </c>
      <c r="L912" t="s">
        <v>355</v>
      </c>
    </row>
    <row r="913" spans="1:13" x14ac:dyDescent="0.25">
      <c r="A913">
        <v>38385</v>
      </c>
      <c r="B913" s="2">
        <v>36924</v>
      </c>
      <c r="C913" t="s">
        <v>76</v>
      </c>
      <c r="D913">
        <v>2001</v>
      </c>
      <c r="E913">
        <v>1223</v>
      </c>
      <c r="F913" t="s">
        <v>648</v>
      </c>
      <c r="G913" t="s">
        <v>649</v>
      </c>
      <c r="H913" t="s">
        <v>495</v>
      </c>
      <c r="I913" t="s">
        <v>363</v>
      </c>
      <c r="J913">
        <v>-11565.8</v>
      </c>
      <c r="L913" t="s">
        <v>493</v>
      </c>
    </row>
    <row r="914" spans="1:13" x14ac:dyDescent="0.25">
      <c r="A914">
        <v>38385</v>
      </c>
      <c r="B914" s="2">
        <v>36930</v>
      </c>
      <c r="C914" t="s">
        <v>76</v>
      </c>
      <c r="D914">
        <v>2001</v>
      </c>
      <c r="E914">
        <v>1224</v>
      </c>
      <c r="F914" t="s">
        <v>136</v>
      </c>
      <c r="H914" t="s">
        <v>6</v>
      </c>
      <c r="J914">
        <v>-327.39999999999998</v>
      </c>
      <c r="L914" t="s">
        <v>493</v>
      </c>
    </row>
    <row r="915" spans="1:13" x14ac:dyDescent="0.25">
      <c r="A915">
        <v>38385</v>
      </c>
      <c r="B915" s="2">
        <v>36927</v>
      </c>
      <c r="C915" t="s">
        <v>76</v>
      </c>
      <c r="D915">
        <v>2001</v>
      </c>
      <c r="E915">
        <v>1225</v>
      </c>
      <c r="F915" t="s">
        <v>49</v>
      </c>
      <c r="H915" t="s">
        <v>51</v>
      </c>
      <c r="I915" t="s">
        <v>122</v>
      </c>
      <c r="J915">
        <v>-113.64</v>
      </c>
      <c r="L915" t="s">
        <v>493</v>
      </c>
    </row>
    <row r="916" spans="1:13" x14ac:dyDescent="0.25">
      <c r="A916">
        <v>38385</v>
      </c>
      <c r="B916" s="2">
        <v>36929</v>
      </c>
      <c r="C916" t="s">
        <v>76</v>
      </c>
      <c r="D916">
        <v>2001</v>
      </c>
      <c r="E916">
        <v>1226</v>
      </c>
      <c r="F916" t="s">
        <v>325</v>
      </c>
      <c r="H916" t="s">
        <v>358</v>
      </c>
      <c r="J916">
        <v>-3941.3</v>
      </c>
      <c r="L916" t="s">
        <v>358</v>
      </c>
    </row>
    <row r="917" spans="1:13" x14ac:dyDescent="0.25">
      <c r="A917">
        <v>38385</v>
      </c>
      <c r="B917" s="2">
        <v>36931</v>
      </c>
      <c r="C917" t="s">
        <v>76</v>
      </c>
      <c r="D917">
        <v>2001</v>
      </c>
      <c r="E917">
        <v>1228</v>
      </c>
      <c r="F917" t="s">
        <v>650</v>
      </c>
      <c r="H917" t="s">
        <v>6</v>
      </c>
      <c r="J917">
        <v>-163.66999999999999</v>
      </c>
      <c r="L917" t="s">
        <v>493</v>
      </c>
    </row>
    <row r="918" spans="1:13" x14ac:dyDescent="0.25">
      <c r="A918">
        <v>38385</v>
      </c>
      <c r="B918" s="2">
        <v>36949</v>
      </c>
      <c r="C918" t="s">
        <v>76</v>
      </c>
      <c r="D918">
        <v>2001</v>
      </c>
      <c r="E918">
        <v>1229</v>
      </c>
      <c r="F918" t="s">
        <v>466</v>
      </c>
      <c r="G918" t="s">
        <v>651</v>
      </c>
      <c r="H918" t="s">
        <v>6</v>
      </c>
      <c r="I918" t="s">
        <v>218</v>
      </c>
      <c r="J918">
        <v>-1644.43</v>
      </c>
      <c r="L918" t="s">
        <v>494</v>
      </c>
    </row>
    <row r="919" spans="1:13" x14ac:dyDescent="0.25">
      <c r="A919">
        <v>38385</v>
      </c>
      <c r="B919" s="2">
        <v>36949</v>
      </c>
      <c r="C919" t="s">
        <v>76</v>
      </c>
      <c r="D919">
        <v>2001</v>
      </c>
      <c r="E919">
        <v>1230</v>
      </c>
      <c r="F919" t="s">
        <v>652</v>
      </c>
      <c r="H919" t="s">
        <v>6</v>
      </c>
      <c r="J919">
        <v>-55.97</v>
      </c>
      <c r="L919" t="s">
        <v>493</v>
      </c>
    </row>
    <row r="921" spans="1:13" x14ac:dyDescent="0.25">
      <c r="A921">
        <v>35599</v>
      </c>
      <c r="B921" s="2">
        <v>36951</v>
      </c>
      <c r="C921" t="s">
        <v>75</v>
      </c>
      <c r="D921">
        <v>2001</v>
      </c>
      <c r="F921" t="s">
        <v>20</v>
      </c>
      <c r="G921" t="s">
        <v>653</v>
      </c>
      <c r="H921" t="s">
        <v>17</v>
      </c>
      <c r="I921" t="s">
        <v>20</v>
      </c>
      <c r="J921" s="8">
        <f>2395+1527</f>
        <v>3922</v>
      </c>
      <c r="L921" t="str">
        <f>IF(H921="Personal","Personal","Operating")</f>
        <v>Operating</v>
      </c>
    </row>
    <row r="922" spans="1:13" x14ac:dyDescent="0.25">
      <c r="A922">
        <v>35599</v>
      </c>
      <c r="B922" s="2">
        <v>36956</v>
      </c>
      <c r="C922" t="s">
        <v>75</v>
      </c>
      <c r="D922">
        <v>2001</v>
      </c>
      <c r="F922" t="s">
        <v>20</v>
      </c>
      <c r="G922" t="s">
        <v>654</v>
      </c>
      <c r="H922" t="s">
        <v>17</v>
      </c>
      <c r="I922" t="s">
        <v>20</v>
      </c>
      <c r="J922" s="7">
        <f>2930+2842.58+786.5</f>
        <v>6559.08</v>
      </c>
      <c r="L922" t="str">
        <f>IF(H922="Personal","Personal","Operating")</f>
        <v>Operating</v>
      </c>
    </row>
    <row r="923" spans="1:13" x14ac:dyDescent="0.25">
      <c r="A923">
        <v>35599</v>
      </c>
      <c r="B923" s="2">
        <v>36963</v>
      </c>
      <c r="C923" t="s">
        <v>75</v>
      </c>
      <c r="D923">
        <v>2001</v>
      </c>
      <c r="F923" t="s">
        <v>20</v>
      </c>
      <c r="G923" t="s">
        <v>655</v>
      </c>
      <c r="H923" t="s">
        <v>17</v>
      </c>
      <c r="I923" t="s">
        <v>20</v>
      </c>
      <c r="J923" s="7">
        <f>2504.13+476.48</f>
        <v>2980.61</v>
      </c>
      <c r="L923" t="str">
        <f>IF(H923="Personal","Personal","Operating")</f>
        <v>Operating</v>
      </c>
    </row>
    <row r="924" spans="1:13" x14ac:dyDescent="0.25">
      <c r="A924">
        <v>35599</v>
      </c>
      <c r="B924" s="2">
        <v>36963</v>
      </c>
      <c r="C924" t="s">
        <v>75</v>
      </c>
      <c r="D924">
        <v>2001</v>
      </c>
      <c r="F924" t="s">
        <v>113</v>
      </c>
      <c r="G924" t="s">
        <v>114</v>
      </c>
      <c r="H924" t="s">
        <v>115</v>
      </c>
      <c r="I924" t="s">
        <v>116</v>
      </c>
      <c r="J924" s="8">
        <v>-5000</v>
      </c>
      <c r="L924" t="s">
        <v>358</v>
      </c>
    </row>
    <row r="925" spans="1:13" x14ac:dyDescent="0.25">
      <c r="A925">
        <v>35599</v>
      </c>
      <c r="B925" s="2">
        <v>36977</v>
      </c>
      <c r="C925" t="s">
        <v>75</v>
      </c>
      <c r="D925">
        <v>2001</v>
      </c>
      <c r="F925" t="s">
        <v>113</v>
      </c>
      <c r="G925" t="s">
        <v>114</v>
      </c>
      <c r="H925" t="s">
        <v>115</v>
      </c>
      <c r="I925" t="s">
        <v>116</v>
      </c>
      <c r="J925" s="8">
        <v>-5000</v>
      </c>
      <c r="L925" t="s">
        <v>358</v>
      </c>
    </row>
    <row r="926" spans="1:13" x14ac:dyDescent="0.25">
      <c r="A926">
        <v>35599</v>
      </c>
      <c r="B926" s="2">
        <v>36972</v>
      </c>
      <c r="C926" t="s">
        <v>75</v>
      </c>
      <c r="D926">
        <v>2001</v>
      </c>
      <c r="F926" t="s">
        <v>20</v>
      </c>
      <c r="G926" t="s">
        <v>656</v>
      </c>
      <c r="H926" t="s">
        <v>17</v>
      </c>
      <c r="I926" t="s">
        <v>20</v>
      </c>
      <c r="J926" s="7">
        <f>2766+2736.69+240</f>
        <v>5742.6900000000005</v>
      </c>
      <c r="L926" t="str">
        <f>IF(H926="Personal","Personal","Operating")</f>
        <v>Operating</v>
      </c>
    </row>
    <row r="927" spans="1:13" x14ac:dyDescent="0.25">
      <c r="A927">
        <v>35599</v>
      </c>
      <c r="B927" s="2">
        <v>36955</v>
      </c>
      <c r="C927" t="s">
        <v>75</v>
      </c>
      <c r="D927">
        <v>2001</v>
      </c>
      <c r="F927" t="s">
        <v>101</v>
      </c>
      <c r="G927" t="s">
        <v>76</v>
      </c>
      <c r="H927" t="s">
        <v>51</v>
      </c>
      <c r="I927" t="s">
        <v>103</v>
      </c>
      <c r="J927" s="7">
        <f>-utility!AV45</f>
        <v>-4818.37</v>
      </c>
      <c r="L927" t="str">
        <f>IF(H927="Personal","Personal","Operating")</f>
        <v>Operating</v>
      </c>
      <c r="M927" s="7"/>
    </row>
    <row r="928" spans="1:13" x14ac:dyDescent="0.25">
      <c r="A928">
        <v>35599</v>
      </c>
      <c r="B928" s="2">
        <v>36957</v>
      </c>
      <c r="C928" t="s">
        <v>75</v>
      </c>
      <c r="D928">
        <v>2001</v>
      </c>
      <c r="F928" t="s">
        <v>105</v>
      </c>
      <c r="G928" t="s">
        <v>76</v>
      </c>
      <c r="H928" t="s">
        <v>51</v>
      </c>
      <c r="I928" t="s">
        <v>53</v>
      </c>
      <c r="J928" s="7">
        <f>-utility!AW45</f>
        <v>-501.01</v>
      </c>
      <c r="L928" t="str">
        <f>IF(H928="Personal","Personal","Operating")</f>
        <v>Operating</v>
      </c>
    </row>
    <row r="929" spans="1:12" x14ac:dyDescent="0.25">
      <c r="A929">
        <v>35599</v>
      </c>
      <c r="B929" s="2">
        <v>36979</v>
      </c>
      <c r="C929" t="s">
        <v>75</v>
      </c>
      <c r="D929">
        <v>2001</v>
      </c>
      <c r="F929" t="s">
        <v>20</v>
      </c>
      <c r="G929" t="s">
        <v>657</v>
      </c>
      <c r="H929" t="s">
        <v>17</v>
      </c>
      <c r="I929" t="s">
        <v>20</v>
      </c>
      <c r="J929" s="8">
        <f>2485.39+480</f>
        <v>2965.39</v>
      </c>
      <c r="L929" t="str">
        <f>IF(H929="Personal","Personal","Operating")</f>
        <v>Operating</v>
      </c>
    </row>
    <row r="930" spans="1:12" x14ac:dyDescent="0.25">
      <c r="A930">
        <v>35599</v>
      </c>
      <c r="B930" s="2">
        <v>36978</v>
      </c>
      <c r="C930" t="s">
        <v>75</v>
      </c>
      <c r="D930">
        <v>2001</v>
      </c>
      <c r="G930" t="s">
        <v>658</v>
      </c>
      <c r="H930" t="s">
        <v>17</v>
      </c>
      <c r="I930" t="s">
        <v>20</v>
      </c>
      <c r="J930" s="7">
        <v>-520</v>
      </c>
      <c r="L930" t="s">
        <v>493</v>
      </c>
    </row>
    <row r="931" spans="1:12" x14ac:dyDescent="0.25">
      <c r="A931">
        <v>35599</v>
      </c>
      <c r="B931" s="2">
        <v>36980</v>
      </c>
      <c r="C931" t="s">
        <v>75</v>
      </c>
      <c r="D931">
        <v>2001</v>
      </c>
      <c r="F931" t="s">
        <v>163</v>
      </c>
      <c r="G931" t="s">
        <v>162</v>
      </c>
      <c r="H931" t="s">
        <v>18</v>
      </c>
      <c r="I931" t="s">
        <v>19</v>
      </c>
      <c r="J931">
        <v>-16.809999999999999</v>
      </c>
      <c r="L931" t="str">
        <f>IF(H931="Personal","Personal","Operating")</f>
        <v>Operating</v>
      </c>
    </row>
    <row r="932" spans="1:12" x14ac:dyDescent="0.25">
      <c r="A932">
        <v>35599</v>
      </c>
      <c r="B932" s="2">
        <v>36931</v>
      </c>
      <c r="C932" t="s">
        <v>75</v>
      </c>
      <c r="D932">
        <v>2001</v>
      </c>
      <c r="E932">
        <v>1606</v>
      </c>
      <c r="F932" t="s">
        <v>659</v>
      </c>
      <c r="G932" t="s">
        <v>567</v>
      </c>
      <c r="H932" t="s">
        <v>17</v>
      </c>
      <c r="I932" t="s">
        <v>195</v>
      </c>
      <c r="J932">
        <v>-250</v>
      </c>
      <c r="L932" t="s">
        <v>493</v>
      </c>
    </row>
    <row r="933" spans="1:12" x14ac:dyDescent="0.25">
      <c r="A933">
        <v>35599</v>
      </c>
      <c r="B933" s="2">
        <v>36947</v>
      </c>
      <c r="C933" t="s">
        <v>75</v>
      </c>
      <c r="D933">
        <v>2001</v>
      </c>
      <c r="E933">
        <v>1612</v>
      </c>
      <c r="F933" t="s">
        <v>577</v>
      </c>
      <c r="H933" t="s">
        <v>3</v>
      </c>
      <c r="I933" t="s">
        <v>4</v>
      </c>
      <c r="J933">
        <v>-94.25</v>
      </c>
      <c r="L933" t="s">
        <v>493</v>
      </c>
    </row>
    <row r="934" spans="1:12" x14ac:dyDescent="0.25">
      <c r="A934">
        <v>35599</v>
      </c>
      <c r="B934" s="2">
        <v>36949</v>
      </c>
      <c r="C934" t="s">
        <v>75</v>
      </c>
      <c r="D934">
        <v>2001</v>
      </c>
      <c r="E934">
        <v>1613</v>
      </c>
      <c r="F934" t="s">
        <v>55</v>
      </c>
      <c r="H934" t="s">
        <v>6</v>
      </c>
      <c r="I934" t="s">
        <v>16</v>
      </c>
      <c r="J934">
        <v>-16.239999999999998</v>
      </c>
      <c r="L934" t="s">
        <v>493</v>
      </c>
    </row>
    <row r="935" spans="1:12" x14ac:dyDescent="0.25">
      <c r="A935">
        <v>35599</v>
      </c>
      <c r="B935" s="2">
        <v>36952</v>
      </c>
      <c r="C935" t="s">
        <v>75</v>
      </c>
      <c r="D935">
        <v>2001</v>
      </c>
      <c r="E935">
        <v>1614</v>
      </c>
      <c r="F935" t="s">
        <v>374</v>
      </c>
      <c r="H935" t="s">
        <v>3</v>
      </c>
      <c r="I935" t="s">
        <v>4</v>
      </c>
      <c r="J935">
        <v>-270</v>
      </c>
      <c r="L935" t="s">
        <v>493</v>
      </c>
    </row>
    <row r="936" spans="1:12" x14ac:dyDescent="0.25">
      <c r="A936">
        <v>35599</v>
      </c>
      <c r="B936" s="2">
        <v>36952</v>
      </c>
      <c r="C936" t="s">
        <v>75</v>
      </c>
      <c r="D936">
        <v>2001</v>
      </c>
      <c r="E936">
        <v>1615</v>
      </c>
      <c r="F936" t="s">
        <v>176</v>
      </c>
      <c r="H936" t="s">
        <v>3</v>
      </c>
      <c r="I936" t="s">
        <v>5</v>
      </c>
      <c r="J936">
        <v>-260</v>
      </c>
      <c r="L936" t="s">
        <v>493</v>
      </c>
    </row>
    <row r="937" spans="1:12" x14ac:dyDescent="0.25">
      <c r="A937">
        <v>35599</v>
      </c>
      <c r="B937" s="2">
        <v>36956</v>
      </c>
      <c r="C937" t="s">
        <v>75</v>
      </c>
      <c r="D937">
        <v>2001</v>
      </c>
      <c r="E937">
        <v>1616</v>
      </c>
      <c r="F937" t="s">
        <v>660</v>
      </c>
      <c r="H937" t="s">
        <v>3</v>
      </c>
      <c r="I937" t="s">
        <v>4</v>
      </c>
      <c r="J937">
        <v>-136.5</v>
      </c>
      <c r="L937" t="s">
        <v>493</v>
      </c>
    </row>
    <row r="938" spans="1:12" x14ac:dyDescent="0.25">
      <c r="A938">
        <v>35599</v>
      </c>
      <c r="B938" s="2">
        <v>36959</v>
      </c>
      <c r="C938" t="s">
        <v>75</v>
      </c>
      <c r="D938">
        <v>2001</v>
      </c>
      <c r="E938">
        <v>1617</v>
      </c>
      <c r="F938" t="s">
        <v>374</v>
      </c>
      <c r="H938" t="s">
        <v>3</v>
      </c>
      <c r="I938" t="s">
        <v>4</v>
      </c>
      <c r="J938">
        <v>-270</v>
      </c>
      <c r="L938" t="s">
        <v>493</v>
      </c>
    </row>
    <row r="939" spans="1:12" x14ac:dyDescent="0.25">
      <c r="A939">
        <v>35599</v>
      </c>
      <c r="B939" s="2">
        <v>36959</v>
      </c>
      <c r="C939" t="s">
        <v>75</v>
      </c>
      <c r="D939">
        <v>2001</v>
      </c>
      <c r="E939">
        <v>1618</v>
      </c>
      <c r="F939" t="s">
        <v>176</v>
      </c>
      <c r="H939" t="s">
        <v>3</v>
      </c>
      <c r="I939" t="s">
        <v>5</v>
      </c>
      <c r="J939">
        <v>-260</v>
      </c>
      <c r="L939" t="s">
        <v>493</v>
      </c>
    </row>
    <row r="940" spans="1:12" x14ac:dyDescent="0.25">
      <c r="A940">
        <v>35599</v>
      </c>
      <c r="B940" s="2">
        <v>36963</v>
      </c>
      <c r="C940" t="s">
        <v>75</v>
      </c>
      <c r="D940">
        <v>2001</v>
      </c>
      <c r="E940">
        <v>1619</v>
      </c>
      <c r="F940" t="s">
        <v>67</v>
      </c>
      <c r="H940" t="s">
        <v>18</v>
      </c>
      <c r="I940" t="s">
        <v>19</v>
      </c>
      <c r="J940">
        <v>-48.54</v>
      </c>
      <c r="L940" t="s">
        <v>493</v>
      </c>
    </row>
    <row r="941" spans="1:12" x14ac:dyDescent="0.25">
      <c r="A941">
        <v>35599</v>
      </c>
      <c r="B941" s="2">
        <v>36963</v>
      </c>
      <c r="C941" t="s">
        <v>75</v>
      </c>
      <c r="D941">
        <v>2001</v>
      </c>
      <c r="E941">
        <v>1620</v>
      </c>
      <c r="F941" t="s">
        <v>625</v>
      </c>
      <c r="G941" t="s">
        <v>626</v>
      </c>
      <c r="H941" t="s">
        <v>355</v>
      </c>
      <c r="I941" t="s">
        <v>115</v>
      </c>
      <c r="J941">
        <v>-50</v>
      </c>
      <c r="L941" t="s">
        <v>355</v>
      </c>
    </row>
    <row r="942" spans="1:12" x14ac:dyDescent="0.25">
      <c r="A942">
        <v>35599</v>
      </c>
      <c r="B942" s="2">
        <v>36963</v>
      </c>
      <c r="C942" t="s">
        <v>75</v>
      </c>
      <c r="D942">
        <v>2001</v>
      </c>
      <c r="E942">
        <v>1621</v>
      </c>
      <c r="F942" t="s">
        <v>91</v>
      </c>
      <c r="H942" t="s">
        <v>51</v>
      </c>
      <c r="I942" t="s">
        <v>122</v>
      </c>
      <c r="J942">
        <v>-1.28</v>
      </c>
      <c r="L942" t="s">
        <v>493</v>
      </c>
    </row>
    <row r="943" spans="1:12" x14ac:dyDescent="0.25">
      <c r="A943">
        <v>35599</v>
      </c>
      <c r="B943" s="2">
        <v>36963</v>
      </c>
      <c r="C943" t="s">
        <v>75</v>
      </c>
      <c r="D943">
        <v>2001</v>
      </c>
      <c r="E943">
        <v>1622</v>
      </c>
      <c r="F943" t="s">
        <v>474</v>
      </c>
      <c r="H943" t="s">
        <v>6</v>
      </c>
      <c r="I943" t="s">
        <v>13</v>
      </c>
      <c r="J943">
        <v>-67.010000000000005</v>
      </c>
      <c r="L943" t="s">
        <v>493</v>
      </c>
    </row>
    <row r="944" spans="1:12" x14ac:dyDescent="0.25">
      <c r="A944">
        <v>35599</v>
      </c>
      <c r="B944" s="2">
        <v>36963</v>
      </c>
      <c r="C944" t="s">
        <v>75</v>
      </c>
      <c r="D944">
        <v>2001</v>
      </c>
      <c r="E944">
        <v>1623</v>
      </c>
      <c r="F944" t="s">
        <v>57</v>
      </c>
      <c r="H944" t="s">
        <v>6</v>
      </c>
      <c r="I944" t="s">
        <v>16</v>
      </c>
      <c r="J944">
        <v>-11.4</v>
      </c>
      <c r="L944" t="s">
        <v>493</v>
      </c>
    </row>
    <row r="945" spans="1:12" x14ac:dyDescent="0.25">
      <c r="A945">
        <v>35599</v>
      </c>
      <c r="B945" s="2">
        <v>36966</v>
      </c>
      <c r="C945" t="s">
        <v>75</v>
      </c>
      <c r="D945">
        <v>2001</v>
      </c>
      <c r="E945">
        <v>1624</v>
      </c>
      <c r="F945" t="s">
        <v>374</v>
      </c>
      <c r="H945" t="s">
        <v>3</v>
      </c>
      <c r="I945" t="s">
        <v>4</v>
      </c>
      <c r="J945">
        <v>-270</v>
      </c>
      <c r="L945" t="s">
        <v>493</v>
      </c>
    </row>
    <row r="946" spans="1:12" x14ac:dyDescent="0.25">
      <c r="A946">
        <v>35599</v>
      </c>
      <c r="B946" s="2">
        <v>36966</v>
      </c>
      <c r="C946" t="s">
        <v>75</v>
      </c>
      <c r="D946">
        <v>2001</v>
      </c>
      <c r="E946">
        <v>1625</v>
      </c>
      <c r="F946" t="s">
        <v>176</v>
      </c>
      <c r="H946" t="s">
        <v>3</v>
      </c>
      <c r="I946" t="s">
        <v>5</v>
      </c>
      <c r="J946">
        <v>-260</v>
      </c>
      <c r="L946" t="s">
        <v>493</v>
      </c>
    </row>
    <row r="947" spans="1:12" x14ac:dyDescent="0.25">
      <c r="A947">
        <v>35599</v>
      </c>
      <c r="B947" s="2">
        <v>36969</v>
      </c>
      <c r="C947" t="s">
        <v>75</v>
      </c>
      <c r="D947">
        <v>2001</v>
      </c>
      <c r="E947">
        <v>1626</v>
      </c>
      <c r="F947" t="s">
        <v>251</v>
      </c>
      <c r="G947" t="s">
        <v>252</v>
      </c>
      <c r="H947" t="s">
        <v>18</v>
      </c>
      <c r="I947" t="s">
        <v>253</v>
      </c>
      <c r="J947">
        <v>-140</v>
      </c>
      <c r="L947" t="s">
        <v>493</v>
      </c>
    </row>
    <row r="948" spans="1:12" x14ac:dyDescent="0.25">
      <c r="A948">
        <v>35599</v>
      </c>
      <c r="B948" s="2">
        <v>36970</v>
      </c>
      <c r="C948" t="s">
        <v>75</v>
      </c>
      <c r="D948">
        <v>2001</v>
      </c>
      <c r="E948">
        <v>1627</v>
      </c>
      <c r="F948" t="s">
        <v>661</v>
      </c>
      <c r="G948" t="s">
        <v>662</v>
      </c>
      <c r="H948" t="s">
        <v>17</v>
      </c>
      <c r="I948" t="s">
        <v>195</v>
      </c>
      <c r="J948">
        <v>-350</v>
      </c>
      <c r="L948" t="s">
        <v>493</v>
      </c>
    </row>
    <row r="949" spans="1:12" x14ac:dyDescent="0.25">
      <c r="A949">
        <v>35599</v>
      </c>
      <c r="B949" s="2">
        <v>36973</v>
      </c>
      <c r="C949" t="s">
        <v>75</v>
      </c>
      <c r="D949">
        <v>2001</v>
      </c>
      <c r="E949">
        <v>1628</v>
      </c>
      <c r="F949" t="s">
        <v>374</v>
      </c>
      <c r="H949" t="s">
        <v>3</v>
      </c>
      <c r="I949" t="s">
        <v>4</v>
      </c>
      <c r="J949">
        <v>-270</v>
      </c>
      <c r="L949" t="s">
        <v>493</v>
      </c>
    </row>
    <row r="950" spans="1:12" x14ac:dyDescent="0.25">
      <c r="A950">
        <v>35599</v>
      </c>
      <c r="B950" s="2">
        <v>36973</v>
      </c>
      <c r="C950" t="s">
        <v>75</v>
      </c>
      <c r="D950">
        <v>2001</v>
      </c>
      <c r="E950">
        <v>1630</v>
      </c>
      <c r="F950" t="s">
        <v>176</v>
      </c>
      <c r="H950" t="s">
        <v>3</v>
      </c>
      <c r="I950" t="s">
        <v>4</v>
      </c>
      <c r="J950">
        <v>-260</v>
      </c>
      <c r="L950" t="s">
        <v>493</v>
      </c>
    </row>
    <row r="951" spans="1:12" x14ac:dyDescent="0.25">
      <c r="A951">
        <v>35599</v>
      </c>
      <c r="B951" s="2">
        <v>36980</v>
      </c>
      <c r="C951" t="s">
        <v>75</v>
      </c>
      <c r="D951">
        <v>2001</v>
      </c>
      <c r="E951">
        <v>1632</v>
      </c>
      <c r="F951" t="s">
        <v>374</v>
      </c>
      <c r="H951" t="s">
        <v>3</v>
      </c>
      <c r="I951" t="s">
        <v>4</v>
      </c>
      <c r="J951">
        <v>-270</v>
      </c>
      <c r="L951" t="s">
        <v>493</v>
      </c>
    </row>
    <row r="952" spans="1:12" x14ac:dyDescent="0.25">
      <c r="B952" s="2"/>
    </row>
    <row r="953" spans="1:12" x14ac:dyDescent="0.25">
      <c r="A953">
        <v>38385</v>
      </c>
      <c r="B953" s="2">
        <v>36955</v>
      </c>
      <c r="C953" t="s">
        <v>75</v>
      </c>
      <c r="D953">
        <v>2001</v>
      </c>
      <c r="F953" t="s">
        <v>330</v>
      </c>
      <c r="H953" t="s">
        <v>6</v>
      </c>
      <c r="J953" s="8">
        <v>-201.14</v>
      </c>
      <c r="L953" t="s">
        <v>493</v>
      </c>
    </row>
    <row r="954" spans="1:12" x14ac:dyDescent="0.25">
      <c r="A954">
        <v>38385</v>
      </c>
      <c r="B954" s="2">
        <v>36955</v>
      </c>
      <c r="C954" t="s">
        <v>75</v>
      </c>
      <c r="D954">
        <v>2001</v>
      </c>
      <c r="F954" t="s">
        <v>330</v>
      </c>
      <c r="H954" t="s">
        <v>6</v>
      </c>
      <c r="J954">
        <v>-151.72</v>
      </c>
      <c r="L954" t="s">
        <v>493</v>
      </c>
    </row>
    <row r="955" spans="1:12" x14ac:dyDescent="0.25">
      <c r="A955">
        <v>38385</v>
      </c>
      <c r="B955" s="2">
        <v>36955</v>
      </c>
      <c r="C955" t="s">
        <v>75</v>
      </c>
      <c r="D955">
        <v>2001</v>
      </c>
      <c r="F955" t="s">
        <v>330</v>
      </c>
      <c r="H955" t="s">
        <v>6</v>
      </c>
      <c r="J955">
        <v>-25.87</v>
      </c>
      <c r="L955" t="s">
        <v>493</v>
      </c>
    </row>
    <row r="956" spans="1:12" x14ac:dyDescent="0.25">
      <c r="A956">
        <v>38385</v>
      </c>
      <c r="B956" s="2">
        <v>36955</v>
      </c>
      <c r="C956" t="s">
        <v>75</v>
      </c>
      <c r="D956">
        <v>2001</v>
      </c>
      <c r="F956" t="s">
        <v>664</v>
      </c>
      <c r="H956" t="s">
        <v>6</v>
      </c>
      <c r="J956">
        <v>-25</v>
      </c>
      <c r="L956" t="s">
        <v>493</v>
      </c>
    </row>
    <row r="957" spans="1:12" x14ac:dyDescent="0.25">
      <c r="A957">
        <v>38385</v>
      </c>
      <c r="B957" s="2">
        <v>36956</v>
      </c>
      <c r="C957" t="s">
        <v>75</v>
      </c>
      <c r="D957">
        <v>2001</v>
      </c>
      <c r="F957" t="s">
        <v>665</v>
      </c>
      <c r="H957" t="s">
        <v>6</v>
      </c>
      <c r="I957" t="s">
        <v>46</v>
      </c>
      <c r="J957">
        <v>-29.22</v>
      </c>
      <c r="L957" t="s">
        <v>493</v>
      </c>
    </row>
    <row r="958" spans="1:12" x14ac:dyDescent="0.25">
      <c r="A958">
        <v>38385</v>
      </c>
      <c r="B958" s="2">
        <v>36957</v>
      </c>
      <c r="C958" t="s">
        <v>75</v>
      </c>
      <c r="D958">
        <v>2001</v>
      </c>
      <c r="F958" t="s">
        <v>330</v>
      </c>
      <c r="H958" t="s">
        <v>6</v>
      </c>
      <c r="J958">
        <v>-119.56</v>
      </c>
      <c r="L958" t="s">
        <v>493</v>
      </c>
    </row>
    <row r="959" spans="1:12" x14ac:dyDescent="0.25">
      <c r="A959">
        <v>38385</v>
      </c>
      <c r="B959" s="2">
        <v>36963</v>
      </c>
      <c r="C959" t="s">
        <v>75</v>
      </c>
      <c r="D959">
        <v>2001</v>
      </c>
      <c r="F959" t="s">
        <v>113</v>
      </c>
      <c r="H959" t="s">
        <v>115</v>
      </c>
      <c r="I959" t="s">
        <v>116</v>
      </c>
      <c r="J959">
        <v>5000</v>
      </c>
      <c r="L959" t="s">
        <v>358</v>
      </c>
    </row>
    <row r="960" spans="1:12" x14ac:dyDescent="0.25">
      <c r="A960">
        <v>38385</v>
      </c>
      <c r="B960" s="2">
        <v>36965</v>
      </c>
      <c r="C960" t="s">
        <v>75</v>
      </c>
      <c r="D960">
        <v>2001</v>
      </c>
      <c r="F960" t="s">
        <v>642</v>
      </c>
      <c r="H960" t="s">
        <v>355</v>
      </c>
      <c r="J960">
        <v>1223.1400000000001</v>
      </c>
      <c r="L960" t="s">
        <v>355</v>
      </c>
    </row>
    <row r="961" spans="1:12" x14ac:dyDescent="0.25">
      <c r="A961">
        <v>38385</v>
      </c>
      <c r="B961" s="2">
        <v>36965</v>
      </c>
      <c r="C961" t="s">
        <v>75</v>
      </c>
      <c r="D961">
        <v>2001</v>
      </c>
      <c r="F961" t="s">
        <v>36</v>
      </c>
      <c r="H961" t="s">
        <v>6</v>
      </c>
      <c r="J961">
        <v>-292.55</v>
      </c>
      <c r="L961" t="s">
        <v>494</v>
      </c>
    </row>
    <row r="962" spans="1:12" x14ac:dyDescent="0.25">
      <c r="A962">
        <v>38385</v>
      </c>
      <c r="B962" s="2">
        <v>36966</v>
      </c>
      <c r="C962" t="s">
        <v>75</v>
      </c>
      <c r="D962">
        <v>2001</v>
      </c>
      <c r="F962" t="s">
        <v>330</v>
      </c>
      <c r="H962" t="s">
        <v>6</v>
      </c>
      <c r="J962">
        <v>-108.87</v>
      </c>
      <c r="L962" t="s">
        <v>493</v>
      </c>
    </row>
    <row r="963" spans="1:12" x14ac:dyDescent="0.25">
      <c r="A963">
        <v>38385</v>
      </c>
      <c r="B963" s="2">
        <v>36966</v>
      </c>
      <c r="C963" t="s">
        <v>75</v>
      </c>
      <c r="D963">
        <v>2001</v>
      </c>
      <c r="F963" t="s">
        <v>484</v>
      </c>
      <c r="H963" t="s">
        <v>355</v>
      </c>
      <c r="I963" t="s">
        <v>53</v>
      </c>
      <c r="J963">
        <v>-26</v>
      </c>
      <c r="L963" t="s">
        <v>355</v>
      </c>
    </row>
    <row r="964" spans="1:12" x14ac:dyDescent="0.25">
      <c r="A964">
        <v>38385</v>
      </c>
      <c r="B964" s="2">
        <v>36969</v>
      </c>
      <c r="C964" t="s">
        <v>75</v>
      </c>
      <c r="D964">
        <v>2001</v>
      </c>
      <c r="F964" t="s">
        <v>330</v>
      </c>
      <c r="H964" t="s">
        <v>6</v>
      </c>
      <c r="J964">
        <v>-163.88</v>
      </c>
      <c r="L964" t="s">
        <v>494</v>
      </c>
    </row>
    <row r="965" spans="1:12" x14ac:dyDescent="0.25">
      <c r="A965">
        <v>38385</v>
      </c>
      <c r="B965" s="2">
        <v>36970</v>
      </c>
      <c r="C965" t="s">
        <v>75</v>
      </c>
      <c r="D965">
        <v>2001</v>
      </c>
      <c r="F965" t="s">
        <v>331</v>
      </c>
      <c r="H965" t="s">
        <v>6</v>
      </c>
      <c r="J965" s="7">
        <v>-75.709999999999994</v>
      </c>
      <c r="L965" t="s">
        <v>493</v>
      </c>
    </row>
    <row r="966" spans="1:12" x14ac:dyDescent="0.25">
      <c r="A966">
        <v>38385</v>
      </c>
      <c r="B966" s="2">
        <v>36971</v>
      </c>
      <c r="C966" t="s">
        <v>75</v>
      </c>
      <c r="D966">
        <v>2001</v>
      </c>
      <c r="F966" t="s">
        <v>330</v>
      </c>
      <c r="H966" t="s">
        <v>6</v>
      </c>
      <c r="J966">
        <v>-83.75</v>
      </c>
      <c r="L966" t="s">
        <v>493</v>
      </c>
    </row>
    <row r="967" spans="1:12" x14ac:dyDescent="0.25">
      <c r="A967">
        <v>38385</v>
      </c>
      <c r="B967" s="2">
        <v>36973</v>
      </c>
      <c r="C967" t="s">
        <v>75</v>
      </c>
      <c r="D967">
        <v>2001</v>
      </c>
      <c r="F967" t="s">
        <v>330</v>
      </c>
      <c r="H967" t="s">
        <v>6</v>
      </c>
      <c r="J967">
        <v>-92.36</v>
      </c>
      <c r="L967" t="s">
        <v>493</v>
      </c>
    </row>
    <row r="968" spans="1:12" x14ac:dyDescent="0.25">
      <c r="A968">
        <v>38385</v>
      </c>
      <c r="B968" s="2">
        <v>36976</v>
      </c>
      <c r="C968" t="s">
        <v>75</v>
      </c>
      <c r="D968">
        <v>2001</v>
      </c>
      <c r="F968" t="s">
        <v>331</v>
      </c>
      <c r="H968" t="s">
        <v>6</v>
      </c>
      <c r="J968">
        <v>-37.81</v>
      </c>
      <c r="L968" t="s">
        <v>493</v>
      </c>
    </row>
    <row r="969" spans="1:12" x14ac:dyDescent="0.25">
      <c r="A969">
        <v>38385</v>
      </c>
      <c r="B969" s="2">
        <v>36976</v>
      </c>
      <c r="C969" t="s">
        <v>75</v>
      </c>
      <c r="D969">
        <v>2001</v>
      </c>
      <c r="F969" t="s">
        <v>330</v>
      </c>
      <c r="H969" t="s">
        <v>6</v>
      </c>
      <c r="J969">
        <v>-36.28</v>
      </c>
      <c r="L969" t="s">
        <v>493</v>
      </c>
    </row>
    <row r="970" spans="1:12" x14ac:dyDescent="0.25">
      <c r="A970">
        <v>38385</v>
      </c>
      <c r="B970" s="2">
        <v>36976</v>
      </c>
      <c r="C970" t="s">
        <v>75</v>
      </c>
      <c r="D970">
        <v>2001</v>
      </c>
      <c r="F970" t="s">
        <v>484</v>
      </c>
      <c r="H970" t="s">
        <v>355</v>
      </c>
      <c r="I970" t="s">
        <v>53</v>
      </c>
      <c r="J970" s="8">
        <v>-26.1</v>
      </c>
      <c r="L970" t="s">
        <v>355</v>
      </c>
    </row>
    <row r="971" spans="1:12" x14ac:dyDescent="0.25">
      <c r="A971">
        <v>38385</v>
      </c>
      <c r="B971" s="2">
        <v>36977</v>
      </c>
      <c r="C971" t="s">
        <v>75</v>
      </c>
      <c r="D971">
        <v>2001</v>
      </c>
      <c r="F971" t="s">
        <v>113</v>
      </c>
      <c r="H971" t="s">
        <v>115</v>
      </c>
      <c r="I971" t="s">
        <v>116</v>
      </c>
      <c r="J971">
        <v>5000</v>
      </c>
      <c r="L971" t="s">
        <v>358</v>
      </c>
    </row>
    <row r="972" spans="1:12" x14ac:dyDescent="0.25">
      <c r="A972">
        <v>38385</v>
      </c>
      <c r="B972" s="2">
        <v>36977</v>
      </c>
      <c r="C972" t="s">
        <v>75</v>
      </c>
      <c r="D972">
        <v>2001</v>
      </c>
      <c r="F972" t="s">
        <v>347</v>
      </c>
      <c r="H972" t="s">
        <v>355</v>
      </c>
      <c r="I972" t="s">
        <v>53</v>
      </c>
      <c r="J972">
        <v>-20</v>
      </c>
      <c r="L972" t="str">
        <f>IF(H972="Personal","Personal","Operating")</f>
        <v>Personal</v>
      </c>
    </row>
    <row r="973" spans="1:12" x14ac:dyDescent="0.25">
      <c r="A973">
        <v>38385</v>
      </c>
      <c r="B973" s="2">
        <v>36978</v>
      </c>
      <c r="C973" t="s">
        <v>75</v>
      </c>
      <c r="D973">
        <v>2001</v>
      </c>
      <c r="F973" t="s">
        <v>666</v>
      </c>
      <c r="H973" t="s">
        <v>355</v>
      </c>
      <c r="I973" t="s">
        <v>53</v>
      </c>
      <c r="J973">
        <v>-6.56</v>
      </c>
      <c r="L973" t="str">
        <f>IF(H973="Personal","Personal","Operating")</f>
        <v>Personal</v>
      </c>
    </row>
    <row r="974" spans="1:12" x14ac:dyDescent="0.25">
      <c r="A974">
        <v>38385</v>
      </c>
      <c r="B974" s="2">
        <v>36980</v>
      </c>
      <c r="C974" t="s">
        <v>75</v>
      </c>
      <c r="D974">
        <v>2001</v>
      </c>
      <c r="F974" t="s">
        <v>667</v>
      </c>
      <c r="H974" t="s">
        <v>6</v>
      </c>
      <c r="J974">
        <v>-7.53</v>
      </c>
      <c r="L974" t="s">
        <v>493</v>
      </c>
    </row>
    <row r="975" spans="1:12" x14ac:dyDescent="0.25">
      <c r="A975">
        <v>38385</v>
      </c>
      <c r="B975" s="2">
        <v>36954</v>
      </c>
      <c r="C975" t="s">
        <v>75</v>
      </c>
      <c r="D975">
        <v>2001</v>
      </c>
      <c r="E975">
        <v>1231</v>
      </c>
      <c r="F975" t="s">
        <v>394</v>
      </c>
      <c r="H975" t="s">
        <v>355</v>
      </c>
      <c r="I975" t="s">
        <v>356</v>
      </c>
      <c r="J975" s="7">
        <v>-792.28</v>
      </c>
      <c r="L975" t="s">
        <v>355</v>
      </c>
    </row>
    <row r="976" spans="1:12" x14ac:dyDescent="0.25">
      <c r="A976">
        <v>38385</v>
      </c>
      <c r="B976" s="2">
        <v>36952</v>
      </c>
      <c r="C976" t="s">
        <v>75</v>
      </c>
      <c r="D976">
        <v>2001</v>
      </c>
      <c r="E976">
        <v>1232</v>
      </c>
      <c r="F976" t="s">
        <v>325</v>
      </c>
      <c r="H976" t="s">
        <v>358</v>
      </c>
      <c r="J976">
        <v>-3941.3</v>
      </c>
      <c r="L976" t="s">
        <v>358</v>
      </c>
    </row>
    <row r="977" spans="1:12" x14ac:dyDescent="0.25">
      <c r="A977">
        <v>38385</v>
      </c>
      <c r="B977" s="2">
        <v>36955</v>
      </c>
      <c r="C977" t="s">
        <v>75</v>
      </c>
      <c r="D977">
        <v>2001</v>
      </c>
      <c r="E977">
        <v>1233</v>
      </c>
      <c r="F977" t="s">
        <v>391</v>
      </c>
      <c r="G977" t="s">
        <v>592</v>
      </c>
      <c r="H977" t="s">
        <v>355</v>
      </c>
      <c r="J977">
        <v>-496.58</v>
      </c>
      <c r="L977" t="s">
        <v>355</v>
      </c>
    </row>
    <row r="978" spans="1:12" x14ac:dyDescent="0.25">
      <c r="A978">
        <v>38385</v>
      </c>
      <c r="B978" s="2">
        <v>36951</v>
      </c>
      <c r="C978" t="s">
        <v>75</v>
      </c>
      <c r="D978">
        <v>2001</v>
      </c>
      <c r="E978">
        <v>1234</v>
      </c>
      <c r="F978" t="s">
        <v>136</v>
      </c>
      <c r="H978" t="s">
        <v>6</v>
      </c>
      <c r="J978">
        <v>-220.25</v>
      </c>
      <c r="L978" t="s">
        <v>493</v>
      </c>
    </row>
    <row r="979" spans="1:12" x14ac:dyDescent="0.25">
      <c r="A979">
        <v>38385</v>
      </c>
      <c r="B979" s="2">
        <v>36951</v>
      </c>
      <c r="C979" t="s">
        <v>75</v>
      </c>
      <c r="D979">
        <v>2001</v>
      </c>
      <c r="E979">
        <v>1235</v>
      </c>
      <c r="F979" t="s">
        <v>49</v>
      </c>
      <c r="H979" t="s">
        <v>51</v>
      </c>
      <c r="I979" t="s">
        <v>122</v>
      </c>
      <c r="J979">
        <v>-127.65</v>
      </c>
      <c r="L979" t="s">
        <v>493</v>
      </c>
    </row>
    <row r="980" spans="1:12" x14ac:dyDescent="0.25">
      <c r="A980">
        <v>38385</v>
      </c>
      <c r="B980" s="2">
        <v>36963</v>
      </c>
      <c r="C980" t="s">
        <v>75</v>
      </c>
      <c r="D980">
        <v>2001</v>
      </c>
      <c r="E980">
        <v>1236</v>
      </c>
      <c r="F980" t="s">
        <v>36</v>
      </c>
      <c r="H980" t="s">
        <v>6</v>
      </c>
      <c r="J980">
        <v>-1989.63</v>
      </c>
      <c r="L980" t="s">
        <v>494</v>
      </c>
    </row>
    <row r="981" spans="1:12" x14ac:dyDescent="0.25">
      <c r="A981">
        <v>38385</v>
      </c>
      <c r="B981" s="2">
        <v>36963</v>
      </c>
      <c r="C981" t="s">
        <v>75</v>
      </c>
      <c r="D981">
        <v>2001</v>
      </c>
      <c r="E981">
        <v>1237</v>
      </c>
      <c r="F981" t="s">
        <v>650</v>
      </c>
      <c r="H981" t="s">
        <v>6</v>
      </c>
      <c r="J981">
        <v>-97.11</v>
      </c>
      <c r="L981" t="s">
        <v>493</v>
      </c>
    </row>
    <row r="982" spans="1:12" x14ac:dyDescent="0.25">
      <c r="B982" s="2"/>
    </row>
    <row r="983" spans="1:12" x14ac:dyDescent="0.25">
      <c r="B983" s="2"/>
    </row>
    <row r="984" spans="1:12" x14ac:dyDescent="0.25">
      <c r="B984" s="2"/>
    </row>
    <row r="985" spans="1:12" x14ac:dyDescent="0.25">
      <c r="B985" s="2"/>
    </row>
  </sheetData>
  <autoFilter ref="A2:N887">
    <filterColumn colId="5">
      <filters>
        <filter val="G.V.H. Imaging Dept."/>
      </filters>
    </filterColumn>
  </autoFilter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44" workbookViewId="0">
      <selection activeCell="E64" sqref="E64"/>
    </sheetView>
  </sheetViews>
  <sheetFormatPr defaultRowHeight="13.2" x14ac:dyDescent="0.25"/>
  <sheetData>
    <row r="1" spans="2:4" ht="11.25" customHeight="1" x14ac:dyDescent="0.25">
      <c r="B1" s="14" t="s">
        <v>26</v>
      </c>
      <c r="C1" s="14"/>
      <c r="D1" s="14" t="s">
        <v>28</v>
      </c>
    </row>
    <row r="2" spans="2:4" x14ac:dyDescent="0.25">
      <c r="B2" t="s">
        <v>17</v>
      </c>
      <c r="C2" t="s">
        <v>20</v>
      </c>
    </row>
    <row r="3" spans="2:4" x14ac:dyDescent="0.25">
      <c r="C3" t="s">
        <v>193</v>
      </c>
    </row>
    <row r="4" spans="2:4" x14ac:dyDescent="0.25">
      <c r="C4" t="s">
        <v>21</v>
      </c>
    </row>
    <row r="5" spans="2:4" x14ac:dyDescent="0.25">
      <c r="C5" t="s">
        <v>192</v>
      </c>
    </row>
    <row r="6" spans="2:4" x14ac:dyDescent="0.25">
      <c r="C6" t="s">
        <v>191</v>
      </c>
    </row>
    <row r="7" spans="2:4" x14ac:dyDescent="0.25">
      <c r="C7" t="s">
        <v>194</v>
      </c>
    </row>
    <row r="8" spans="2:4" x14ac:dyDescent="0.25">
      <c r="C8" t="s">
        <v>206</v>
      </c>
    </row>
    <row r="10" spans="2:4" x14ac:dyDescent="0.25">
      <c r="B10" t="s">
        <v>3</v>
      </c>
      <c r="C10" t="s">
        <v>4</v>
      </c>
    </row>
    <row r="11" spans="2:4" x14ac:dyDescent="0.25">
      <c r="C11" t="s">
        <v>5</v>
      </c>
    </row>
    <row r="12" spans="2:4" x14ac:dyDescent="0.25">
      <c r="C12" t="s">
        <v>253</v>
      </c>
    </row>
    <row r="14" spans="2:4" x14ac:dyDescent="0.25">
      <c r="B14" t="s">
        <v>6</v>
      </c>
      <c r="C14" t="s">
        <v>7</v>
      </c>
    </row>
    <row r="15" spans="2:4" x14ac:dyDescent="0.25">
      <c r="C15" t="s">
        <v>8</v>
      </c>
    </row>
    <row r="16" spans="2:4" x14ac:dyDescent="0.25">
      <c r="C16" t="s">
        <v>9</v>
      </c>
    </row>
    <row r="17" spans="2:3" x14ac:dyDescent="0.25">
      <c r="C17" t="s">
        <v>10</v>
      </c>
    </row>
    <row r="18" spans="2:3" x14ac:dyDescent="0.25">
      <c r="C18" t="s">
        <v>11</v>
      </c>
    </row>
    <row r="19" spans="2:3" x14ac:dyDescent="0.25">
      <c r="C19" t="s">
        <v>12</v>
      </c>
    </row>
    <row r="20" spans="2:3" x14ac:dyDescent="0.25">
      <c r="C20" t="s">
        <v>13</v>
      </c>
    </row>
    <row r="21" spans="2:3" x14ac:dyDescent="0.25">
      <c r="C21" t="s">
        <v>14</v>
      </c>
    </row>
    <row r="22" spans="2:3" x14ac:dyDescent="0.25">
      <c r="C22" t="s">
        <v>15</v>
      </c>
    </row>
    <row r="23" spans="2:3" x14ac:dyDescent="0.25">
      <c r="C23" t="s">
        <v>16</v>
      </c>
    </row>
    <row r="24" spans="2:3" x14ac:dyDescent="0.25">
      <c r="C24" t="s">
        <v>38</v>
      </c>
    </row>
    <row r="25" spans="2:3" x14ac:dyDescent="0.25">
      <c r="C25" t="s">
        <v>46</v>
      </c>
    </row>
    <row r="26" spans="2:3" x14ac:dyDescent="0.25">
      <c r="C26" t="s">
        <v>66</v>
      </c>
    </row>
    <row r="27" spans="2:3" x14ac:dyDescent="0.25">
      <c r="C27" t="s">
        <v>14</v>
      </c>
    </row>
    <row r="28" spans="2:3" x14ac:dyDescent="0.25">
      <c r="C28" t="s">
        <v>218</v>
      </c>
    </row>
    <row r="29" spans="2:3" x14ac:dyDescent="0.25">
      <c r="C29" t="s">
        <v>269</v>
      </c>
    </row>
    <row r="30" spans="2:3" x14ac:dyDescent="0.25">
      <c r="C30" t="s">
        <v>53</v>
      </c>
    </row>
    <row r="32" spans="2:3" x14ac:dyDescent="0.25">
      <c r="B32" t="s">
        <v>51</v>
      </c>
      <c r="C32" t="s">
        <v>10</v>
      </c>
    </row>
    <row r="33" spans="2:3" x14ac:dyDescent="0.25">
      <c r="C33" t="s">
        <v>11</v>
      </c>
    </row>
    <row r="34" spans="2:3" x14ac:dyDescent="0.25">
      <c r="C34" t="s">
        <v>52</v>
      </c>
    </row>
    <row r="35" spans="2:3" x14ac:dyDescent="0.25">
      <c r="C35" t="s">
        <v>53</v>
      </c>
    </row>
    <row r="36" spans="2:3" x14ac:dyDescent="0.25">
      <c r="C36" t="s">
        <v>54</v>
      </c>
    </row>
    <row r="38" spans="2:3" x14ac:dyDescent="0.25">
      <c r="B38" t="s">
        <v>18</v>
      </c>
      <c r="C38" t="s">
        <v>19</v>
      </c>
    </row>
    <row r="39" spans="2:3" x14ac:dyDescent="0.25">
      <c r="C39" t="s">
        <v>186</v>
      </c>
    </row>
    <row r="40" spans="2:3" x14ac:dyDescent="0.25">
      <c r="C40" t="s">
        <v>62</v>
      </c>
    </row>
    <row r="41" spans="2:3" x14ac:dyDescent="0.25">
      <c r="C41" t="s">
        <v>15</v>
      </c>
    </row>
    <row r="42" spans="2:3" x14ac:dyDescent="0.25">
      <c r="C42" t="s">
        <v>253</v>
      </c>
    </row>
    <row r="43" spans="2:3" x14ac:dyDescent="0.25">
      <c r="C43" t="s">
        <v>279</v>
      </c>
    </row>
    <row r="44" spans="2:3" x14ac:dyDescent="0.25">
      <c r="C44" t="s">
        <v>115</v>
      </c>
    </row>
    <row r="46" spans="2:3" x14ac:dyDescent="0.25">
      <c r="B46" t="s">
        <v>355</v>
      </c>
      <c r="C46" t="s">
        <v>356</v>
      </c>
    </row>
    <row r="47" spans="2:3" x14ac:dyDescent="0.25">
      <c r="C47" t="s">
        <v>357</v>
      </c>
    </row>
    <row r="48" spans="2:3" x14ac:dyDescent="0.25">
      <c r="C48" t="s">
        <v>115</v>
      </c>
    </row>
    <row r="49" spans="2:3" x14ac:dyDescent="0.25">
      <c r="C49" t="s">
        <v>282</v>
      </c>
    </row>
    <row r="51" spans="2:3" x14ac:dyDescent="0.25">
      <c r="B51" t="s">
        <v>358</v>
      </c>
      <c r="C51" t="s">
        <v>281</v>
      </c>
    </row>
    <row r="52" spans="2:3" x14ac:dyDescent="0.25">
      <c r="C52" t="s">
        <v>359</v>
      </c>
    </row>
    <row r="54" spans="2:3" x14ac:dyDescent="0.25">
      <c r="B54" t="s">
        <v>280</v>
      </c>
      <c r="C54" t="s">
        <v>363</v>
      </c>
    </row>
    <row r="55" spans="2:3" x14ac:dyDescent="0.25">
      <c r="C55" t="s">
        <v>279</v>
      </c>
    </row>
    <row r="57" spans="2:3" x14ac:dyDescent="0.25">
      <c r="B57" t="s">
        <v>115</v>
      </c>
      <c r="C57" t="s">
        <v>116</v>
      </c>
    </row>
    <row r="58" spans="2:3" x14ac:dyDescent="0.25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/>
  </sheetViews>
  <sheetFormatPr defaultRowHeight="13.2" x14ac:dyDescent="0.25"/>
  <cols>
    <col min="2" max="2" width="5.5546875" customWidth="1"/>
    <col min="4" max="4" width="4.33203125" customWidth="1"/>
    <col min="7" max="7" width="3.5546875" customWidth="1"/>
  </cols>
  <sheetData>
    <row r="1" spans="1:8" ht="26.4" x14ac:dyDescent="0.25">
      <c r="C1" s="12" t="s">
        <v>598</v>
      </c>
      <c r="E1" s="12" t="s">
        <v>596</v>
      </c>
      <c r="F1" s="12" t="s">
        <v>597</v>
      </c>
      <c r="H1" t="s">
        <v>454</v>
      </c>
    </row>
    <row r="3" spans="1:8" x14ac:dyDescent="0.25">
      <c r="A3" s="10" t="s">
        <v>409</v>
      </c>
      <c r="B3" s="10"/>
      <c r="C3" s="10"/>
      <c r="E3">
        <v>228.11</v>
      </c>
    </row>
    <row r="4" spans="1:8" x14ac:dyDescent="0.25">
      <c r="A4" s="10" t="s">
        <v>410</v>
      </c>
      <c r="B4" s="10"/>
      <c r="C4" s="10"/>
      <c r="E4">
        <v>900</v>
      </c>
    </row>
    <row r="5" spans="1:8" x14ac:dyDescent="0.25">
      <c r="A5" s="10" t="s">
        <v>411</v>
      </c>
      <c r="B5" s="10"/>
      <c r="C5" s="10"/>
      <c r="E5">
        <v>352.45</v>
      </c>
    </row>
    <row r="6" spans="1:8" x14ac:dyDescent="0.25">
      <c r="A6" s="10" t="s">
        <v>412</v>
      </c>
      <c r="B6" s="10"/>
      <c r="C6" s="10">
        <v>100</v>
      </c>
      <c r="E6">
        <v>151.68</v>
      </c>
      <c r="H6">
        <f>IF((E6-C6)&lt;0,0,E6-C6)</f>
        <v>51.680000000000007</v>
      </c>
    </row>
    <row r="7" spans="1:8" x14ac:dyDescent="0.25">
      <c r="A7" s="10" t="s">
        <v>413</v>
      </c>
      <c r="B7" s="10"/>
      <c r="C7" s="10">
        <v>60</v>
      </c>
      <c r="E7">
        <v>104.53</v>
      </c>
      <c r="H7">
        <f t="shared" ref="H7:H36" si="0">IF((E7-C7)&lt;0,0,E7-C7)</f>
        <v>44.53</v>
      </c>
    </row>
    <row r="8" spans="1:8" x14ac:dyDescent="0.25">
      <c r="A8" s="10" t="s">
        <v>445</v>
      </c>
      <c r="B8" s="10"/>
      <c r="C8" s="10">
        <v>60</v>
      </c>
      <c r="E8">
        <v>51.44</v>
      </c>
      <c r="H8">
        <f t="shared" si="0"/>
        <v>0</v>
      </c>
    </row>
    <row r="9" spans="1:8" x14ac:dyDescent="0.25">
      <c r="A9" s="10" t="s">
        <v>450</v>
      </c>
      <c r="B9" s="10"/>
      <c r="C9" s="10">
        <v>60</v>
      </c>
      <c r="E9">
        <v>26.25</v>
      </c>
      <c r="H9">
        <f t="shared" si="0"/>
        <v>0</v>
      </c>
    </row>
    <row r="10" spans="1:8" x14ac:dyDescent="0.25">
      <c r="A10" s="10" t="s">
        <v>449</v>
      </c>
      <c r="B10" s="10"/>
      <c r="C10" s="10">
        <v>60</v>
      </c>
      <c r="E10">
        <v>140.11000000000001</v>
      </c>
      <c r="H10">
        <f t="shared" si="0"/>
        <v>80.110000000000014</v>
      </c>
    </row>
    <row r="11" spans="1:8" x14ac:dyDescent="0.25">
      <c r="A11" s="10" t="s">
        <v>444</v>
      </c>
      <c r="B11" s="10"/>
      <c r="C11" s="10">
        <v>60</v>
      </c>
      <c r="E11">
        <v>95.21</v>
      </c>
      <c r="H11">
        <f t="shared" si="0"/>
        <v>35.209999999999994</v>
      </c>
    </row>
    <row r="12" spans="1:8" x14ac:dyDescent="0.25">
      <c r="A12" s="10" t="s">
        <v>414</v>
      </c>
      <c r="B12" s="10"/>
      <c r="C12" s="10">
        <v>80</v>
      </c>
      <c r="E12">
        <v>19.489999999999998</v>
      </c>
      <c r="H12">
        <f t="shared" si="0"/>
        <v>0</v>
      </c>
    </row>
    <row r="13" spans="1:8" x14ac:dyDescent="0.25">
      <c r="A13" s="10" t="s">
        <v>415</v>
      </c>
      <c r="B13" s="10"/>
      <c r="C13" s="10">
        <v>120</v>
      </c>
      <c r="E13">
        <v>113.79</v>
      </c>
      <c r="H13">
        <f t="shared" si="0"/>
        <v>0</v>
      </c>
    </row>
    <row r="14" spans="1:8" x14ac:dyDescent="0.25">
      <c r="A14" s="10" t="s">
        <v>416</v>
      </c>
      <c r="B14" s="10"/>
      <c r="C14" s="10">
        <v>80</v>
      </c>
      <c r="E14">
        <v>148.61000000000001</v>
      </c>
      <c r="H14">
        <f t="shared" si="0"/>
        <v>68.610000000000014</v>
      </c>
    </row>
    <row r="15" spans="1:8" x14ac:dyDescent="0.25">
      <c r="A15" s="10" t="s">
        <v>417</v>
      </c>
      <c r="B15" s="10"/>
      <c r="C15" s="10">
        <v>80</v>
      </c>
      <c r="E15">
        <v>56.94</v>
      </c>
      <c r="H15">
        <f t="shared" si="0"/>
        <v>0</v>
      </c>
    </row>
    <row r="16" spans="1:8" x14ac:dyDescent="0.25">
      <c r="A16" s="10" t="s">
        <v>443</v>
      </c>
      <c r="B16" s="10"/>
      <c r="C16" s="10">
        <v>80</v>
      </c>
      <c r="E16">
        <v>47.44</v>
      </c>
      <c r="H16">
        <f t="shared" si="0"/>
        <v>0</v>
      </c>
    </row>
    <row r="17" spans="1:9" x14ac:dyDescent="0.25">
      <c r="A17" s="10" t="s">
        <v>418</v>
      </c>
      <c r="B17" s="10"/>
      <c r="C17" s="10">
        <v>100</v>
      </c>
      <c r="E17">
        <v>223.97</v>
      </c>
      <c r="H17">
        <f t="shared" si="0"/>
        <v>123.97</v>
      </c>
    </row>
    <row r="18" spans="1:9" x14ac:dyDescent="0.25">
      <c r="A18" s="10" t="s">
        <v>419</v>
      </c>
      <c r="B18" s="10"/>
      <c r="C18" s="10">
        <v>80</v>
      </c>
      <c r="E18">
        <v>100.78</v>
      </c>
      <c r="H18">
        <f t="shared" si="0"/>
        <v>20.78</v>
      </c>
      <c r="I18" t="s">
        <v>629</v>
      </c>
    </row>
    <row r="19" spans="1:9" x14ac:dyDescent="0.25">
      <c r="A19" s="10" t="s">
        <v>420</v>
      </c>
      <c r="B19" s="10"/>
      <c r="C19" s="10">
        <v>100</v>
      </c>
      <c r="E19">
        <v>90.15</v>
      </c>
      <c r="H19">
        <f t="shared" si="0"/>
        <v>0</v>
      </c>
    </row>
    <row r="20" spans="1:9" x14ac:dyDescent="0.25">
      <c r="A20" s="10" t="s">
        <v>421</v>
      </c>
      <c r="B20" s="10"/>
      <c r="C20" s="10">
        <v>100</v>
      </c>
      <c r="E20">
        <v>171.12</v>
      </c>
      <c r="H20">
        <f t="shared" si="0"/>
        <v>71.12</v>
      </c>
    </row>
    <row r="21" spans="1:9" x14ac:dyDescent="0.25">
      <c r="A21" s="10" t="s">
        <v>422</v>
      </c>
      <c r="B21" s="10"/>
      <c r="C21" s="10">
        <v>100</v>
      </c>
      <c r="E21">
        <v>80.77</v>
      </c>
      <c r="H21">
        <f t="shared" si="0"/>
        <v>0</v>
      </c>
    </row>
    <row r="22" spans="1:9" x14ac:dyDescent="0.25">
      <c r="A22" s="10" t="s">
        <v>423</v>
      </c>
      <c r="B22" s="10"/>
      <c r="C22" s="10">
        <v>100</v>
      </c>
      <c r="E22">
        <v>125.23</v>
      </c>
      <c r="H22">
        <f t="shared" si="0"/>
        <v>25.230000000000004</v>
      </c>
    </row>
    <row r="23" spans="1:9" x14ac:dyDescent="0.25">
      <c r="A23" s="10" t="s">
        <v>424</v>
      </c>
      <c r="B23" s="10"/>
      <c r="C23" s="10">
        <v>80</v>
      </c>
      <c r="E23">
        <v>121.35</v>
      </c>
      <c r="H23">
        <f t="shared" si="0"/>
        <v>41.349999999999994</v>
      </c>
    </row>
    <row r="24" spans="1:9" x14ac:dyDescent="0.25">
      <c r="A24" s="10" t="s">
        <v>425</v>
      </c>
      <c r="B24" s="10"/>
      <c r="C24" s="10">
        <v>80</v>
      </c>
      <c r="E24">
        <v>145.05000000000001</v>
      </c>
      <c r="H24">
        <f t="shared" si="0"/>
        <v>65.050000000000011</v>
      </c>
    </row>
    <row r="25" spans="1:9" x14ac:dyDescent="0.25">
      <c r="A25" s="10" t="s">
        <v>426</v>
      </c>
      <c r="B25" s="10"/>
      <c r="C25" s="10">
        <v>80</v>
      </c>
      <c r="E25">
        <v>118.42</v>
      </c>
      <c r="H25">
        <f t="shared" si="0"/>
        <v>38.42</v>
      </c>
      <c r="I25" t="s">
        <v>630</v>
      </c>
    </row>
    <row r="26" spans="1:9" x14ac:dyDescent="0.25">
      <c r="A26" s="10" t="s">
        <v>427</v>
      </c>
      <c r="B26" s="10"/>
      <c r="C26" s="10">
        <v>80</v>
      </c>
      <c r="E26">
        <v>175.5</v>
      </c>
      <c r="H26">
        <f t="shared" si="0"/>
        <v>95.5</v>
      </c>
    </row>
    <row r="27" spans="1:9" x14ac:dyDescent="0.25">
      <c r="A27" s="10" t="s">
        <v>428</v>
      </c>
      <c r="B27" s="10"/>
      <c r="C27" s="10">
        <v>100</v>
      </c>
      <c r="E27">
        <v>144.74</v>
      </c>
      <c r="H27">
        <f t="shared" si="0"/>
        <v>44.740000000000009</v>
      </c>
    </row>
    <row r="28" spans="1:9" x14ac:dyDescent="0.25">
      <c r="A28" s="10" t="s">
        <v>429</v>
      </c>
      <c r="B28" s="10"/>
      <c r="C28" s="10">
        <v>100</v>
      </c>
      <c r="E28">
        <v>205.08</v>
      </c>
      <c r="H28">
        <f t="shared" si="0"/>
        <v>105.08000000000001</v>
      </c>
    </row>
    <row r="29" spans="1:9" x14ac:dyDescent="0.25">
      <c r="A29" s="10" t="s">
        <v>430</v>
      </c>
      <c r="B29" s="10"/>
      <c r="C29" s="10">
        <v>100</v>
      </c>
      <c r="E29">
        <v>96.41</v>
      </c>
      <c r="H29">
        <f t="shared" si="0"/>
        <v>0</v>
      </c>
    </row>
    <row r="30" spans="1:9" x14ac:dyDescent="0.25">
      <c r="A30" s="10" t="s">
        <v>431</v>
      </c>
      <c r="B30" s="10"/>
      <c r="C30" s="10">
        <v>100</v>
      </c>
      <c r="E30">
        <v>159.81</v>
      </c>
      <c r="H30">
        <f t="shared" si="0"/>
        <v>59.81</v>
      </c>
    </row>
    <row r="31" spans="1:9" x14ac:dyDescent="0.25">
      <c r="A31" s="10" t="s">
        <v>432</v>
      </c>
      <c r="B31" s="10"/>
      <c r="C31" s="10">
        <v>100</v>
      </c>
      <c r="E31">
        <v>381.42</v>
      </c>
      <c r="H31">
        <f t="shared" si="0"/>
        <v>281.42</v>
      </c>
      <c r="I31" t="s">
        <v>629</v>
      </c>
    </row>
    <row r="32" spans="1:9" x14ac:dyDescent="0.25">
      <c r="A32" s="10" t="s">
        <v>433</v>
      </c>
      <c r="B32" s="10"/>
      <c r="C32" s="10">
        <v>80</v>
      </c>
      <c r="E32">
        <v>97.09</v>
      </c>
      <c r="H32">
        <f t="shared" si="0"/>
        <v>17.090000000000003</v>
      </c>
      <c r="I32" t="s">
        <v>629</v>
      </c>
    </row>
    <row r="33" spans="1:9" x14ac:dyDescent="0.25">
      <c r="A33" s="10" t="s">
        <v>434</v>
      </c>
      <c r="B33" s="10"/>
      <c r="C33" s="10">
        <v>100</v>
      </c>
      <c r="E33">
        <v>127.55</v>
      </c>
      <c r="H33">
        <f t="shared" si="0"/>
        <v>27.549999999999997</v>
      </c>
      <c r="I33" t="s">
        <v>629</v>
      </c>
    </row>
    <row r="34" spans="1:9" x14ac:dyDescent="0.25">
      <c r="A34" s="10" t="s">
        <v>435</v>
      </c>
      <c r="B34" s="10"/>
      <c r="C34" s="10">
        <v>100</v>
      </c>
      <c r="E34">
        <v>43.76</v>
      </c>
      <c r="F34">
        <v>114.45</v>
      </c>
      <c r="H34">
        <f t="shared" si="0"/>
        <v>0</v>
      </c>
    </row>
    <row r="35" spans="1:9" x14ac:dyDescent="0.25">
      <c r="A35" s="10" t="s">
        <v>436</v>
      </c>
      <c r="B35" s="10"/>
      <c r="C35" s="10">
        <v>100</v>
      </c>
      <c r="E35">
        <v>40.25</v>
      </c>
      <c r="F35">
        <v>123.12</v>
      </c>
      <c r="H35">
        <f t="shared" si="0"/>
        <v>0</v>
      </c>
    </row>
    <row r="36" spans="1:9" x14ac:dyDescent="0.25">
      <c r="A36" s="10" t="s">
        <v>437</v>
      </c>
      <c r="B36" s="10"/>
      <c r="C36" s="10">
        <v>100</v>
      </c>
      <c r="E36">
        <v>36.380000000000003</v>
      </c>
      <c r="F36">
        <v>122.34</v>
      </c>
      <c r="H36">
        <f t="shared" si="0"/>
        <v>0</v>
      </c>
    </row>
    <row r="37" spans="1:9" x14ac:dyDescent="0.25">
      <c r="A37" s="10" t="s">
        <v>595</v>
      </c>
      <c r="B37" s="10"/>
      <c r="C37" s="10">
        <v>150</v>
      </c>
      <c r="E37">
        <v>43.44</v>
      </c>
      <c r="F37">
        <v>150.01</v>
      </c>
      <c r="H37">
        <f>IF(((E37+F37)-C37)&lt;0,0,(E37+F37)-C37)</f>
        <v>43.449999999999989</v>
      </c>
      <c r="I37" t="s">
        <v>631</v>
      </c>
    </row>
    <row r="38" spans="1:9" x14ac:dyDescent="0.25">
      <c r="A38" t="s">
        <v>439</v>
      </c>
      <c r="E38">
        <v>29.82</v>
      </c>
      <c r="F38">
        <v>44.32</v>
      </c>
    </row>
    <row r="39" spans="1:9" x14ac:dyDescent="0.25">
      <c r="A39" t="s">
        <v>451</v>
      </c>
      <c r="E39">
        <v>192.5</v>
      </c>
    </row>
    <row r="40" spans="1:9" x14ac:dyDescent="0.25">
      <c r="A40" t="s">
        <v>52</v>
      </c>
      <c r="E40">
        <v>185.79</v>
      </c>
    </row>
    <row r="41" spans="1:9" x14ac:dyDescent="0.25">
      <c r="A41" t="s">
        <v>440</v>
      </c>
      <c r="E41">
        <v>213.5</v>
      </c>
    </row>
    <row r="42" spans="1:9" x14ac:dyDescent="0.25">
      <c r="A42" t="s">
        <v>441</v>
      </c>
      <c r="E42">
        <v>71.75</v>
      </c>
    </row>
    <row r="43" spans="1:9" x14ac:dyDescent="0.25">
      <c r="A43" t="s">
        <v>442</v>
      </c>
      <c r="E43">
        <v>86.04</v>
      </c>
    </row>
    <row r="45" spans="1:9" x14ac:dyDescent="0.25">
      <c r="E45">
        <f>SUM(E3:E43)</f>
        <v>5943.72</v>
      </c>
      <c r="F45">
        <f>SUM(F3:F43)</f>
        <v>554.24</v>
      </c>
      <c r="H45">
        <f>SUM(H3:H43)</f>
        <v>1340.7</v>
      </c>
    </row>
    <row r="47" spans="1:9" x14ac:dyDescent="0.25">
      <c r="A47" t="s">
        <v>633</v>
      </c>
    </row>
    <row r="48" spans="1:9" x14ac:dyDescent="0.25">
      <c r="A48" t="s">
        <v>632</v>
      </c>
    </row>
  </sheetData>
  <pageMargins left="0.75" right="0.75" top="1" bottom="1" header="0.5" footer="0.5"/>
  <pageSetup orientation="portrait" verticalDpi="0" r:id="rId1"/>
  <headerFooter alignWithMargins="0">
    <oddHeader>&amp;CStagecoach Apartments
Dec/Jan Utility Summary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I.S.</vt:lpstr>
      <vt:lpstr>Pro Forma</vt:lpstr>
      <vt:lpstr>utility</vt:lpstr>
      <vt:lpstr>pivot</vt:lpstr>
      <vt:lpstr>Checkbook</vt:lpstr>
      <vt:lpstr>Categories</vt:lpstr>
      <vt:lpstr>Cu.Mon.Util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2001-02-07T19:54:31Z</cp:lastPrinted>
  <dcterms:created xsi:type="dcterms:W3CDTF">2000-07-02T21:14:35Z</dcterms:created>
  <dcterms:modified xsi:type="dcterms:W3CDTF">2023-09-10T15:32:06Z</dcterms:modified>
</cp:coreProperties>
</file>