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692" windowWidth="15216" windowHeight="4692" activeTab="1"/>
  </bookViews>
  <sheets>
    <sheet name="MAINTENANCE" sheetId="4" r:id="rId1"/>
    <sheet name="FLOWS" sheetId="1" r:id="rId2"/>
    <sheet name="PLANTS" sheetId="2" r:id="rId3"/>
    <sheet name="EXPANSIONS" sheetId="3" r:id="rId4"/>
  </sheets>
  <definedNames>
    <definedName name="_xlnm._FilterDatabase" localSheetId="2" hidden="1">PLANTS!$A$1:$J$22</definedName>
    <definedName name="solver_adj" localSheetId="0" hidden="1">MAINTENANCE!$S$6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MAINTENANCE!$N$6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677794</definedName>
  </definedNames>
  <calcPr calcId="92512" calcMode="manual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D33" i="1"/>
  <c r="P33" i="1"/>
  <c r="Q33" i="1"/>
  <c r="D34" i="1"/>
  <c r="P34" i="1"/>
  <c r="Q34" i="1"/>
  <c r="D35" i="1"/>
  <c r="P35" i="1"/>
  <c r="Q35" i="1"/>
  <c r="D36" i="1"/>
  <c r="P36" i="1"/>
  <c r="Q36" i="1"/>
  <c r="D37" i="1"/>
  <c r="P37" i="1"/>
  <c r="Q37" i="1"/>
  <c r="D38" i="1"/>
  <c r="P38" i="1"/>
  <c r="Q38" i="1"/>
  <c r="D39" i="1"/>
  <c r="P39" i="1"/>
  <c r="Q39" i="1"/>
  <c r="D40" i="1"/>
  <c r="P40" i="1"/>
  <c r="Q40" i="1"/>
  <c r="D41" i="1"/>
  <c r="P41" i="1"/>
  <c r="Q41" i="1"/>
  <c r="U41" i="1"/>
  <c r="D42" i="1"/>
  <c r="P42" i="1"/>
  <c r="Q42" i="1"/>
  <c r="U42" i="1"/>
  <c r="D43" i="1"/>
  <c r="P43" i="1"/>
  <c r="Q43" i="1"/>
  <c r="U43" i="1"/>
  <c r="D44" i="1"/>
  <c r="P44" i="1"/>
  <c r="Q44" i="1"/>
  <c r="U44" i="1"/>
  <c r="D45" i="1"/>
  <c r="P45" i="1"/>
  <c r="Q45" i="1"/>
  <c r="U45" i="1"/>
  <c r="D46" i="1"/>
  <c r="P46" i="1"/>
  <c r="Q46" i="1"/>
  <c r="U46" i="1"/>
  <c r="D47" i="1"/>
  <c r="P47" i="1"/>
  <c r="Q47" i="1"/>
  <c r="U47" i="1"/>
  <c r="D48" i="1"/>
  <c r="P48" i="1"/>
  <c r="Q48" i="1"/>
  <c r="U48" i="1"/>
  <c r="D49" i="1"/>
  <c r="P49" i="1"/>
  <c r="Q49" i="1"/>
  <c r="U49" i="1"/>
  <c r="B50" i="1"/>
  <c r="E50" i="1"/>
  <c r="F50" i="1"/>
  <c r="G50" i="1"/>
  <c r="H50" i="1"/>
  <c r="O50" i="1"/>
  <c r="P50" i="1"/>
  <c r="Q50" i="1"/>
  <c r="R50" i="1"/>
  <c r="S50" i="1"/>
  <c r="V50" i="1"/>
  <c r="X50" i="1"/>
  <c r="Z50" i="1"/>
  <c r="AA50" i="1"/>
  <c r="AB50" i="1"/>
  <c r="AC50" i="1"/>
  <c r="AD50" i="1"/>
  <c r="AG50" i="1"/>
  <c r="AH50" i="1"/>
  <c r="AI50" i="1"/>
  <c r="AL50" i="1"/>
  <c r="AN50" i="1"/>
  <c r="AP50" i="1"/>
  <c r="AV50" i="1"/>
  <c r="AW50" i="1"/>
  <c r="AY50" i="1"/>
  <c r="BD50" i="1"/>
  <c r="BJ50" i="1"/>
  <c r="BK50" i="1"/>
  <c r="BP50" i="1"/>
  <c r="BQ50" i="1"/>
  <c r="BS50" i="1"/>
  <c r="BW50" i="1"/>
  <c r="BX50" i="1"/>
  <c r="BY50" i="1"/>
  <c r="B51" i="1"/>
  <c r="E51" i="1"/>
  <c r="F51" i="1"/>
  <c r="G51" i="1"/>
  <c r="H51" i="1"/>
  <c r="O51" i="1"/>
  <c r="P51" i="1"/>
  <c r="Q51" i="1"/>
  <c r="R51" i="1"/>
  <c r="S51" i="1"/>
  <c r="V51" i="1"/>
  <c r="X51" i="1"/>
  <c r="Z51" i="1"/>
  <c r="AA51" i="1"/>
  <c r="AB51" i="1"/>
  <c r="AC51" i="1"/>
  <c r="AD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Y51" i="1"/>
  <c r="AZ51" i="1"/>
  <c r="BA51" i="1"/>
  <c r="BC51" i="1"/>
  <c r="BD51" i="1"/>
  <c r="BE51" i="1"/>
  <c r="BJ51" i="1"/>
  <c r="BK51" i="1"/>
  <c r="BN51" i="1"/>
  <c r="BP51" i="1"/>
  <c r="BQ51" i="1"/>
  <c r="BS51" i="1"/>
  <c r="BT51" i="1"/>
  <c r="BW51" i="1"/>
  <c r="BX51" i="1"/>
  <c r="BY51" i="1"/>
  <c r="B52" i="1"/>
  <c r="E52" i="1"/>
  <c r="F52" i="1"/>
  <c r="G52" i="1"/>
  <c r="H52" i="1"/>
  <c r="O52" i="1"/>
  <c r="P52" i="1"/>
  <c r="Q52" i="1"/>
  <c r="R52" i="1"/>
  <c r="S52" i="1"/>
  <c r="V52" i="1"/>
  <c r="X52" i="1"/>
  <c r="Z52" i="1"/>
  <c r="AA52" i="1"/>
  <c r="AB52" i="1"/>
  <c r="AC52" i="1"/>
  <c r="AD52" i="1"/>
  <c r="AG52" i="1"/>
  <c r="AH52" i="1"/>
  <c r="AI52" i="1"/>
  <c r="AL52" i="1"/>
  <c r="AN52" i="1"/>
  <c r="AP52" i="1"/>
  <c r="AV52" i="1"/>
  <c r="AW52" i="1"/>
  <c r="AY52" i="1"/>
  <c r="BD52" i="1"/>
  <c r="BJ52" i="1"/>
  <c r="BK52" i="1"/>
  <c r="BN52" i="1"/>
  <c r="BP52" i="1"/>
  <c r="BQ52" i="1"/>
  <c r="BS52" i="1"/>
  <c r="BT52" i="1"/>
  <c r="BW52" i="1"/>
  <c r="BX52" i="1"/>
  <c r="BY52" i="1"/>
  <c r="B53" i="1"/>
  <c r="E53" i="1"/>
  <c r="F53" i="1"/>
  <c r="G53" i="1"/>
  <c r="H53" i="1"/>
  <c r="O53" i="1"/>
  <c r="P53" i="1"/>
  <c r="Q53" i="1"/>
  <c r="R53" i="1"/>
  <c r="S53" i="1"/>
  <c r="V53" i="1"/>
  <c r="X53" i="1"/>
  <c r="Z53" i="1"/>
  <c r="AA53" i="1"/>
  <c r="AB53" i="1"/>
  <c r="AC53" i="1"/>
  <c r="AD53" i="1"/>
  <c r="AG53" i="1"/>
  <c r="AH53" i="1"/>
  <c r="AI53" i="1"/>
  <c r="AL53" i="1"/>
  <c r="AN53" i="1"/>
  <c r="AP53" i="1"/>
  <c r="AV53" i="1"/>
  <c r="AW53" i="1"/>
  <c r="AY53" i="1"/>
  <c r="BD53" i="1"/>
  <c r="BJ53" i="1"/>
  <c r="BK53" i="1"/>
  <c r="BN53" i="1"/>
  <c r="BP53" i="1"/>
  <c r="BQ53" i="1"/>
  <c r="BS53" i="1"/>
  <c r="BT53" i="1"/>
  <c r="BW53" i="1"/>
  <c r="BX53" i="1"/>
  <c r="BY53" i="1"/>
  <c r="B54" i="1"/>
  <c r="E54" i="1"/>
  <c r="F54" i="1"/>
  <c r="G54" i="1"/>
  <c r="H54" i="1"/>
  <c r="O54" i="1"/>
  <c r="P54" i="1"/>
  <c r="Q54" i="1"/>
  <c r="R54" i="1"/>
  <c r="S54" i="1"/>
  <c r="V54" i="1"/>
  <c r="X54" i="1"/>
  <c r="Z54" i="1"/>
  <c r="AA54" i="1"/>
  <c r="AB54" i="1"/>
  <c r="AC54" i="1"/>
  <c r="AD54" i="1"/>
  <c r="AG54" i="1"/>
  <c r="AH54" i="1"/>
  <c r="AI54" i="1"/>
  <c r="AL54" i="1"/>
  <c r="AN54" i="1"/>
  <c r="AP54" i="1"/>
  <c r="AV54" i="1"/>
  <c r="AW54" i="1"/>
  <c r="AY54" i="1"/>
  <c r="BD54" i="1"/>
  <c r="BJ54" i="1"/>
  <c r="BK54" i="1"/>
  <c r="BN54" i="1"/>
  <c r="BP54" i="1"/>
  <c r="BQ54" i="1"/>
  <c r="BS54" i="1"/>
  <c r="BT54" i="1"/>
  <c r="BW54" i="1"/>
  <c r="BX54" i="1"/>
  <c r="BY54" i="1"/>
  <c r="B55" i="1"/>
  <c r="E55" i="1"/>
  <c r="F55" i="1"/>
  <c r="G55" i="1"/>
  <c r="H55" i="1"/>
  <c r="O55" i="1"/>
  <c r="P55" i="1"/>
  <c r="Q55" i="1"/>
  <c r="R55" i="1"/>
  <c r="S55" i="1"/>
  <c r="V55" i="1"/>
  <c r="X55" i="1"/>
  <c r="Z55" i="1"/>
  <c r="AA55" i="1"/>
  <c r="AB55" i="1"/>
  <c r="AC55" i="1"/>
  <c r="AD55" i="1"/>
  <c r="AG55" i="1"/>
  <c r="AH55" i="1"/>
  <c r="AI55" i="1"/>
  <c r="AL55" i="1"/>
  <c r="AN55" i="1"/>
  <c r="AP55" i="1"/>
  <c r="AV55" i="1"/>
  <c r="AW55" i="1"/>
  <c r="AY55" i="1"/>
  <c r="BD55" i="1"/>
  <c r="BJ55" i="1"/>
  <c r="BK55" i="1"/>
  <c r="BN55" i="1"/>
  <c r="BP55" i="1"/>
  <c r="BQ55" i="1"/>
  <c r="BS55" i="1"/>
  <c r="BT55" i="1"/>
  <c r="BW55" i="1"/>
  <c r="BX55" i="1"/>
  <c r="BY55" i="1"/>
  <c r="B56" i="1"/>
  <c r="E56" i="1"/>
  <c r="F56" i="1"/>
  <c r="G56" i="1"/>
  <c r="H56" i="1"/>
  <c r="O56" i="1"/>
  <c r="P56" i="1"/>
  <c r="Q56" i="1"/>
  <c r="R56" i="1"/>
  <c r="S56" i="1"/>
  <c r="V56" i="1"/>
  <c r="X56" i="1"/>
  <c r="Z56" i="1"/>
  <c r="AA56" i="1"/>
  <c r="AB56" i="1"/>
  <c r="AC56" i="1"/>
  <c r="AD56" i="1"/>
  <c r="AG56" i="1"/>
  <c r="AH56" i="1"/>
  <c r="AI56" i="1"/>
  <c r="AL56" i="1"/>
  <c r="AN56" i="1"/>
  <c r="AP56" i="1"/>
  <c r="AV56" i="1"/>
  <c r="AW56" i="1"/>
  <c r="AY56" i="1"/>
  <c r="BD56" i="1"/>
  <c r="BJ56" i="1"/>
  <c r="BK56" i="1"/>
  <c r="BN56" i="1"/>
  <c r="BP56" i="1"/>
  <c r="BQ56" i="1"/>
  <c r="BS56" i="1"/>
  <c r="BT56" i="1"/>
  <c r="BW56" i="1"/>
  <c r="BX56" i="1"/>
  <c r="BY56" i="1"/>
  <c r="B57" i="1"/>
  <c r="E57" i="1"/>
  <c r="F57" i="1"/>
  <c r="G57" i="1"/>
  <c r="H57" i="1"/>
  <c r="O57" i="1"/>
  <c r="P57" i="1"/>
  <c r="Q57" i="1"/>
  <c r="R57" i="1"/>
  <c r="S57" i="1"/>
  <c r="V57" i="1"/>
  <c r="X57" i="1"/>
  <c r="Z57" i="1"/>
  <c r="AA57" i="1"/>
  <c r="AB57" i="1"/>
  <c r="AC57" i="1"/>
  <c r="AD57" i="1"/>
  <c r="AG57" i="1"/>
  <c r="AH57" i="1"/>
  <c r="AI57" i="1"/>
  <c r="AL57" i="1"/>
  <c r="AN57" i="1"/>
  <c r="AP57" i="1"/>
  <c r="AV57" i="1"/>
  <c r="AW57" i="1"/>
  <c r="AY57" i="1"/>
  <c r="BD57" i="1"/>
  <c r="BJ57" i="1"/>
  <c r="BK57" i="1"/>
  <c r="BN57" i="1"/>
  <c r="BP57" i="1"/>
  <c r="BQ57" i="1"/>
  <c r="BS57" i="1"/>
  <c r="BT57" i="1"/>
  <c r="BW57" i="1"/>
  <c r="BX57" i="1"/>
  <c r="BY57" i="1"/>
  <c r="B58" i="1"/>
  <c r="E58" i="1"/>
  <c r="F58" i="1"/>
  <c r="G58" i="1"/>
  <c r="H58" i="1"/>
  <c r="O58" i="1"/>
  <c r="P58" i="1"/>
  <c r="Q58" i="1"/>
  <c r="R58" i="1"/>
  <c r="S58" i="1"/>
  <c r="V58" i="1"/>
  <c r="X58" i="1"/>
  <c r="Z58" i="1"/>
  <c r="AA58" i="1"/>
  <c r="AB58" i="1"/>
  <c r="AC58" i="1"/>
  <c r="AD58" i="1"/>
  <c r="AG58" i="1"/>
  <c r="AH58" i="1"/>
  <c r="AI58" i="1"/>
  <c r="AL58" i="1"/>
  <c r="AN58" i="1"/>
  <c r="AP58" i="1"/>
  <c r="AV58" i="1"/>
  <c r="AW58" i="1"/>
  <c r="AY58" i="1"/>
  <c r="BD58" i="1"/>
  <c r="BJ58" i="1"/>
  <c r="BK58" i="1"/>
  <c r="BN58" i="1"/>
  <c r="BP58" i="1"/>
  <c r="BQ58" i="1"/>
  <c r="BS58" i="1"/>
  <c r="BT58" i="1"/>
  <c r="BW58" i="1"/>
  <c r="BX58" i="1"/>
  <c r="BY58" i="1"/>
  <c r="B59" i="1"/>
  <c r="E59" i="1"/>
  <c r="F59" i="1"/>
  <c r="G59" i="1"/>
  <c r="H59" i="1"/>
  <c r="O59" i="1"/>
  <c r="P59" i="1"/>
  <c r="Q59" i="1"/>
  <c r="R59" i="1"/>
  <c r="S59" i="1"/>
  <c r="V59" i="1"/>
  <c r="X59" i="1"/>
  <c r="Z59" i="1"/>
  <c r="AA59" i="1"/>
  <c r="AB59" i="1"/>
  <c r="AC59" i="1"/>
  <c r="AD59" i="1"/>
  <c r="AG59" i="1"/>
  <c r="AH59" i="1"/>
  <c r="AI59" i="1"/>
  <c r="AL59" i="1"/>
  <c r="AN59" i="1"/>
  <c r="AP59" i="1"/>
  <c r="AV59" i="1"/>
  <c r="AW59" i="1"/>
  <c r="AY59" i="1"/>
  <c r="BD59" i="1"/>
  <c r="BJ59" i="1"/>
  <c r="BK59" i="1"/>
  <c r="BN59" i="1"/>
  <c r="BP59" i="1"/>
  <c r="BQ59" i="1"/>
  <c r="BS59" i="1"/>
  <c r="BT59" i="1"/>
  <c r="BW59" i="1"/>
  <c r="BX59" i="1"/>
  <c r="BY59" i="1"/>
  <c r="B60" i="1"/>
  <c r="E60" i="1"/>
  <c r="F60" i="1"/>
  <c r="G60" i="1"/>
  <c r="H60" i="1"/>
  <c r="O60" i="1"/>
  <c r="P60" i="1"/>
  <c r="Q60" i="1"/>
  <c r="R60" i="1"/>
  <c r="S60" i="1"/>
  <c r="V60" i="1"/>
  <c r="X60" i="1"/>
  <c r="Z60" i="1"/>
  <c r="AA60" i="1"/>
  <c r="AB60" i="1"/>
  <c r="AC60" i="1"/>
  <c r="AD60" i="1"/>
  <c r="AG60" i="1"/>
  <c r="AH60" i="1"/>
  <c r="AI60" i="1"/>
  <c r="AL60" i="1"/>
  <c r="AN60" i="1"/>
  <c r="AP60" i="1"/>
  <c r="AV60" i="1"/>
  <c r="AW60" i="1"/>
  <c r="AY60" i="1"/>
  <c r="BD60" i="1"/>
  <c r="BJ60" i="1"/>
  <c r="BK60" i="1"/>
  <c r="BN60" i="1"/>
  <c r="BP60" i="1"/>
  <c r="BQ60" i="1"/>
  <c r="BS60" i="1"/>
  <c r="BT60" i="1"/>
  <c r="BW60" i="1"/>
  <c r="BX60" i="1"/>
  <c r="BY60" i="1"/>
  <c r="B61" i="1"/>
  <c r="E61" i="1"/>
  <c r="F61" i="1"/>
  <c r="G61" i="1"/>
  <c r="H61" i="1"/>
  <c r="O61" i="1"/>
  <c r="P61" i="1"/>
  <c r="Q61" i="1"/>
  <c r="R61" i="1"/>
  <c r="S61" i="1"/>
  <c r="V61" i="1"/>
  <c r="X61" i="1"/>
  <c r="Z61" i="1"/>
  <c r="AA61" i="1"/>
  <c r="AB61" i="1"/>
  <c r="AC61" i="1"/>
  <c r="AD61" i="1"/>
  <c r="AG61" i="1"/>
  <c r="AH61" i="1"/>
  <c r="AI61" i="1"/>
  <c r="AL61" i="1"/>
  <c r="AN61" i="1"/>
  <c r="AP61" i="1"/>
  <c r="AV61" i="1"/>
  <c r="AW61" i="1"/>
  <c r="AY61" i="1"/>
  <c r="BD61" i="1"/>
  <c r="BJ61" i="1"/>
  <c r="BK61" i="1"/>
  <c r="BN61" i="1"/>
  <c r="BP61" i="1"/>
  <c r="BQ61" i="1"/>
  <c r="BS61" i="1"/>
  <c r="BT61" i="1"/>
  <c r="BW61" i="1"/>
  <c r="BX61" i="1"/>
  <c r="BY61" i="1"/>
  <c r="BC69" i="1"/>
  <c r="BC70" i="1"/>
  <c r="BC71" i="1"/>
  <c r="BC72" i="1"/>
  <c r="BC73" i="1"/>
  <c r="BC74" i="1"/>
  <c r="D3" i="4"/>
  <c r="H3" i="4"/>
  <c r="N3" i="4"/>
  <c r="O3" i="4"/>
  <c r="T3" i="4"/>
  <c r="D4" i="4"/>
  <c r="H4" i="4"/>
  <c r="N4" i="4"/>
  <c r="O4" i="4"/>
  <c r="T4" i="4"/>
  <c r="D5" i="4"/>
  <c r="H5" i="4"/>
  <c r="N5" i="4"/>
  <c r="O5" i="4"/>
  <c r="T5" i="4"/>
  <c r="D6" i="4"/>
  <c r="H6" i="4"/>
  <c r="N6" i="4"/>
  <c r="O6" i="4"/>
  <c r="T6" i="4"/>
  <c r="D7" i="4"/>
  <c r="H7" i="4"/>
  <c r="N7" i="4"/>
  <c r="O7" i="4"/>
  <c r="T7" i="4"/>
  <c r="D8" i="4"/>
  <c r="H8" i="4"/>
  <c r="N8" i="4"/>
  <c r="O8" i="4"/>
  <c r="T8" i="4"/>
  <c r="D9" i="4"/>
  <c r="H9" i="4"/>
  <c r="N9" i="4"/>
  <c r="O9" i="4"/>
  <c r="T9" i="4"/>
  <c r="D10" i="4"/>
  <c r="H10" i="4"/>
  <c r="N10" i="4"/>
  <c r="O10" i="4"/>
  <c r="T10" i="4"/>
  <c r="D11" i="4"/>
  <c r="H11" i="4"/>
  <c r="N11" i="4"/>
  <c r="O11" i="4"/>
  <c r="T11" i="4"/>
  <c r="D12" i="4"/>
  <c r="H12" i="4"/>
  <c r="N12" i="4"/>
  <c r="O12" i="4"/>
  <c r="T12" i="4"/>
  <c r="D13" i="4"/>
  <c r="H13" i="4"/>
  <c r="N13" i="4"/>
  <c r="O13" i="4"/>
  <c r="T13" i="4"/>
  <c r="C14" i="4"/>
  <c r="D14" i="4"/>
  <c r="H14" i="4"/>
  <c r="K14" i="4"/>
  <c r="N14" i="4"/>
  <c r="O14" i="4"/>
  <c r="T14" i="4"/>
  <c r="C15" i="4"/>
  <c r="D15" i="4"/>
  <c r="H15" i="4"/>
  <c r="K15" i="4"/>
  <c r="N15" i="4"/>
  <c r="O15" i="4"/>
  <c r="T15" i="4"/>
  <c r="C16" i="4"/>
  <c r="D16" i="4"/>
  <c r="H16" i="4"/>
  <c r="K16" i="4"/>
  <c r="N16" i="4"/>
  <c r="O16" i="4"/>
  <c r="T16" i="4"/>
  <c r="C17" i="4"/>
  <c r="D17" i="4"/>
  <c r="H17" i="4"/>
  <c r="K17" i="4"/>
  <c r="N17" i="4"/>
  <c r="O17" i="4"/>
  <c r="T17" i="4"/>
  <c r="C18" i="4"/>
  <c r="D18" i="4"/>
  <c r="H18" i="4"/>
  <c r="K18" i="4"/>
  <c r="N18" i="4"/>
  <c r="O18" i="4"/>
  <c r="T18" i="4"/>
  <c r="C19" i="4"/>
  <c r="D19" i="4"/>
  <c r="H19" i="4"/>
  <c r="K19" i="4"/>
  <c r="M19" i="4"/>
  <c r="N19" i="4"/>
  <c r="O19" i="4"/>
  <c r="T19" i="4"/>
  <c r="C20" i="4"/>
  <c r="D20" i="4"/>
  <c r="H20" i="4"/>
  <c r="K20" i="4"/>
  <c r="M20" i="4"/>
  <c r="N20" i="4"/>
  <c r="O20" i="4"/>
  <c r="T20" i="4"/>
  <c r="C21" i="4"/>
  <c r="D21" i="4"/>
  <c r="H21" i="4"/>
  <c r="K21" i="4"/>
  <c r="M21" i="4"/>
  <c r="N21" i="4"/>
  <c r="O21" i="4"/>
  <c r="T21" i="4"/>
  <c r="C22" i="4"/>
  <c r="D22" i="4"/>
  <c r="H22" i="4"/>
  <c r="K22" i="4"/>
  <c r="M22" i="4"/>
  <c r="N22" i="4"/>
  <c r="O22" i="4"/>
  <c r="T22" i="4"/>
  <c r="D23" i="4"/>
  <c r="H23" i="4"/>
  <c r="K23" i="4"/>
  <c r="M23" i="4"/>
  <c r="N23" i="4"/>
  <c r="O23" i="4"/>
  <c r="T23" i="4"/>
  <c r="D24" i="4"/>
  <c r="H24" i="4"/>
  <c r="M24" i="4"/>
  <c r="N24" i="4"/>
  <c r="O24" i="4"/>
  <c r="T24" i="4"/>
  <c r="D25" i="4"/>
  <c r="H25" i="4"/>
  <c r="M25" i="4"/>
  <c r="N25" i="4"/>
  <c r="O25" i="4"/>
  <c r="T25" i="4"/>
  <c r="D26" i="4"/>
  <c r="H26" i="4"/>
  <c r="M26" i="4"/>
  <c r="N26" i="4"/>
  <c r="O26" i="4"/>
  <c r="T26" i="4"/>
  <c r="D27" i="4"/>
  <c r="H27" i="4"/>
  <c r="M27" i="4"/>
  <c r="N27" i="4"/>
  <c r="O27" i="4"/>
  <c r="T27" i="4"/>
  <c r="D28" i="4"/>
  <c r="H28" i="4"/>
  <c r="M28" i="4"/>
  <c r="N28" i="4"/>
  <c r="O28" i="4"/>
  <c r="T28" i="4"/>
  <c r="D29" i="4"/>
  <c r="H29" i="4"/>
  <c r="M29" i="4"/>
  <c r="N29" i="4"/>
  <c r="O29" i="4"/>
  <c r="T29" i="4"/>
  <c r="D30" i="4"/>
  <c r="H30" i="4"/>
  <c r="M30" i="4"/>
  <c r="N30" i="4"/>
  <c r="O30" i="4"/>
  <c r="T30" i="4"/>
  <c r="D31" i="4"/>
  <c r="H31" i="4"/>
  <c r="M31" i="4"/>
  <c r="N31" i="4"/>
  <c r="O31" i="4"/>
  <c r="T31" i="4"/>
  <c r="D32" i="4"/>
  <c r="H32" i="4"/>
  <c r="M32" i="4"/>
  <c r="N32" i="4"/>
  <c r="O32" i="4"/>
  <c r="T32" i="4"/>
  <c r="D33" i="4"/>
  <c r="H33" i="4"/>
  <c r="M33" i="4"/>
  <c r="N33" i="4"/>
  <c r="O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E2" i="2"/>
  <c r="E3" i="2"/>
  <c r="E4" i="2"/>
  <c r="E6" i="2"/>
  <c r="E7" i="2"/>
  <c r="E8" i="2"/>
  <c r="E9" i="2"/>
  <c r="E10" i="2"/>
  <c r="E11" i="2"/>
  <c r="C12" i="2"/>
  <c r="E12" i="2"/>
  <c r="E13" i="2"/>
  <c r="E14" i="2"/>
  <c r="E15" i="2"/>
  <c r="E16" i="2"/>
  <c r="E17" i="2"/>
  <c r="E18" i="2"/>
  <c r="E19" i="2"/>
  <c r="E21" i="2"/>
  <c r="E22" i="2"/>
  <c r="V107" i="2"/>
  <c r="Y107" i="2"/>
  <c r="AB107" i="2"/>
  <c r="AH107" i="2"/>
  <c r="AK107" i="2"/>
  <c r="AN107" i="2"/>
  <c r="AQ107" i="2"/>
  <c r="AT107" i="2"/>
  <c r="AW107" i="2"/>
  <c r="AZ107" i="2"/>
  <c r="BC107" i="2"/>
  <c r="BF107" i="2"/>
  <c r="BI107" i="2"/>
  <c r="BL107" i="2"/>
  <c r="BO107" i="2"/>
  <c r="BR107" i="2"/>
  <c r="BU107" i="2"/>
  <c r="B111" i="2"/>
  <c r="C111" i="2"/>
  <c r="D111" i="2"/>
  <c r="E111" i="2"/>
  <c r="G111" i="2"/>
  <c r="H111" i="2"/>
  <c r="J111" i="2"/>
  <c r="K111" i="2"/>
  <c r="M111" i="2"/>
  <c r="N111" i="2"/>
  <c r="P111" i="2"/>
  <c r="Q111" i="2"/>
  <c r="S111" i="2"/>
  <c r="T111" i="2"/>
  <c r="V111" i="2"/>
  <c r="W111" i="2"/>
  <c r="Y111" i="2"/>
  <c r="Z111" i="2"/>
  <c r="AB111" i="2"/>
  <c r="AC111" i="2"/>
  <c r="AH111" i="2"/>
  <c r="AI111" i="2"/>
  <c r="AK111" i="2"/>
  <c r="AL111" i="2"/>
  <c r="AN111" i="2"/>
  <c r="AO111" i="2"/>
  <c r="AQ111" i="2"/>
  <c r="AR111" i="2"/>
  <c r="AT111" i="2"/>
  <c r="AU111" i="2"/>
  <c r="AW111" i="2"/>
  <c r="AX111" i="2"/>
  <c r="AZ111" i="2"/>
  <c r="BA111" i="2"/>
  <c r="BC111" i="2"/>
  <c r="BD111" i="2"/>
  <c r="BF111" i="2"/>
  <c r="BG111" i="2"/>
  <c r="BI111" i="2"/>
  <c r="BJ111" i="2"/>
  <c r="BL111" i="2"/>
  <c r="BM111" i="2"/>
  <c r="BO111" i="2"/>
  <c r="BP111" i="2"/>
  <c r="BR111" i="2"/>
  <c r="BS111" i="2"/>
  <c r="BU111" i="2"/>
  <c r="BV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Y112" i="2"/>
  <c r="Z112" i="2"/>
  <c r="AB112" i="2"/>
  <c r="AC112" i="2"/>
  <c r="AH112" i="2"/>
  <c r="AI112" i="2"/>
  <c r="AK112" i="2"/>
  <c r="AL112" i="2"/>
  <c r="AN112" i="2"/>
  <c r="AO112" i="2"/>
  <c r="AQ112" i="2"/>
  <c r="AR112" i="2"/>
  <c r="AT112" i="2"/>
  <c r="AU112" i="2"/>
  <c r="AW112" i="2"/>
  <c r="AX112" i="2"/>
  <c r="AZ112" i="2"/>
  <c r="BA112" i="2"/>
  <c r="BC112" i="2"/>
  <c r="BD112" i="2"/>
  <c r="BF112" i="2"/>
  <c r="BG112" i="2"/>
  <c r="BI112" i="2"/>
  <c r="BJ112" i="2"/>
  <c r="BL112" i="2"/>
  <c r="BM112" i="2"/>
  <c r="BO112" i="2"/>
  <c r="BP112" i="2"/>
  <c r="BR112" i="2"/>
  <c r="BS112" i="2"/>
  <c r="BU112" i="2"/>
  <c r="BV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Y113" i="2"/>
  <c r="Z113" i="2"/>
  <c r="AB113" i="2"/>
  <c r="AC113" i="2"/>
  <c r="AH113" i="2"/>
  <c r="AI113" i="2"/>
  <c r="AK113" i="2"/>
  <c r="AL113" i="2"/>
  <c r="AN113" i="2"/>
  <c r="AO113" i="2"/>
  <c r="AQ113" i="2"/>
  <c r="AR113" i="2"/>
  <c r="AT113" i="2"/>
  <c r="AU113" i="2"/>
  <c r="AW113" i="2"/>
  <c r="AX113" i="2"/>
  <c r="AZ113" i="2"/>
  <c r="BA113" i="2"/>
  <c r="BC113" i="2"/>
  <c r="BD113" i="2"/>
  <c r="BF113" i="2"/>
  <c r="BG113" i="2"/>
  <c r="BI113" i="2"/>
  <c r="BJ113" i="2"/>
  <c r="BL113" i="2"/>
  <c r="BM113" i="2"/>
  <c r="BO113" i="2"/>
  <c r="BP113" i="2"/>
  <c r="BR113" i="2"/>
  <c r="BS113" i="2"/>
  <c r="BU113" i="2"/>
  <c r="BV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Y114" i="2"/>
  <c r="Z114" i="2"/>
  <c r="AB114" i="2"/>
  <c r="AC114" i="2"/>
  <c r="AH114" i="2"/>
  <c r="AI114" i="2"/>
  <c r="AK114" i="2"/>
  <c r="AL114" i="2"/>
  <c r="AN114" i="2"/>
  <c r="AO114" i="2"/>
  <c r="AQ114" i="2"/>
  <c r="AR114" i="2"/>
  <c r="AT114" i="2"/>
  <c r="AU114" i="2"/>
  <c r="AW114" i="2"/>
  <c r="AX114" i="2"/>
  <c r="AZ114" i="2"/>
  <c r="BA114" i="2"/>
  <c r="BC114" i="2"/>
  <c r="BD114" i="2"/>
  <c r="BF114" i="2"/>
  <c r="BG114" i="2"/>
  <c r="BI114" i="2"/>
  <c r="BJ114" i="2"/>
  <c r="BL114" i="2"/>
  <c r="BM114" i="2"/>
  <c r="BO114" i="2"/>
  <c r="BP114" i="2"/>
  <c r="BR114" i="2"/>
  <c r="BS114" i="2"/>
  <c r="BU114" i="2"/>
  <c r="BV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Y115" i="2"/>
  <c r="Z115" i="2"/>
  <c r="AB115" i="2"/>
  <c r="AC115" i="2"/>
  <c r="AH115" i="2"/>
  <c r="AI115" i="2"/>
  <c r="AK115" i="2"/>
  <c r="AL115" i="2"/>
  <c r="AN115" i="2"/>
  <c r="AO115" i="2"/>
  <c r="AQ115" i="2"/>
  <c r="AR115" i="2"/>
  <c r="AT115" i="2"/>
  <c r="AU115" i="2"/>
  <c r="AW115" i="2"/>
  <c r="AX115" i="2"/>
  <c r="AZ115" i="2"/>
  <c r="BA115" i="2"/>
  <c r="BC115" i="2"/>
  <c r="BD115" i="2"/>
  <c r="BF115" i="2"/>
  <c r="BG115" i="2"/>
  <c r="BI115" i="2"/>
  <c r="BJ115" i="2"/>
  <c r="BL115" i="2"/>
  <c r="BM115" i="2"/>
  <c r="BO115" i="2"/>
  <c r="BP115" i="2"/>
  <c r="BR115" i="2"/>
  <c r="BS115" i="2"/>
  <c r="BU115" i="2"/>
  <c r="BV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Y116" i="2"/>
  <c r="Z116" i="2"/>
  <c r="AB116" i="2"/>
  <c r="AC116" i="2"/>
  <c r="AH116" i="2"/>
  <c r="AI116" i="2"/>
  <c r="AK116" i="2"/>
  <c r="AL116" i="2"/>
  <c r="AN116" i="2"/>
  <c r="AO116" i="2"/>
  <c r="AQ116" i="2"/>
  <c r="AR116" i="2"/>
  <c r="AT116" i="2"/>
  <c r="AU116" i="2"/>
  <c r="AW116" i="2"/>
  <c r="AX116" i="2"/>
  <c r="AZ116" i="2"/>
  <c r="BA116" i="2"/>
  <c r="BC116" i="2"/>
  <c r="BD116" i="2"/>
  <c r="BF116" i="2"/>
  <c r="BG116" i="2"/>
  <c r="BI116" i="2"/>
  <c r="BJ116" i="2"/>
  <c r="BL116" i="2"/>
  <c r="BM116" i="2"/>
  <c r="BO116" i="2"/>
  <c r="BP116" i="2"/>
  <c r="BR116" i="2"/>
  <c r="BS116" i="2"/>
  <c r="BU116" i="2"/>
  <c r="BV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Y117" i="2"/>
  <c r="Z117" i="2"/>
  <c r="AB117" i="2"/>
  <c r="AC117" i="2"/>
  <c r="AH117" i="2"/>
  <c r="AI117" i="2"/>
  <c r="AK117" i="2"/>
  <c r="AL117" i="2"/>
  <c r="AN117" i="2"/>
  <c r="AO117" i="2"/>
  <c r="AQ117" i="2"/>
  <c r="AR117" i="2"/>
  <c r="AT117" i="2"/>
  <c r="AU117" i="2"/>
  <c r="AW117" i="2"/>
  <c r="AX117" i="2"/>
  <c r="AZ117" i="2"/>
  <c r="BA117" i="2"/>
  <c r="BC117" i="2"/>
  <c r="BD117" i="2"/>
  <c r="BF117" i="2"/>
  <c r="BG117" i="2"/>
  <c r="BI117" i="2"/>
  <c r="BJ117" i="2"/>
  <c r="BL117" i="2"/>
  <c r="BM117" i="2"/>
  <c r="BO117" i="2"/>
  <c r="BP117" i="2"/>
  <c r="BR117" i="2"/>
  <c r="BS117" i="2"/>
  <c r="BU117" i="2"/>
  <c r="BV117" i="2"/>
  <c r="B118" i="2"/>
  <c r="C118" i="2"/>
  <c r="D118" i="2"/>
  <c r="E118" i="2"/>
  <c r="G118" i="2"/>
  <c r="H118" i="2"/>
  <c r="J118" i="2"/>
  <c r="K118" i="2"/>
  <c r="M118" i="2"/>
  <c r="N118" i="2"/>
  <c r="P118" i="2"/>
  <c r="Q118" i="2"/>
  <c r="S118" i="2"/>
  <c r="T118" i="2"/>
  <c r="V118" i="2"/>
  <c r="W118" i="2"/>
  <c r="Y118" i="2"/>
  <c r="Z118" i="2"/>
  <c r="AB118" i="2"/>
  <c r="AC118" i="2"/>
  <c r="AH118" i="2"/>
  <c r="AI118" i="2"/>
  <c r="AK118" i="2"/>
  <c r="AL118" i="2"/>
  <c r="AN118" i="2"/>
  <c r="AO118" i="2"/>
  <c r="AQ118" i="2"/>
  <c r="AR118" i="2"/>
  <c r="AT118" i="2"/>
  <c r="AU118" i="2"/>
  <c r="AW118" i="2"/>
  <c r="AX118" i="2"/>
  <c r="AZ118" i="2"/>
  <c r="BA118" i="2"/>
  <c r="BC118" i="2"/>
  <c r="BD118" i="2"/>
  <c r="BF118" i="2"/>
  <c r="BG118" i="2"/>
  <c r="BI118" i="2"/>
  <c r="BJ118" i="2"/>
  <c r="BL118" i="2"/>
  <c r="BM118" i="2"/>
  <c r="BO118" i="2"/>
  <c r="BP118" i="2"/>
  <c r="BR118" i="2"/>
  <c r="BS118" i="2"/>
  <c r="BU118" i="2"/>
  <c r="BV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Y119" i="2"/>
  <c r="Z119" i="2"/>
  <c r="AB119" i="2"/>
  <c r="AC119" i="2"/>
  <c r="AH119" i="2"/>
  <c r="AI119" i="2"/>
  <c r="AK119" i="2"/>
  <c r="AL119" i="2"/>
  <c r="AN119" i="2"/>
  <c r="AO119" i="2"/>
  <c r="AQ119" i="2"/>
  <c r="AR119" i="2"/>
  <c r="AT119" i="2"/>
  <c r="AU119" i="2"/>
  <c r="AW119" i="2"/>
  <c r="AX119" i="2"/>
  <c r="AZ119" i="2"/>
  <c r="BA119" i="2"/>
  <c r="BC119" i="2"/>
  <c r="BD119" i="2"/>
  <c r="BF119" i="2"/>
  <c r="BG119" i="2"/>
  <c r="BI119" i="2"/>
  <c r="BJ119" i="2"/>
  <c r="BL119" i="2"/>
  <c r="BM119" i="2"/>
  <c r="BO119" i="2"/>
  <c r="BP119" i="2"/>
  <c r="BR119" i="2"/>
  <c r="BS119" i="2"/>
  <c r="BU119" i="2"/>
  <c r="BV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Y120" i="2"/>
  <c r="Z120" i="2"/>
  <c r="AB120" i="2"/>
  <c r="AC120" i="2"/>
  <c r="AH120" i="2"/>
  <c r="AI120" i="2"/>
  <c r="AK120" i="2"/>
  <c r="AL120" i="2"/>
  <c r="AN120" i="2"/>
  <c r="AO120" i="2"/>
  <c r="AQ120" i="2"/>
  <c r="AR120" i="2"/>
  <c r="AT120" i="2"/>
  <c r="AU120" i="2"/>
  <c r="AW120" i="2"/>
  <c r="AX120" i="2"/>
  <c r="AZ120" i="2"/>
  <c r="BA120" i="2"/>
  <c r="BC120" i="2"/>
  <c r="BD120" i="2"/>
  <c r="BF120" i="2"/>
  <c r="BG120" i="2"/>
  <c r="BI120" i="2"/>
  <c r="BJ120" i="2"/>
  <c r="BL120" i="2"/>
  <c r="BM120" i="2"/>
  <c r="BO120" i="2"/>
  <c r="BP120" i="2"/>
  <c r="BR120" i="2"/>
  <c r="BS120" i="2"/>
  <c r="BU120" i="2"/>
  <c r="BV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Y121" i="2"/>
  <c r="Z121" i="2"/>
  <c r="AB121" i="2"/>
  <c r="AC121" i="2"/>
  <c r="AH121" i="2"/>
  <c r="AI121" i="2"/>
  <c r="AK121" i="2"/>
  <c r="AL121" i="2"/>
  <c r="AN121" i="2"/>
  <c r="AO121" i="2"/>
  <c r="AQ121" i="2"/>
  <c r="AR121" i="2"/>
  <c r="AT121" i="2"/>
  <c r="AU121" i="2"/>
  <c r="AW121" i="2"/>
  <c r="AX121" i="2"/>
  <c r="AZ121" i="2"/>
  <c r="BA121" i="2"/>
  <c r="BC121" i="2"/>
  <c r="BD121" i="2"/>
  <c r="BF121" i="2"/>
  <c r="BG121" i="2"/>
  <c r="BI121" i="2"/>
  <c r="BJ121" i="2"/>
  <c r="BL121" i="2"/>
  <c r="BM121" i="2"/>
  <c r="BO121" i="2"/>
  <c r="BP121" i="2"/>
  <c r="BR121" i="2"/>
  <c r="BS121" i="2"/>
  <c r="BU121" i="2"/>
  <c r="BV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Y122" i="2"/>
  <c r="Z122" i="2"/>
  <c r="AB122" i="2"/>
  <c r="AC122" i="2"/>
  <c r="AH122" i="2"/>
  <c r="AI122" i="2"/>
  <c r="AK122" i="2"/>
  <c r="AL122" i="2"/>
  <c r="AN122" i="2"/>
  <c r="AO122" i="2"/>
  <c r="AQ122" i="2"/>
  <c r="AR122" i="2"/>
  <c r="AT122" i="2"/>
  <c r="AU122" i="2"/>
  <c r="AW122" i="2"/>
  <c r="AX122" i="2"/>
  <c r="AZ122" i="2"/>
  <c r="BA122" i="2"/>
  <c r="BC122" i="2"/>
  <c r="BD122" i="2"/>
  <c r="BF122" i="2"/>
  <c r="BG122" i="2"/>
  <c r="BI122" i="2"/>
  <c r="BJ122" i="2"/>
  <c r="BL122" i="2"/>
  <c r="BM122" i="2"/>
  <c r="BO122" i="2"/>
  <c r="BP122" i="2"/>
  <c r="BR122" i="2"/>
  <c r="BS122" i="2"/>
  <c r="BU122" i="2"/>
  <c r="BV122" i="2"/>
  <c r="B123" i="2"/>
  <c r="C123" i="2"/>
  <c r="D123" i="2"/>
  <c r="E123" i="2"/>
  <c r="G123" i="2"/>
  <c r="H123" i="2"/>
  <c r="J123" i="2"/>
  <c r="K123" i="2"/>
  <c r="M123" i="2"/>
  <c r="N123" i="2"/>
  <c r="P123" i="2"/>
  <c r="Q123" i="2"/>
  <c r="S123" i="2"/>
  <c r="T123" i="2"/>
  <c r="V123" i="2"/>
  <c r="W123" i="2"/>
  <c r="Y123" i="2"/>
  <c r="Z123" i="2"/>
  <c r="AB123" i="2"/>
  <c r="AC123" i="2"/>
  <c r="AH123" i="2"/>
  <c r="AI123" i="2"/>
  <c r="AK123" i="2"/>
  <c r="AL123" i="2"/>
  <c r="AN123" i="2"/>
  <c r="AO123" i="2"/>
  <c r="AQ123" i="2"/>
  <c r="AR123" i="2"/>
  <c r="AT123" i="2"/>
  <c r="AU123" i="2"/>
  <c r="AW123" i="2"/>
  <c r="AX123" i="2"/>
  <c r="AZ123" i="2"/>
  <c r="BA123" i="2"/>
  <c r="BC123" i="2"/>
  <c r="BD123" i="2"/>
  <c r="BF123" i="2"/>
  <c r="BG123" i="2"/>
  <c r="BI123" i="2"/>
  <c r="BJ123" i="2"/>
  <c r="BL123" i="2"/>
  <c r="BM123" i="2"/>
  <c r="BO123" i="2"/>
  <c r="BP123" i="2"/>
  <c r="BR123" i="2"/>
  <c r="BS123" i="2"/>
  <c r="BU123" i="2"/>
  <c r="BV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Y124" i="2"/>
  <c r="Z124" i="2"/>
  <c r="AB124" i="2"/>
  <c r="AC124" i="2"/>
  <c r="AH124" i="2"/>
  <c r="AI124" i="2"/>
  <c r="AK124" i="2"/>
  <c r="AL124" i="2"/>
  <c r="AN124" i="2"/>
  <c r="AO124" i="2"/>
  <c r="AQ124" i="2"/>
  <c r="AR124" i="2"/>
  <c r="AT124" i="2"/>
  <c r="AU124" i="2"/>
  <c r="AW124" i="2"/>
  <c r="AX124" i="2"/>
  <c r="AZ124" i="2"/>
  <c r="BA124" i="2"/>
  <c r="BC124" i="2"/>
  <c r="BD124" i="2"/>
  <c r="BF124" i="2"/>
  <c r="BG124" i="2"/>
  <c r="BI124" i="2"/>
  <c r="BJ124" i="2"/>
  <c r="BL124" i="2"/>
  <c r="BM124" i="2"/>
  <c r="BO124" i="2"/>
  <c r="BP124" i="2"/>
  <c r="BR124" i="2"/>
  <c r="BS124" i="2"/>
  <c r="BU124" i="2"/>
  <c r="BV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Y125" i="2"/>
  <c r="Z125" i="2"/>
  <c r="AB125" i="2"/>
  <c r="AC125" i="2"/>
  <c r="AH125" i="2"/>
  <c r="AI125" i="2"/>
  <c r="AK125" i="2"/>
  <c r="AL125" i="2"/>
  <c r="AN125" i="2"/>
  <c r="AO125" i="2"/>
  <c r="AQ125" i="2"/>
  <c r="AR125" i="2"/>
  <c r="AT125" i="2"/>
  <c r="AU125" i="2"/>
  <c r="AW125" i="2"/>
  <c r="AX125" i="2"/>
  <c r="AZ125" i="2"/>
  <c r="BA125" i="2"/>
  <c r="BC125" i="2"/>
  <c r="BD125" i="2"/>
  <c r="BF125" i="2"/>
  <c r="BG125" i="2"/>
  <c r="BI125" i="2"/>
  <c r="BJ125" i="2"/>
  <c r="BL125" i="2"/>
  <c r="BM125" i="2"/>
  <c r="BO125" i="2"/>
  <c r="BP125" i="2"/>
  <c r="BR125" i="2"/>
  <c r="BS125" i="2"/>
  <c r="BU125" i="2"/>
  <c r="BV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Y126" i="2"/>
  <c r="Z126" i="2"/>
  <c r="AB126" i="2"/>
  <c r="AC126" i="2"/>
  <c r="AH126" i="2"/>
  <c r="AI126" i="2"/>
  <c r="AK126" i="2"/>
  <c r="AL126" i="2"/>
  <c r="AN126" i="2"/>
  <c r="AO126" i="2"/>
  <c r="AQ126" i="2"/>
  <c r="AR126" i="2"/>
  <c r="AT126" i="2"/>
  <c r="AU126" i="2"/>
  <c r="AW126" i="2"/>
  <c r="AX126" i="2"/>
  <c r="AZ126" i="2"/>
  <c r="BA126" i="2"/>
  <c r="BC126" i="2"/>
  <c r="BD126" i="2"/>
  <c r="BF126" i="2"/>
  <c r="BG126" i="2"/>
  <c r="BI126" i="2"/>
  <c r="BJ126" i="2"/>
  <c r="BL126" i="2"/>
  <c r="BM126" i="2"/>
  <c r="BO126" i="2"/>
  <c r="BP126" i="2"/>
  <c r="BR126" i="2"/>
  <c r="BS126" i="2"/>
  <c r="BU126" i="2"/>
  <c r="BV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Y127" i="2"/>
  <c r="Z127" i="2"/>
  <c r="AB127" i="2"/>
  <c r="AC127" i="2"/>
  <c r="AH127" i="2"/>
  <c r="AI127" i="2"/>
  <c r="AK127" i="2"/>
  <c r="AL127" i="2"/>
  <c r="AN127" i="2"/>
  <c r="AO127" i="2"/>
  <c r="AQ127" i="2"/>
  <c r="AR127" i="2"/>
  <c r="AT127" i="2"/>
  <c r="AU127" i="2"/>
  <c r="AW127" i="2"/>
  <c r="AX127" i="2"/>
  <c r="AZ127" i="2"/>
  <c r="BA127" i="2"/>
  <c r="BC127" i="2"/>
  <c r="BD127" i="2"/>
  <c r="BF127" i="2"/>
  <c r="BG127" i="2"/>
  <c r="BI127" i="2"/>
  <c r="BJ127" i="2"/>
  <c r="BL127" i="2"/>
  <c r="BM127" i="2"/>
  <c r="BO127" i="2"/>
  <c r="BP127" i="2"/>
  <c r="BR127" i="2"/>
  <c r="BS127" i="2"/>
  <c r="BU127" i="2"/>
  <c r="BV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Y128" i="2"/>
  <c r="Z128" i="2"/>
  <c r="AB128" i="2"/>
  <c r="AC128" i="2"/>
  <c r="AH128" i="2"/>
  <c r="AI128" i="2"/>
  <c r="AK128" i="2"/>
  <c r="AL128" i="2"/>
  <c r="AN128" i="2"/>
  <c r="AO128" i="2"/>
  <c r="AQ128" i="2"/>
  <c r="AR128" i="2"/>
  <c r="AT128" i="2"/>
  <c r="AU128" i="2"/>
  <c r="AW128" i="2"/>
  <c r="AX128" i="2"/>
  <c r="AZ128" i="2"/>
  <c r="BA128" i="2"/>
  <c r="BC128" i="2"/>
  <c r="BD128" i="2"/>
  <c r="BF128" i="2"/>
  <c r="BG128" i="2"/>
  <c r="BI128" i="2"/>
  <c r="BJ128" i="2"/>
  <c r="BL128" i="2"/>
  <c r="BM128" i="2"/>
  <c r="BO128" i="2"/>
  <c r="BP128" i="2"/>
  <c r="BR128" i="2"/>
  <c r="BS128" i="2"/>
  <c r="BU128" i="2"/>
  <c r="BV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Y129" i="2"/>
  <c r="Z129" i="2"/>
  <c r="AB129" i="2"/>
  <c r="AC129" i="2"/>
  <c r="AH129" i="2"/>
  <c r="AI129" i="2"/>
  <c r="AK129" i="2"/>
  <c r="AL129" i="2"/>
  <c r="AN129" i="2"/>
  <c r="AO129" i="2"/>
  <c r="AQ129" i="2"/>
  <c r="AR129" i="2"/>
  <c r="AT129" i="2"/>
  <c r="AU129" i="2"/>
  <c r="AW129" i="2"/>
  <c r="AX129" i="2"/>
  <c r="AZ129" i="2"/>
  <c r="BA129" i="2"/>
  <c r="BC129" i="2"/>
  <c r="BD129" i="2"/>
  <c r="BF129" i="2"/>
  <c r="BG129" i="2"/>
  <c r="BI129" i="2"/>
  <c r="BJ129" i="2"/>
  <c r="BL129" i="2"/>
  <c r="BM129" i="2"/>
  <c r="BO129" i="2"/>
  <c r="BP129" i="2"/>
  <c r="BR129" i="2"/>
  <c r="BS129" i="2"/>
  <c r="BU129" i="2"/>
  <c r="BV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Y130" i="2"/>
  <c r="Z130" i="2"/>
  <c r="AB130" i="2"/>
  <c r="AC130" i="2"/>
  <c r="AH130" i="2"/>
  <c r="AI130" i="2"/>
  <c r="AK130" i="2"/>
  <c r="AL130" i="2"/>
  <c r="AN130" i="2"/>
  <c r="AO130" i="2"/>
  <c r="AQ130" i="2"/>
  <c r="AR130" i="2"/>
  <c r="AT130" i="2"/>
  <c r="AU130" i="2"/>
  <c r="AW130" i="2"/>
  <c r="AX130" i="2"/>
  <c r="AZ130" i="2"/>
  <c r="BA130" i="2"/>
  <c r="BC130" i="2"/>
  <c r="BD130" i="2"/>
  <c r="BF130" i="2"/>
  <c r="BG130" i="2"/>
  <c r="BI130" i="2"/>
  <c r="BJ130" i="2"/>
  <c r="BL130" i="2"/>
  <c r="BM130" i="2"/>
  <c r="BO130" i="2"/>
  <c r="BP130" i="2"/>
  <c r="BR130" i="2"/>
  <c r="BS130" i="2"/>
  <c r="BU130" i="2"/>
  <c r="BV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Y131" i="2"/>
  <c r="Z131" i="2"/>
  <c r="AB131" i="2"/>
  <c r="AC131" i="2"/>
  <c r="AH131" i="2"/>
  <c r="AI131" i="2"/>
  <c r="AK131" i="2"/>
  <c r="AL131" i="2"/>
  <c r="AN131" i="2"/>
  <c r="AO131" i="2"/>
  <c r="AQ131" i="2"/>
  <c r="AR131" i="2"/>
  <c r="AT131" i="2"/>
  <c r="AU131" i="2"/>
  <c r="AW131" i="2"/>
  <c r="AX131" i="2"/>
  <c r="AZ131" i="2"/>
  <c r="BA131" i="2"/>
  <c r="BC131" i="2"/>
  <c r="BD131" i="2"/>
  <c r="BF131" i="2"/>
  <c r="BG131" i="2"/>
  <c r="BI131" i="2"/>
  <c r="BJ131" i="2"/>
  <c r="BL131" i="2"/>
  <c r="BM131" i="2"/>
  <c r="BO131" i="2"/>
  <c r="BP131" i="2"/>
  <c r="BR131" i="2"/>
  <c r="BS131" i="2"/>
  <c r="BU131" i="2"/>
  <c r="BV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Y132" i="2"/>
  <c r="Z132" i="2"/>
  <c r="AB132" i="2"/>
  <c r="AC132" i="2"/>
  <c r="AH132" i="2"/>
  <c r="AI132" i="2"/>
  <c r="AK132" i="2"/>
  <c r="AL132" i="2"/>
  <c r="AN132" i="2"/>
  <c r="AO132" i="2"/>
  <c r="AQ132" i="2"/>
  <c r="AR132" i="2"/>
  <c r="AT132" i="2"/>
  <c r="AU132" i="2"/>
  <c r="AW132" i="2"/>
  <c r="AX132" i="2"/>
  <c r="AZ132" i="2"/>
  <c r="BA132" i="2"/>
  <c r="BC132" i="2"/>
  <c r="BD132" i="2"/>
  <c r="BF132" i="2"/>
  <c r="BG132" i="2"/>
  <c r="BI132" i="2"/>
  <c r="BJ132" i="2"/>
  <c r="BL132" i="2"/>
  <c r="BM132" i="2"/>
  <c r="BO132" i="2"/>
  <c r="BP132" i="2"/>
  <c r="BR132" i="2"/>
  <c r="BS132" i="2"/>
  <c r="BU132" i="2"/>
  <c r="BV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Y133" i="2"/>
  <c r="Z133" i="2"/>
  <c r="AB133" i="2"/>
  <c r="AC133" i="2"/>
  <c r="AH133" i="2"/>
  <c r="AI133" i="2"/>
  <c r="AK133" i="2"/>
  <c r="AL133" i="2"/>
  <c r="AN133" i="2"/>
  <c r="AO133" i="2"/>
  <c r="AQ133" i="2"/>
  <c r="AR133" i="2"/>
  <c r="AT133" i="2"/>
  <c r="AU133" i="2"/>
  <c r="AW133" i="2"/>
  <c r="AX133" i="2"/>
  <c r="AZ133" i="2"/>
  <c r="BA133" i="2"/>
  <c r="BC133" i="2"/>
  <c r="BD133" i="2"/>
  <c r="BF133" i="2"/>
  <c r="BG133" i="2"/>
  <c r="BI133" i="2"/>
  <c r="BJ133" i="2"/>
  <c r="BL133" i="2"/>
  <c r="BM133" i="2"/>
  <c r="BO133" i="2"/>
  <c r="BP133" i="2"/>
  <c r="BR133" i="2"/>
  <c r="BS133" i="2"/>
  <c r="BU133" i="2"/>
  <c r="BV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Y134" i="2"/>
  <c r="Z134" i="2"/>
  <c r="AB134" i="2"/>
  <c r="AC134" i="2"/>
  <c r="AH134" i="2"/>
  <c r="AI134" i="2"/>
  <c r="AK134" i="2"/>
  <c r="AL134" i="2"/>
  <c r="AN134" i="2"/>
  <c r="AO134" i="2"/>
  <c r="AQ134" i="2"/>
  <c r="AR134" i="2"/>
  <c r="AT134" i="2"/>
  <c r="AU134" i="2"/>
  <c r="AW134" i="2"/>
  <c r="AX134" i="2"/>
  <c r="AZ134" i="2"/>
  <c r="BA134" i="2"/>
  <c r="BC134" i="2"/>
  <c r="BD134" i="2"/>
  <c r="BF134" i="2"/>
  <c r="BG134" i="2"/>
  <c r="BI134" i="2"/>
  <c r="BJ134" i="2"/>
  <c r="BL134" i="2"/>
  <c r="BM134" i="2"/>
  <c r="BO134" i="2"/>
  <c r="BP134" i="2"/>
  <c r="BR134" i="2"/>
  <c r="BS134" i="2"/>
  <c r="BU134" i="2"/>
  <c r="BV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Y135" i="2"/>
  <c r="Z135" i="2"/>
  <c r="AB135" i="2"/>
  <c r="AC135" i="2"/>
  <c r="AH135" i="2"/>
  <c r="AI135" i="2"/>
  <c r="AK135" i="2"/>
  <c r="AL135" i="2"/>
  <c r="AN135" i="2"/>
  <c r="AO135" i="2"/>
  <c r="AQ135" i="2"/>
  <c r="AR135" i="2"/>
  <c r="AT135" i="2"/>
  <c r="AU135" i="2"/>
  <c r="AW135" i="2"/>
  <c r="AX135" i="2"/>
  <c r="AZ135" i="2"/>
  <c r="BA135" i="2"/>
  <c r="BC135" i="2"/>
  <c r="BD135" i="2"/>
  <c r="BF135" i="2"/>
  <c r="BG135" i="2"/>
  <c r="BI135" i="2"/>
  <c r="BJ135" i="2"/>
  <c r="BL135" i="2"/>
  <c r="BM135" i="2"/>
  <c r="BO135" i="2"/>
  <c r="BP135" i="2"/>
  <c r="BR135" i="2"/>
  <c r="BS135" i="2"/>
  <c r="BU135" i="2"/>
  <c r="BV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Y136" i="2"/>
  <c r="Z136" i="2"/>
  <c r="AB136" i="2"/>
  <c r="AC136" i="2"/>
  <c r="AH136" i="2"/>
  <c r="AI136" i="2"/>
  <c r="AK136" i="2"/>
  <c r="AL136" i="2"/>
  <c r="AN136" i="2"/>
  <c r="AO136" i="2"/>
  <c r="AQ136" i="2"/>
  <c r="AR136" i="2"/>
  <c r="AT136" i="2"/>
  <c r="AU136" i="2"/>
  <c r="AW136" i="2"/>
  <c r="AX136" i="2"/>
  <c r="AZ136" i="2"/>
  <c r="BA136" i="2"/>
  <c r="BC136" i="2"/>
  <c r="BD136" i="2"/>
  <c r="BF136" i="2"/>
  <c r="BG136" i="2"/>
  <c r="BI136" i="2"/>
  <c r="BJ136" i="2"/>
  <c r="BL136" i="2"/>
  <c r="BM136" i="2"/>
  <c r="BO136" i="2"/>
  <c r="BP136" i="2"/>
  <c r="BR136" i="2"/>
  <c r="BS136" i="2"/>
  <c r="BU136" i="2"/>
  <c r="BV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Y137" i="2"/>
  <c r="Z137" i="2"/>
  <c r="AB137" i="2"/>
  <c r="AC137" i="2"/>
  <c r="AH137" i="2"/>
  <c r="AI137" i="2"/>
  <c r="AK137" i="2"/>
  <c r="AL137" i="2"/>
  <c r="AN137" i="2"/>
  <c r="AO137" i="2"/>
  <c r="AQ137" i="2"/>
  <c r="AR137" i="2"/>
  <c r="AT137" i="2"/>
  <c r="AU137" i="2"/>
  <c r="AW137" i="2"/>
  <c r="AX137" i="2"/>
  <c r="AZ137" i="2"/>
  <c r="BA137" i="2"/>
  <c r="BC137" i="2"/>
  <c r="BD137" i="2"/>
  <c r="BF137" i="2"/>
  <c r="BG137" i="2"/>
  <c r="BI137" i="2"/>
  <c r="BJ137" i="2"/>
  <c r="BL137" i="2"/>
  <c r="BM137" i="2"/>
  <c r="BO137" i="2"/>
  <c r="BP137" i="2"/>
  <c r="BR137" i="2"/>
  <c r="BS137" i="2"/>
  <c r="BU137" i="2"/>
  <c r="BV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Y138" i="2"/>
  <c r="Z138" i="2"/>
  <c r="AB138" i="2"/>
  <c r="AC138" i="2"/>
  <c r="AH138" i="2"/>
  <c r="AI138" i="2"/>
  <c r="AK138" i="2"/>
  <c r="AL138" i="2"/>
  <c r="AN138" i="2"/>
  <c r="AO138" i="2"/>
  <c r="AQ138" i="2"/>
  <c r="AR138" i="2"/>
  <c r="AT138" i="2"/>
  <c r="AU138" i="2"/>
  <c r="AW138" i="2"/>
  <c r="AX138" i="2"/>
  <c r="AZ138" i="2"/>
  <c r="BA138" i="2"/>
  <c r="BC138" i="2"/>
  <c r="BD138" i="2"/>
  <c r="BF138" i="2"/>
  <c r="BG138" i="2"/>
  <c r="BI138" i="2"/>
  <c r="BJ138" i="2"/>
  <c r="BL138" i="2"/>
  <c r="BM138" i="2"/>
  <c r="BO138" i="2"/>
  <c r="BP138" i="2"/>
  <c r="BR138" i="2"/>
  <c r="BS138" i="2"/>
  <c r="BU138" i="2"/>
  <c r="BV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Y139" i="2"/>
  <c r="Z139" i="2"/>
  <c r="AB139" i="2"/>
  <c r="AC139" i="2"/>
  <c r="AH139" i="2"/>
  <c r="AI139" i="2"/>
  <c r="AK139" i="2"/>
  <c r="AL139" i="2"/>
  <c r="AN139" i="2"/>
  <c r="AO139" i="2"/>
  <c r="AQ139" i="2"/>
  <c r="AR139" i="2"/>
  <c r="AT139" i="2"/>
  <c r="AU139" i="2"/>
  <c r="AW139" i="2"/>
  <c r="AX139" i="2"/>
  <c r="AZ139" i="2"/>
  <c r="BA139" i="2"/>
  <c r="BC139" i="2"/>
  <c r="BD139" i="2"/>
  <c r="BF139" i="2"/>
  <c r="BG139" i="2"/>
  <c r="BI139" i="2"/>
  <c r="BJ139" i="2"/>
  <c r="BL139" i="2"/>
  <c r="BM139" i="2"/>
  <c r="BO139" i="2"/>
  <c r="BP139" i="2"/>
  <c r="BR139" i="2"/>
  <c r="BS139" i="2"/>
  <c r="BU139" i="2"/>
  <c r="BV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Y140" i="2"/>
  <c r="Z140" i="2"/>
  <c r="AB140" i="2"/>
  <c r="AC140" i="2"/>
  <c r="AH140" i="2"/>
  <c r="AI140" i="2"/>
  <c r="AK140" i="2"/>
  <c r="AL140" i="2"/>
  <c r="AN140" i="2"/>
  <c r="AO140" i="2"/>
  <c r="AQ140" i="2"/>
  <c r="AR140" i="2"/>
  <c r="AT140" i="2"/>
  <c r="AU140" i="2"/>
  <c r="AW140" i="2"/>
  <c r="AX140" i="2"/>
  <c r="AZ140" i="2"/>
  <c r="BA140" i="2"/>
  <c r="BC140" i="2"/>
  <c r="BD140" i="2"/>
  <c r="BF140" i="2"/>
  <c r="BG140" i="2"/>
  <c r="BI140" i="2"/>
  <c r="BJ140" i="2"/>
  <c r="BL140" i="2"/>
  <c r="BM140" i="2"/>
  <c r="BO140" i="2"/>
  <c r="BP140" i="2"/>
  <c r="BR140" i="2"/>
  <c r="BS140" i="2"/>
  <c r="BU140" i="2"/>
  <c r="BV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Y141" i="2"/>
  <c r="Z141" i="2"/>
  <c r="AB141" i="2"/>
  <c r="AC141" i="2"/>
  <c r="AH141" i="2"/>
  <c r="AI141" i="2"/>
  <c r="AK141" i="2"/>
  <c r="AL141" i="2"/>
  <c r="AN141" i="2"/>
  <c r="AO141" i="2"/>
  <c r="AQ141" i="2"/>
  <c r="AR141" i="2"/>
  <c r="AT141" i="2"/>
  <c r="AU141" i="2"/>
  <c r="AW141" i="2"/>
  <c r="AX141" i="2"/>
  <c r="AZ141" i="2"/>
  <c r="BA141" i="2"/>
  <c r="BC141" i="2"/>
  <c r="BD141" i="2"/>
  <c r="BF141" i="2"/>
  <c r="BG141" i="2"/>
  <c r="BI141" i="2"/>
  <c r="BJ141" i="2"/>
  <c r="BL141" i="2"/>
  <c r="BM141" i="2"/>
  <c r="BO141" i="2"/>
  <c r="BP141" i="2"/>
  <c r="BR141" i="2"/>
  <c r="BS141" i="2"/>
  <c r="BU141" i="2"/>
  <c r="BV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Y142" i="2"/>
  <c r="Z142" i="2"/>
  <c r="AB142" i="2"/>
  <c r="AC142" i="2"/>
  <c r="AH142" i="2"/>
  <c r="AI142" i="2"/>
  <c r="AK142" i="2"/>
  <c r="AL142" i="2"/>
  <c r="AN142" i="2"/>
  <c r="AO142" i="2"/>
  <c r="AQ142" i="2"/>
  <c r="AR142" i="2"/>
  <c r="AT142" i="2"/>
  <c r="AU142" i="2"/>
  <c r="AW142" i="2"/>
  <c r="AX142" i="2"/>
  <c r="AZ142" i="2"/>
  <c r="BA142" i="2"/>
  <c r="BC142" i="2"/>
  <c r="BD142" i="2"/>
  <c r="BF142" i="2"/>
  <c r="BG142" i="2"/>
  <c r="BI142" i="2"/>
  <c r="BJ142" i="2"/>
  <c r="BL142" i="2"/>
  <c r="BM142" i="2"/>
  <c r="BO142" i="2"/>
  <c r="BP142" i="2"/>
  <c r="BR142" i="2"/>
  <c r="BS142" i="2"/>
  <c r="BU142" i="2"/>
  <c r="BV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Y143" i="2"/>
  <c r="Z143" i="2"/>
  <c r="AB143" i="2"/>
  <c r="AC143" i="2"/>
  <c r="AH143" i="2"/>
  <c r="AI143" i="2"/>
  <c r="AK143" i="2"/>
  <c r="AL143" i="2"/>
  <c r="AN143" i="2"/>
  <c r="AO143" i="2"/>
  <c r="AQ143" i="2"/>
  <c r="AR143" i="2"/>
  <c r="AT143" i="2"/>
  <c r="AU143" i="2"/>
  <c r="AW143" i="2"/>
  <c r="AX143" i="2"/>
  <c r="AZ143" i="2"/>
  <c r="BA143" i="2"/>
  <c r="BC143" i="2"/>
  <c r="BD143" i="2"/>
  <c r="BF143" i="2"/>
  <c r="BG143" i="2"/>
  <c r="BI143" i="2"/>
  <c r="BJ143" i="2"/>
  <c r="BL143" i="2"/>
  <c r="BM143" i="2"/>
  <c r="BO143" i="2"/>
  <c r="BP143" i="2"/>
  <c r="BR143" i="2"/>
  <c r="BS143" i="2"/>
  <c r="BU143" i="2"/>
  <c r="BV143" i="2"/>
  <c r="E144" i="2"/>
  <c r="H144" i="2"/>
  <c r="K144" i="2"/>
  <c r="N144" i="2"/>
  <c r="Q144" i="2"/>
  <c r="T144" i="2"/>
  <c r="E145" i="2"/>
  <c r="H145" i="2"/>
  <c r="K145" i="2"/>
  <c r="N145" i="2"/>
  <c r="Q145" i="2"/>
  <c r="T145" i="2"/>
</calcChain>
</file>

<file path=xl/comments1.xml><?xml version="1.0" encoding="utf-8"?>
<comments xmlns="http://schemas.openxmlformats.org/spreadsheetml/2006/main">
  <authors>
    <author>kholst</author>
  </authors>
  <commentList>
    <comment ref="M3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</commentList>
</comments>
</file>

<file path=xl/comments2.xml><?xml version="1.0" encoding="utf-8"?>
<comments xmlns="http://schemas.openxmlformats.org/spreadsheetml/2006/main">
  <authors>
    <author>kholst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U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  <comment ref="BK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D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AS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  <comment ref="BL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</commentList>
</comments>
</file>

<file path=xl/sharedStrings.xml><?xml version="1.0" encoding="utf-8"?>
<sst xmlns="http://schemas.openxmlformats.org/spreadsheetml/2006/main" count="440" uniqueCount="185">
  <si>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</si>
  <si>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</si>
  <si>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</si>
  <si>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</si>
  <si>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</si>
  <si>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</si>
  <si>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</si>
  <si>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</si>
  <si>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</si>
  <si>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</si>
  <si>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</si>
  <si>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</si>
  <si>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</si>
  <si>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</si>
  <si>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</si>
  <si>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</si>
  <si>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</si>
  <si>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</si>
  <si>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</si>
  <si>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</si>
  <si>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</si>
  <si>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</si>
  <si>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</si>
  <si>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</si>
  <si>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</si>
  <si>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</si>
  <si>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</si>
  <si>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</si>
  <si>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</si>
  <si>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</si>
  <si>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</si>
  <si>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</si>
  <si>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</si>
  <si>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</si>
  <si>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</si>
  <si>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</si>
  <si>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</si>
  <si>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</si>
  <si>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</si>
  <si>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</si>
  <si>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</si>
  <si>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</si>
  <si>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</si>
  <si>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</si>
  <si>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</si>
  <si>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</si>
  <si>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</si>
  <si>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</si>
  <si>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</si>
  <si>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</si>
  <si>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</si>
  <si>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</si>
  <si>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</si>
  <si>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</si>
  <si>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</si>
  <si>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</si>
  <si>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</si>
  <si>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</si>
  <si>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</si>
  <si>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</si>
  <si>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</si>
  <si>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</si>
  <si>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</si>
  <si>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</si>
  <si>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</si>
  <si>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</si>
  <si>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</si>
  <si>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</si>
  <si>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</si>
  <si>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</si>
  <si>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</si>
  <si>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</si>
  <si>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</si>
  <si>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</si>
  <si>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</si>
  <si>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</si>
  <si>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</si>
  <si>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</si>
  <si>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</si>
  <si>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</si>
  <si>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</si>
  <si>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</si>
  <si>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</si>
  <si>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</si>
  <si>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</si>
  <si>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</si>
  <si>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</si>
  <si>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</si>
  <si>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</si>
  <si>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</si>
  <si>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</si>
  <si>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</si>
  <si>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</si>
  <si>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</si>
  <si>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</si>
  <si>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</si>
  <si>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</si>
  <si>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</si>
  <si>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</si>
  <si>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</si>
  <si>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</si>
  <si>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</si>
  <si>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</si>
  <si>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</si>
  <si>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</si>
  <si>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</si>
  <si>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</si>
  <si>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</si>
  <si>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</si>
  <si>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</si>
  <si>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</si>
  <si>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</si>
  <si>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</si>
  <si>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</si>
  <si>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</si>
  <si>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</si>
  <si>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</si>
  <si>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</si>
  <si>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</si>
  <si>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</si>
  <si>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</si>
  <si>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</si>
  <si>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</si>
  <si>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</si>
  <si>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</si>
  <si>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</si>
  <si>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</si>
  <si>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</si>
  <si>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</si>
  <si>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</si>
  <si>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</si>
  <si>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Rosarita</t>
  </si>
  <si>
    <t>Storage Recovery</t>
  </si>
  <si>
    <t>TW EOC's</t>
  </si>
  <si>
    <t>UT/NV LDC's</t>
  </si>
  <si>
    <t>California Production</t>
  </si>
  <si>
    <t>TOTAL CA DELIVERIES</t>
  </si>
  <si>
    <t>Maybe as late as July</t>
  </si>
  <si>
    <t>CAP. (Win)</t>
  </si>
  <si>
    <t>Cap. (Sum)</t>
  </si>
  <si>
    <t>Mexico</t>
  </si>
  <si>
    <t>Served by SDGE</t>
  </si>
  <si>
    <t>Load Factor</t>
  </si>
  <si>
    <t>Gas</t>
  </si>
  <si>
    <t>EP South MW</t>
  </si>
  <si>
    <t>EP North MW</t>
  </si>
  <si>
    <t>TW MW</t>
  </si>
  <si>
    <t>Kern MW</t>
  </si>
  <si>
    <t>SoCal MW</t>
  </si>
  <si>
    <t>PG&amp;E MW</t>
  </si>
  <si>
    <t>Fuel</t>
  </si>
  <si>
    <t>Larkspur Energy (Peaker)</t>
  </si>
  <si>
    <t>Indigo Energy (Peaker)</t>
  </si>
  <si>
    <t>United Golden Gate (Peaker)</t>
  </si>
  <si>
    <t>San Fran - peaker</t>
  </si>
  <si>
    <t>ElPaso</t>
  </si>
  <si>
    <t>PGE</t>
  </si>
  <si>
    <t>Alliance Drews &amp; Century (Peakers)</t>
  </si>
  <si>
    <t>Alliance Century &amp; Drews (Peaker)</t>
  </si>
  <si>
    <t>Alliance</t>
  </si>
  <si>
    <t>Colton (LA) - peaker</t>
  </si>
  <si>
    <t>El Segundo Generating considering replacing 1-2 with new units - net increase of 280 MW)</t>
  </si>
  <si>
    <t>AVG</t>
  </si>
  <si>
    <t>North EOCs Other</t>
  </si>
  <si>
    <t>SWG Topock</t>
  </si>
  <si>
    <t>End User Adjustment</t>
  </si>
  <si>
    <t>LDC's Adjustments</t>
  </si>
  <si>
    <t>Wilcox</t>
  </si>
  <si>
    <t>South Mainline</t>
  </si>
  <si>
    <t>To Mexico</t>
  </si>
  <si>
    <t>Expected</t>
  </si>
  <si>
    <t>Bear</t>
  </si>
  <si>
    <t>Wilcox Lateral</t>
  </si>
  <si>
    <t>King City Peaker</t>
  </si>
  <si>
    <t>King City - peaker</t>
  </si>
  <si>
    <t>King City (Peaker)</t>
  </si>
  <si>
    <t>Line 2000</t>
  </si>
  <si>
    <t>Total Wheeler</t>
  </si>
  <si>
    <t>Perm</t>
  </si>
  <si>
    <t>Ehrenburg</t>
  </si>
  <si>
    <t>Huntington Beach (Restart)</t>
  </si>
  <si>
    <t>HuntingtonBeach 3&amp;4 Restart</t>
  </si>
  <si>
    <t>Diff</t>
  </si>
  <si>
    <t>South EOC</t>
  </si>
  <si>
    <t>North EOC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</si>
</sst>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8" fontId="1" fillId="2" borderId="0" xfId="0" applyNumberFormat="1" applyFont="1" applyFill="1" applyAlignment="1">
      <alignment horizontal="center" wrapText="1"/>
    </xf>
    <xf numFmtId="38" fontId="1" fillId="0" borderId="0" xfId="0" applyNumberFormat="1" applyFont="1" applyAlignment="1">
      <alignment horizontal="center" wrapText="1"/>
    </xf>
    <xf numFmtId="38" fontId="1" fillId="3" borderId="0" xfId="0" applyNumberFormat="1" applyFont="1" applyFill="1" applyAlignment="1">
      <alignment horizontal="center" wrapText="1"/>
    </xf>
    <xf numFmtId="38" fontId="1" fillId="4" borderId="0" xfId="0" applyNumberFormat="1" applyFont="1" applyFill="1" applyAlignment="1">
      <alignment horizontal="center" wrapText="1"/>
    </xf>
    <xf numFmtId="38" fontId="1" fillId="5" borderId="0" xfId="0" applyNumberFormat="1" applyFont="1" applyFill="1" applyAlignment="1">
      <alignment horizontal="center" wrapText="1"/>
    </xf>
    <xf numFmtId="38" fontId="1" fillId="6" borderId="0" xfId="0" applyNumberFormat="1" applyFont="1" applyFill="1" applyAlignment="1">
      <alignment horizontal="center" wrapText="1"/>
    </xf>
    <xf numFmtId="38" fontId="0" fillId="0" borderId="0" xfId="0" applyNumberFormat="1" applyAlignment="1">
      <alignment horizontal="center"/>
    </xf>
    <xf numFmtId="38" fontId="1" fillId="2" borderId="1" xfId="0" applyNumberFormat="1" applyFont="1" applyFill="1" applyBorder="1" applyAlignment="1">
      <alignment horizontal="center" wrapText="1"/>
    </xf>
    <xf numFmtId="38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 wrapText="1"/>
    </xf>
    <xf numFmtId="17" fontId="0" fillId="0" borderId="1" xfId="0" applyNumberFormat="1" applyBorder="1"/>
    <xf numFmtId="17" fontId="0" fillId="0" borderId="2" xfId="0" applyNumberFormat="1" applyBorder="1"/>
    <xf numFmtId="38" fontId="1" fillId="3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38" fontId="1" fillId="6" borderId="0" xfId="0" applyNumberFormat="1" applyFont="1" applyFill="1" applyAlignment="1">
      <alignment horizontal="center"/>
    </xf>
    <xf numFmtId="17" fontId="1" fillId="0" borderId="1" xfId="0" applyNumberFormat="1" applyFont="1" applyBorder="1" applyAlignment="1">
      <alignment horizontal="center"/>
    </xf>
    <xf numFmtId="38" fontId="1" fillId="2" borderId="1" xfId="0" applyNumberFormat="1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3" borderId="1" xfId="0" applyNumberFormat="1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center" wrapText="1"/>
    </xf>
    <xf numFmtId="38" fontId="1" fillId="4" borderId="1" xfId="0" applyNumberFormat="1" applyFont="1" applyFill="1" applyBorder="1" applyAlignment="1">
      <alignment horizontal="center"/>
    </xf>
    <xf numFmtId="38" fontId="1" fillId="4" borderId="1" xfId="0" applyNumberFormat="1" applyFont="1" applyFill="1" applyBorder="1" applyAlignment="1">
      <alignment horizontal="center" wrapText="1"/>
    </xf>
    <xf numFmtId="38" fontId="1" fillId="5" borderId="1" xfId="0" applyNumberFormat="1" applyFont="1" applyFill="1" applyBorder="1" applyAlignment="1">
      <alignment horizontal="center"/>
    </xf>
    <xf numFmtId="38" fontId="1" fillId="5" borderId="1" xfId="0" applyNumberFormat="1" applyFont="1" applyFill="1" applyBorder="1" applyAlignment="1">
      <alignment horizontal="center" wrapText="1"/>
    </xf>
    <xf numFmtId="38" fontId="1" fillId="6" borderId="1" xfId="0" applyNumberFormat="1" applyFont="1" applyFill="1" applyBorder="1" applyAlignment="1">
      <alignment horizontal="center"/>
    </xf>
    <xf numFmtId="38" fontId="1" fillId="6" borderId="1" xfId="0" applyNumberFormat="1" applyFont="1" applyFill="1" applyBorder="1" applyAlignment="1">
      <alignment horizontal="center" wrapText="1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8" fontId="0" fillId="0" borderId="8" xfId="0" applyNumberFormat="1" applyBorder="1"/>
    <xf numFmtId="38" fontId="0" fillId="0" borderId="9" xfId="0" applyNumberFormat="1" applyBorder="1"/>
    <xf numFmtId="0" fontId="0" fillId="0" borderId="10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17" fontId="0" fillId="0" borderId="11" xfId="0" applyNumberFormat="1" applyBorder="1"/>
    <xf numFmtId="38" fontId="0" fillId="0" borderId="11" xfId="0" applyNumberFormat="1" applyBorder="1" applyAlignment="1">
      <alignment horizontal="center"/>
    </xf>
    <xf numFmtId="38" fontId="0" fillId="0" borderId="0" xfId="0" applyNumberFormat="1" applyAlignment="1">
      <alignment horizontal="left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7" borderId="0" xfId="0" applyNumberFormat="1" applyFill="1" applyAlignment="1">
      <alignment horizontal="center"/>
    </xf>
    <xf numFmtId="38" fontId="1" fillId="5" borderId="0" xfId="0" applyNumberFormat="1" applyFont="1" applyFill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0" fillId="0" borderId="9" xfId="0" applyBorder="1" applyAlignment="1">
      <alignment horizontal="center" wrapText="1"/>
    </xf>
    <xf numFmtId="17" fontId="0" fillId="0" borderId="9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9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9" xfId="0" applyBorder="1"/>
    <xf numFmtId="38" fontId="0" fillId="0" borderId="0" xfId="0" applyNumberFormat="1" applyFill="1" applyAlignment="1">
      <alignment horizontal="center"/>
    </xf>
    <xf numFmtId="9" fontId="2" fillId="0" borderId="0" xfId="0" applyNumberFormat="1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13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Border="1" applyAlignment="1">
      <alignment horizontal="left" wrapText="1"/>
    </xf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17" fontId="0" fillId="0" borderId="0" xfId="0" applyNumberFormat="1" applyBorder="1"/>
    <xf numFmtId="38" fontId="2" fillId="7" borderId="0" xfId="0" applyNumberFormat="1" applyFont="1" applyFill="1" applyAlignment="1">
      <alignment horizontal="center"/>
    </xf>
    <xf numFmtId="38" fontId="6" fillId="0" borderId="0" xfId="0" applyNumberFormat="1" applyFont="1" applyAlignment="1">
      <alignment horizontal="center"/>
    </xf>
    <xf numFmtId="17" fontId="0" fillId="0" borderId="8" xfId="0" applyNumberFormat="1" applyBorder="1"/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10" xfId="0" applyNumberFormat="1" applyBorder="1"/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1" fillId="0" borderId="13" xfId="0" applyFont="1" applyBorder="1" applyAlignment="1">
      <alignment wrapText="1"/>
    </xf>
    <xf numFmtId="0" fontId="1" fillId="0" borderId="9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7" fontId="0" fillId="0" borderId="14" xfId="0" applyNumberFormat="1" applyFill="1" applyBorder="1" applyAlignment="1">
      <alignment horizontal="center"/>
    </xf>
    <xf numFmtId="17" fontId="0" fillId="0" borderId="15" xfId="0" applyNumberForma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38" fontId="2" fillId="0" borderId="15" xfId="0" applyNumberFormat="1" applyFon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17" fontId="1" fillId="0" borderId="17" xfId="0" applyNumberFormat="1" applyFont="1" applyBorder="1" applyAlignment="1">
      <alignment horizontal="center"/>
    </xf>
    <xf numFmtId="17" fontId="1" fillId="0" borderId="16" xfId="0" applyNumberFormat="1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38" fontId="6" fillId="7" borderId="0" xfId="0" applyNumberFormat="1" applyFont="1" applyFill="1" applyAlignment="1">
      <alignment horizontal="center"/>
    </xf>
    <xf numFmtId="16" fontId="0" fillId="0" borderId="0" xfId="0" applyNumberFormat="1"/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38" fontId="2" fillId="5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38" fontId="0" fillId="0" borderId="1" xfId="0" applyNumberFormat="1" applyFill="1" applyBorder="1" applyAlignment="1">
      <alignment horizontal="center"/>
    </xf>
    <xf numFmtId="38" fontId="6" fillId="0" borderId="0" xfId="0" applyNumberFormat="1" applyFont="1" applyFill="1" applyAlignment="1">
      <alignment horizontal="center"/>
    </xf>
    <xf numFmtId="16" fontId="0" fillId="0" borderId="0" xfId="0" applyNumberFormat="1" applyFill="1"/>
    <xf numFmtId="17" fontId="1" fillId="0" borderId="8" xfId="0" applyNumberFormat="1" applyFont="1" applyBorder="1"/>
    <xf numFmtId="17" fontId="0" fillId="0" borderId="9" xfId="0" applyNumberFormat="1" applyBorder="1"/>
    <xf numFmtId="38" fontId="1" fillId="0" borderId="6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0" fillId="0" borderId="23" xfId="0" applyNumberForma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45"/>
  <sheetViews>
    <sheetView topLeftCell="A2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G21" sqref="G21"/>
    </sheetView>
  </sheetViews>
  <sheetFormatPr defaultRowHeight="13.2" x14ac:dyDescent="0.25"/>
  <cols>
    <col min="2" max="3" width="11.88671875" customWidth="1"/>
    <col min="4" max="4" width="11.5546875" customWidth="1"/>
    <col min="5" max="5" width="9.88671875" customWidth="1"/>
    <col min="6" max="6" width="12.33203125" customWidth="1"/>
    <col min="7" max="7" width="11.33203125" customWidth="1"/>
    <col min="8" max="8" width="11" customWidth="1"/>
    <col min="9" max="10" width="11.5546875" customWidth="1"/>
    <col min="15" max="15" width="10.33203125" customWidth="1"/>
    <col min="16" max="16" width="11.5546875" customWidth="1"/>
    <col min="17" max="17" width="11" customWidth="1"/>
    <col min="19" max="19" width="9.6640625" bestFit="1" customWidth="1"/>
    <col min="20" max="20" width="10.5546875" customWidth="1"/>
    <col min="21" max="21" width="11.44140625" customWidth="1"/>
  </cols>
  <sheetData>
    <row r="1" spans="1:22" x14ac:dyDescent="0.25">
      <c r="B1" s="19"/>
      <c r="C1" s="19"/>
      <c r="D1" s="19"/>
      <c r="E1" s="19"/>
      <c r="F1" s="19"/>
      <c r="G1" s="19" t="s">
        <v>19</v>
      </c>
      <c r="H1" s="19"/>
      <c r="I1" s="19"/>
      <c r="J1" s="19"/>
      <c r="K1" s="19"/>
      <c r="L1" s="27"/>
      <c r="M1" s="19"/>
      <c r="N1" s="19"/>
      <c r="O1" s="19" t="s">
        <v>20</v>
      </c>
      <c r="P1" s="19"/>
      <c r="Q1" s="19"/>
      <c r="R1" s="19"/>
      <c r="S1" s="19"/>
      <c r="T1" s="19"/>
      <c r="U1" s="27"/>
    </row>
    <row r="2" spans="1:22" ht="39.6" x14ac:dyDescent="0.25">
      <c r="A2" s="131"/>
      <c r="B2" s="8" t="s">
        <v>0</v>
      </c>
      <c r="C2" s="8" t="s">
        <v>1</v>
      </c>
      <c r="D2" s="8" t="s">
        <v>6</v>
      </c>
      <c r="E2" s="8" t="s">
        <v>10</v>
      </c>
      <c r="F2" s="8" t="s">
        <v>99</v>
      </c>
      <c r="G2" s="8" t="s">
        <v>2</v>
      </c>
      <c r="H2" s="8" t="s">
        <v>5</v>
      </c>
      <c r="I2" s="8" t="s">
        <v>164</v>
      </c>
      <c r="J2" s="8" t="s">
        <v>3</v>
      </c>
      <c r="K2" s="8" t="s">
        <v>16</v>
      </c>
      <c r="L2" s="28" t="s">
        <v>4</v>
      </c>
      <c r="M2" s="8" t="s">
        <v>7</v>
      </c>
      <c r="N2" s="8" t="s">
        <v>8</v>
      </c>
      <c r="O2" s="8" t="s">
        <v>9</v>
      </c>
      <c r="P2" s="8" t="s">
        <v>99</v>
      </c>
      <c r="Q2" s="8" t="s">
        <v>129</v>
      </c>
      <c r="R2" s="8" t="s">
        <v>11</v>
      </c>
      <c r="S2" s="8" t="s">
        <v>150</v>
      </c>
      <c r="T2" s="8" t="s">
        <v>12</v>
      </c>
      <c r="U2" s="28" t="s">
        <v>13</v>
      </c>
    </row>
    <row r="3" spans="1:22" x14ac:dyDescent="0.25">
      <c r="A3" s="131">
        <v>37012</v>
      </c>
      <c r="B3" s="54">
        <v>2473118</v>
      </c>
      <c r="C3" s="54">
        <v>2250029</v>
      </c>
      <c r="D3" s="11">
        <f>C3-SUM(E3:G3)</f>
        <v>134562</v>
      </c>
      <c r="E3" s="54">
        <v>54638</v>
      </c>
      <c r="F3" s="11">
        <v>0</v>
      </c>
      <c r="G3" s="54">
        <v>2060829</v>
      </c>
      <c r="H3" s="11">
        <f>G3-SUM(I3:L3)</f>
        <v>459258</v>
      </c>
      <c r="I3" s="54">
        <v>109933</v>
      </c>
      <c r="J3" s="54">
        <v>484491</v>
      </c>
      <c r="K3" s="54">
        <v>786525</v>
      </c>
      <c r="L3" s="75">
        <v>220622</v>
      </c>
      <c r="M3" s="136">
        <v>896719</v>
      </c>
      <c r="N3" s="89">
        <f>O3-M3</f>
        <v>550049</v>
      </c>
      <c r="O3" s="11">
        <f>U3+SUM(P3:S3)-T3</f>
        <v>1446768</v>
      </c>
      <c r="P3" s="11">
        <v>0</v>
      </c>
      <c r="Q3" s="83">
        <v>81293</v>
      </c>
      <c r="R3" s="83">
        <v>832383</v>
      </c>
      <c r="S3" s="83">
        <v>79705</v>
      </c>
      <c r="T3" s="11">
        <f>D3+H3</f>
        <v>593820</v>
      </c>
      <c r="U3" s="129">
        <v>1047207</v>
      </c>
    </row>
    <row r="4" spans="1:22" x14ac:dyDescent="0.25">
      <c r="A4" s="131">
        <v>37013</v>
      </c>
      <c r="B4" s="54">
        <v>2442025</v>
      </c>
      <c r="C4" s="54">
        <v>2241854</v>
      </c>
      <c r="D4" s="11">
        <f t="shared" ref="D4:D33" si="0">C4-SUM(E4:G4)</f>
        <v>136256</v>
      </c>
      <c r="E4" s="54">
        <v>46260</v>
      </c>
      <c r="F4" s="11">
        <v>0</v>
      </c>
      <c r="G4" s="54">
        <v>2059338</v>
      </c>
      <c r="H4" s="11">
        <f t="shared" ref="H4:H33" si="1">G4-SUM(I4:L4)</f>
        <v>470512</v>
      </c>
      <c r="I4" s="54">
        <v>119805</v>
      </c>
      <c r="J4" s="54">
        <v>511576</v>
      </c>
      <c r="K4" s="54">
        <v>741693</v>
      </c>
      <c r="L4" s="75">
        <v>215752</v>
      </c>
      <c r="M4" s="136">
        <v>897155</v>
      </c>
      <c r="N4" s="89">
        <f t="shared" ref="N4:N33" si="2">O4-M4</f>
        <v>550029</v>
      </c>
      <c r="O4" s="11">
        <f t="shared" ref="O4:O33" si="3">U4+SUM(P4:S4)-T4</f>
        <v>1447184</v>
      </c>
      <c r="P4" s="11">
        <v>0</v>
      </c>
      <c r="Q4" s="83">
        <v>91147</v>
      </c>
      <c r="R4" s="83">
        <v>804615</v>
      </c>
      <c r="S4" s="83">
        <v>93970</v>
      </c>
      <c r="T4" s="11">
        <f t="shared" ref="T4:T33" si="4">D4+H4</f>
        <v>606768</v>
      </c>
      <c r="U4" s="129">
        <v>1064220</v>
      </c>
    </row>
    <row r="5" spans="1:22" x14ac:dyDescent="0.25">
      <c r="A5" s="131">
        <v>37014</v>
      </c>
      <c r="B5" s="54">
        <v>2551870</v>
      </c>
      <c r="C5" s="54">
        <v>2221917</v>
      </c>
      <c r="D5" s="11">
        <f t="shared" si="0"/>
        <v>132264</v>
      </c>
      <c r="E5" s="54">
        <v>59624</v>
      </c>
      <c r="F5" s="11">
        <v>0</v>
      </c>
      <c r="G5" s="136">
        <v>2030029</v>
      </c>
      <c r="H5" s="11">
        <f t="shared" si="1"/>
        <v>503233</v>
      </c>
      <c r="I5" s="54">
        <v>114169</v>
      </c>
      <c r="J5" s="54">
        <v>486400</v>
      </c>
      <c r="K5" s="54">
        <v>733150</v>
      </c>
      <c r="L5" s="75">
        <v>193077</v>
      </c>
      <c r="M5" s="54">
        <v>856293</v>
      </c>
      <c r="N5" s="89">
        <f t="shared" si="2"/>
        <v>718949</v>
      </c>
      <c r="O5" s="11">
        <f t="shared" si="3"/>
        <v>1575242</v>
      </c>
      <c r="P5" s="11">
        <v>0</v>
      </c>
      <c r="Q5" s="83">
        <v>79203</v>
      </c>
      <c r="R5" s="83">
        <v>793058</v>
      </c>
      <c r="S5" s="83">
        <v>94012</v>
      </c>
      <c r="T5" s="11">
        <f t="shared" si="4"/>
        <v>635497</v>
      </c>
      <c r="U5" s="129">
        <v>1244466</v>
      </c>
      <c r="V5" s="84"/>
    </row>
    <row r="6" spans="1:22" x14ac:dyDescent="0.25">
      <c r="A6" s="131">
        <v>37015</v>
      </c>
      <c r="B6" s="54">
        <v>2752731</v>
      </c>
      <c r="C6" s="54">
        <v>2235621</v>
      </c>
      <c r="D6" s="11">
        <f t="shared" si="0"/>
        <v>133292</v>
      </c>
      <c r="E6" s="54">
        <v>72300</v>
      </c>
      <c r="F6" s="11">
        <v>0</v>
      </c>
      <c r="G6" s="136">
        <v>2030029</v>
      </c>
      <c r="H6" s="11">
        <f t="shared" si="1"/>
        <v>478295</v>
      </c>
      <c r="I6" s="54">
        <v>107669</v>
      </c>
      <c r="J6" s="54">
        <v>495880</v>
      </c>
      <c r="K6" s="54">
        <v>748087</v>
      </c>
      <c r="L6" s="75">
        <v>200098</v>
      </c>
      <c r="M6" s="54">
        <v>886917</v>
      </c>
      <c r="N6" s="89">
        <f t="shared" si="2"/>
        <v>750029</v>
      </c>
      <c r="O6" s="11">
        <f t="shared" si="3"/>
        <v>1636946</v>
      </c>
      <c r="P6" s="11">
        <v>0</v>
      </c>
      <c r="Q6" s="83">
        <v>94897</v>
      </c>
      <c r="R6" s="83">
        <v>882664</v>
      </c>
      <c r="S6" s="83">
        <v>97120</v>
      </c>
      <c r="T6" s="11">
        <f t="shared" si="4"/>
        <v>611587</v>
      </c>
      <c r="U6" s="129">
        <v>1173852</v>
      </c>
    </row>
    <row r="7" spans="1:22" x14ac:dyDescent="0.25">
      <c r="A7" s="140">
        <v>37016</v>
      </c>
      <c r="B7" s="54">
        <v>2433372</v>
      </c>
      <c r="C7" s="54">
        <v>2127730</v>
      </c>
      <c r="D7" s="11">
        <f t="shared" si="0"/>
        <v>131409</v>
      </c>
      <c r="E7" s="54">
        <v>88504</v>
      </c>
      <c r="F7" s="11">
        <v>0</v>
      </c>
      <c r="G7" s="54">
        <v>1907817</v>
      </c>
      <c r="H7" s="11">
        <f t="shared" si="1"/>
        <v>571403</v>
      </c>
      <c r="I7" s="54">
        <v>107426</v>
      </c>
      <c r="J7" s="54">
        <v>427474</v>
      </c>
      <c r="K7" s="54">
        <v>557565</v>
      </c>
      <c r="L7" s="75">
        <v>243949</v>
      </c>
      <c r="M7" s="83">
        <v>654918</v>
      </c>
      <c r="N7" s="89">
        <f t="shared" si="2"/>
        <v>732769</v>
      </c>
      <c r="O7" s="11">
        <f t="shared" si="3"/>
        <v>1387687</v>
      </c>
      <c r="P7" s="11">
        <v>0</v>
      </c>
      <c r="Q7" s="83">
        <v>98358</v>
      </c>
      <c r="R7" s="83">
        <v>722462</v>
      </c>
      <c r="S7" s="83">
        <v>92333</v>
      </c>
      <c r="T7" s="11">
        <f t="shared" si="4"/>
        <v>702812</v>
      </c>
      <c r="U7" s="129">
        <v>1177346</v>
      </c>
    </row>
    <row r="8" spans="1:22" x14ac:dyDescent="0.25">
      <c r="A8" s="140">
        <v>37017</v>
      </c>
      <c r="B8" s="54">
        <v>2540021</v>
      </c>
      <c r="C8" s="136">
        <v>2161401</v>
      </c>
      <c r="D8" s="11">
        <f t="shared" si="0"/>
        <v>132504</v>
      </c>
      <c r="E8" s="54">
        <v>70781</v>
      </c>
      <c r="F8" s="11">
        <v>0</v>
      </c>
      <c r="G8" s="54">
        <v>1958116</v>
      </c>
      <c r="H8" s="11">
        <f t="shared" si="1"/>
        <v>571067</v>
      </c>
      <c r="I8" s="54">
        <v>105366</v>
      </c>
      <c r="J8" s="54">
        <v>404575</v>
      </c>
      <c r="K8" s="54">
        <v>643501</v>
      </c>
      <c r="L8" s="75">
        <v>233607</v>
      </c>
      <c r="M8" s="54">
        <v>810893</v>
      </c>
      <c r="N8" s="89">
        <f t="shared" si="2"/>
        <v>507844</v>
      </c>
      <c r="O8" s="11">
        <f t="shared" si="3"/>
        <v>1318737</v>
      </c>
      <c r="P8" s="11">
        <v>0</v>
      </c>
      <c r="Q8" s="83">
        <v>99349</v>
      </c>
      <c r="R8" s="83">
        <v>778377</v>
      </c>
      <c r="S8" s="83">
        <v>94718</v>
      </c>
      <c r="T8" s="11">
        <f t="shared" si="4"/>
        <v>703571</v>
      </c>
      <c r="U8" s="129">
        <v>1049864</v>
      </c>
    </row>
    <row r="9" spans="1:22" x14ac:dyDescent="0.25">
      <c r="A9" s="131">
        <v>37018</v>
      </c>
      <c r="B9" s="54">
        <v>2561041</v>
      </c>
      <c r="C9" s="136">
        <v>2115029</v>
      </c>
      <c r="D9" s="11">
        <f t="shared" si="0"/>
        <v>131725</v>
      </c>
      <c r="E9" s="54">
        <v>46309</v>
      </c>
      <c r="F9" s="11">
        <v>0</v>
      </c>
      <c r="G9" s="136">
        <v>1936995</v>
      </c>
      <c r="H9" s="11">
        <f t="shared" si="1"/>
        <v>524180</v>
      </c>
      <c r="I9" s="54">
        <v>99270</v>
      </c>
      <c r="J9" s="54">
        <v>478980</v>
      </c>
      <c r="K9" s="88">
        <v>646294</v>
      </c>
      <c r="L9" s="75">
        <v>188271</v>
      </c>
      <c r="M9" s="136">
        <v>664704</v>
      </c>
      <c r="N9" s="130">
        <f t="shared" si="2"/>
        <v>741559</v>
      </c>
      <c r="O9" s="11">
        <f t="shared" si="3"/>
        <v>1406263</v>
      </c>
      <c r="P9" s="11">
        <v>0</v>
      </c>
      <c r="Q9" s="83">
        <v>91630</v>
      </c>
      <c r="R9" s="83">
        <v>751926</v>
      </c>
      <c r="S9" s="83">
        <v>89170</v>
      </c>
      <c r="T9" s="11">
        <f t="shared" si="4"/>
        <v>655905</v>
      </c>
      <c r="U9" s="129">
        <v>1129442</v>
      </c>
      <c r="V9" s="46">
        <v>181000</v>
      </c>
    </row>
    <row r="10" spans="1:22" x14ac:dyDescent="0.25">
      <c r="A10" s="131">
        <v>37019</v>
      </c>
      <c r="B10" s="54">
        <v>2674794</v>
      </c>
      <c r="C10" s="136">
        <v>2115009</v>
      </c>
      <c r="D10" s="11">
        <f t="shared" si="0"/>
        <v>131359</v>
      </c>
      <c r="E10" s="54">
        <v>42432</v>
      </c>
      <c r="F10" s="11">
        <v>0</v>
      </c>
      <c r="G10" s="136">
        <v>1941218</v>
      </c>
      <c r="H10" s="11">
        <f t="shared" si="1"/>
        <v>425208</v>
      </c>
      <c r="I10" s="54">
        <v>100863</v>
      </c>
      <c r="J10" s="54">
        <v>455750</v>
      </c>
      <c r="K10" s="88">
        <v>793836</v>
      </c>
      <c r="L10" s="75">
        <v>165561</v>
      </c>
      <c r="M10" s="136">
        <v>660288</v>
      </c>
      <c r="N10" s="130">
        <f t="shared" si="2"/>
        <v>750028</v>
      </c>
      <c r="O10" s="11">
        <f t="shared" si="3"/>
        <v>1410316</v>
      </c>
      <c r="P10" s="11">
        <v>0</v>
      </c>
      <c r="Q10" s="83">
        <v>82993</v>
      </c>
      <c r="R10" s="83">
        <v>732107</v>
      </c>
      <c r="S10" s="83">
        <v>82134</v>
      </c>
      <c r="T10" s="11">
        <f t="shared" si="4"/>
        <v>556567</v>
      </c>
      <c r="U10" s="129">
        <v>1069649</v>
      </c>
      <c r="V10" s="46">
        <v>131000</v>
      </c>
    </row>
    <row r="11" spans="1:22" x14ac:dyDescent="0.25">
      <c r="A11" s="131">
        <v>37020</v>
      </c>
      <c r="B11" s="54">
        <v>2702648</v>
      </c>
      <c r="C11" s="136">
        <v>2222543</v>
      </c>
      <c r="D11" s="11">
        <f t="shared" si="0"/>
        <v>135267</v>
      </c>
      <c r="E11" s="54">
        <v>77247</v>
      </c>
      <c r="F11" s="11">
        <v>0</v>
      </c>
      <c r="G11" s="54">
        <v>2010029</v>
      </c>
      <c r="H11" s="11">
        <f t="shared" si="1"/>
        <v>490434</v>
      </c>
      <c r="I11" s="54">
        <v>93989</v>
      </c>
      <c r="J11" s="54">
        <v>443435</v>
      </c>
      <c r="K11" s="88">
        <v>835726</v>
      </c>
      <c r="L11" s="75">
        <v>146445</v>
      </c>
      <c r="M11" s="136">
        <v>675029</v>
      </c>
      <c r="N11" s="130">
        <f t="shared" si="2"/>
        <v>745804</v>
      </c>
      <c r="O11" s="11">
        <f t="shared" si="3"/>
        <v>1420833</v>
      </c>
      <c r="P11" s="11">
        <v>0</v>
      </c>
      <c r="Q11" s="83">
        <v>84451</v>
      </c>
      <c r="R11" s="83">
        <v>812588</v>
      </c>
      <c r="S11" s="83">
        <v>83673</v>
      </c>
      <c r="T11" s="11">
        <f t="shared" si="4"/>
        <v>625701</v>
      </c>
      <c r="U11" s="129">
        <v>1065822</v>
      </c>
      <c r="V11" s="46">
        <v>86000</v>
      </c>
    </row>
    <row r="12" spans="1:22" x14ac:dyDescent="0.25">
      <c r="A12" s="131">
        <v>37021</v>
      </c>
      <c r="B12" s="54">
        <v>2702901</v>
      </c>
      <c r="C12" s="136">
        <v>2208216</v>
      </c>
      <c r="D12" s="11">
        <f t="shared" si="0"/>
        <v>134242</v>
      </c>
      <c r="E12" s="54">
        <v>63965</v>
      </c>
      <c r="F12" s="11">
        <v>0</v>
      </c>
      <c r="G12" s="54">
        <v>2010009</v>
      </c>
      <c r="H12" s="11">
        <f t="shared" si="1"/>
        <v>528320</v>
      </c>
      <c r="I12" s="54">
        <v>85036</v>
      </c>
      <c r="J12" s="54">
        <v>445346</v>
      </c>
      <c r="K12" s="88">
        <v>797000</v>
      </c>
      <c r="L12" s="75">
        <v>154307</v>
      </c>
      <c r="M12" s="136">
        <v>675009</v>
      </c>
      <c r="N12" s="130">
        <f t="shared" si="2"/>
        <v>716156</v>
      </c>
      <c r="O12" s="11">
        <f t="shared" si="3"/>
        <v>1391165</v>
      </c>
      <c r="P12" s="11">
        <v>0</v>
      </c>
      <c r="Q12" s="83">
        <v>79259</v>
      </c>
      <c r="R12" s="83">
        <v>823455</v>
      </c>
      <c r="S12" s="83">
        <v>81495</v>
      </c>
      <c r="T12" s="11">
        <f t="shared" si="4"/>
        <v>662562</v>
      </c>
      <c r="U12" s="129">
        <v>1069518</v>
      </c>
      <c r="V12" s="46">
        <v>86000</v>
      </c>
    </row>
    <row r="13" spans="1:22" x14ac:dyDescent="0.25">
      <c r="A13" s="131">
        <v>37022</v>
      </c>
      <c r="B13" s="54">
        <v>2708994</v>
      </c>
      <c r="C13" s="136">
        <v>2192172</v>
      </c>
      <c r="D13" s="11">
        <f t="shared" si="0"/>
        <v>133690</v>
      </c>
      <c r="E13" s="54">
        <v>48473</v>
      </c>
      <c r="F13" s="11">
        <v>0</v>
      </c>
      <c r="G13" s="54">
        <v>2010009</v>
      </c>
      <c r="H13" s="11">
        <f t="shared" si="1"/>
        <v>584537</v>
      </c>
      <c r="I13" s="54">
        <v>91394</v>
      </c>
      <c r="J13" s="54">
        <v>405281</v>
      </c>
      <c r="K13" s="88">
        <v>754845</v>
      </c>
      <c r="L13" s="75">
        <v>173952</v>
      </c>
      <c r="M13" s="136">
        <v>640009</v>
      </c>
      <c r="N13" s="130">
        <f t="shared" si="2"/>
        <v>697341</v>
      </c>
      <c r="O13" s="11">
        <f t="shared" si="3"/>
        <v>1337350</v>
      </c>
      <c r="P13" s="11">
        <v>0</v>
      </c>
      <c r="Q13" s="83">
        <v>71039</v>
      </c>
      <c r="R13" s="83">
        <v>909670</v>
      </c>
      <c r="S13" s="83">
        <v>85000</v>
      </c>
      <c r="T13" s="11">
        <f t="shared" si="4"/>
        <v>718227</v>
      </c>
      <c r="U13" s="129">
        <v>989868</v>
      </c>
      <c r="V13" s="46">
        <v>86000</v>
      </c>
    </row>
    <row r="14" spans="1:22" x14ac:dyDescent="0.25">
      <c r="A14" s="131">
        <v>37023</v>
      </c>
      <c r="B14" s="54">
        <v>2500000</v>
      </c>
      <c r="C14" s="136">
        <f t="shared" ref="C14:C22" si="5">2250000-90000</f>
        <v>2160000</v>
      </c>
      <c r="D14" s="11">
        <f t="shared" si="0"/>
        <v>90000</v>
      </c>
      <c r="E14" s="54">
        <v>60000</v>
      </c>
      <c r="F14" s="11">
        <v>0</v>
      </c>
      <c r="G14" s="54">
        <v>2010000</v>
      </c>
      <c r="H14" s="11">
        <f t="shared" si="1"/>
        <v>516000</v>
      </c>
      <c r="I14" s="54">
        <v>110000</v>
      </c>
      <c r="J14" s="54">
        <v>450000</v>
      </c>
      <c r="K14" s="88">
        <f t="shared" ref="K14:K22" si="6">(650000-V14)+200000</f>
        <v>764000</v>
      </c>
      <c r="L14" s="75">
        <v>170000</v>
      </c>
      <c r="M14" s="136">
        <v>640000</v>
      </c>
      <c r="N14" s="130">
        <f t="shared" si="2"/>
        <v>734000</v>
      </c>
      <c r="O14" s="11">
        <f t="shared" si="3"/>
        <v>1374000</v>
      </c>
      <c r="P14" s="11">
        <v>0</v>
      </c>
      <c r="Q14" s="83">
        <v>85000</v>
      </c>
      <c r="R14" s="83">
        <v>790000</v>
      </c>
      <c r="S14" s="83">
        <v>85000</v>
      </c>
      <c r="T14" s="11">
        <f t="shared" si="4"/>
        <v>606000</v>
      </c>
      <c r="U14" s="129">
        <v>1020000</v>
      </c>
      <c r="V14" s="46">
        <v>86000</v>
      </c>
    </row>
    <row r="15" spans="1:22" x14ac:dyDescent="0.25">
      <c r="A15" s="131">
        <v>37024</v>
      </c>
      <c r="B15" s="54">
        <v>2500000</v>
      </c>
      <c r="C15" s="136">
        <f t="shared" si="5"/>
        <v>2160000</v>
      </c>
      <c r="D15" s="11">
        <f t="shared" si="0"/>
        <v>90000</v>
      </c>
      <c r="E15" s="54">
        <v>60000</v>
      </c>
      <c r="F15" s="11">
        <v>0</v>
      </c>
      <c r="G15" s="54">
        <v>2010000</v>
      </c>
      <c r="H15" s="11">
        <f t="shared" si="1"/>
        <v>516000</v>
      </c>
      <c r="I15" s="54">
        <v>110000</v>
      </c>
      <c r="J15" s="54">
        <v>450000</v>
      </c>
      <c r="K15" s="88">
        <f t="shared" si="6"/>
        <v>764000</v>
      </c>
      <c r="L15" s="75">
        <v>170000</v>
      </c>
      <c r="M15" s="136">
        <v>640000</v>
      </c>
      <c r="N15" s="130">
        <f t="shared" si="2"/>
        <v>734000</v>
      </c>
      <c r="O15" s="11">
        <f t="shared" si="3"/>
        <v>1374000</v>
      </c>
      <c r="P15" s="11">
        <v>0</v>
      </c>
      <c r="Q15" s="83">
        <v>85000</v>
      </c>
      <c r="R15" s="83">
        <v>790000</v>
      </c>
      <c r="S15" s="83">
        <v>85000</v>
      </c>
      <c r="T15" s="11">
        <f t="shared" si="4"/>
        <v>606000</v>
      </c>
      <c r="U15" s="129">
        <v>1020000</v>
      </c>
      <c r="V15" s="46">
        <v>86000</v>
      </c>
    </row>
    <row r="16" spans="1:22" x14ac:dyDescent="0.25">
      <c r="A16" s="131">
        <v>37025</v>
      </c>
      <c r="B16" s="54">
        <v>2500000</v>
      </c>
      <c r="C16" s="136">
        <f t="shared" si="5"/>
        <v>2160000</v>
      </c>
      <c r="D16" s="11">
        <f t="shared" si="0"/>
        <v>90000</v>
      </c>
      <c r="E16" s="54">
        <v>60000</v>
      </c>
      <c r="F16" s="11">
        <v>0</v>
      </c>
      <c r="G16" s="54">
        <v>2010000</v>
      </c>
      <c r="H16" s="11">
        <f t="shared" si="1"/>
        <v>516000</v>
      </c>
      <c r="I16" s="54">
        <v>110000</v>
      </c>
      <c r="J16" s="54">
        <v>450000</v>
      </c>
      <c r="K16" s="88">
        <f t="shared" si="6"/>
        <v>764000</v>
      </c>
      <c r="L16" s="75">
        <v>170000</v>
      </c>
      <c r="M16" s="136">
        <v>640000</v>
      </c>
      <c r="N16" s="130">
        <f t="shared" si="2"/>
        <v>734000</v>
      </c>
      <c r="O16" s="11">
        <f t="shared" si="3"/>
        <v>1374000</v>
      </c>
      <c r="P16" s="11">
        <v>0</v>
      </c>
      <c r="Q16" s="83">
        <v>85000</v>
      </c>
      <c r="R16" s="83">
        <v>790000</v>
      </c>
      <c r="S16" s="83">
        <v>85000</v>
      </c>
      <c r="T16" s="11">
        <f t="shared" si="4"/>
        <v>606000</v>
      </c>
      <c r="U16" s="129">
        <v>1020000</v>
      </c>
      <c r="V16" s="46">
        <v>86000</v>
      </c>
    </row>
    <row r="17" spans="1:22" x14ac:dyDescent="0.25">
      <c r="A17" s="131">
        <v>37026</v>
      </c>
      <c r="B17" s="54">
        <v>2500000</v>
      </c>
      <c r="C17" s="136">
        <f t="shared" si="5"/>
        <v>2160000</v>
      </c>
      <c r="D17" s="11">
        <f t="shared" si="0"/>
        <v>90000</v>
      </c>
      <c r="E17" s="54">
        <v>60000</v>
      </c>
      <c r="F17" s="11">
        <v>0</v>
      </c>
      <c r="G17" s="54">
        <v>2010000</v>
      </c>
      <c r="H17" s="11">
        <f t="shared" si="1"/>
        <v>516000</v>
      </c>
      <c r="I17" s="54">
        <v>110000</v>
      </c>
      <c r="J17" s="54">
        <v>450000</v>
      </c>
      <c r="K17" s="88">
        <f t="shared" si="6"/>
        <v>764000</v>
      </c>
      <c r="L17" s="75">
        <v>170000</v>
      </c>
      <c r="M17" s="136">
        <v>640000</v>
      </c>
      <c r="N17" s="130">
        <f t="shared" si="2"/>
        <v>734000</v>
      </c>
      <c r="O17" s="11">
        <f t="shared" si="3"/>
        <v>1374000</v>
      </c>
      <c r="P17" s="11">
        <v>0</v>
      </c>
      <c r="Q17" s="83">
        <v>85000</v>
      </c>
      <c r="R17" s="83">
        <v>790000</v>
      </c>
      <c r="S17" s="83">
        <v>85000</v>
      </c>
      <c r="T17" s="11">
        <f t="shared" si="4"/>
        <v>606000</v>
      </c>
      <c r="U17" s="129">
        <v>1020000</v>
      </c>
      <c r="V17" s="46">
        <v>86000</v>
      </c>
    </row>
    <row r="18" spans="1:22" x14ac:dyDescent="0.25">
      <c r="A18" s="131">
        <v>37027</v>
      </c>
      <c r="B18" s="54">
        <v>2500000</v>
      </c>
      <c r="C18" s="136">
        <f t="shared" si="5"/>
        <v>2160000</v>
      </c>
      <c r="D18" s="11">
        <f t="shared" si="0"/>
        <v>90000</v>
      </c>
      <c r="E18" s="54">
        <v>60000</v>
      </c>
      <c r="F18" s="11">
        <v>0</v>
      </c>
      <c r="G18" s="54">
        <v>2010000</v>
      </c>
      <c r="H18" s="11">
        <f t="shared" si="1"/>
        <v>516000</v>
      </c>
      <c r="I18" s="54">
        <v>110000</v>
      </c>
      <c r="J18" s="54">
        <v>450000</v>
      </c>
      <c r="K18" s="88">
        <f t="shared" si="6"/>
        <v>764000</v>
      </c>
      <c r="L18" s="75">
        <v>170000</v>
      </c>
      <c r="M18" s="136">
        <v>640000</v>
      </c>
      <c r="N18" s="130">
        <f t="shared" si="2"/>
        <v>734000</v>
      </c>
      <c r="O18" s="11">
        <f t="shared" si="3"/>
        <v>1374000</v>
      </c>
      <c r="P18" s="11">
        <v>0</v>
      </c>
      <c r="Q18" s="83">
        <v>85000</v>
      </c>
      <c r="R18" s="83">
        <v>790000</v>
      </c>
      <c r="S18" s="83">
        <v>85000</v>
      </c>
      <c r="T18" s="11">
        <f t="shared" si="4"/>
        <v>606000</v>
      </c>
      <c r="U18" s="129">
        <v>1020000</v>
      </c>
      <c r="V18" s="46">
        <v>86000</v>
      </c>
    </row>
    <row r="19" spans="1:22" x14ac:dyDescent="0.25">
      <c r="A19" s="131">
        <v>37028</v>
      </c>
      <c r="B19" s="54">
        <v>2500000</v>
      </c>
      <c r="C19" s="136">
        <f t="shared" si="5"/>
        <v>2160000</v>
      </c>
      <c r="D19" s="11">
        <f t="shared" si="0"/>
        <v>90000</v>
      </c>
      <c r="E19" s="54">
        <v>60000</v>
      </c>
      <c r="F19" s="11">
        <v>0</v>
      </c>
      <c r="G19" s="54">
        <v>2010000</v>
      </c>
      <c r="H19" s="11">
        <f t="shared" si="1"/>
        <v>516000</v>
      </c>
      <c r="I19" s="54">
        <v>110000</v>
      </c>
      <c r="J19" s="54">
        <v>450000</v>
      </c>
      <c r="K19" s="88">
        <f t="shared" si="6"/>
        <v>764000</v>
      </c>
      <c r="L19" s="75">
        <v>170000</v>
      </c>
      <c r="M19" s="136">
        <f>900000-225000</f>
        <v>675000</v>
      </c>
      <c r="N19" s="130">
        <f t="shared" si="2"/>
        <v>699000</v>
      </c>
      <c r="O19" s="11">
        <f t="shared" si="3"/>
        <v>1374000</v>
      </c>
      <c r="P19" s="11">
        <v>0</v>
      </c>
      <c r="Q19" s="83">
        <v>85000</v>
      </c>
      <c r="R19" s="83">
        <v>790000</v>
      </c>
      <c r="S19" s="83">
        <v>85000</v>
      </c>
      <c r="T19" s="11">
        <f t="shared" si="4"/>
        <v>606000</v>
      </c>
      <c r="U19" s="129">
        <v>1020000</v>
      </c>
      <c r="V19" s="46">
        <v>86000</v>
      </c>
    </row>
    <row r="20" spans="1:22" x14ac:dyDescent="0.25">
      <c r="A20" s="131">
        <v>37029</v>
      </c>
      <c r="B20" s="54">
        <v>2500000</v>
      </c>
      <c r="C20" s="136">
        <f t="shared" si="5"/>
        <v>2160000</v>
      </c>
      <c r="D20" s="11">
        <f t="shared" si="0"/>
        <v>90000</v>
      </c>
      <c r="E20" s="54">
        <v>60000</v>
      </c>
      <c r="F20" s="11">
        <v>0</v>
      </c>
      <c r="G20" s="54">
        <v>2010000</v>
      </c>
      <c r="H20" s="11">
        <f t="shared" si="1"/>
        <v>516000</v>
      </c>
      <c r="I20" s="54">
        <v>110000</v>
      </c>
      <c r="J20" s="54">
        <v>450000</v>
      </c>
      <c r="K20" s="88">
        <f t="shared" si="6"/>
        <v>764000</v>
      </c>
      <c r="L20" s="75">
        <v>170000</v>
      </c>
      <c r="M20" s="136">
        <f>900000-225000</f>
        <v>675000</v>
      </c>
      <c r="N20" s="130">
        <f t="shared" si="2"/>
        <v>699000</v>
      </c>
      <c r="O20" s="11">
        <f t="shared" si="3"/>
        <v>1374000</v>
      </c>
      <c r="P20" s="11">
        <v>0</v>
      </c>
      <c r="Q20" s="83">
        <v>85000</v>
      </c>
      <c r="R20" s="83">
        <v>790000</v>
      </c>
      <c r="S20" s="83">
        <v>85000</v>
      </c>
      <c r="T20" s="11">
        <f t="shared" si="4"/>
        <v>606000</v>
      </c>
      <c r="U20" s="129">
        <v>1020000</v>
      </c>
      <c r="V20" s="46">
        <v>86000</v>
      </c>
    </row>
    <row r="21" spans="1:22" x14ac:dyDescent="0.25">
      <c r="A21" s="131">
        <v>37030</v>
      </c>
      <c r="B21" s="54">
        <v>2500000</v>
      </c>
      <c r="C21" s="136">
        <f t="shared" si="5"/>
        <v>2160000</v>
      </c>
      <c r="D21" s="11">
        <f t="shared" si="0"/>
        <v>90000</v>
      </c>
      <c r="E21" s="54">
        <v>60000</v>
      </c>
      <c r="F21" s="11">
        <v>0</v>
      </c>
      <c r="G21" s="54">
        <v>2010000</v>
      </c>
      <c r="H21" s="11">
        <f t="shared" si="1"/>
        <v>516000</v>
      </c>
      <c r="I21" s="54">
        <v>110000</v>
      </c>
      <c r="J21" s="54">
        <v>450000</v>
      </c>
      <c r="K21" s="88">
        <f t="shared" si="6"/>
        <v>764000</v>
      </c>
      <c r="L21" s="75">
        <v>170000</v>
      </c>
      <c r="M21" s="136">
        <f>900000-225000</f>
        <v>675000</v>
      </c>
      <c r="N21" s="130">
        <f t="shared" si="2"/>
        <v>699000</v>
      </c>
      <c r="O21" s="11">
        <f t="shared" si="3"/>
        <v>1374000</v>
      </c>
      <c r="P21" s="11">
        <v>0</v>
      </c>
      <c r="Q21" s="83">
        <v>85000</v>
      </c>
      <c r="R21" s="83">
        <v>790000</v>
      </c>
      <c r="S21" s="83">
        <v>85000</v>
      </c>
      <c r="T21" s="11">
        <f t="shared" si="4"/>
        <v>606000</v>
      </c>
      <c r="U21" s="129">
        <v>1020000</v>
      </c>
      <c r="V21" s="46">
        <v>86000</v>
      </c>
    </row>
    <row r="22" spans="1:22" x14ac:dyDescent="0.25">
      <c r="A22" s="131">
        <v>37031</v>
      </c>
      <c r="B22" s="54">
        <v>2500000</v>
      </c>
      <c r="C22" s="136">
        <f t="shared" si="5"/>
        <v>2160000</v>
      </c>
      <c r="D22" s="11">
        <f t="shared" si="0"/>
        <v>90000</v>
      </c>
      <c r="E22" s="54">
        <v>60000</v>
      </c>
      <c r="F22" s="11">
        <v>0</v>
      </c>
      <c r="G22" s="54">
        <v>2010000</v>
      </c>
      <c r="H22" s="11">
        <f t="shared" si="1"/>
        <v>516000</v>
      </c>
      <c r="I22" s="54">
        <v>110000</v>
      </c>
      <c r="J22" s="54">
        <v>450000</v>
      </c>
      <c r="K22" s="88">
        <f t="shared" si="6"/>
        <v>764000</v>
      </c>
      <c r="L22" s="75">
        <v>170000</v>
      </c>
      <c r="M22" s="136">
        <f>900000-225000</f>
        <v>675000</v>
      </c>
      <c r="N22" s="130">
        <f t="shared" si="2"/>
        <v>699000</v>
      </c>
      <c r="O22" s="11">
        <f t="shared" si="3"/>
        <v>1374000</v>
      </c>
      <c r="P22" s="11">
        <v>0</v>
      </c>
      <c r="Q22" s="83">
        <v>85000</v>
      </c>
      <c r="R22" s="83">
        <v>790000</v>
      </c>
      <c r="S22" s="83">
        <v>85000</v>
      </c>
      <c r="T22" s="11">
        <f t="shared" si="4"/>
        <v>606000</v>
      </c>
      <c r="U22" s="129">
        <v>1020000</v>
      </c>
      <c r="V22" s="46">
        <v>86000</v>
      </c>
    </row>
    <row r="23" spans="1:22" x14ac:dyDescent="0.25">
      <c r="A23" s="131">
        <v>37032</v>
      </c>
      <c r="B23" s="54">
        <v>2500000</v>
      </c>
      <c r="C23" s="54">
        <v>2250000</v>
      </c>
      <c r="D23" s="11">
        <f t="shared" si="0"/>
        <v>180000</v>
      </c>
      <c r="E23" s="54">
        <v>60000</v>
      </c>
      <c r="F23" s="11">
        <v>0</v>
      </c>
      <c r="G23" s="54">
        <v>2010000</v>
      </c>
      <c r="H23" s="11">
        <f t="shared" si="1"/>
        <v>451000</v>
      </c>
      <c r="I23" s="54">
        <v>110000</v>
      </c>
      <c r="J23" s="54">
        <v>500000</v>
      </c>
      <c r="K23" s="88">
        <f>(650000-V23)+100000</f>
        <v>729000</v>
      </c>
      <c r="L23" s="75">
        <v>220000</v>
      </c>
      <c r="M23" s="136">
        <f>900000-250000</f>
        <v>650000</v>
      </c>
      <c r="N23" s="130">
        <f t="shared" si="2"/>
        <v>699000</v>
      </c>
      <c r="O23" s="11">
        <f t="shared" si="3"/>
        <v>1349000</v>
      </c>
      <c r="P23" s="11">
        <v>0</v>
      </c>
      <c r="Q23" s="83">
        <v>85000</v>
      </c>
      <c r="R23" s="83">
        <v>790000</v>
      </c>
      <c r="S23" s="83">
        <v>85000</v>
      </c>
      <c r="T23" s="11">
        <f t="shared" si="4"/>
        <v>631000</v>
      </c>
      <c r="U23" s="129">
        <v>1020000</v>
      </c>
      <c r="V23" s="46">
        <v>21000</v>
      </c>
    </row>
    <row r="24" spans="1:22" x14ac:dyDescent="0.25">
      <c r="A24" s="131">
        <v>37033</v>
      </c>
      <c r="B24" s="54">
        <v>2500000</v>
      </c>
      <c r="C24" s="54">
        <v>2250000</v>
      </c>
      <c r="D24" s="11">
        <f t="shared" si="0"/>
        <v>180000</v>
      </c>
      <c r="E24" s="54">
        <v>60000</v>
      </c>
      <c r="F24" s="11">
        <v>0</v>
      </c>
      <c r="G24" s="54">
        <v>2010000</v>
      </c>
      <c r="H24" s="11">
        <f t="shared" si="1"/>
        <v>430000</v>
      </c>
      <c r="I24" s="54">
        <v>110000</v>
      </c>
      <c r="J24" s="54">
        <v>500000</v>
      </c>
      <c r="K24" s="54">
        <v>750000</v>
      </c>
      <c r="L24" s="75">
        <v>220000</v>
      </c>
      <c r="M24" s="136">
        <f t="shared" ref="M24:M29" si="7">900000-250000</f>
        <v>650000</v>
      </c>
      <c r="N24" s="130">
        <f t="shared" si="2"/>
        <v>720000</v>
      </c>
      <c r="O24" s="11">
        <f t="shared" si="3"/>
        <v>1370000</v>
      </c>
      <c r="P24" s="11">
        <v>0</v>
      </c>
      <c r="Q24" s="83">
        <v>85000</v>
      </c>
      <c r="R24" s="83">
        <v>790000</v>
      </c>
      <c r="S24" s="83">
        <v>85000</v>
      </c>
      <c r="T24" s="11">
        <f t="shared" si="4"/>
        <v>610000</v>
      </c>
      <c r="U24" s="129">
        <v>1020000</v>
      </c>
    </row>
    <row r="25" spans="1:22" x14ac:dyDescent="0.25">
      <c r="A25" s="131">
        <v>37034</v>
      </c>
      <c r="B25" s="54">
        <v>2500000</v>
      </c>
      <c r="C25" s="54">
        <v>2250000</v>
      </c>
      <c r="D25" s="11">
        <f t="shared" si="0"/>
        <v>180000</v>
      </c>
      <c r="E25" s="54">
        <v>60000</v>
      </c>
      <c r="F25" s="11">
        <v>0</v>
      </c>
      <c r="G25" s="54">
        <v>2010000</v>
      </c>
      <c r="H25" s="11">
        <f t="shared" si="1"/>
        <v>430000</v>
      </c>
      <c r="I25" s="54">
        <v>110000</v>
      </c>
      <c r="J25" s="54">
        <v>500000</v>
      </c>
      <c r="K25" s="54">
        <v>750000</v>
      </c>
      <c r="L25" s="75">
        <v>220000</v>
      </c>
      <c r="M25" s="136">
        <f t="shared" si="7"/>
        <v>650000</v>
      </c>
      <c r="N25" s="130">
        <f t="shared" si="2"/>
        <v>720000</v>
      </c>
      <c r="O25" s="11">
        <f t="shared" si="3"/>
        <v>1370000</v>
      </c>
      <c r="P25" s="11">
        <v>0</v>
      </c>
      <c r="Q25" s="83">
        <v>85000</v>
      </c>
      <c r="R25" s="83">
        <v>790000</v>
      </c>
      <c r="S25" s="83">
        <v>85000</v>
      </c>
      <c r="T25" s="11">
        <f t="shared" si="4"/>
        <v>610000</v>
      </c>
      <c r="U25" s="129">
        <v>1020000</v>
      </c>
    </row>
    <row r="26" spans="1:22" x14ac:dyDescent="0.25">
      <c r="A26" s="131">
        <v>37035</v>
      </c>
      <c r="B26" s="54">
        <v>2500000</v>
      </c>
      <c r="C26" s="54">
        <v>2250000</v>
      </c>
      <c r="D26" s="11">
        <f t="shared" si="0"/>
        <v>180000</v>
      </c>
      <c r="E26" s="54">
        <v>60000</v>
      </c>
      <c r="F26" s="11">
        <v>0</v>
      </c>
      <c r="G26" s="54">
        <v>2010000</v>
      </c>
      <c r="H26" s="11">
        <f t="shared" si="1"/>
        <v>430000</v>
      </c>
      <c r="I26" s="54">
        <v>110000</v>
      </c>
      <c r="J26" s="54">
        <v>500000</v>
      </c>
      <c r="K26" s="54">
        <v>750000</v>
      </c>
      <c r="L26" s="75">
        <v>220000</v>
      </c>
      <c r="M26" s="136">
        <f t="shared" si="7"/>
        <v>650000</v>
      </c>
      <c r="N26" s="130">
        <f t="shared" si="2"/>
        <v>720000</v>
      </c>
      <c r="O26" s="11">
        <f t="shared" si="3"/>
        <v>1370000</v>
      </c>
      <c r="P26" s="11">
        <v>0</v>
      </c>
      <c r="Q26" s="83">
        <v>85000</v>
      </c>
      <c r="R26" s="83">
        <v>790000</v>
      </c>
      <c r="S26" s="83">
        <v>85000</v>
      </c>
      <c r="T26" s="11">
        <f t="shared" si="4"/>
        <v>610000</v>
      </c>
      <c r="U26" s="129">
        <v>1020000</v>
      </c>
    </row>
    <row r="27" spans="1:22" x14ac:dyDescent="0.25">
      <c r="A27" s="131">
        <v>37036</v>
      </c>
      <c r="B27" s="54">
        <v>2500000</v>
      </c>
      <c r="C27" s="54">
        <v>2250000</v>
      </c>
      <c r="D27" s="11">
        <f t="shared" si="0"/>
        <v>180000</v>
      </c>
      <c r="E27" s="54">
        <v>60000</v>
      </c>
      <c r="F27" s="11">
        <v>0</v>
      </c>
      <c r="G27" s="54">
        <v>2010000</v>
      </c>
      <c r="H27" s="11">
        <f t="shared" si="1"/>
        <v>430000</v>
      </c>
      <c r="I27" s="54">
        <v>110000</v>
      </c>
      <c r="J27" s="54">
        <v>500000</v>
      </c>
      <c r="K27" s="54">
        <v>750000</v>
      </c>
      <c r="L27" s="75">
        <v>220000</v>
      </c>
      <c r="M27" s="136">
        <f t="shared" si="7"/>
        <v>650000</v>
      </c>
      <c r="N27" s="130">
        <f t="shared" si="2"/>
        <v>720000</v>
      </c>
      <c r="O27" s="11">
        <f t="shared" si="3"/>
        <v>1370000</v>
      </c>
      <c r="P27" s="11">
        <v>0</v>
      </c>
      <c r="Q27" s="83">
        <v>85000</v>
      </c>
      <c r="R27" s="83">
        <v>790000</v>
      </c>
      <c r="S27" s="83">
        <v>85000</v>
      </c>
      <c r="T27" s="11">
        <f t="shared" si="4"/>
        <v>610000</v>
      </c>
      <c r="U27" s="129">
        <v>1020000</v>
      </c>
    </row>
    <row r="28" spans="1:22" x14ac:dyDescent="0.25">
      <c r="A28" s="131">
        <v>37037</v>
      </c>
      <c r="B28" s="54">
        <v>2500000</v>
      </c>
      <c r="C28" s="54">
        <v>2250000</v>
      </c>
      <c r="D28" s="11">
        <f t="shared" si="0"/>
        <v>180000</v>
      </c>
      <c r="E28" s="54">
        <v>60000</v>
      </c>
      <c r="F28" s="11">
        <v>0</v>
      </c>
      <c r="G28" s="54">
        <v>2010000</v>
      </c>
      <c r="H28" s="11">
        <f t="shared" si="1"/>
        <v>430000</v>
      </c>
      <c r="I28" s="54">
        <v>110000</v>
      </c>
      <c r="J28" s="54">
        <v>500000</v>
      </c>
      <c r="K28" s="54">
        <v>750000</v>
      </c>
      <c r="L28" s="75">
        <v>220000</v>
      </c>
      <c r="M28" s="136">
        <f t="shared" si="7"/>
        <v>650000</v>
      </c>
      <c r="N28" s="130">
        <f t="shared" si="2"/>
        <v>720000</v>
      </c>
      <c r="O28" s="11">
        <f t="shared" si="3"/>
        <v>1370000</v>
      </c>
      <c r="P28" s="11">
        <v>0</v>
      </c>
      <c r="Q28" s="83">
        <v>85000</v>
      </c>
      <c r="R28" s="83">
        <v>790000</v>
      </c>
      <c r="S28" s="83">
        <v>85000</v>
      </c>
      <c r="T28" s="11">
        <f t="shared" si="4"/>
        <v>610000</v>
      </c>
      <c r="U28" s="129">
        <v>1020000</v>
      </c>
    </row>
    <row r="29" spans="1:22" x14ac:dyDescent="0.25">
      <c r="A29" s="131">
        <v>37038</v>
      </c>
      <c r="B29" s="54">
        <v>2500000</v>
      </c>
      <c r="C29" s="54">
        <v>2250000</v>
      </c>
      <c r="D29" s="11">
        <f t="shared" si="0"/>
        <v>180000</v>
      </c>
      <c r="E29" s="54">
        <v>60000</v>
      </c>
      <c r="F29" s="11">
        <v>0</v>
      </c>
      <c r="G29" s="54">
        <v>2010000</v>
      </c>
      <c r="H29" s="11">
        <f t="shared" si="1"/>
        <v>430000</v>
      </c>
      <c r="I29" s="54">
        <v>110000</v>
      </c>
      <c r="J29" s="54">
        <v>500000</v>
      </c>
      <c r="K29" s="54">
        <v>750000</v>
      </c>
      <c r="L29" s="75">
        <v>220000</v>
      </c>
      <c r="M29" s="136">
        <f t="shared" si="7"/>
        <v>650000</v>
      </c>
      <c r="N29" s="130">
        <f t="shared" si="2"/>
        <v>720000</v>
      </c>
      <c r="O29" s="11">
        <f t="shared" si="3"/>
        <v>1370000</v>
      </c>
      <c r="P29" s="11">
        <v>0</v>
      </c>
      <c r="Q29" s="83">
        <v>85000</v>
      </c>
      <c r="R29" s="83">
        <v>790000</v>
      </c>
      <c r="S29" s="83">
        <v>85000</v>
      </c>
      <c r="T29" s="11">
        <f t="shared" si="4"/>
        <v>610000</v>
      </c>
      <c r="U29" s="129">
        <v>1020000</v>
      </c>
    </row>
    <row r="30" spans="1:22" x14ac:dyDescent="0.25">
      <c r="A30" s="131">
        <v>37039</v>
      </c>
      <c r="B30" s="54">
        <v>2500000</v>
      </c>
      <c r="C30" s="54">
        <v>2250000</v>
      </c>
      <c r="D30" s="11">
        <f t="shared" si="0"/>
        <v>180000</v>
      </c>
      <c r="E30" s="54">
        <v>60000</v>
      </c>
      <c r="F30" s="11">
        <v>0</v>
      </c>
      <c r="G30" s="54">
        <v>2010000</v>
      </c>
      <c r="H30" s="11">
        <f t="shared" si="1"/>
        <v>430000</v>
      </c>
      <c r="I30" s="54">
        <v>110000</v>
      </c>
      <c r="J30" s="54">
        <v>500000</v>
      </c>
      <c r="K30" s="54">
        <v>750000</v>
      </c>
      <c r="L30" s="75">
        <v>220000</v>
      </c>
      <c r="M30" s="136">
        <f>900000-90000</f>
        <v>810000</v>
      </c>
      <c r="N30" s="130">
        <f t="shared" si="2"/>
        <v>590000</v>
      </c>
      <c r="O30" s="11">
        <f t="shared" si="3"/>
        <v>1400000</v>
      </c>
      <c r="P30" s="11">
        <v>0</v>
      </c>
      <c r="Q30" s="83">
        <v>85000</v>
      </c>
      <c r="R30" s="83">
        <v>790000</v>
      </c>
      <c r="S30" s="83">
        <v>85000</v>
      </c>
      <c r="T30" s="11">
        <f t="shared" si="4"/>
        <v>610000</v>
      </c>
      <c r="U30" s="129">
        <v>1050000</v>
      </c>
    </row>
    <row r="31" spans="1:22" x14ac:dyDescent="0.25">
      <c r="A31" s="131">
        <v>37040</v>
      </c>
      <c r="B31" s="54">
        <v>2500000</v>
      </c>
      <c r="C31" s="54">
        <v>2250000</v>
      </c>
      <c r="D31" s="11">
        <f t="shared" si="0"/>
        <v>180000</v>
      </c>
      <c r="E31" s="54">
        <v>60000</v>
      </c>
      <c r="F31" s="11">
        <v>0</v>
      </c>
      <c r="G31" s="54">
        <v>2010000</v>
      </c>
      <c r="H31" s="11">
        <f t="shared" si="1"/>
        <v>430000</v>
      </c>
      <c r="I31" s="54">
        <v>110000</v>
      </c>
      <c r="J31" s="54">
        <v>500000</v>
      </c>
      <c r="K31" s="54">
        <v>750000</v>
      </c>
      <c r="L31" s="75">
        <v>220000</v>
      </c>
      <c r="M31" s="136">
        <f>900000-200000</f>
        <v>700000</v>
      </c>
      <c r="N31" s="130">
        <f t="shared" si="2"/>
        <v>700000</v>
      </c>
      <c r="O31" s="11">
        <f t="shared" si="3"/>
        <v>1400000</v>
      </c>
      <c r="P31" s="11">
        <v>0</v>
      </c>
      <c r="Q31" s="83">
        <v>85000</v>
      </c>
      <c r="R31" s="83">
        <v>790000</v>
      </c>
      <c r="S31" s="83">
        <v>85000</v>
      </c>
      <c r="T31" s="11">
        <f t="shared" si="4"/>
        <v>610000</v>
      </c>
      <c r="U31" s="129">
        <v>1050000</v>
      </c>
    </row>
    <row r="32" spans="1:22" x14ac:dyDescent="0.25">
      <c r="A32" s="131">
        <v>37041</v>
      </c>
      <c r="B32" s="54">
        <v>2500000</v>
      </c>
      <c r="C32" s="54">
        <v>2250000</v>
      </c>
      <c r="D32" s="11">
        <f t="shared" si="0"/>
        <v>180000</v>
      </c>
      <c r="E32" s="54">
        <v>60000</v>
      </c>
      <c r="F32" s="11">
        <v>0</v>
      </c>
      <c r="G32" s="54">
        <v>2010000</v>
      </c>
      <c r="H32" s="11">
        <f t="shared" si="1"/>
        <v>430000</v>
      </c>
      <c r="I32" s="54">
        <v>110000</v>
      </c>
      <c r="J32" s="54">
        <v>500000</v>
      </c>
      <c r="K32" s="54">
        <v>750000</v>
      </c>
      <c r="L32" s="75">
        <v>220000</v>
      </c>
      <c r="M32" s="136">
        <f>900000-200000</f>
        <v>700000</v>
      </c>
      <c r="N32" s="130">
        <f t="shared" si="2"/>
        <v>700000</v>
      </c>
      <c r="O32" s="11">
        <f t="shared" si="3"/>
        <v>1400000</v>
      </c>
      <c r="P32" s="11">
        <v>0</v>
      </c>
      <c r="Q32" s="83">
        <v>85000</v>
      </c>
      <c r="R32" s="83">
        <v>790000</v>
      </c>
      <c r="S32" s="83">
        <v>85000</v>
      </c>
      <c r="T32" s="11">
        <f t="shared" si="4"/>
        <v>610000</v>
      </c>
      <c r="U32" s="129">
        <v>1050000</v>
      </c>
    </row>
    <row r="33" spans="1:21" x14ac:dyDescent="0.25">
      <c r="A33" s="131">
        <v>37042</v>
      </c>
      <c r="B33" s="54">
        <v>2500000</v>
      </c>
      <c r="C33" s="54">
        <v>2250000</v>
      </c>
      <c r="D33" s="11">
        <f t="shared" si="0"/>
        <v>180000</v>
      </c>
      <c r="E33" s="54">
        <v>60000</v>
      </c>
      <c r="F33" s="11">
        <v>0</v>
      </c>
      <c r="G33" s="54">
        <v>2010000</v>
      </c>
      <c r="H33" s="11">
        <f t="shared" si="1"/>
        <v>430000</v>
      </c>
      <c r="I33" s="54">
        <v>110000</v>
      </c>
      <c r="J33" s="54">
        <v>500000</v>
      </c>
      <c r="K33" s="54">
        <v>750000</v>
      </c>
      <c r="L33" s="75">
        <v>220000</v>
      </c>
      <c r="M33" s="136">
        <f>900000-200000</f>
        <v>700000</v>
      </c>
      <c r="N33" s="130">
        <f t="shared" si="2"/>
        <v>700000</v>
      </c>
      <c r="O33" s="11">
        <f t="shared" si="3"/>
        <v>1400000</v>
      </c>
      <c r="P33" s="11">
        <v>0</v>
      </c>
      <c r="Q33" s="83">
        <v>85000</v>
      </c>
      <c r="R33" s="83">
        <v>790000</v>
      </c>
      <c r="S33" s="83">
        <v>85000</v>
      </c>
      <c r="T33" s="11">
        <f t="shared" si="4"/>
        <v>610000</v>
      </c>
      <c r="U33" s="129">
        <v>1050000</v>
      </c>
    </row>
    <row r="34" spans="1:21" x14ac:dyDescent="0.25">
      <c r="A34" s="135" t="s">
        <v>162</v>
      </c>
      <c r="B34" s="132">
        <f t="shared" ref="B34:T34" si="8">AVERAGE(B3:B33)</f>
        <v>2533661.7741935486</v>
      </c>
      <c r="C34" s="133">
        <f t="shared" si="8"/>
        <v>2202629.7096774192</v>
      </c>
      <c r="D34" s="133">
        <f t="shared" si="8"/>
        <v>137308.70967741936</v>
      </c>
      <c r="E34" s="133">
        <f t="shared" si="8"/>
        <v>60339.774193548386</v>
      </c>
      <c r="F34" s="133">
        <f t="shared" si="8"/>
        <v>0</v>
      </c>
      <c r="G34" s="133">
        <f t="shared" si="8"/>
        <v>2004981.2258064516</v>
      </c>
      <c r="H34" s="133">
        <f t="shared" si="8"/>
        <v>483917.6451612903</v>
      </c>
      <c r="I34" s="133">
        <f t="shared" si="8"/>
        <v>107578.06451612903</v>
      </c>
      <c r="J34" s="133">
        <f t="shared" si="8"/>
        <v>470618.96774193546</v>
      </c>
      <c r="K34" s="133">
        <f t="shared" si="8"/>
        <v>746555.54838709673</v>
      </c>
      <c r="L34" s="133">
        <f t="shared" si="8"/>
        <v>196311</v>
      </c>
      <c r="M34" s="133">
        <f t="shared" si="8"/>
        <v>699288.19354838715</v>
      </c>
      <c r="N34" s="133">
        <f t="shared" si="8"/>
        <v>697921.19354838715</v>
      </c>
      <c r="O34" s="133">
        <f t="shared" si="8"/>
        <v>1397209.3870967743</v>
      </c>
      <c r="P34" s="133">
        <f t="shared" si="8"/>
        <v>0</v>
      </c>
      <c r="Q34" s="133">
        <f t="shared" si="8"/>
        <v>85600.612903225803</v>
      </c>
      <c r="R34" s="133">
        <f t="shared" si="8"/>
        <v>794945.32258064521</v>
      </c>
      <c r="S34" s="133">
        <f t="shared" si="8"/>
        <v>86236.451612903227</v>
      </c>
      <c r="T34" s="133">
        <f t="shared" si="8"/>
        <v>621226.3548387097</v>
      </c>
      <c r="U34" s="134">
        <f>AVERAGE(U3:U33)</f>
        <v>1051653.3548387096</v>
      </c>
    </row>
    <row r="37" spans="1:21" x14ac:dyDescent="0.25">
      <c r="A37" s="131"/>
    </row>
    <row r="38" spans="1:21" x14ac:dyDescent="0.25">
      <c r="A38" s="131"/>
    </row>
    <row r="39" spans="1:21" x14ac:dyDescent="0.25">
      <c r="A39" s="131"/>
    </row>
    <row r="40" spans="1:21" x14ac:dyDescent="0.25">
      <c r="A40" s="131"/>
    </row>
    <row r="41" spans="1:21" x14ac:dyDescent="0.25">
      <c r="A41" s="131"/>
    </row>
    <row r="42" spans="1:21" x14ac:dyDescent="0.25">
      <c r="A42" s="131"/>
    </row>
    <row r="43" spans="1:21" x14ac:dyDescent="0.25">
      <c r="A43" s="131"/>
    </row>
    <row r="44" spans="1:21" x14ac:dyDescent="0.25">
      <c r="A44" s="131"/>
    </row>
    <row r="45" spans="1:21" x14ac:dyDescent="0.25">
      <c r="A45" s="13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X90"/>
  <sheetViews>
    <sheetView tabSelected="1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C53" sqref="C53"/>
    </sheetView>
  </sheetViews>
  <sheetFormatPr defaultColWidth="9.109375" defaultRowHeight="13.2" x14ac:dyDescent="0.25"/>
  <cols>
    <col min="1" max="1" width="10.88671875" style="1" customWidth="1"/>
    <col min="2" max="2" width="11.6640625" style="11" customWidth="1"/>
    <col min="3" max="3" width="9.5546875" style="11" customWidth="1"/>
    <col min="4" max="4" width="11.6640625" style="11" customWidth="1"/>
    <col min="5" max="5" width="11" style="11" customWidth="1"/>
    <col min="6" max="6" width="9.5546875" style="11" customWidth="1"/>
    <col min="7" max="7" width="11.44140625" style="11" customWidth="1"/>
    <col min="8" max="13" width="9.109375" style="11"/>
    <col min="14" max="16" width="11.33203125" style="11" customWidth="1"/>
    <col min="17" max="17" width="9.109375" style="11"/>
    <col min="18" max="18" width="12.5546875" style="11" customWidth="1"/>
    <col min="19" max="20" width="10.5546875" style="11" customWidth="1"/>
    <col min="21" max="21" width="11.5546875" style="11" customWidth="1"/>
    <col min="22" max="23" width="10.5546875" style="11" customWidth="1"/>
    <col min="24" max="25" width="9.109375" style="11"/>
    <col min="26" max="26" width="11.5546875" style="11" customWidth="1"/>
    <col min="27" max="29" width="9.109375" style="11"/>
    <col min="30" max="30" width="11" style="11" customWidth="1"/>
    <col min="31" max="31" width="10.6640625" style="11" bestFit="1" customWidth="1"/>
    <col min="32" max="32" width="12" style="11" customWidth="1"/>
    <col min="33" max="33" width="9.6640625" style="11" bestFit="1" customWidth="1"/>
    <col min="34" max="34" width="9.109375" style="11"/>
    <col min="35" max="35" width="12.109375" style="11" customWidth="1"/>
    <col min="36" max="36" width="10.5546875" style="11" customWidth="1"/>
    <col min="37" max="37" width="9.6640625" style="11" customWidth="1"/>
    <col min="38" max="39" width="9.88671875" style="11" customWidth="1"/>
    <col min="40" max="40" width="12" style="11" customWidth="1"/>
    <col min="41" max="41" width="10.88671875" style="11" customWidth="1"/>
    <col min="42" max="42" width="10.5546875" style="11" customWidth="1"/>
    <col min="43" max="43" width="9.6640625" style="11" bestFit="1" customWidth="1"/>
    <col min="44" max="45" width="9.109375" style="11"/>
    <col min="46" max="46" width="9.6640625" style="11" bestFit="1" customWidth="1"/>
    <col min="47" max="47" width="11.6640625" style="11" bestFit="1" customWidth="1"/>
    <col min="48" max="48" width="9.6640625" style="11" customWidth="1"/>
    <col min="49" max="50" width="10" style="11" customWidth="1"/>
    <col min="51" max="52" width="12" style="11" customWidth="1"/>
    <col min="53" max="54" width="9.6640625" style="11" bestFit="1" customWidth="1"/>
    <col min="55" max="55" width="9.109375" style="11"/>
    <col min="56" max="56" width="10.33203125" style="11" customWidth="1"/>
    <col min="57" max="57" width="10.88671875" style="11" customWidth="1"/>
    <col min="58" max="61" width="9.109375" style="11"/>
    <col min="62" max="63" width="11.5546875" style="11" customWidth="1"/>
    <col min="64" max="64" width="11" style="11" customWidth="1"/>
    <col min="65" max="65" width="12.109375" style="11" customWidth="1"/>
    <col min="66" max="66" width="9.109375" style="11"/>
    <col min="67" max="67" width="13" style="11" customWidth="1"/>
    <col min="68" max="69" width="9.109375" style="11"/>
    <col min="70" max="70" width="11.5546875" style="11" customWidth="1"/>
    <col min="71" max="71" width="12.109375" style="11" customWidth="1"/>
    <col min="72" max="72" width="9.109375" style="11"/>
    <col min="73" max="73" width="12.109375" style="11" customWidth="1"/>
    <col min="74" max="76" width="9.109375" style="11"/>
    <col min="77" max="77" width="13" style="11" customWidth="1"/>
    <col min="78" max="206" width="9.109375" style="11"/>
    <col min="207" max="16384" width="9.109375" style="2"/>
  </cols>
  <sheetData>
    <row r="1" spans="1:206" s="4" customFormat="1" x14ac:dyDescent="0.25">
      <c r="A1" s="22"/>
      <c r="B1" s="18"/>
      <c r="C1" s="18"/>
      <c r="D1" s="18"/>
      <c r="E1" s="18"/>
      <c r="F1" s="18"/>
      <c r="G1" s="18"/>
      <c r="H1" s="18" t="s">
        <v>48</v>
      </c>
      <c r="I1" s="18"/>
      <c r="J1" s="18"/>
      <c r="K1" s="18"/>
      <c r="L1" s="18"/>
      <c r="M1" s="18"/>
      <c r="N1" s="18"/>
      <c r="O1" s="18"/>
      <c r="P1" s="18"/>
      <c r="Q1" s="18"/>
      <c r="R1" s="23"/>
      <c r="S1" s="17"/>
      <c r="T1" s="17"/>
      <c r="U1" s="17"/>
      <c r="V1" s="17"/>
      <c r="W1" s="17"/>
      <c r="X1" s="17"/>
      <c r="Y1" s="17"/>
      <c r="Z1" s="17"/>
      <c r="AA1" s="17" t="s">
        <v>49</v>
      </c>
      <c r="AB1" s="17"/>
      <c r="AC1" s="17"/>
      <c r="AD1" s="17"/>
      <c r="AE1" s="17"/>
      <c r="AF1" s="17"/>
      <c r="AG1" s="17"/>
      <c r="AH1" s="17"/>
      <c r="AI1" s="25"/>
      <c r="AJ1" s="19"/>
      <c r="AK1" s="19"/>
      <c r="AL1" s="19"/>
      <c r="AM1" s="19"/>
      <c r="AN1" s="19"/>
      <c r="AO1" s="19" t="s">
        <v>19</v>
      </c>
      <c r="AP1" s="19"/>
      <c r="AQ1" s="19"/>
      <c r="AR1" s="19"/>
      <c r="AS1" s="19"/>
      <c r="AT1" s="27"/>
      <c r="AU1" s="19"/>
      <c r="AV1" s="19"/>
      <c r="AW1" s="19" t="s">
        <v>20</v>
      </c>
      <c r="AX1" s="19"/>
      <c r="AY1" s="19"/>
      <c r="AZ1" s="19"/>
      <c r="BA1" s="19"/>
      <c r="BB1" s="19"/>
      <c r="BC1" s="19"/>
      <c r="BD1" s="19"/>
      <c r="BE1" s="27"/>
      <c r="BF1" s="20"/>
      <c r="BG1" s="20" t="s">
        <v>21</v>
      </c>
      <c r="BH1" s="20"/>
      <c r="BI1" s="20"/>
      <c r="BJ1" s="86"/>
      <c r="BK1" s="29"/>
      <c r="BL1" s="21"/>
      <c r="BM1" s="21"/>
      <c r="BN1" s="21"/>
      <c r="BO1" s="21"/>
      <c r="BP1" s="21" t="s">
        <v>22</v>
      </c>
      <c r="BQ1" s="21"/>
      <c r="BR1" s="21"/>
      <c r="BS1" s="21"/>
      <c r="BT1" s="21"/>
      <c r="BU1" s="21"/>
      <c r="BV1" s="21"/>
      <c r="BW1" s="21"/>
      <c r="BX1" s="21"/>
      <c r="BY1" s="31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</row>
    <row r="2" spans="1:206" s="3" customFormat="1" ht="25.5" customHeight="1" x14ac:dyDescent="0.25">
      <c r="A2" s="14"/>
      <c r="B2" s="5" t="s">
        <v>32</v>
      </c>
      <c r="C2" s="5" t="s">
        <v>45</v>
      </c>
      <c r="D2" s="5" t="s">
        <v>43</v>
      </c>
      <c r="E2" s="5" t="s">
        <v>44</v>
      </c>
      <c r="F2" s="5" t="s">
        <v>28</v>
      </c>
      <c r="G2" s="5" t="s">
        <v>29</v>
      </c>
      <c r="H2" s="5" t="s">
        <v>14</v>
      </c>
      <c r="I2" s="5" t="s">
        <v>105</v>
      </c>
      <c r="J2" s="5" t="s">
        <v>30</v>
      </c>
      <c r="K2" s="5" t="s">
        <v>31</v>
      </c>
      <c r="L2" s="5" t="s">
        <v>46</v>
      </c>
      <c r="M2" s="5" t="s">
        <v>132</v>
      </c>
      <c r="N2" s="5" t="s">
        <v>135</v>
      </c>
      <c r="O2" s="5" t="s">
        <v>177</v>
      </c>
      <c r="P2" s="5" t="s">
        <v>38</v>
      </c>
      <c r="Q2" s="5" t="s">
        <v>33</v>
      </c>
      <c r="R2" s="12" t="s">
        <v>34</v>
      </c>
      <c r="S2" s="7" t="s">
        <v>35</v>
      </c>
      <c r="T2" s="7" t="s">
        <v>45</v>
      </c>
      <c r="U2" s="7" t="s">
        <v>47</v>
      </c>
      <c r="V2" s="7" t="s">
        <v>44</v>
      </c>
      <c r="W2" s="7" t="s">
        <v>150</v>
      </c>
      <c r="X2" s="7" t="s">
        <v>36</v>
      </c>
      <c r="Y2" s="7" t="s">
        <v>37</v>
      </c>
      <c r="Z2" s="7" t="s">
        <v>39</v>
      </c>
      <c r="AA2" s="7" t="s">
        <v>28</v>
      </c>
      <c r="AB2" s="7" t="s">
        <v>25</v>
      </c>
      <c r="AC2" s="7" t="s">
        <v>40</v>
      </c>
      <c r="AD2" s="7" t="s">
        <v>41</v>
      </c>
      <c r="AE2" s="7" t="s">
        <v>42</v>
      </c>
      <c r="AF2" s="7" t="s">
        <v>135</v>
      </c>
      <c r="AG2" s="7" t="s">
        <v>38</v>
      </c>
      <c r="AH2" s="7" t="s">
        <v>33</v>
      </c>
      <c r="AI2" s="26" t="s">
        <v>34</v>
      </c>
      <c r="AJ2" s="8" t="s">
        <v>0</v>
      </c>
      <c r="AK2" s="8" t="s">
        <v>1</v>
      </c>
      <c r="AL2" s="8" t="s">
        <v>6</v>
      </c>
      <c r="AM2" s="8" t="s">
        <v>163</v>
      </c>
      <c r="AN2" s="8" t="s">
        <v>99</v>
      </c>
      <c r="AO2" s="8" t="s">
        <v>2</v>
      </c>
      <c r="AP2" s="8" t="s">
        <v>5</v>
      </c>
      <c r="AQ2" s="8" t="s">
        <v>164</v>
      </c>
      <c r="AR2" s="8" t="s">
        <v>3</v>
      </c>
      <c r="AS2" s="8" t="s">
        <v>16</v>
      </c>
      <c r="AT2" s="28" t="s">
        <v>4</v>
      </c>
      <c r="AU2" s="8" t="s">
        <v>7</v>
      </c>
      <c r="AV2" s="8" t="s">
        <v>8</v>
      </c>
      <c r="AW2" s="8" t="s">
        <v>9</v>
      </c>
      <c r="AX2" s="8" t="s">
        <v>176</v>
      </c>
      <c r="AY2" s="8" t="s">
        <v>99</v>
      </c>
      <c r="AZ2" s="8" t="s">
        <v>129</v>
      </c>
      <c r="BA2" s="8" t="s">
        <v>11</v>
      </c>
      <c r="BB2" s="8" t="s">
        <v>172</v>
      </c>
      <c r="BC2" s="8" t="s">
        <v>150</v>
      </c>
      <c r="BD2" s="8" t="s">
        <v>12</v>
      </c>
      <c r="BE2" s="28" t="s">
        <v>13</v>
      </c>
      <c r="BF2" s="9" t="s">
        <v>14</v>
      </c>
      <c r="BG2" s="9" t="s">
        <v>15</v>
      </c>
      <c r="BH2" s="57" t="s">
        <v>17</v>
      </c>
      <c r="BI2" s="57" t="s">
        <v>133</v>
      </c>
      <c r="BJ2" s="57" t="s">
        <v>99</v>
      </c>
      <c r="BK2" s="30" t="s">
        <v>130</v>
      </c>
      <c r="BL2" s="10" t="s">
        <v>18</v>
      </c>
      <c r="BM2" s="10" t="s">
        <v>23</v>
      </c>
      <c r="BN2" s="10" t="s">
        <v>134</v>
      </c>
      <c r="BO2" s="10" t="s">
        <v>166</v>
      </c>
      <c r="BP2" s="10" t="s">
        <v>28</v>
      </c>
      <c r="BQ2" s="10" t="s">
        <v>25</v>
      </c>
      <c r="BR2" s="10" t="s">
        <v>135</v>
      </c>
      <c r="BS2" s="10" t="s">
        <v>99</v>
      </c>
      <c r="BT2" s="10" t="s">
        <v>24</v>
      </c>
      <c r="BU2" s="10" t="s">
        <v>165</v>
      </c>
      <c r="BV2" s="10" t="s">
        <v>150</v>
      </c>
      <c r="BW2" s="10" t="s">
        <v>27</v>
      </c>
      <c r="BX2" s="10" t="s">
        <v>26</v>
      </c>
      <c r="BY2" s="32" t="s">
        <v>136</v>
      </c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</row>
    <row r="3" spans="1:206" x14ac:dyDescent="0.25">
      <c r="A3" s="15">
        <v>35551</v>
      </c>
      <c r="B3" s="11">
        <v>2216129.0322580645</v>
      </c>
      <c r="F3" s="11">
        <v>529096.77419354836</v>
      </c>
      <c r="G3" s="11">
        <v>708258.06451612909</v>
      </c>
      <c r="H3" s="11">
        <v>556612.90322580643</v>
      </c>
      <c r="J3" s="11">
        <v>294870.96774193546</v>
      </c>
      <c r="K3" s="11">
        <v>480774.19354838709</v>
      </c>
      <c r="N3" s="11">
        <v>170967.74193548388</v>
      </c>
      <c r="P3" s="11">
        <f t="shared" ref="P3:P34" si="0">SUM(F3:N3)</f>
        <v>2740580.6451612907</v>
      </c>
      <c r="R3" s="13"/>
      <c r="X3" s="11">
        <v>480774.19354838709</v>
      </c>
      <c r="AI3" s="13"/>
      <c r="AT3" s="13"/>
      <c r="BE3" s="13"/>
      <c r="BJ3" s="50"/>
      <c r="BK3" s="13"/>
      <c r="BY3" s="13"/>
    </row>
    <row r="4" spans="1:206" x14ac:dyDescent="0.25">
      <c r="A4" s="15">
        <v>35582</v>
      </c>
      <c r="B4" s="11">
        <v>2185300</v>
      </c>
      <c r="F4" s="11">
        <v>515066.66666666669</v>
      </c>
      <c r="G4" s="11">
        <v>697833.33333333337</v>
      </c>
      <c r="H4" s="11">
        <v>533466.66666666663</v>
      </c>
      <c r="J4" s="11">
        <v>268533.33333333331</v>
      </c>
      <c r="K4" s="11">
        <v>488700</v>
      </c>
      <c r="N4" s="11">
        <v>207166.66666666666</v>
      </c>
      <c r="P4" s="11">
        <f t="shared" si="0"/>
        <v>2710766.6666666665</v>
      </c>
      <c r="R4" s="13"/>
      <c r="X4" s="11">
        <v>488700</v>
      </c>
      <c r="AI4" s="13"/>
      <c r="AT4" s="13"/>
      <c r="BE4" s="13"/>
      <c r="BJ4" s="50"/>
      <c r="BK4" s="13"/>
      <c r="BY4" s="13"/>
    </row>
    <row r="5" spans="1:206" x14ac:dyDescent="0.25">
      <c r="A5" s="15">
        <v>35612</v>
      </c>
      <c r="B5" s="11">
        <v>2460935.4838709678</v>
      </c>
      <c r="F5" s="11">
        <v>479129.03225806454</v>
      </c>
      <c r="G5" s="11">
        <v>843290.32258064521</v>
      </c>
      <c r="H5" s="11">
        <v>570645.16129032255</v>
      </c>
      <c r="J5" s="11">
        <v>196419.35483870967</v>
      </c>
      <c r="K5" s="11">
        <v>406032.25806451612</v>
      </c>
      <c r="N5" s="11">
        <v>192935.48387096773</v>
      </c>
      <c r="P5" s="11">
        <f t="shared" si="0"/>
        <v>2688451.6129032257</v>
      </c>
      <c r="R5" s="13"/>
      <c r="X5" s="11">
        <v>406032.25806451612</v>
      </c>
      <c r="AI5" s="13"/>
      <c r="AT5" s="13"/>
      <c r="BE5" s="13"/>
      <c r="BJ5" s="50"/>
      <c r="BK5" s="13"/>
      <c r="BY5" s="13"/>
    </row>
    <row r="6" spans="1:206" x14ac:dyDescent="0.25">
      <c r="A6" s="15">
        <v>35643</v>
      </c>
      <c r="B6" s="11">
        <v>2513838.7096774192</v>
      </c>
      <c r="F6" s="11">
        <v>514032.25806451612</v>
      </c>
      <c r="G6" s="11">
        <v>759774.19354838715</v>
      </c>
      <c r="H6" s="11">
        <v>529806.45161290327</v>
      </c>
      <c r="J6" s="11">
        <v>195612.90322580645</v>
      </c>
      <c r="K6" s="11">
        <v>438580.6451612903</v>
      </c>
      <c r="N6" s="11">
        <v>187870.96774193548</v>
      </c>
      <c r="P6" s="11">
        <f t="shared" si="0"/>
        <v>2625677.4193548388</v>
      </c>
      <c r="R6" s="13"/>
      <c r="X6" s="11">
        <v>438580.6451612903</v>
      </c>
      <c r="AI6" s="13"/>
      <c r="AT6" s="13"/>
      <c r="BE6" s="13"/>
      <c r="BJ6" s="50"/>
      <c r="BK6" s="13"/>
      <c r="BY6" s="13"/>
    </row>
    <row r="7" spans="1:206" x14ac:dyDescent="0.25">
      <c r="A7" s="15">
        <v>35674</v>
      </c>
      <c r="B7" s="11">
        <v>2709566.6666666665</v>
      </c>
      <c r="F7" s="11">
        <v>516633.33333333331</v>
      </c>
      <c r="G7" s="11">
        <v>973200</v>
      </c>
      <c r="H7" s="11">
        <v>446800</v>
      </c>
      <c r="J7" s="11">
        <v>248300</v>
      </c>
      <c r="K7" s="11">
        <v>413000</v>
      </c>
      <c r="N7" s="11">
        <v>186400</v>
      </c>
      <c r="P7" s="11">
        <f t="shared" si="0"/>
        <v>2784333.333333333</v>
      </c>
      <c r="R7" s="13"/>
      <c r="X7" s="11">
        <v>413000</v>
      </c>
      <c r="AI7" s="13"/>
      <c r="AT7" s="13"/>
      <c r="BE7" s="13"/>
      <c r="BJ7" s="50"/>
      <c r="BK7" s="13"/>
      <c r="BY7" s="13"/>
    </row>
    <row r="8" spans="1:206" ht="13.8" thickBot="1" x14ac:dyDescent="0.3">
      <c r="A8" s="16">
        <v>35704</v>
      </c>
      <c r="B8" s="11">
        <v>2319903.2258064514</v>
      </c>
      <c r="F8" s="11">
        <v>530000</v>
      </c>
      <c r="G8" s="11">
        <v>726935.48387096776</v>
      </c>
      <c r="H8" s="11">
        <v>444774.19354838709</v>
      </c>
      <c r="J8" s="11">
        <v>230967.74193548388</v>
      </c>
      <c r="K8" s="11">
        <v>446483.87096774194</v>
      </c>
      <c r="N8" s="11">
        <v>198064.51612903227</v>
      </c>
      <c r="P8" s="11">
        <f t="shared" si="0"/>
        <v>2577225.8064516131</v>
      </c>
      <c r="R8" s="13"/>
      <c r="X8" s="11">
        <v>446483.87096774194</v>
      </c>
      <c r="AI8" s="13"/>
      <c r="AT8" s="13"/>
      <c r="BE8" s="13"/>
      <c r="BJ8" s="50"/>
      <c r="BK8" s="13"/>
      <c r="BY8" s="13"/>
    </row>
    <row r="9" spans="1:206" x14ac:dyDescent="0.25">
      <c r="A9" s="15">
        <v>35735</v>
      </c>
      <c r="B9" s="11">
        <v>2419633.3333333335</v>
      </c>
      <c r="F9" s="11">
        <v>494400</v>
      </c>
      <c r="G9" s="11">
        <v>575733.33333333337</v>
      </c>
      <c r="H9" s="11">
        <v>378333.33333333331</v>
      </c>
      <c r="J9" s="11">
        <v>231300</v>
      </c>
      <c r="K9" s="11">
        <v>448633.33333333331</v>
      </c>
      <c r="N9" s="11">
        <v>193266.66666666666</v>
      </c>
      <c r="P9" s="11">
        <f t="shared" si="0"/>
        <v>2321666.6666666665</v>
      </c>
      <c r="R9" s="13"/>
      <c r="X9" s="11">
        <v>448633.33333333331</v>
      </c>
      <c r="AI9" s="13"/>
      <c r="AT9" s="13"/>
      <c r="BE9" s="13"/>
      <c r="BJ9" s="50"/>
      <c r="BK9" s="13"/>
      <c r="BY9" s="13"/>
    </row>
    <row r="10" spans="1:206" x14ac:dyDescent="0.25">
      <c r="A10" s="15">
        <v>35765</v>
      </c>
      <c r="B10" s="11">
        <v>3118516.1290322579</v>
      </c>
      <c r="F10" s="11">
        <v>386451.61290322582</v>
      </c>
      <c r="G10" s="11">
        <v>538806.45161290327</v>
      </c>
      <c r="H10" s="11">
        <v>313096.77419354836</v>
      </c>
      <c r="J10" s="11">
        <v>131903.22580645161</v>
      </c>
      <c r="K10" s="11">
        <v>292774.19354838709</v>
      </c>
      <c r="N10" s="11">
        <v>194516.12903225806</v>
      </c>
      <c r="P10" s="11">
        <f t="shared" si="0"/>
        <v>1857548.3870967743</v>
      </c>
      <c r="R10" s="13"/>
      <c r="X10" s="11">
        <v>292774.19354838709</v>
      </c>
      <c r="AI10" s="13"/>
      <c r="AT10" s="13"/>
      <c r="BE10" s="13"/>
      <c r="BJ10" s="50"/>
      <c r="BK10" s="13"/>
      <c r="BY10" s="13"/>
    </row>
    <row r="11" spans="1:206" x14ac:dyDescent="0.25">
      <c r="A11" s="15">
        <v>35796</v>
      </c>
      <c r="B11" s="11">
        <v>2979709.6774193547</v>
      </c>
      <c r="F11" s="11">
        <v>418483.87096774194</v>
      </c>
      <c r="G11" s="11">
        <v>700483.87096774194</v>
      </c>
      <c r="H11" s="11">
        <v>648032.25806451612</v>
      </c>
      <c r="J11" s="11">
        <v>156161.29032258064</v>
      </c>
      <c r="K11" s="11">
        <v>309838.70967741933</v>
      </c>
      <c r="N11" s="11">
        <v>193580.64516129033</v>
      </c>
      <c r="P11" s="11">
        <f t="shared" si="0"/>
        <v>2426580.6451612902</v>
      </c>
      <c r="R11" s="13"/>
      <c r="X11" s="11">
        <v>309838.70967741933</v>
      </c>
      <c r="AI11" s="13"/>
      <c r="AT11" s="13"/>
      <c r="BE11" s="13"/>
      <c r="BJ11" s="50"/>
      <c r="BK11" s="13"/>
      <c r="BY11" s="13"/>
    </row>
    <row r="12" spans="1:206" x14ac:dyDescent="0.25">
      <c r="A12" s="15">
        <v>35827</v>
      </c>
      <c r="B12" s="11">
        <v>3107285.7142857141</v>
      </c>
      <c r="F12" s="11">
        <v>458714.28571428574</v>
      </c>
      <c r="G12" s="11">
        <v>647607.14285714284</v>
      </c>
      <c r="H12" s="11">
        <v>534428.57142857148</v>
      </c>
      <c r="J12" s="11">
        <v>153107.14285714287</v>
      </c>
      <c r="K12" s="11">
        <v>420071.42857142858</v>
      </c>
      <c r="N12" s="11">
        <v>181500</v>
      </c>
      <c r="P12" s="11">
        <f t="shared" si="0"/>
        <v>2395428.5714285714</v>
      </c>
      <c r="R12" s="13"/>
      <c r="X12" s="11">
        <v>420071.42857142858</v>
      </c>
      <c r="AI12" s="13"/>
      <c r="AT12" s="13"/>
      <c r="BE12" s="13"/>
      <c r="BJ12" s="50"/>
      <c r="BK12" s="13"/>
      <c r="BY12" s="13"/>
    </row>
    <row r="13" spans="1:206" ht="13.8" thickBot="1" x14ac:dyDescent="0.3">
      <c r="A13" s="16">
        <v>35855</v>
      </c>
      <c r="B13" s="11">
        <v>2722354.8387096776</v>
      </c>
      <c r="F13" s="11">
        <v>530032.25806451612</v>
      </c>
      <c r="G13" s="11">
        <v>719741.93548387091</v>
      </c>
      <c r="H13" s="11">
        <v>699193.54838709673</v>
      </c>
      <c r="J13" s="11">
        <v>275451.61290322582</v>
      </c>
      <c r="K13" s="11">
        <v>346709.67741935485</v>
      </c>
      <c r="N13" s="11">
        <v>181225.80645161291</v>
      </c>
      <c r="P13" s="11">
        <f t="shared" si="0"/>
        <v>2752354.8387096771</v>
      </c>
      <c r="R13" s="13"/>
      <c r="X13" s="11">
        <v>346709.67741935485</v>
      </c>
      <c r="AI13" s="13"/>
      <c r="AT13" s="13"/>
      <c r="BE13" s="13"/>
      <c r="BJ13" s="50"/>
      <c r="BK13" s="13"/>
      <c r="BY13" s="13"/>
    </row>
    <row r="14" spans="1:206" x14ac:dyDescent="0.25">
      <c r="A14" s="15">
        <v>35886</v>
      </c>
      <c r="B14" s="11">
        <v>2586866.6666666665</v>
      </c>
      <c r="F14" s="11">
        <v>528500</v>
      </c>
      <c r="G14" s="11">
        <v>678366.66666666663</v>
      </c>
      <c r="H14" s="11">
        <v>626100</v>
      </c>
      <c r="J14" s="11">
        <v>385933.33333333331</v>
      </c>
      <c r="K14" s="11">
        <v>323100</v>
      </c>
      <c r="N14" s="11">
        <v>202966.66666666666</v>
      </c>
      <c r="P14" s="11">
        <f t="shared" si="0"/>
        <v>2744966.6666666665</v>
      </c>
      <c r="R14" s="13"/>
      <c r="X14" s="11">
        <v>323100</v>
      </c>
      <c r="AI14" s="13"/>
      <c r="AT14" s="13"/>
      <c r="BE14" s="13"/>
      <c r="BJ14" s="50"/>
      <c r="BK14" s="13"/>
      <c r="BY14" s="13"/>
    </row>
    <row r="15" spans="1:206" x14ac:dyDescent="0.25">
      <c r="A15" s="15">
        <v>35916</v>
      </c>
      <c r="B15" s="11" t="e">
        <v>#DIV/0!</v>
      </c>
      <c r="F15" s="11">
        <v>523536.06451612903</v>
      </c>
      <c r="G15" s="11">
        <v>728308</v>
      </c>
      <c r="H15" s="11">
        <v>672643.6</v>
      </c>
      <c r="J15" s="11" t="e">
        <v>#DIV/0!</v>
      </c>
      <c r="K15" s="11" t="e">
        <v>#DIV/0!</v>
      </c>
      <c r="N15" s="11" t="e">
        <v>#DIV/0!</v>
      </c>
      <c r="P15" s="11" t="e">
        <f t="shared" si="0"/>
        <v>#DIV/0!</v>
      </c>
      <c r="R15" s="13"/>
      <c r="X15" s="11" t="e">
        <v>#DIV/0!</v>
      </c>
      <c r="AI15" s="13"/>
      <c r="AT15" s="13"/>
      <c r="BE15" s="13"/>
      <c r="BJ15" s="50"/>
      <c r="BK15" s="13"/>
      <c r="BY15" s="13"/>
    </row>
    <row r="16" spans="1:206" x14ac:dyDescent="0.25">
      <c r="A16" s="15">
        <v>35947</v>
      </c>
      <c r="B16" s="11" t="e">
        <v>#DIV/0!</v>
      </c>
      <c r="F16" s="11">
        <v>524943.37931034481</v>
      </c>
      <c r="G16" s="11">
        <v>597677.31034482759</v>
      </c>
      <c r="H16" s="11">
        <v>676325.6333333333</v>
      </c>
      <c r="J16" s="11" t="e">
        <v>#DIV/0!</v>
      </c>
      <c r="K16" s="11" t="e">
        <v>#DIV/0!</v>
      </c>
      <c r="N16" s="11" t="e">
        <v>#DIV/0!</v>
      </c>
      <c r="P16" s="11" t="e">
        <f t="shared" si="0"/>
        <v>#DIV/0!</v>
      </c>
      <c r="R16" s="13"/>
      <c r="X16" s="11" t="e">
        <v>#DIV/0!</v>
      </c>
      <c r="AI16" s="13"/>
      <c r="AT16" s="13"/>
      <c r="BE16" s="13"/>
      <c r="BJ16" s="50"/>
      <c r="BK16" s="13"/>
      <c r="BY16" s="13"/>
    </row>
    <row r="17" spans="1:77" x14ac:dyDescent="0.25">
      <c r="A17" s="15">
        <v>35977</v>
      </c>
      <c r="B17" s="11" t="e">
        <v>#DIV/0!</v>
      </c>
      <c r="F17" s="11">
        <v>530440.96774193551</v>
      </c>
      <c r="G17" s="11">
        <v>605879.70967741939</v>
      </c>
      <c r="H17" s="11">
        <v>658084.3548387097</v>
      </c>
      <c r="J17" s="11" t="e">
        <v>#DIV/0!</v>
      </c>
      <c r="K17" s="11" t="e">
        <v>#DIV/0!</v>
      </c>
      <c r="N17" s="11" t="e">
        <v>#DIV/0!</v>
      </c>
      <c r="P17" s="11" t="e">
        <f t="shared" si="0"/>
        <v>#DIV/0!</v>
      </c>
      <c r="R17" s="13"/>
      <c r="X17" s="11" t="e">
        <v>#DIV/0!</v>
      </c>
      <c r="AI17" s="13"/>
      <c r="AT17" s="13"/>
      <c r="BE17" s="13"/>
      <c r="BJ17" s="50"/>
      <c r="BK17" s="13"/>
      <c r="BY17" s="13"/>
    </row>
    <row r="18" spans="1:77" x14ac:dyDescent="0.25">
      <c r="A18" s="15">
        <v>36008</v>
      </c>
      <c r="B18" s="11">
        <v>2905967.7419354836</v>
      </c>
      <c r="F18" s="11">
        <v>514064.51612903224</v>
      </c>
      <c r="G18" s="11">
        <v>981774.19354838715</v>
      </c>
      <c r="H18" s="11">
        <v>693387.09677419357</v>
      </c>
      <c r="J18" s="11">
        <v>242967.74193548388</v>
      </c>
      <c r="K18" s="11">
        <v>303967.74193548388</v>
      </c>
      <c r="N18" s="11">
        <v>256870.96774193548</v>
      </c>
      <c r="P18" s="11">
        <f t="shared" si="0"/>
        <v>2993032.2580645168</v>
      </c>
      <c r="R18" s="13"/>
      <c r="X18" s="11">
        <v>303967.74193548388</v>
      </c>
      <c r="AI18" s="13"/>
      <c r="AT18" s="13"/>
      <c r="BE18" s="13"/>
      <c r="BJ18" s="50"/>
      <c r="BK18" s="13"/>
      <c r="BY18" s="13"/>
    </row>
    <row r="19" spans="1:77" x14ac:dyDescent="0.25">
      <c r="A19" s="15">
        <v>36039</v>
      </c>
      <c r="B19" s="11">
        <v>2551133.3333333335</v>
      </c>
      <c r="F19" s="11">
        <v>515533.33333333331</v>
      </c>
      <c r="G19" s="11">
        <v>732233.33333333337</v>
      </c>
      <c r="H19" s="11">
        <v>709000</v>
      </c>
      <c r="J19" s="11">
        <v>310900</v>
      </c>
      <c r="K19" s="11">
        <v>218666.66666666666</v>
      </c>
      <c r="N19" s="11">
        <v>245620.68965517241</v>
      </c>
      <c r="P19" s="11">
        <f t="shared" si="0"/>
        <v>2731954.0229885057</v>
      </c>
      <c r="R19" s="13"/>
      <c r="X19" s="11">
        <v>218666.66666666666</v>
      </c>
      <c r="AI19" s="13"/>
      <c r="AT19" s="13"/>
      <c r="BE19" s="13"/>
      <c r="BJ19" s="50"/>
      <c r="BK19" s="13"/>
      <c r="BY19" s="13"/>
    </row>
    <row r="20" spans="1:77" ht="13.8" thickBot="1" x14ac:dyDescent="0.3">
      <c r="A20" s="16">
        <v>36069</v>
      </c>
      <c r="B20" s="11">
        <v>2319483.8709677421</v>
      </c>
      <c r="F20" s="11">
        <v>503096.77419354836</v>
      </c>
      <c r="G20" s="11">
        <v>874451.61290322582</v>
      </c>
      <c r="H20" s="11">
        <v>643387.09677419357</v>
      </c>
      <c r="J20" s="11">
        <v>267193.54838709679</v>
      </c>
      <c r="K20" s="11">
        <v>226161.29032258064</v>
      </c>
      <c r="N20" s="11">
        <v>199032.25806451612</v>
      </c>
      <c r="P20" s="11">
        <f t="shared" si="0"/>
        <v>2713322.5806451617</v>
      </c>
      <c r="R20" s="13"/>
      <c r="X20" s="11">
        <v>226161.29032258064</v>
      </c>
      <c r="AI20" s="13"/>
      <c r="AT20" s="13"/>
      <c r="BE20" s="13"/>
      <c r="BJ20" s="50"/>
      <c r="BK20" s="13"/>
      <c r="BY20" s="13"/>
    </row>
    <row r="21" spans="1:77" x14ac:dyDescent="0.25">
      <c r="A21" s="15">
        <v>36100</v>
      </c>
      <c r="B21" s="11">
        <v>2501400</v>
      </c>
      <c r="F21" s="11">
        <v>424533.33333333331</v>
      </c>
      <c r="G21" s="11">
        <v>963900</v>
      </c>
      <c r="H21" s="11">
        <v>648366.66666666663</v>
      </c>
      <c r="J21" s="11">
        <v>218433.33333333334</v>
      </c>
      <c r="K21" s="11">
        <v>187466.66666666666</v>
      </c>
      <c r="N21" s="11">
        <v>186833.33333333334</v>
      </c>
      <c r="P21" s="11">
        <f t="shared" si="0"/>
        <v>2629533.3333333335</v>
      </c>
      <c r="Q21" s="11">
        <f>P21-B21</f>
        <v>128133.33333333349</v>
      </c>
      <c r="R21" s="13">
        <v>98791000</v>
      </c>
      <c r="X21" s="11">
        <v>187466.66666666666</v>
      </c>
      <c r="AI21" s="13"/>
      <c r="AT21" s="13"/>
      <c r="BE21" s="13"/>
      <c r="BJ21" s="50"/>
      <c r="BK21" s="13"/>
      <c r="BY21" s="13"/>
    </row>
    <row r="22" spans="1:77" x14ac:dyDescent="0.25">
      <c r="A22" s="15">
        <v>36130</v>
      </c>
      <c r="B22" s="11">
        <v>3137766.6666666665</v>
      </c>
      <c r="F22" s="11">
        <v>432322.58064516127</v>
      </c>
      <c r="G22" s="11">
        <v>1045580.6451612903</v>
      </c>
      <c r="H22" s="11">
        <v>650354.83870967745</v>
      </c>
      <c r="J22" s="11">
        <v>161387.09677419355</v>
      </c>
      <c r="K22" s="11">
        <v>59615.384615384617</v>
      </c>
      <c r="N22" s="11">
        <v>191806.45161290321</v>
      </c>
      <c r="P22" s="11">
        <f t="shared" si="0"/>
        <v>2541066.9975186102</v>
      </c>
      <c r="Q22" s="11">
        <f t="shared" ref="Q22:Q49" si="1">P22-B22</f>
        <v>-596699.6691480563</v>
      </c>
      <c r="R22" s="13">
        <v>81080000</v>
      </c>
      <c r="X22" s="11">
        <v>59615.384615384617</v>
      </c>
      <c r="AI22" s="13"/>
      <c r="AT22" s="13"/>
      <c r="BE22" s="13"/>
      <c r="BJ22" s="50"/>
      <c r="BK22" s="13"/>
      <c r="BY22" s="13"/>
    </row>
    <row r="23" spans="1:77" x14ac:dyDescent="0.25">
      <c r="A23" s="15">
        <v>36161</v>
      </c>
      <c r="B23" s="11">
        <v>2987387.0967741935</v>
      </c>
      <c r="F23" s="11">
        <v>481806.45161290321</v>
      </c>
      <c r="G23" s="11">
        <v>872161.29032258061</v>
      </c>
      <c r="H23" s="11">
        <v>605000</v>
      </c>
      <c r="J23" s="11">
        <v>149258.06451612903</v>
      </c>
      <c r="K23" s="11">
        <v>100043.47826086957</v>
      </c>
      <c r="N23" s="11">
        <v>190096.77419354839</v>
      </c>
      <c r="P23" s="11">
        <f t="shared" si="0"/>
        <v>2398366.0589060313</v>
      </c>
      <c r="Q23" s="11">
        <f t="shared" si="1"/>
        <v>-589021.03786816215</v>
      </c>
      <c r="R23" s="13">
        <v>65284000</v>
      </c>
      <c r="X23" s="11">
        <v>100043.47826086957</v>
      </c>
      <c r="AI23" s="13"/>
      <c r="AT23" s="13"/>
      <c r="BE23" s="13"/>
      <c r="BJ23" s="50"/>
      <c r="BK23" s="13"/>
      <c r="BY23" s="13"/>
    </row>
    <row r="24" spans="1:77" x14ac:dyDescent="0.25">
      <c r="A24" s="15">
        <v>36192</v>
      </c>
      <c r="B24" s="11">
        <v>2933071.4285714286</v>
      </c>
      <c r="F24" s="11">
        <v>515035.71428571426</v>
      </c>
      <c r="G24" s="11">
        <v>681107.14285714284</v>
      </c>
      <c r="H24" s="11">
        <v>679678.57142857148</v>
      </c>
      <c r="J24" s="11">
        <v>215892.85714285713</v>
      </c>
      <c r="K24" s="11">
        <v>139500</v>
      </c>
      <c r="N24" s="11">
        <v>185607.14285714287</v>
      </c>
      <c r="P24" s="11">
        <f t="shared" si="0"/>
        <v>2416821.4285714282</v>
      </c>
      <c r="Q24" s="11">
        <f t="shared" si="1"/>
        <v>-516250.00000000047</v>
      </c>
      <c r="R24" s="13">
        <v>52783000</v>
      </c>
      <c r="X24" s="11">
        <v>139500</v>
      </c>
      <c r="AI24" s="13"/>
      <c r="AT24" s="13"/>
      <c r="BE24" s="13"/>
      <c r="BJ24" s="50"/>
      <c r="BK24" s="13"/>
      <c r="BY24" s="13"/>
    </row>
    <row r="25" spans="1:77" ht="13.8" thickBot="1" x14ac:dyDescent="0.3">
      <c r="A25" s="16">
        <v>36220</v>
      </c>
      <c r="B25" s="11">
        <v>2835258.064516129</v>
      </c>
      <c r="F25" s="11">
        <v>533161.29032258061</v>
      </c>
      <c r="G25" s="11">
        <v>679548.38709677418</v>
      </c>
      <c r="H25" s="11">
        <v>552806.45161290327</v>
      </c>
      <c r="J25" s="11">
        <v>287225.80645161291</v>
      </c>
      <c r="K25" s="11">
        <v>280806.45161290321</v>
      </c>
      <c r="N25" s="11">
        <v>177774.19354838709</v>
      </c>
      <c r="P25" s="11">
        <f t="shared" si="0"/>
        <v>2511322.5806451607</v>
      </c>
      <c r="Q25" s="11">
        <f t="shared" si="1"/>
        <v>-323935.48387096822</v>
      </c>
      <c r="R25" s="13">
        <v>44969000</v>
      </c>
      <c r="X25" s="11">
        <v>280806.45161290321</v>
      </c>
      <c r="AI25" s="13"/>
      <c r="AT25" s="13"/>
      <c r="BE25" s="13"/>
      <c r="BJ25" s="50"/>
      <c r="BK25" s="13"/>
      <c r="BY25" s="13"/>
    </row>
    <row r="26" spans="1:77" x14ac:dyDescent="0.25">
      <c r="A26" s="15">
        <v>36251</v>
      </c>
      <c r="B26" s="11">
        <v>2801266.6666666665</v>
      </c>
      <c r="F26" s="11">
        <v>508533.33333333331</v>
      </c>
      <c r="G26" s="11">
        <v>685933.33333333337</v>
      </c>
      <c r="H26" s="11">
        <v>585866.66666666663</v>
      </c>
      <c r="J26" s="11">
        <v>309800</v>
      </c>
      <c r="K26" s="11">
        <v>274400</v>
      </c>
      <c r="N26" s="11">
        <v>179966.66666666666</v>
      </c>
      <c r="P26" s="11">
        <f t="shared" si="0"/>
        <v>2544500</v>
      </c>
      <c r="Q26" s="11">
        <f t="shared" si="1"/>
        <v>-256766.66666666651</v>
      </c>
      <c r="R26" s="13">
        <v>38789000</v>
      </c>
      <c r="X26" s="11">
        <v>274400</v>
      </c>
      <c r="AI26" s="13"/>
      <c r="AT26" s="13"/>
      <c r="BE26" s="13"/>
      <c r="BJ26" s="50"/>
      <c r="BK26" s="13"/>
      <c r="BY26" s="13"/>
    </row>
    <row r="27" spans="1:77" x14ac:dyDescent="0.25">
      <c r="A27" s="15">
        <v>36281</v>
      </c>
      <c r="B27" s="11">
        <v>2214161.2903225808</v>
      </c>
      <c r="F27" s="11">
        <v>520870.96774193546</v>
      </c>
      <c r="G27" s="11">
        <v>783225.80645161285</v>
      </c>
      <c r="H27" s="11">
        <v>573419.3548387097</v>
      </c>
      <c r="J27" s="11">
        <v>332709.67741935485</v>
      </c>
      <c r="K27" s="11">
        <v>325322.58064516127</v>
      </c>
      <c r="N27" s="11">
        <v>173580.64516129033</v>
      </c>
      <c r="P27" s="11">
        <f t="shared" si="0"/>
        <v>2709129.032258064</v>
      </c>
      <c r="Q27" s="11">
        <f t="shared" si="1"/>
        <v>494967.74193548318</v>
      </c>
      <c r="R27" s="13">
        <v>56057000</v>
      </c>
      <c r="X27" s="11">
        <v>325322.58064516127</v>
      </c>
      <c r="AI27" s="13"/>
      <c r="AT27" s="13"/>
      <c r="BE27" s="13"/>
      <c r="BJ27" s="50"/>
      <c r="BK27" s="13"/>
      <c r="BY27" s="13"/>
    </row>
    <row r="28" spans="1:77" x14ac:dyDescent="0.25">
      <c r="A28" s="15">
        <v>36312</v>
      </c>
      <c r="B28" s="11">
        <v>2421600</v>
      </c>
      <c r="F28" s="11">
        <v>530300</v>
      </c>
      <c r="G28" s="11">
        <v>701233.33333333337</v>
      </c>
      <c r="H28" s="11">
        <v>613433.33333333337</v>
      </c>
      <c r="J28" s="11">
        <v>383666.66666666669</v>
      </c>
      <c r="K28" s="11">
        <v>362200</v>
      </c>
      <c r="N28" s="11">
        <v>246166.66666666666</v>
      </c>
      <c r="P28" s="11">
        <f t="shared" si="0"/>
        <v>2837000</v>
      </c>
      <c r="Q28" s="11">
        <f t="shared" si="1"/>
        <v>415400</v>
      </c>
      <c r="R28" s="13">
        <v>68397000</v>
      </c>
      <c r="X28" s="11">
        <v>362200</v>
      </c>
      <c r="AI28" s="13"/>
      <c r="AT28" s="13"/>
      <c r="BE28" s="13"/>
      <c r="BJ28" s="50"/>
      <c r="BK28" s="13"/>
      <c r="BY28" s="13"/>
    </row>
    <row r="29" spans="1:77" x14ac:dyDescent="0.25">
      <c r="A29" s="15">
        <v>36342</v>
      </c>
      <c r="B29" s="11">
        <v>2643096.7741935486</v>
      </c>
      <c r="F29" s="11">
        <v>523064.51612903224</v>
      </c>
      <c r="G29" s="11">
        <v>744774.19354838715</v>
      </c>
      <c r="H29" s="11">
        <v>663451.61290322582</v>
      </c>
      <c r="J29" s="11">
        <v>379000</v>
      </c>
      <c r="K29" s="11">
        <v>362612.90322580643</v>
      </c>
      <c r="N29" s="11">
        <v>249193.54838709679</v>
      </c>
      <c r="P29" s="11">
        <f t="shared" si="0"/>
        <v>2922096.7741935486</v>
      </c>
      <c r="Q29" s="11">
        <f t="shared" si="1"/>
        <v>279000</v>
      </c>
      <c r="R29" s="13">
        <v>77117000</v>
      </c>
      <c r="S29" s="11">
        <v>1703931.0344827587</v>
      </c>
      <c r="X29" s="11">
        <v>362612.90322580643</v>
      </c>
      <c r="AI29" s="13"/>
      <c r="AT29" s="13"/>
      <c r="BE29" s="13"/>
      <c r="BJ29" s="50"/>
      <c r="BK29" s="13"/>
      <c r="BY29" s="13"/>
    </row>
    <row r="30" spans="1:77" x14ac:dyDescent="0.25">
      <c r="A30" s="15">
        <v>36373</v>
      </c>
      <c r="B30" s="11">
        <v>2706516.1290322579</v>
      </c>
      <c r="F30" s="11">
        <v>515451.61290322582</v>
      </c>
      <c r="G30" s="11">
        <v>569612.90322580643</v>
      </c>
      <c r="H30" s="11">
        <v>626483.87096774194</v>
      </c>
      <c r="J30" s="11">
        <v>483387.09677419357</v>
      </c>
      <c r="K30" s="11">
        <v>267580.6451612903</v>
      </c>
      <c r="N30" s="11">
        <v>264096.77419354836</v>
      </c>
      <c r="P30" s="11">
        <f t="shared" si="0"/>
        <v>2726612.9032258065</v>
      </c>
      <c r="Q30" s="11">
        <f t="shared" si="1"/>
        <v>20096.774193548597</v>
      </c>
      <c r="R30" s="13">
        <v>78044000</v>
      </c>
      <c r="S30" s="11">
        <v>1901035.7142857143</v>
      </c>
      <c r="X30" s="11">
        <v>267580.6451612903</v>
      </c>
      <c r="AI30" s="13"/>
      <c r="AT30" s="13"/>
      <c r="BE30" s="13"/>
      <c r="BJ30" s="50"/>
      <c r="BK30" s="13"/>
      <c r="BY30" s="13"/>
    </row>
    <row r="31" spans="1:77" x14ac:dyDescent="0.25">
      <c r="A31" s="15">
        <v>36404</v>
      </c>
      <c r="B31" s="11">
        <v>2645233.3333333335</v>
      </c>
      <c r="F31" s="11">
        <v>509566.66666666669</v>
      </c>
      <c r="G31" s="11">
        <v>810300</v>
      </c>
      <c r="H31" s="11">
        <v>677400</v>
      </c>
      <c r="J31" s="11">
        <v>417833.33333333331</v>
      </c>
      <c r="K31" s="11">
        <v>254300</v>
      </c>
      <c r="N31" s="11">
        <v>259800</v>
      </c>
      <c r="P31" s="11">
        <f t="shared" si="0"/>
        <v>2929200</v>
      </c>
      <c r="Q31" s="11">
        <f t="shared" si="1"/>
        <v>283966.66666666651</v>
      </c>
      <c r="R31" s="13">
        <v>86618000</v>
      </c>
      <c r="S31" s="11">
        <v>1983586.2068965517</v>
      </c>
      <c r="X31" s="11">
        <v>254300</v>
      </c>
      <c r="AI31" s="13"/>
      <c r="AT31" s="13"/>
      <c r="BE31" s="13"/>
      <c r="BJ31" s="50"/>
      <c r="BK31" s="13"/>
      <c r="BY31" s="13"/>
    </row>
    <row r="32" spans="1:77" ht="13.8" thickBot="1" x14ac:dyDescent="0.3">
      <c r="A32" s="16">
        <v>36434</v>
      </c>
      <c r="B32" s="11">
        <v>2964096.7741935486</v>
      </c>
      <c r="F32" s="11">
        <v>477806.45161290321</v>
      </c>
      <c r="G32" s="11">
        <v>1037419.3548387097</v>
      </c>
      <c r="H32" s="11">
        <v>721645.16129032255</v>
      </c>
      <c r="J32" s="11">
        <v>389774.19354838709</v>
      </c>
      <c r="K32" s="11">
        <v>194419.35483870967</v>
      </c>
      <c r="N32" s="11">
        <v>255903.22580645161</v>
      </c>
      <c r="P32" s="11">
        <f t="shared" si="0"/>
        <v>3076967.7419354836</v>
      </c>
      <c r="Q32" s="11">
        <f t="shared" si="1"/>
        <v>112870.96774193505</v>
      </c>
      <c r="R32" s="13">
        <v>89228000</v>
      </c>
      <c r="S32" s="11">
        <v>2175451.6129032257</v>
      </c>
      <c r="X32" s="11">
        <v>194419.35483870967</v>
      </c>
      <c r="AI32" s="13"/>
      <c r="AT32" s="13"/>
      <c r="BE32" s="13"/>
      <c r="BJ32" s="50"/>
      <c r="BK32" s="13"/>
      <c r="BM32" s="73"/>
      <c r="BN32" s="73"/>
      <c r="BO32" s="73"/>
      <c r="BY32" s="13"/>
    </row>
    <row r="33" spans="1:77" x14ac:dyDescent="0.25">
      <c r="A33" s="15">
        <v>36465</v>
      </c>
      <c r="B33" s="11">
        <v>2738600</v>
      </c>
      <c r="D33" s="11">
        <f t="shared" ref="D33:D48" si="2">B33-B21</f>
        <v>237200</v>
      </c>
      <c r="F33" s="11">
        <v>513033.33333333331</v>
      </c>
      <c r="G33" s="11">
        <v>943800</v>
      </c>
      <c r="H33" s="11">
        <v>722433.33333333337</v>
      </c>
      <c r="J33" s="11">
        <v>329066.66666666669</v>
      </c>
      <c r="K33" s="11">
        <v>110800</v>
      </c>
      <c r="N33" s="11">
        <v>261500</v>
      </c>
      <c r="P33" s="11">
        <f t="shared" si="0"/>
        <v>2880633.333333333</v>
      </c>
      <c r="Q33" s="11">
        <f t="shared" si="1"/>
        <v>142033.33333333302</v>
      </c>
      <c r="R33" s="13">
        <v>92944000</v>
      </c>
      <c r="S33" s="11">
        <v>2223551.7241379311</v>
      </c>
      <c r="X33" s="11">
        <v>110800</v>
      </c>
      <c r="AI33" s="13"/>
      <c r="AT33" s="13"/>
      <c r="BE33" s="13"/>
      <c r="BJ33" s="50"/>
      <c r="BK33" s="13"/>
      <c r="BM33" s="73"/>
      <c r="BN33" s="73">
        <v>145931</v>
      </c>
      <c r="BO33" s="73"/>
      <c r="BT33" s="11">
        <v>509098</v>
      </c>
      <c r="BY33" s="13"/>
    </row>
    <row r="34" spans="1:77" x14ac:dyDescent="0.25">
      <c r="A34" s="15">
        <v>36495</v>
      </c>
      <c r="B34" s="11">
        <v>3114903.2258064514</v>
      </c>
      <c r="D34" s="11">
        <f t="shared" si="2"/>
        <v>-22863.440860215109</v>
      </c>
      <c r="F34" s="11">
        <v>469903.90322580643</v>
      </c>
      <c r="G34" s="11">
        <v>936062.6451612903</v>
      </c>
      <c r="H34" s="11">
        <v>695830.6451612903</v>
      </c>
      <c r="J34" s="11">
        <v>161982.61290322582</v>
      </c>
      <c r="K34" s="11">
        <v>137157.25806451612</v>
      </c>
      <c r="N34" s="11">
        <v>265055.96774193546</v>
      </c>
      <c r="P34" s="11">
        <f t="shared" si="0"/>
        <v>2665993.0322580645</v>
      </c>
      <c r="Q34" s="11">
        <f t="shared" si="1"/>
        <v>-448910.19354838692</v>
      </c>
      <c r="R34" s="13">
        <v>78580000</v>
      </c>
      <c r="S34" s="11">
        <v>2764258.064516129</v>
      </c>
      <c r="X34" s="11">
        <v>137157.25806451612</v>
      </c>
      <c r="AI34" s="13"/>
      <c r="AT34" s="13"/>
      <c r="BE34" s="13"/>
      <c r="BJ34" s="50"/>
      <c r="BK34" s="13"/>
      <c r="BM34" s="73"/>
      <c r="BN34" s="73">
        <v>200931</v>
      </c>
      <c r="BO34" s="73"/>
      <c r="BT34" s="11">
        <v>492467</v>
      </c>
      <c r="BY34" s="13"/>
    </row>
    <row r="35" spans="1:77" x14ac:dyDescent="0.25">
      <c r="A35" s="15">
        <v>36526</v>
      </c>
      <c r="B35" s="11">
        <v>3123483.8709677421</v>
      </c>
      <c r="D35" s="11">
        <f t="shared" si="2"/>
        <v>136096.7741935486</v>
      </c>
      <c r="F35" s="11">
        <v>530096.77419354836</v>
      </c>
      <c r="G35" s="11">
        <v>871548.38709677418</v>
      </c>
      <c r="H35" s="11">
        <v>676967.74193548388</v>
      </c>
      <c r="J35" s="11">
        <v>197064.51612903227</v>
      </c>
      <c r="K35" s="11">
        <v>78225.806451612909</v>
      </c>
      <c r="N35" s="11">
        <v>257645.16129032258</v>
      </c>
      <c r="P35" s="11">
        <f t="shared" ref="P35:P61" si="3">SUM(F35:N35)</f>
        <v>2611548.3870967743</v>
      </c>
      <c r="Q35" s="11">
        <f t="shared" si="1"/>
        <v>-511935.48387096776</v>
      </c>
      <c r="R35" s="13">
        <v>62970000</v>
      </c>
      <c r="S35" s="11">
        <v>2630774.1935483869</v>
      </c>
      <c r="X35" s="11">
        <v>78225.806451612909</v>
      </c>
      <c r="AI35" s="13"/>
      <c r="AT35" s="13"/>
      <c r="BE35" s="13"/>
      <c r="BJ35" s="50"/>
      <c r="BK35" s="13"/>
      <c r="BM35" s="73"/>
      <c r="BN35" s="73">
        <v>223117</v>
      </c>
      <c r="BO35" s="73"/>
      <c r="BT35" s="11">
        <v>551215</v>
      </c>
      <c r="BY35" s="13"/>
    </row>
    <row r="36" spans="1:77" x14ac:dyDescent="0.25">
      <c r="A36" s="15">
        <v>36557</v>
      </c>
      <c r="B36" s="11">
        <v>3069448.2758620689</v>
      </c>
      <c r="D36" s="11">
        <f t="shared" si="2"/>
        <v>136376.84729064023</v>
      </c>
      <c r="F36" s="11">
        <v>535103.44827586203</v>
      </c>
      <c r="G36" s="11">
        <v>657034.48275862064</v>
      </c>
      <c r="H36" s="11">
        <v>674586.20689655177</v>
      </c>
      <c r="J36" s="11">
        <v>275965.5172413793</v>
      </c>
      <c r="K36" s="11">
        <v>163931.03448275861</v>
      </c>
      <c r="N36" s="11">
        <v>269068.96551724139</v>
      </c>
      <c r="P36" s="11">
        <f t="shared" si="3"/>
        <v>2575689.6551724137</v>
      </c>
      <c r="Q36" s="11">
        <f t="shared" si="1"/>
        <v>-493758.62068965519</v>
      </c>
      <c r="R36" s="13">
        <v>48405000</v>
      </c>
      <c r="S36" s="11">
        <v>2454206.8965517241</v>
      </c>
      <c r="X36" s="11">
        <v>163931.03448275861</v>
      </c>
      <c r="AI36" s="13"/>
      <c r="AT36" s="13"/>
      <c r="BE36" s="13"/>
      <c r="BJ36" s="50"/>
      <c r="BK36" s="13"/>
      <c r="BM36" s="73"/>
      <c r="BN36" s="73">
        <v>155633</v>
      </c>
      <c r="BO36" s="73"/>
      <c r="BT36" s="11">
        <v>545096</v>
      </c>
      <c r="BY36" s="13"/>
    </row>
    <row r="37" spans="1:77" ht="13.8" thickBot="1" x14ac:dyDescent="0.3">
      <c r="A37" s="16">
        <v>36586</v>
      </c>
      <c r="B37" s="11">
        <v>2825354.8387096776</v>
      </c>
      <c r="D37" s="11">
        <f t="shared" si="2"/>
        <v>-9903.2258064514026</v>
      </c>
      <c r="F37" s="11">
        <v>527709.67741935479</v>
      </c>
      <c r="G37" s="11">
        <v>865516.12903225806</v>
      </c>
      <c r="H37" s="11">
        <v>684709.67741935479</v>
      </c>
      <c r="J37" s="11">
        <v>349645.16129032261</v>
      </c>
      <c r="K37" s="11">
        <v>223225.80645161291</v>
      </c>
      <c r="N37" s="11">
        <v>249967.74193548388</v>
      </c>
      <c r="P37" s="11">
        <f t="shared" si="3"/>
        <v>2900774.1935483869</v>
      </c>
      <c r="Q37" s="11">
        <f t="shared" si="1"/>
        <v>75419.354838709347</v>
      </c>
      <c r="R37" s="13">
        <v>49222000</v>
      </c>
      <c r="S37" s="11">
        <v>2118096.7741935486</v>
      </c>
      <c r="X37" s="11">
        <v>223225.80645161291</v>
      </c>
      <c r="AI37" s="13"/>
      <c r="AT37" s="13"/>
      <c r="BE37" s="13"/>
      <c r="BJ37" s="50"/>
      <c r="BK37" s="13"/>
      <c r="BM37" s="73"/>
      <c r="BN37" s="73">
        <v>157573</v>
      </c>
      <c r="BO37" s="73"/>
      <c r="BT37" s="11">
        <v>499623</v>
      </c>
      <c r="BY37" s="13"/>
    </row>
    <row r="38" spans="1:77" x14ac:dyDescent="0.25">
      <c r="A38" s="15">
        <v>36617</v>
      </c>
      <c r="B38" s="11">
        <v>2422966.6666666665</v>
      </c>
      <c r="D38" s="11">
        <f t="shared" si="2"/>
        <v>-378300</v>
      </c>
      <c r="F38" s="11">
        <v>531633.33333333337</v>
      </c>
      <c r="G38" s="11">
        <v>778566.66666666663</v>
      </c>
      <c r="H38" s="11">
        <v>608866.66666666663</v>
      </c>
      <c r="J38" s="11">
        <v>461900</v>
      </c>
      <c r="K38" s="11">
        <v>188200</v>
      </c>
      <c r="N38" s="11">
        <v>245300</v>
      </c>
      <c r="P38" s="11">
        <f t="shared" si="3"/>
        <v>2814466.6666666665</v>
      </c>
      <c r="Q38" s="11">
        <f t="shared" si="1"/>
        <v>391500</v>
      </c>
      <c r="R38" s="13">
        <v>60911000</v>
      </c>
      <c r="S38" s="11">
        <v>1763166.6666666667</v>
      </c>
      <c r="X38" s="11">
        <v>188200</v>
      </c>
      <c r="AI38" s="13"/>
      <c r="AT38" s="13"/>
      <c r="BE38" s="13"/>
      <c r="BJ38" s="50"/>
      <c r="BK38" s="13"/>
      <c r="BM38" s="73"/>
      <c r="BN38" s="73">
        <v>178718</v>
      </c>
      <c r="BO38" s="73"/>
      <c r="BT38" s="11">
        <v>497366</v>
      </c>
      <c r="BY38" s="13"/>
    </row>
    <row r="39" spans="1:77" x14ac:dyDescent="0.25">
      <c r="A39" s="15">
        <v>36647</v>
      </c>
      <c r="B39" s="11">
        <v>2665677.4193548388</v>
      </c>
      <c r="D39" s="11">
        <f t="shared" si="2"/>
        <v>451516.12903225794</v>
      </c>
      <c r="F39" s="11">
        <v>522387.09677419357</v>
      </c>
      <c r="G39" s="11">
        <v>651290.32258064521</v>
      </c>
      <c r="H39" s="11">
        <v>663548.38709677418</v>
      </c>
      <c r="J39" s="11">
        <v>490516.12903225806</v>
      </c>
      <c r="K39" s="11">
        <v>264612.90322580643</v>
      </c>
      <c r="N39" s="11">
        <v>229612.90322580645</v>
      </c>
      <c r="P39" s="11">
        <f t="shared" si="3"/>
        <v>2821967.7419354841</v>
      </c>
      <c r="Q39" s="11">
        <f t="shared" si="1"/>
        <v>156290.32258064533</v>
      </c>
      <c r="R39" s="13">
        <v>65633000</v>
      </c>
      <c r="S39" s="11">
        <v>1902387.0967741935</v>
      </c>
      <c r="X39" s="11">
        <v>264612.90322580643</v>
      </c>
      <c r="AI39" s="13"/>
      <c r="AT39" s="13"/>
      <c r="BE39" s="13"/>
      <c r="BJ39" s="50"/>
      <c r="BK39" s="13"/>
      <c r="BM39" s="73"/>
      <c r="BN39" s="73">
        <v>180959</v>
      </c>
      <c r="BO39" s="73"/>
      <c r="BT39" s="11">
        <v>499444</v>
      </c>
      <c r="BY39" s="13"/>
    </row>
    <row r="40" spans="1:77" x14ac:dyDescent="0.25">
      <c r="A40" s="15">
        <v>36678</v>
      </c>
      <c r="B40" s="11">
        <v>3097900</v>
      </c>
      <c r="D40" s="11">
        <f t="shared" si="2"/>
        <v>676300</v>
      </c>
      <c r="F40" s="11">
        <v>520966.66666666669</v>
      </c>
      <c r="G40" s="11">
        <v>963266.66666666663</v>
      </c>
      <c r="H40" s="11">
        <v>696866.66666666663</v>
      </c>
      <c r="J40" s="11">
        <v>391066.66666666669</v>
      </c>
      <c r="K40" s="11">
        <v>342500</v>
      </c>
      <c r="N40" s="11">
        <v>252066.66666666666</v>
      </c>
      <c r="P40" s="11">
        <f t="shared" si="3"/>
        <v>3166733.333333333</v>
      </c>
      <c r="Q40" s="11">
        <f t="shared" si="1"/>
        <v>68833.333333333023</v>
      </c>
      <c r="R40" s="13">
        <v>67650000</v>
      </c>
      <c r="S40" s="11">
        <v>2096666.666666667</v>
      </c>
      <c r="X40" s="11">
        <v>342500</v>
      </c>
      <c r="AI40" s="13"/>
      <c r="AT40" s="13"/>
      <c r="BE40" s="13"/>
      <c r="BJ40" s="50"/>
      <c r="BK40" s="13"/>
      <c r="BM40" s="73"/>
      <c r="BN40" s="73">
        <v>209334</v>
      </c>
      <c r="BO40" s="73"/>
      <c r="BT40" s="11">
        <v>510187</v>
      </c>
      <c r="BY40" s="13"/>
    </row>
    <row r="41" spans="1:77" x14ac:dyDescent="0.25">
      <c r="A41" s="15">
        <v>36708</v>
      </c>
      <c r="B41" s="11">
        <v>3320806.4516129033</v>
      </c>
      <c r="D41" s="11">
        <f t="shared" si="2"/>
        <v>677709.67741935467</v>
      </c>
      <c r="F41" s="11">
        <v>522096.77419354836</v>
      </c>
      <c r="G41" s="11">
        <v>1043258.0645161291</v>
      </c>
      <c r="H41" s="11">
        <v>708645.16129032255</v>
      </c>
      <c r="J41" s="11">
        <v>392903.22580645164</v>
      </c>
      <c r="K41" s="11">
        <v>381354.83870967739</v>
      </c>
      <c r="N41" s="11">
        <v>246645.16129032258</v>
      </c>
      <c r="P41" s="11">
        <f t="shared" si="3"/>
        <v>3294903.2258064514</v>
      </c>
      <c r="Q41" s="11">
        <f t="shared" si="1"/>
        <v>-25903.225806451868</v>
      </c>
      <c r="R41" s="13">
        <v>66434000</v>
      </c>
      <c r="S41" s="11">
        <v>2189483.8709677421</v>
      </c>
      <c r="U41" s="11">
        <f t="shared" ref="U41:U48" si="4">S41-S29</f>
        <v>485552.83648498333</v>
      </c>
      <c r="X41" s="11">
        <v>381354.83870967739</v>
      </c>
      <c r="AI41" s="13"/>
      <c r="AT41" s="13"/>
      <c r="BE41" s="13"/>
      <c r="BJ41" s="50"/>
      <c r="BK41" s="13"/>
      <c r="BM41" s="73"/>
      <c r="BN41" s="73">
        <v>223909</v>
      </c>
      <c r="BO41" s="73"/>
      <c r="BT41" s="11">
        <v>553925</v>
      </c>
      <c r="BY41" s="13"/>
    </row>
    <row r="42" spans="1:77" x14ac:dyDescent="0.25">
      <c r="A42" s="15">
        <v>36739</v>
      </c>
      <c r="B42" s="11">
        <v>3616161.2903225808</v>
      </c>
      <c r="D42" s="11">
        <f t="shared" si="2"/>
        <v>909645.1612903229</v>
      </c>
      <c r="F42" s="11">
        <v>502709.67741935485</v>
      </c>
      <c r="G42" s="11">
        <v>957451.61290322582</v>
      </c>
      <c r="H42" s="11">
        <v>711064.51612903224</v>
      </c>
      <c r="J42" s="11">
        <v>344000</v>
      </c>
      <c r="K42" s="11">
        <v>424451.61290322582</v>
      </c>
      <c r="N42" s="11">
        <v>271290.32258064515</v>
      </c>
      <c r="P42" s="11">
        <f t="shared" si="3"/>
        <v>3210967.7419354841</v>
      </c>
      <c r="Q42" s="11">
        <f t="shared" si="1"/>
        <v>-405193.54838709673</v>
      </c>
      <c r="R42" s="13">
        <v>53831000</v>
      </c>
      <c r="S42" s="11">
        <v>2553161.2903225808</v>
      </c>
      <c r="U42" s="11">
        <f t="shared" si="4"/>
        <v>652125.57603686652</v>
      </c>
      <c r="X42" s="11">
        <v>424451.61290322582</v>
      </c>
      <c r="AI42" s="13"/>
      <c r="AT42" s="13"/>
      <c r="BE42" s="13"/>
      <c r="BJ42" s="50"/>
      <c r="BK42" s="13"/>
      <c r="BM42" s="73"/>
      <c r="BN42" s="73">
        <v>260117</v>
      </c>
      <c r="BO42" s="73"/>
      <c r="BT42" s="11">
        <v>532866</v>
      </c>
      <c r="BY42" s="13"/>
    </row>
    <row r="43" spans="1:77" x14ac:dyDescent="0.25">
      <c r="A43" s="15">
        <v>36770</v>
      </c>
      <c r="B43" s="11">
        <v>3191666.6666666665</v>
      </c>
      <c r="D43" s="11">
        <f t="shared" si="2"/>
        <v>546433.33333333302</v>
      </c>
      <c r="F43" s="11">
        <v>499333.33333333331</v>
      </c>
      <c r="G43" s="11">
        <v>1093733.3333333333</v>
      </c>
      <c r="H43" s="11">
        <v>705933.33333333337</v>
      </c>
      <c r="J43" s="11">
        <v>350100</v>
      </c>
      <c r="K43" s="11">
        <v>397033.33333333331</v>
      </c>
      <c r="N43" s="11">
        <v>265033.33333333331</v>
      </c>
      <c r="P43" s="11">
        <f t="shared" si="3"/>
        <v>3311166.666666667</v>
      </c>
      <c r="Q43" s="11">
        <f t="shared" si="1"/>
        <v>119500.00000000047</v>
      </c>
      <c r="R43" s="13">
        <v>57385000</v>
      </c>
      <c r="S43" s="11">
        <v>2501233.3333333335</v>
      </c>
      <c r="U43" s="11">
        <f t="shared" si="4"/>
        <v>517647.12643678184</v>
      </c>
      <c r="X43" s="11">
        <v>397033.33333333331</v>
      </c>
      <c r="AI43" s="13"/>
      <c r="AT43" s="13"/>
      <c r="BE43" s="13"/>
      <c r="BJ43" s="50"/>
      <c r="BK43" s="13"/>
      <c r="BM43" s="73"/>
      <c r="BN43" s="73">
        <v>224251</v>
      </c>
      <c r="BO43" s="73"/>
      <c r="BT43" s="11">
        <v>588744</v>
      </c>
      <c r="BY43" s="13"/>
    </row>
    <row r="44" spans="1:77" ht="13.8" thickBot="1" x14ac:dyDescent="0.3">
      <c r="A44" s="16">
        <v>36800</v>
      </c>
      <c r="B44" s="11">
        <v>3104806.4516129033</v>
      </c>
      <c r="D44" s="11">
        <f t="shared" si="2"/>
        <v>140709.67741935467</v>
      </c>
      <c r="F44" s="11">
        <v>511612.90322580643</v>
      </c>
      <c r="G44" s="11">
        <v>1165096.7741935484</v>
      </c>
      <c r="H44" s="11">
        <v>703612.90322580643</v>
      </c>
      <c r="J44" s="11">
        <v>383838.70967741933</v>
      </c>
      <c r="K44" s="11">
        <v>312290.32258064515</v>
      </c>
      <c r="N44" s="11">
        <v>277483.87096774194</v>
      </c>
      <c r="P44" s="11">
        <f t="shared" si="3"/>
        <v>3353935.4838709678</v>
      </c>
      <c r="Q44" s="11">
        <f t="shared" si="1"/>
        <v>249129.03225806449</v>
      </c>
      <c r="R44" s="13">
        <v>65292000</v>
      </c>
      <c r="S44" s="11">
        <v>2397870.9677419355</v>
      </c>
      <c r="U44" s="11">
        <f t="shared" si="4"/>
        <v>222419.35483870981</v>
      </c>
      <c r="X44" s="11">
        <v>312290.32258064515</v>
      </c>
      <c r="AI44" s="13"/>
      <c r="AT44" s="13"/>
      <c r="BE44" s="13"/>
      <c r="BJ44" s="50"/>
      <c r="BK44" s="13"/>
      <c r="BM44" s="73"/>
      <c r="BN44" s="73">
        <v>225459</v>
      </c>
      <c r="BO44" s="73"/>
      <c r="BT44" s="11">
        <v>594398</v>
      </c>
      <c r="BY44" s="13"/>
    </row>
    <row r="45" spans="1:77" x14ac:dyDescent="0.25">
      <c r="A45" s="15">
        <v>36831</v>
      </c>
      <c r="B45" s="11">
        <v>3509000</v>
      </c>
      <c r="D45" s="11">
        <f t="shared" si="2"/>
        <v>770400</v>
      </c>
      <c r="F45" s="11">
        <v>510266.66666666669</v>
      </c>
      <c r="G45" s="11">
        <v>1094700</v>
      </c>
      <c r="H45" s="11">
        <v>648266.66666666663</v>
      </c>
      <c r="J45" s="11">
        <v>269166.66666666669</v>
      </c>
      <c r="K45" s="11">
        <v>194333.33333333334</v>
      </c>
      <c r="N45" s="11">
        <v>306533.33333333331</v>
      </c>
      <c r="P45" s="11">
        <f t="shared" si="3"/>
        <v>3023266.666666667</v>
      </c>
      <c r="Q45" s="11">
        <f t="shared" si="1"/>
        <v>-485733.33333333302</v>
      </c>
      <c r="R45" s="13">
        <v>50042000</v>
      </c>
      <c r="S45" s="11">
        <v>2973300</v>
      </c>
      <c r="U45" s="11">
        <f t="shared" si="4"/>
        <v>749748.27586206887</v>
      </c>
      <c r="X45" s="11">
        <v>194333.33333333334</v>
      </c>
      <c r="AI45" s="13"/>
      <c r="AT45" s="13"/>
      <c r="BE45" s="13"/>
      <c r="BJ45" s="50"/>
      <c r="BK45" s="13"/>
      <c r="BM45" s="73"/>
      <c r="BN45" s="73">
        <v>308003</v>
      </c>
      <c r="BO45" s="73"/>
      <c r="BT45" s="11">
        <v>539300</v>
      </c>
      <c r="BY45" s="13"/>
    </row>
    <row r="46" spans="1:77" x14ac:dyDescent="0.25">
      <c r="A46" s="15">
        <v>36861</v>
      </c>
      <c r="B46" s="11">
        <v>3433677.4193548388</v>
      </c>
      <c r="D46" s="11">
        <f t="shared" si="2"/>
        <v>318774.19354838738</v>
      </c>
      <c r="F46" s="11">
        <v>527032.25806451612</v>
      </c>
      <c r="G46" s="11">
        <v>1181935.4838709678</v>
      </c>
      <c r="H46" s="11">
        <v>737516.12903225806</v>
      </c>
      <c r="J46" s="11">
        <v>391709.67741935485</v>
      </c>
      <c r="K46" s="11">
        <v>303677.41935483873</v>
      </c>
      <c r="N46" s="11">
        <v>297451.61290322582</v>
      </c>
      <c r="P46" s="11">
        <f t="shared" si="3"/>
        <v>3439322.5806451612</v>
      </c>
      <c r="Q46" s="11">
        <f t="shared" si="1"/>
        <v>5645.1612903224304</v>
      </c>
      <c r="R46" s="13">
        <v>50168000</v>
      </c>
      <c r="S46" s="11">
        <v>2880935.4838709678</v>
      </c>
      <c r="U46" s="11">
        <f t="shared" si="4"/>
        <v>116677.41935483878</v>
      </c>
      <c r="X46" s="11">
        <v>303677.41935483873</v>
      </c>
      <c r="AI46" s="13"/>
      <c r="AT46" s="13"/>
      <c r="BE46" s="13"/>
      <c r="BJ46" s="50"/>
      <c r="BK46" s="13"/>
      <c r="BM46" s="73"/>
      <c r="BN46" s="73">
        <v>314779</v>
      </c>
      <c r="BO46" s="73"/>
      <c r="BT46" s="11">
        <v>506352</v>
      </c>
      <c r="BY46" s="13"/>
    </row>
    <row r="47" spans="1:77" x14ac:dyDescent="0.25">
      <c r="A47" s="15">
        <v>36892</v>
      </c>
      <c r="B47" s="11">
        <v>4231161</v>
      </c>
      <c r="D47" s="11">
        <f t="shared" si="2"/>
        <v>1107677.1290322579</v>
      </c>
      <c r="F47" s="11">
        <v>533194</v>
      </c>
      <c r="G47" s="11">
        <v>1190032</v>
      </c>
      <c r="H47" s="11">
        <v>756613</v>
      </c>
      <c r="J47" s="11">
        <v>422548</v>
      </c>
      <c r="K47" s="11">
        <v>330484</v>
      </c>
      <c r="N47" s="11">
        <v>288903</v>
      </c>
      <c r="P47" s="11">
        <f t="shared" si="3"/>
        <v>3521774</v>
      </c>
      <c r="Q47" s="11">
        <f t="shared" si="1"/>
        <v>-709387</v>
      </c>
      <c r="R47" s="13">
        <v>28000000</v>
      </c>
      <c r="S47" s="11">
        <v>3040290</v>
      </c>
      <c r="U47" s="11">
        <f t="shared" si="4"/>
        <v>409515.80645161308</v>
      </c>
      <c r="X47" s="11">
        <v>330484</v>
      </c>
      <c r="AI47" s="13"/>
      <c r="AT47" s="13"/>
      <c r="BE47" s="13"/>
      <c r="BJ47" s="50"/>
      <c r="BK47" s="13"/>
      <c r="BM47" s="73"/>
      <c r="BN47" s="73">
        <v>294421</v>
      </c>
      <c r="BO47" s="73"/>
      <c r="BT47" s="11">
        <v>522310</v>
      </c>
      <c r="BY47" s="13"/>
    </row>
    <row r="48" spans="1:77" x14ac:dyDescent="0.25">
      <c r="A48" s="15">
        <v>36923</v>
      </c>
      <c r="B48" s="11">
        <v>4093750</v>
      </c>
      <c r="D48" s="11">
        <f t="shared" si="2"/>
        <v>1024301.7241379311</v>
      </c>
      <c r="F48" s="11">
        <v>532214</v>
      </c>
      <c r="G48" s="11">
        <v>1200964</v>
      </c>
      <c r="H48" s="11">
        <v>770893</v>
      </c>
      <c r="J48" s="11">
        <v>475821</v>
      </c>
      <c r="K48" s="11">
        <v>283179</v>
      </c>
      <c r="N48" s="11">
        <v>314786</v>
      </c>
      <c r="P48" s="11">
        <f t="shared" si="3"/>
        <v>3577857</v>
      </c>
      <c r="Q48" s="11">
        <f t="shared" si="1"/>
        <v>-515893</v>
      </c>
      <c r="R48" s="13">
        <v>13953000</v>
      </c>
      <c r="S48" s="11">
        <v>2828393</v>
      </c>
      <c r="U48" s="11">
        <f t="shared" si="4"/>
        <v>374186.10344827594</v>
      </c>
      <c r="X48" s="11">
        <v>283179</v>
      </c>
      <c r="AI48" s="13"/>
      <c r="AT48" s="13"/>
      <c r="BE48" s="13"/>
      <c r="BJ48" s="50"/>
      <c r="BK48" s="13"/>
      <c r="BM48" s="73"/>
      <c r="BN48" s="73">
        <v>293981</v>
      </c>
      <c r="BO48" s="73"/>
      <c r="BT48" s="11">
        <v>463800</v>
      </c>
      <c r="BY48" s="13"/>
    </row>
    <row r="49" spans="1:77" ht="13.8" thickBot="1" x14ac:dyDescent="0.3">
      <c r="A49" s="16">
        <v>36951</v>
      </c>
      <c r="B49" s="11">
        <v>3280839</v>
      </c>
      <c r="D49" s="11">
        <f>B49-B37</f>
        <v>455484.16129032243</v>
      </c>
      <c r="F49" s="11">
        <v>536645</v>
      </c>
      <c r="G49" s="11">
        <v>1194129</v>
      </c>
      <c r="H49" s="11">
        <v>784742</v>
      </c>
      <c r="J49" s="11">
        <v>362935</v>
      </c>
      <c r="K49" s="11">
        <v>370452</v>
      </c>
      <c r="N49" s="11">
        <v>308452</v>
      </c>
      <c r="P49" s="11">
        <f t="shared" si="3"/>
        <v>3557355</v>
      </c>
      <c r="Q49" s="11">
        <f t="shared" si="1"/>
        <v>276516</v>
      </c>
      <c r="R49" s="13">
        <v>22111000</v>
      </c>
      <c r="S49" s="11">
        <v>2352452</v>
      </c>
      <c r="U49" s="11">
        <f>S49-S37</f>
        <v>234355.2258064514</v>
      </c>
      <c r="X49" s="11">
        <v>370452</v>
      </c>
      <c r="AI49" s="13">
        <v>50461500</v>
      </c>
      <c r="AT49" s="13"/>
      <c r="BE49" s="13"/>
      <c r="BJ49" s="50"/>
      <c r="BK49" s="13"/>
      <c r="BM49" s="73"/>
      <c r="BN49" s="73">
        <v>239064</v>
      </c>
      <c r="BO49" s="73"/>
      <c r="BT49" s="11">
        <v>409429</v>
      </c>
      <c r="BY49" s="13"/>
    </row>
    <row r="50" spans="1:77" x14ac:dyDescent="0.25">
      <c r="A50" s="15">
        <v>36982</v>
      </c>
      <c r="B50" s="73">
        <f>B38*(1+C50)+SUM(D50:E50)</f>
        <v>3126344.6666666665</v>
      </c>
      <c r="C50" s="137">
        <v>0</v>
      </c>
      <c r="D50" s="83">
        <v>703378</v>
      </c>
      <c r="E50" s="73">
        <f>PLANTS!P111</f>
        <v>0</v>
      </c>
      <c r="F50" s="73">
        <f>AR50</f>
        <v>501241</v>
      </c>
      <c r="G50" s="73">
        <f>BE50</f>
        <v>1114897</v>
      </c>
      <c r="H50" s="73">
        <f>BF50</f>
        <v>776621</v>
      </c>
      <c r="I50" s="83">
        <v>46607</v>
      </c>
      <c r="J50" s="83">
        <v>460379</v>
      </c>
      <c r="K50" s="83">
        <v>290552</v>
      </c>
      <c r="L50" s="73"/>
      <c r="M50" s="83"/>
      <c r="N50" s="83">
        <v>262379</v>
      </c>
      <c r="O50" s="139">
        <f>SUM(I50:K50)</f>
        <v>797538</v>
      </c>
      <c r="P50" s="73">
        <f t="shared" si="3"/>
        <v>3452676</v>
      </c>
      <c r="Q50" s="73">
        <f>P50-B50</f>
        <v>326331.33333333349</v>
      </c>
      <c r="R50" s="138">
        <f>R49+(Q50*(A51-A50))</f>
        <v>31900940.000000004</v>
      </c>
      <c r="S50" s="73">
        <f>S38*(1+T50)+SUM(U50:V50)</f>
        <v>2330654.666666667</v>
      </c>
      <c r="T50" s="137">
        <v>0</v>
      </c>
      <c r="U50" s="83">
        <v>567488</v>
      </c>
      <c r="V50" s="73">
        <f>PLANTS!S111</f>
        <v>0</v>
      </c>
      <c r="W50" s="83">
        <v>43379</v>
      </c>
      <c r="X50" s="73">
        <f>K50</f>
        <v>290552</v>
      </c>
      <c r="Y50" s="83">
        <v>8759</v>
      </c>
      <c r="Z50" s="73">
        <f>S50+SUM(W50:Y50)</f>
        <v>2673344.666666667</v>
      </c>
      <c r="AA50" s="73">
        <f>AS50</f>
        <v>718793</v>
      </c>
      <c r="AB50" s="73">
        <f>BG50</f>
        <v>81517</v>
      </c>
      <c r="AC50" s="139">
        <f>BW50</f>
        <v>119586</v>
      </c>
      <c r="AD50" s="73">
        <f>SUM(AA50:AC50)</f>
        <v>919896</v>
      </c>
      <c r="AE50" s="83">
        <v>1823034</v>
      </c>
      <c r="AF50" s="83">
        <v>202759</v>
      </c>
      <c r="AG50" s="73">
        <f>SUM(AD50:AF50)</f>
        <v>2945689</v>
      </c>
      <c r="AH50" s="73">
        <f>AG50-Z50</f>
        <v>272344.33333333302</v>
      </c>
      <c r="AI50" s="138">
        <f>AI49+(AH50*(A51-A50))</f>
        <v>58631829.999999993</v>
      </c>
      <c r="AJ50" s="83">
        <v>2564948</v>
      </c>
      <c r="AK50" s="83">
        <v>2203761</v>
      </c>
      <c r="AL50" s="73">
        <f>AK50-SUM(AM50:AO50)</f>
        <v>115820</v>
      </c>
      <c r="AM50" s="83">
        <v>74547</v>
      </c>
      <c r="AN50" s="73">
        <f>PLANTS!G111</f>
        <v>0</v>
      </c>
      <c r="AO50" s="83">
        <v>2013394</v>
      </c>
      <c r="AP50" s="73">
        <f>AO50-SUM(AQ50:AT50)</f>
        <v>459840</v>
      </c>
      <c r="AQ50" s="83">
        <v>81412</v>
      </c>
      <c r="AR50" s="83">
        <v>501241</v>
      </c>
      <c r="AS50" s="83">
        <v>718793</v>
      </c>
      <c r="AT50" s="129">
        <v>252108</v>
      </c>
      <c r="AU50" s="83">
        <v>853465</v>
      </c>
      <c r="AV50" s="139">
        <f>AW50-AU50</f>
        <v>577572</v>
      </c>
      <c r="AW50" s="73">
        <f t="shared" ref="AW50:AW55" si="5">BE50+SUM(AY50:BC50)-BD50-AX50</f>
        <v>1431037</v>
      </c>
      <c r="AX50" s="83">
        <v>0</v>
      </c>
      <c r="AY50" s="73">
        <f>PLANTS!D111</f>
        <v>0</v>
      </c>
      <c r="AZ50" s="83">
        <v>69300</v>
      </c>
      <c r="BA50" s="83">
        <v>752500</v>
      </c>
      <c r="BB50" s="83">
        <v>0</v>
      </c>
      <c r="BC50" s="83">
        <v>70000</v>
      </c>
      <c r="BD50" s="73">
        <f>AL50+AP50</f>
        <v>575660</v>
      </c>
      <c r="BE50" s="129">
        <v>1114897</v>
      </c>
      <c r="BF50" s="83">
        <v>776621</v>
      </c>
      <c r="BG50" s="83">
        <v>81517</v>
      </c>
      <c r="BH50" s="83">
        <v>17962</v>
      </c>
      <c r="BI50" s="83">
        <v>13440</v>
      </c>
      <c r="BJ50" s="85">
        <f>PLANTS!J111</f>
        <v>30674.06496</v>
      </c>
      <c r="BK50" s="138">
        <f>SUM(BF50:BJ50)</f>
        <v>920214.06495999999</v>
      </c>
      <c r="BL50" s="83">
        <v>629900</v>
      </c>
      <c r="BM50" s="83">
        <v>159908</v>
      </c>
      <c r="BN50" s="83">
        <v>171158</v>
      </c>
      <c r="BO50" s="83">
        <v>0</v>
      </c>
      <c r="BP50" s="73">
        <f>AT50</f>
        <v>252108</v>
      </c>
      <c r="BQ50" s="73">
        <f>BH50</f>
        <v>17962</v>
      </c>
      <c r="BR50" s="83">
        <v>141484</v>
      </c>
      <c r="BS50" s="73">
        <f>PLANTS!M111</f>
        <v>0</v>
      </c>
      <c r="BT50" s="139">
        <v>415351</v>
      </c>
      <c r="BU50" s="83">
        <v>0</v>
      </c>
      <c r="BV50" s="83">
        <v>34888</v>
      </c>
      <c r="BW50" s="73">
        <f>BL50+BM50+SUM(BP50:BR50)-BS50-BT50-BV50-BX50-BN50</f>
        <v>119586</v>
      </c>
      <c r="BX50" s="73">
        <f t="shared" ref="BX50:BX61" si="6">J50</f>
        <v>460379</v>
      </c>
      <c r="BY50" s="138">
        <f>SUM(BS50:BX50)</f>
        <v>1030204</v>
      </c>
    </row>
    <row r="51" spans="1:77" x14ac:dyDescent="0.25">
      <c r="A51" s="15">
        <v>37012</v>
      </c>
      <c r="B51" s="11">
        <f t="shared" ref="B51:B60" si="7">B39*(1+C51)+SUM(D51:E51)</f>
        <v>2890677.4193548388</v>
      </c>
      <c r="C51" s="58">
        <v>0</v>
      </c>
      <c r="D51" s="54">
        <v>225000</v>
      </c>
      <c r="E51" s="11">
        <f>PLANTS!P112</f>
        <v>0</v>
      </c>
      <c r="F51" s="11">
        <f t="shared" ref="F51:F61" si="8">AR51</f>
        <v>470618.96774193546</v>
      </c>
      <c r="G51" s="11">
        <f t="shared" ref="G51:G61" si="9">BE51</f>
        <v>1051653.3548387096</v>
      </c>
      <c r="H51" s="11">
        <f t="shared" ref="H51:H61" si="10">BF51</f>
        <v>760000</v>
      </c>
      <c r="I51" s="54">
        <v>140000</v>
      </c>
      <c r="J51" s="83">
        <v>287000</v>
      </c>
      <c r="K51" s="54">
        <v>349000</v>
      </c>
      <c r="M51" s="54"/>
      <c r="N51" s="54">
        <v>285000</v>
      </c>
      <c r="O51" s="139">
        <f t="shared" ref="O51:O61" si="11">SUM(I51:K51)</f>
        <v>776000</v>
      </c>
      <c r="P51" s="11">
        <f t="shared" si="3"/>
        <v>3343272.3225806449</v>
      </c>
      <c r="Q51" s="11">
        <f t="shared" ref="Q51:Q61" si="12">P51-B51</f>
        <v>452594.90322580608</v>
      </c>
      <c r="R51" s="13">
        <f t="shared" ref="R51:R61" si="13">R50+(Q51*(A52-A51))</f>
        <v>45931381.999999993</v>
      </c>
      <c r="S51" s="73">
        <f t="shared" ref="S51:S61" si="14">S39*(1+T51)+SUM(U51:V51)</f>
        <v>2102387.0967741935</v>
      </c>
      <c r="T51" s="58">
        <v>0</v>
      </c>
      <c r="U51" s="54">
        <v>200000</v>
      </c>
      <c r="V51" s="11">
        <f>PLANTS!S112</f>
        <v>0</v>
      </c>
      <c r="W51" s="83">
        <v>43000</v>
      </c>
      <c r="X51" s="11">
        <f t="shared" ref="X51:X61" si="15">K51</f>
        <v>349000</v>
      </c>
      <c r="Y51" s="54">
        <v>10000</v>
      </c>
      <c r="Z51" s="73">
        <f t="shared" ref="Z51:Z61" si="16">S51+SUM(W51:Y51)</f>
        <v>2504387.0967741935</v>
      </c>
      <c r="AA51" s="11">
        <f t="shared" ref="AA51:AA61" si="17">AS51</f>
        <v>746555.54838709673</v>
      </c>
      <c r="AB51" s="11">
        <f t="shared" ref="AB51:AB61" si="18">BG51</f>
        <v>100000</v>
      </c>
      <c r="AC51" s="89">
        <f t="shared" ref="AC51:AC61" si="19">BW51</f>
        <v>128908</v>
      </c>
      <c r="AD51" s="11">
        <f t="shared" ref="AD51:AD61" si="20">SUM(AA51:AC51)</f>
        <v>975463.54838709673</v>
      </c>
      <c r="AE51" s="54">
        <v>1790000</v>
      </c>
      <c r="AF51" s="54">
        <v>198000</v>
      </c>
      <c r="AG51" s="11">
        <f t="shared" ref="AG51:AG61" si="21">SUM(AD51:AF51)</f>
        <v>2963463.5483870967</v>
      </c>
      <c r="AH51" s="11">
        <f t="shared" ref="AH51:AH61" si="22">AG51-Z51</f>
        <v>459076.45161290327</v>
      </c>
      <c r="AI51" s="13">
        <f t="shared" ref="AI51:AI61" si="23">AI50+(AH51*(A52-A51))</f>
        <v>72863200</v>
      </c>
      <c r="AJ51" s="54">
        <f>MAINTENANCE!B34</f>
        <v>2533661.7741935486</v>
      </c>
      <c r="AK51" s="54">
        <f>MAINTENANCE!C34</f>
        <v>2202629.7096774192</v>
      </c>
      <c r="AL51" s="11">
        <f t="shared" ref="AL51:AL61" si="24">AK51-AN51-AO51</f>
        <v>197648.48387096752</v>
      </c>
      <c r="AM51" s="54">
        <f>MAINTENANCE!E34</f>
        <v>60339.774193548386</v>
      </c>
      <c r="AN51" s="11">
        <f>PLANTS!G112</f>
        <v>0</v>
      </c>
      <c r="AO51" s="54">
        <f>MAINTENANCE!G34</f>
        <v>2004981.2258064516</v>
      </c>
      <c r="AP51" s="11">
        <f t="shared" ref="AP51:AP61" si="25">AO51-SUM(AQ51:AT51)</f>
        <v>483917.64516129042</v>
      </c>
      <c r="AQ51" s="54">
        <f>MAINTENANCE!I34</f>
        <v>107578.06451612903</v>
      </c>
      <c r="AR51" s="54">
        <f>MAINTENANCE!J34</f>
        <v>470618.96774193546</v>
      </c>
      <c r="AS51" s="54">
        <f>MAINTENANCE!K34</f>
        <v>746555.54838709673</v>
      </c>
      <c r="AT51" s="75">
        <f>MAINTENANCE!L34</f>
        <v>196311</v>
      </c>
      <c r="AU51" s="54">
        <f>MAINTENANCE!M34</f>
        <v>699288.19354838715</v>
      </c>
      <c r="AV51" s="89">
        <f>AW51-AU51</f>
        <v>637581.41935483878</v>
      </c>
      <c r="AW51" s="11">
        <f t="shared" si="5"/>
        <v>1336869.6129032259</v>
      </c>
      <c r="AX51" s="83">
        <v>0</v>
      </c>
      <c r="AY51" s="11">
        <f>PLANTS!D112</f>
        <v>0</v>
      </c>
      <c r="AZ51" s="83">
        <f>MAINTENANCE!Q34</f>
        <v>85600.612903225803</v>
      </c>
      <c r="BA51" s="83">
        <f>MAINTENANCE!R34</f>
        <v>794945.32258064521</v>
      </c>
      <c r="BB51" s="83">
        <v>0</v>
      </c>
      <c r="BC51" s="83">
        <f>MAINTENANCE!S34</f>
        <v>86236.451612903227</v>
      </c>
      <c r="BD51" s="11">
        <f>AL51+AP51</f>
        <v>681566.12903225794</v>
      </c>
      <c r="BE51" s="129">
        <f>MAINTENANCE!U34</f>
        <v>1051653.3548387096</v>
      </c>
      <c r="BF51" s="54">
        <v>760000</v>
      </c>
      <c r="BG51" s="54">
        <v>100000</v>
      </c>
      <c r="BH51" s="54">
        <v>20000</v>
      </c>
      <c r="BI51" s="54">
        <v>10000</v>
      </c>
      <c r="BJ51" s="50">
        <f>PLANTS!J112</f>
        <v>40789.979999999996</v>
      </c>
      <c r="BK51" s="13">
        <f>SUM(BF51:BJ51)</f>
        <v>930789.98</v>
      </c>
      <c r="BL51" s="83">
        <v>585000</v>
      </c>
      <c r="BM51" s="83">
        <v>160000</v>
      </c>
      <c r="BN51" s="83">
        <f>BN39+BO51</f>
        <v>160959</v>
      </c>
      <c r="BO51" s="83">
        <v>-20000</v>
      </c>
      <c r="BP51" s="11">
        <f t="shared" ref="BP51:BP61" si="26">AT51</f>
        <v>196311</v>
      </c>
      <c r="BQ51" s="11">
        <f t="shared" ref="BQ51:BQ61" si="27">BH51</f>
        <v>20000</v>
      </c>
      <c r="BR51" s="54">
        <v>65000</v>
      </c>
      <c r="BS51" s="11">
        <f>PLANTS!M112</f>
        <v>0</v>
      </c>
      <c r="BT51" s="139">
        <f>BT39+BU51</f>
        <v>429444</v>
      </c>
      <c r="BU51" s="83">
        <v>-70000</v>
      </c>
      <c r="BV51" s="88">
        <v>20000</v>
      </c>
      <c r="BW51" s="11">
        <f>BL51+BM51+SUM(BP51:BR51)-BS51-BT51-BV51-BX51-BN51</f>
        <v>128908</v>
      </c>
      <c r="BX51" s="11">
        <f t="shared" si="6"/>
        <v>287000</v>
      </c>
      <c r="BY51" s="13">
        <f t="shared" ref="BY51:BY61" si="28">SUM(BS51:BX51)</f>
        <v>795352</v>
      </c>
    </row>
    <row r="52" spans="1:77" x14ac:dyDescent="0.25">
      <c r="A52" s="15">
        <v>37043</v>
      </c>
      <c r="B52" s="11">
        <f t="shared" si="7"/>
        <v>3197900</v>
      </c>
      <c r="C52" s="58">
        <v>0</v>
      </c>
      <c r="D52" s="54">
        <v>100000</v>
      </c>
      <c r="E52" s="11">
        <f>PLANTS!P113</f>
        <v>0</v>
      </c>
      <c r="F52" s="11">
        <f t="shared" si="8"/>
        <v>530000</v>
      </c>
      <c r="G52" s="11">
        <f t="shared" si="9"/>
        <v>1150000</v>
      </c>
      <c r="H52" s="11">
        <f t="shared" si="10"/>
        <v>750000</v>
      </c>
      <c r="I52" s="54">
        <v>50000</v>
      </c>
      <c r="J52" s="83">
        <v>425000</v>
      </c>
      <c r="K52" s="54">
        <v>325000</v>
      </c>
      <c r="M52" s="54">
        <v>25000</v>
      </c>
      <c r="N52" s="54">
        <v>300000</v>
      </c>
      <c r="O52" s="139">
        <f t="shared" si="11"/>
        <v>800000</v>
      </c>
      <c r="P52" s="11">
        <f t="shared" si="3"/>
        <v>3555000</v>
      </c>
      <c r="Q52" s="11">
        <f t="shared" si="12"/>
        <v>357100</v>
      </c>
      <c r="R52" s="13">
        <f t="shared" si="13"/>
        <v>56644381.999999993</v>
      </c>
      <c r="S52" s="73">
        <f t="shared" si="14"/>
        <v>2246666.666666667</v>
      </c>
      <c r="T52" s="58">
        <v>0</v>
      </c>
      <c r="U52" s="54">
        <v>150000</v>
      </c>
      <c r="V52" s="11">
        <f>PLANTS!S113</f>
        <v>0</v>
      </c>
      <c r="W52" s="83">
        <v>40000</v>
      </c>
      <c r="X52" s="11">
        <f t="shared" si="15"/>
        <v>325000</v>
      </c>
      <c r="Y52" s="54">
        <v>10000</v>
      </c>
      <c r="Z52" s="73">
        <f t="shared" si="16"/>
        <v>2621666.666666667</v>
      </c>
      <c r="AA52" s="11">
        <f t="shared" si="17"/>
        <v>540000</v>
      </c>
      <c r="AB52" s="11">
        <f t="shared" si="18"/>
        <v>200000</v>
      </c>
      <c r="AC52" s="89">
        <f t="shared" si="19"/>
        <v>95479</v>
      </c>
      <c r="AD52" s="11">
        <f t="shared" si="20"/>
        <v>835479</v>
      </c>
      <c r="AE52" s="54">
        <v>1775000</v>
      </c>
      <c r="AF52" s="54">
        <v>198000</v>
      </c>
      <c r="AG52" s="11">
        <f t="shared" si="21"/>
        <v>2808479</v>
      </c>
      <c r="AH52" s="11">
        <f t="shared" si="22"/>
        <v>186812.33333333302</v>
      </c>
      <c r="AI52" s="13">
        <f t="shared" si="23"/>
        <v>78467569.999999985</v>
      </c>
      <c r="AJ52" s="54">
        <v>2600000</v>
      </c>
      <c r="AK52" s="54">
        <v>2200000</v>
      </c>
      <c r="AL52" s="11">
        <f>AK52-AN52-AO52</f>
        <v>183152</v>
      </c>
      <c r="AM52" s="54">
        <v>50000</v>
      </c>
      <c r="AN52" s="11">
        <f>PLANTS!G113</f>
        <v>16848</v>
      </c>
      <c r="AO52" s="54">
        <v>2000000</v>
      </c>
      <c r="AP52" s="11">
        <f t="shared" si="25"/>
        <v>573000</v>
      </c>
      <c r="AQ52" s="54">
        <v>107000</v>
      </c>
      <c r="AR52" s="54">
        <v>530000</v>
      </c>
      <c r="AS52" s="54">
        <v>540000</v>
      </c>
      <c r="AT52" s="75">
        <v>250000</v>
      </c>
      <c r="AU52" s="54">
        <v>900000</v>
      </c>
      <c r="AV52" s="89">
        <f>AW52-AU52</f>
        <v>510048</v>
      </c>
      <c r="AW52" s="11">
        <f t="shared" si="5"/>
        <v>1410048</v>
      </c>
      <c r="AX52" s="83">
        <v>0</v>
      </c>
      <c r="AY52" s="11">
        <f>PLANTS!D113</f>
        <v>16200</v>
      </c>
      <c r="AZ52" s="83">
        <v>125000</v>
      </c>
      <c r="BA52" s="83">
        <v>800000</v>
      </c>
      <c r="BB52" s="83">
        <v>0</v>
      </c>
      <c r="BC52" s="83">
        <v>75000</v>
      </c>
      <c r="BD52" s="11">
        <f t="shared" ref="BD52:BD61" si="29">AL52+AP52</f>
        <v>756152</v>
      </c>
      <c r="BE52" s="129">
        <v>1150000</v>
      </c>
      <c r="BF52" s="54">
        <v>750000</v>
      </c>
      <c r="BG52" s="54">
        <v>200000</v>
      </c>
      <c r="BH52" s="54">
        <v>25000</v>
      </c>
      <c r="BI52" s="54">
        <v>10000</v>
      </c>
      <c r="BJ52" s="50">
        <f>PLANTS!J113</f>
        <v>81579.959999999992</v>
      </c>
      <c r="BK52" s="13">
        <f>SUM(BF52:BJ52)</f>
        <v>1066579.96</v>
      </c>
      <c r="BL52" s="83">
        <v>640000</v>
      </c>
      <c r="BM52" s="83">
        <v>140000</v>
      </c>
      <c r="BN52" s="83">
        <f t="shared" ref="BN52:BN61" si="30">BN40+BO52</f>
        <v>209334</v>
      </c>
      <c r="BO52" s="83">
        <v>0</v>
      </c>
      <c r="BP52" s="11">
        <f t="shared" si="26"/>
        <v>250000</v>
      </c>
      <c r="BQ52" s="11">
        <f t="shared" si="27"/>
        <v>25000</v>
      </c>
      <c r="BR52" s="54">
        <v>150000</v>
      </c>
      <c r="BS52" s="11">
        <f>PLANTS!M113</f>
        <v>0</v>
      </c>
      <c r="BT52" s="139">
        <f t="shared" ref="BT52:BT61" si="31">BT40+BU52</f>
        <v>450187</v>
      </c>
      <c r="BU52" s="83">
        <v>-60000</v>
      </c>
      <c r="BV52" s="88">
        <v>25000</v>
      </c>
      <c r="BW52" s="11">
        <f t="shared" ref="BW52:BW61" si="32">BL52+BM52+SUM(BP52:BR52)-BS52-BT52-BV52-BX52-BN52</f>
        <v>95479</v>
      </c>
      <c r="BX52" s="11">
        <f t="shared" si="6"/>
        <v>425000</v>
      </c>
      <c r="BY52" s="13">
        <f t="shared" si="28"/>
        <v>935666</v>
      </c>
    </row>
    <row r="53" spans="1:77" x14ac:dyDescent="0.25">
      <c r="A53" s="15">
        <v>37073</v>
      </c>
      <c r="B53" s="11">
        <f>B41*(1+C53)+SUM(D53:E53)</f>
        <v>3344678.4516129033</v>
      </c>
      <c r="C53" s="58">
        <v>0</v>
      </c>
      <c r="D53" s="54">
        <v>-50000</v>
      </c>
      <c r="E53" s="11">
        <f>PLANTS!P114</f>
        <v>73872</v>
      </c>
      <c r="F53" s="11">
        <f t="shared" si="8"/>
        <v>430000</v>
      </c>
      <c r="G53" s="11">
        <f t="shared" si="9"/>
        <v>1110000</v>
      </c>
      <c r="H53" s="11">
        <f t="shared" si="10"/>
        <v>750000</v>
      </c>
      <c r="I53" s="54">
        <v>50000</v>
      </c>
      <c r="J53" s="83">
        <v>425000</v>
      </c>
      <c r="K53" s="54">
        <v>325000</v>
      </c>
      <c r="M53" s="54">
        <v>50000</v>
      </c>
      <c r="N53" s="54">
        <v>300000</v>
      </c>
      <c r="O53" s="139">
        <f t="shared" si="11"/>
        <v>800000</v>
      </c>
      <c r="P53" s="11">
        <f t="shared" si="3"/>
        <v>3440000</v>
      </c>
      <c r="Q53" s="11">
        <f t="shared" si="12"/>
        <v>95321.548387096729</v>
      </c>
      <c r="R53" s="13">
        <f t="shared" si="13"/>
        <v>59599349.999999993</v>
      </c>
      <c r="S53" s="73">
        <f>S41*(1+T53)+SUM(U53:V53)</f>
        <v>2320695.8709677421</v>
      </c>
      <c r="T53" s="58">
        <v>0</v>
      </c>
      <c r="U53" s="54">
        <v>100000</v>
      </c>
      <c r="V53" s="11">
        <f>PLANTS!S114</f>
        <v>31212</v>
      </c>
      <c r="W53" s="83">
        <v>40000</v>
      </c>
      <c r="X53" s="11">
        <f t="shared" si="15"/>
        <v>325000</v>
      </c>
      <c r="Y53" s="54">
        <v>10000</v>
      </c>
      <c r="Z53" s="73">
        <f t="shared" si="16"/>
        <v>2695695.8709677421</v>
      </c>
      <c r="AA53" s="11">
        <f t="shared" si="17"/>
        <v>750000</v>
      </c>
      <c r="AB53" s="11">
        <f t="shared" si="18"/>
        <v>200000</v>
      </c>
      <c r="AC53" s="89">
        <f t="shared" si="19"/>
        <v>12166</v>
      </c>
      <c r="AD53" s="11">
        <f t="shared" si="20"/>
        <v>962166</v>
      </c>
      <c r="AE53" s="54">
        <v>1775000</v>
      </c>
      <c r="AF53" s="54">
        <v>198000</v>
      </c>
      <c r="AG53" s="11">
        <f t="shared" si="21"/>
        <v>2935166</v>
      </c>
      <c r="AH53" s="11">
        <f t="shared" si="22"/>
        <v>239470.12903225794</v>
      </c>
      <c r="AI53" s="13">
        <f t="shared" si="23"/>
        <v>85891143.999999985</v>
      </c>
      <c r="AJ53" s="54">
        <v>2650000</v>
      </c>
      <c r="AK53" s="54">
        <v>2200000</v>
      </c>
      <c r="AL53" s="11">
        <f t="shared" si="24"/>
        <v>115760</v>
      </c>
      <c r="AM53" s="54">
        <v>38000</v>
      </c>
      <c r="AN53" s="11">
        <f>PLANTS!G114</f>
        <v>84240</v>
      </c>
      <c r="AO53" s="54">
        <v>2000000</v>
      </c>
      <c r="AP53" s="11">
        <f t="shared" si="25"/>
        <v>448000</v>
      </c>
      <c r="AQ53" s="54">
        <v>122000</v>
      </c>
      <c r="AR53" s="54">
        <v>430000</v>
      </c>
      <c r="AS53" s="54">
        <v>750000</v>
      </c>
      <c r="AT53" s="75">
        <v>250000</v>
      </c>
      <c r="AU53" s="54">
        <v>900000</v>
      </c>
      <c r="AV53" s="89">
        <f t="shared" ref="AV53:AV61" si="33">AW53-AU53</f>
        <v>752240</v>
      </c>
      <c r="AW53" s="11">
        <f t="shared" si="5"/>
        <v>1652240</v>
      </c>
      <c r="AX53" s="83">
        <v>0</v>
      </c>
      <c r="AY53" s="11">
        <f>PLANTS!D114</f>
        <v>81000</v>
      </c>
      <c r="AZ53" s="83">
        <v>125000</v>
      </c>
      <c r="BA53" s="83">
        <v>825000</v>
      </c>
      <c r="BB53" s="83">
        <v>0</v>
      </c>
      <c r="BC53" s="83">
        <v>75000</v>
      </c>
      <c r="BD53" s="11">
        <f t="shared" si="29"/>
        <v>563760</v>
      </c>
      <c r="BE53" s="129">
        <v>1110000</v>
      </c>
      <c r="BF53" s="54">
        <v>750000</v>
      </c>
      <c r="BG53" s="54">
        <v>200000</v>
      </c>
      <c r="BH53" s="54">
        <v>25000</v>
      </c>
      <c r="BI53" s="54">
        <v>10000</v>
      </c>
      <c r="BJ53" s="50">
        <f>PLANTS!J114</f>
        <v>81579.959999999992</v>
      </c>
      <c r="BK53" s="13">
        <f t="shared" ref="BK53:BK61" si="34">SUM(BF53:BJ53)</f>
        <v>1066579.96</v>
      </c>
      <c r="BL53" s="83">
        <v>635000</v>
      </c>
      <c r="BM53" s="83">
        <v>140000</v>
      </c>
      <c r="BN53" s="83">
        <f t="shared" si="30"/>
        <v>223909</v>
      </c>
      <c r="BO53" s="83">
        <v>0</v>
      </c>
      <c r="BP53" s="11">
        <f t="shared" si="26"/>
        <v>250000</v>
      </c>
      <c r="BQ53" s="11">
        <f t="shared" si="27"/>
        <v>25000</v>
      </c>
      <c r="BR53" s="54">
        <v>150000</v>
      </c>
      <c r="BS53" s="11">
        <f>PLANTS!M114</f>
        <v>0</v>
      </c>
      <c r="BT53" s="139">
        <f t="shared" si="31"/>
        <v>513925</v>
      </c>
      <c r="BU53" s="83">
        <v>-40000</v>
      </c>
      <c r="BV53" s="88">
        <v>25000</v>
      </c>
      <c r="BW53" s="11">
        <f t="shared" si="32"/>
        <v>12166</v>
      </c>
      <c r="BX53" s="11">
        <f t="shared" si="6"/>
        <v>425000</v>
      </c>
      <c r="BY53" s="13">
        <f t="shared" si="28"/>
        <v>936091</v>
      </c>
    </row>
    <row r="54" spans="1:77" x14ac:dyDescent="0.25">
      <c r="A54" s="15">
        <v>37104</v>
      </c>
      <c r="B54" s="11">
        <f t="shared" si="7"/>
        <v>3704887.2903225808</v>
      </c>
      <c r="C54" s="58">
        <v>0</v>
      </c>
      <c r="D54" s="54">
        <v>-50000</v>
      </c>
      <c r="E54" s="11">
        <f>PLANTS!P115</f>
        <v>138726</v>
      </c>
      <c r="F54" s="11">
        <f t="shared" si="8"/>
        <v>430000</v>
      </c>
      <c r="G54" s="11">
        <f t="shared" si="9"/>
        <v>1100000</v>
      </c>
      <c r="H54" s="11">
        <f t="shared" si="10"/>
        <v>750000</v>
      </c>
      <c r="I54" s="54">
        <v>50000</v>
      </c>
      <c r="J54" s="83">
        <v>425000</v>
      </c>
      <c r="K54" s="54">
        <v>325000</v>
      </c>
      <c r="M54" s="54">
        <v>50000</v>
      </c>
      <c r="N54" s="54">
        <v>300000</v>
      </c>
      <c r="O54" s="139">
        <f t="shared" si="11"/>
        <v>800000</v>
      </c>
      <c r="P54" s="11">
        <f t="shared" si="3"/>
        <v>3430000</v>
      </c>
      <c r="Q54" s="11">
        <f t="shared" si="12"/>
        <v>-274887.29032258084</v>
      </c>
      <c r="R54" s="13">
        <f t="shared" si="13"/>
        <v>51077843.999999985</v>
      </c>
      <c r="S54" s="73">
        <f t="shared" si="14"/>
        <v>2726674.0903225807</v>
      </c>
      <c r="T54" s="58">
        <v>0</v>
      </c>
      <c r="U54" s="54">
        <v>0</v>
      </c>
      <c r="V54" s="11">
        <f>PLANTS!S115</f>
        <v>173512.80000000002</v>
      </c>
      <c r="W54" s="83">
        <v>40000</v>
      </c>
      <c r="X54" s="11">
        <f t="shared" si="15"/>
        <v>325000</v>
      </c>
      <c r="Y54" s="54">
        <v>10000</v>
      </c>
      <c r="Z54" s="73">
        <f t="shared" si="16"/>
        <v>3101674.0903225807</v>
      </c>
      <c r="AA54" s="11">
        <f t="shared" si="17"/>
        <v>700000</v>
      </c>
      <c r="AB54" s="11">
        <f t="shared" si="18"/>
        <v>200000</v>
      </c>
      <c r="AC54" s="89">
        <f t="shared" si="19"/>
        <v>72439.591999999946</v>
      </c>
      <c r="AD54" s="11">
        <f t="shared" si="20"/>
        <v>972439.59199999995</v>
      </c>
      <c r="AE54" s="54">
        <v>1775000</v>
      </c>
      <c r="AF54" s="54">
        <v>198000</v>
      </c>
      <c r="AG54" s="11">
        <f t="shared" si="21"/>
        <v>2945439.5920000002</v>
      </c>
      <c r="AH54" s="11">
        <f t="shared" si="22"/>
        <v>-156234.49832258048</v>
      </c>
      <c r="AI54" s="13">
        <f t="shared" si="23"/>
        <v>81047874.551999986</v>
      </c>
      <c r="AJ54" s="54">
        <v>2650000</v>
      </c>
      <c r="AK54" s="54">
        <v>2200000</v>
      </c>
      <c r="AL54" s="11">
        <f t="shared" si="24"/>
        <v>115760</v>
      </c>
      <c r="AM54" s="54">
        <v>51000</v>
      </c>
      <c r="AN54" s="11">
        <f>PLANTS!G115</f>
        <v>84240</v>
      </c>
      <c r="AO54" s="54">
        <v>2000000</v>
      </c>
      <c r="AP54" s="11">
        <f t="shared" si="25"/>
        <v>484000</v>
      </c>
      <c r="AQ54" s="54">
        <v>136000</v>
      </c>
      <c r="AR54" s="54">
        <v>430000</v>
      </c>
      <c r="AS54" s="54">
        <v>700000</v>
      </c>
      <c r="AT54" s="75">
        <v>250000</v>
      </c>
      <c r="AU54" s="88">
        <v>950000</v>
      </c>
      <c r="AV54" s="130">
        <f t="shared" si="33"/>
        <v>700128</v>
      </c>
      <c r="AW54" s="56">
        <f t="shared" si="5"/>
        <v>1650128</v>
      </c>
      <c r="AX54" s="83">
        <v>0</v>
      </c>
      <c r="AY54" s="11">
        <f>PLANTS!D115</f>
        <v>84888</v>
      </c>
      <c r="AZ54" s="83">
        <v>125000</v>
      </c>
      <c r="BA54" s="83">
        <v>825000</v>
      </c>
      <c r="BB54" s="83">
        <v>40000</v>
      </c>
      <c r="BC54" s="83">
        <v>75000</v>
      </c>
      <c r="BD54" s="11">
        <f t="shared" si="29"/>
        <v>599760</v>
      </c>
      <c r="BE54" s="129">
        <v>1100000</v>
      </c>
      <c r="BF54" s="54">
        <v>750000</v>
      </c>
      <c r="BG54" s="54">
        <v>200000</v>
      </c>
      <c r="BH54" s="54">
        <v>25000</v>
      </c>
      <c r="BI54" s="54">
        <v>10000</v>
      </c>
      <c r="BJ54" s="50">
        <f>PLANTS!J115</f>
        <v>81579.959999999992</v>
      </c>
      <c r="BK54" s="13">
        <f t="shared" si="34"/>
        <v>1066579.96</v>
      </c>
      <c r="BL54" s="83">
        <v>765000</v>
      </c>
      <c r="BM54" s="83">
        <v>140000</v>
      </c>
      <c r="BN54" s="83">
        <f t="shared" si="30"/>
        <v>260117</v>
      </c>
      <c r="BO54" s="83">
        <v>0</v>
      </c>
      <c r="BP54" s="11">
        <f t="shared" si="26"/>
        <v>250000</v>
      </c>
      <c r="BQ54" s="11">
        <f t="shared" si="27"/>
        <v>25000</v>
      </c>
      <c r="BR54" s="54">
        <v>150000</v>
      </c>
      <c r="BS54" s="11">
        <f>PLANTS!M115</f>
        <v>14577.408000000003</v>
      </c>
      <c r="BT54" s="139">
        <f t="shared" si="31"/>
        <v>532866</v>
      </c>
      <c r="BU54" s="83">
        <v>0</v>
      </c>
      <c r="BV54" s="88">
        <v>25000</v>
      </c>
      <c r="BW54" s="11">
        <f t="shared" si="32"/>
        <v>72439.591999999946</v>
      </c>
      <c r="BX54" s="11">
        <f t="shared" si="6"/>
        <v>425000</v>
      </c>
      <c r="BY54" s="13">
        <f t="shared" si="28"/>
        <v>1069883</v>
      </c>
    </row>
    <row r="55" spans="1:77" x14ac:dyDescent="0.25">
      <c r="A55" s="15">
        <v>37135</v>
      </c>
      <c r="B55" s="11">
        <f>B43*(1+C55)+SUM(D55:E55)</f>
        <v>3344544.6666666665</v>
      </c>
      <c r="C55" s="58">
        <v>0</v>
      </c>
      <c r="D55" s="54">
        <v>-50000</v>
      </c>
      <c r="E55" s="11">
        <f>PLANTS!P116</f>
        <v>202878</v>
      </c>
      <c r="F55" s="11">
        <f t="shared" si="8"/>
        <v>330000</v>
      </c>
      <c r="G55" s="11">
        <f t="shared" si="9"/>
        <v>1070000</v>
      </c>
      <c r="H55" s="11">
        <f t="shared" si="10"/>
        <v>750000</v>
      </c>
      <c r="I55" s="54">
        <v>50000</v>
      </c>
      <c r="J55" s="83">
        <v>400000</v>
      </c>
      <c r="K55" s="54">
        <v>325000</v>
      </c>
      <c r="M55" s="54">
        <v>50000</v>
      </c>
      <c r="N55" s="54">
        <v>300000</v>
      </c>
      <c r="O55" s="139">
        <f t="shared" si="11"/>
        <v>775000</v>
      </c>
      <c r="P55" s="11">
        <f t="shared" si="3"/>
        <v>3275000</v>
      </c>
      <c r="Q55" s="11">
        <f t="shared" si="12"/>
        <v>-69544.666666666511</v>
      </c>
      <c r="R55" s="13">
        <f t="shared" si="13"/>
        <v>48991503.999999993</v>
      </c>
      <c r="S55" s="73">
        <f t="shared" si="14"/>
        <v>2674746.1333333333</v>
      </c>
      <c r="T55" s="58">
        <v>0</v>
      </c>
      <c r="U55" s="54">
        <v>0</v>
      </c>
      <c r="V55" s="11">
        <f>PLANTS!S116</f>
        <v>173512.80000000002</v>
      </c>
      <c r="W55" s="83">
        <v>40000</v>
      </c>
      <c r="X55" s="11">
        <f t="shared" si="15"/>
        <v>325000</v>
      </c>
      <c r="Y55" s="54">
        <v>10000</v>
      </c>
      <c r="Z55" s="73">
        <f t="shared" si="16"/>
        <v>3049746.1333333333</v>
      </c>
      <c r="AA55" s="11">
        <f t="shared" si="17"/>
        <v>800000</v>
      </c>
      <c r="AB55" s="11">
        <f t="shared" si="18"/>
        <v>200000</v>
      </c>
      <c r="AC55" s="89">
        <f t="shared" si="19"/>
        <v>19117.959999999963</v>
      </c>
      <c r="AD55" s="11">
        <f t="shared" si="20"/>
        <v>1019117.96</v>
      </c>
      <c r="AE55" s="54">
        <v>1775000</v>
      </c>
      <c r="AF55" s="54">
        <v>198000</v>
      </c>
      <c r="AG55" s="11">
        <f t="shared" si="21"/>
        <v>2992117.96</v>
      </c>
      <c r="AH55" s="11">
        <f t="shared" si="22"/>
        <v>-57628.17333333334</v>
      </c>
      <c r="AI55" s="13">
        <f t="shared" si="23"/>
        <v>79319029.351999983</v>
      </c>
      <c r="AJ55" s="54">
        <v>2650000</v>
      </c>
      <c r="AK55" s="54">
        <v>2200000</v>
      </c>
      <c r="AL55" s="11">
        <f t="shared" si="24"/>
        <v>115760</v>
      </c>
      <c r="AM55" s="54">
        <v>22000</v>
      </c>
      <c r="AN55" s="11">
        <f>PLANTS!G116</f>
        <v>84240</v>
      </c>
      <c r="AO55" s="54">
        <v>2000000</v>
      </c>
      <c r="AP55" s="11">
        <f t="shared" si="25"/>
        <v>486000</v>
      </c>
      <c r="AQ55" s="54">
        <v>134000</v>
      </c>
      <c r="AR55" s="54">
        <v>330000</v>
      </c>
      <c r="AS55" s="54">
        <v>800000</v>
      </c>
      <c r="AT55" s="75">
        <v>250000</v>
      </c>
      <c r="AU55" s="88">
        <v>950000</v>
      </c>
      <c r="AV55" s="130">
        <f t="shared" si="33"/>
        <v>683680</v>
      </c>
      <c r="AW55" s="56">
        <f t="shared" si="5"/>
        <v>1633680</v>
      </c>
      <c r="AX55" s="83">
        <v>0</v>
      </c>
      <c r="AY55" s="11">
        <f>PLANTS!D116</f>
        <v>100440</v>
      </c>
      <c r="AZ55" s="83">
        <v>125000</v>
      </c>
      <c r="BA55" s="83">
        <v>825000</v>
      </c>
      <c r="BB55" s="83">
        <v>40000</v>
      </c>
      <c r="BC55" s="83">
        <v>75000</v>
      </c>
      <c r="BD55" s="11">
        <f t="shared" si="29"/>
        <v>601760</v>
      </c>
      <c r="BE55" s="129">
        <v>1070000</v>
      </c>
      <c r="BF55" s="54">
        <v>750000</v>
      </c>
      <c r="BG55" s="54">
        <v>200000</v>
      </c>
      <c r="BH55" s="54">
        <v>25000</v>
      </c>
      <c r="BI55" s="54">
        <v>10000</v>
      </c>
      <c r="BJ55" s="50">
        <f>PLANTS!J116</f>
        <v>81579.959999999992</v>
      </c>
      <c r="BK55" s="13">
        <f t="shared" si="34"/>
        <v>1066579.96</v>
      </c>
      <c r="BL55" s="83">
        <v>765000</v>
      </c>
      <c r="BM55" s="83">
        <v>140000</v>
      </c>
      <c r="BN55" s="83">
        <f t="shared" si="30"/>
        <v>224251</v>
      </c>
      <c r="BO55" s="83">
        <v>0</v>
      </c>
      <c r="BP55" s="11">
        <f t="shared" si="26"/>
        <v>250000</v>
      </c>
      <c r="BQ55" s="11">
        <f t="shared" si="27"/>
        <v>25000</v>
      </c>
      <c r="BR55" s="54">
        <v>150000</v>
      </c>
      <c r="BS55" s="11">
        <f>PLANTS!M116</f>
        <v>72887.040000000008</v>
      </c>
      <c r="BT55" s="139">
        <f t="shared" si="31"/>
        <v>588744</v>
      </c>
      <c r="BU55" s="83">
        <v>0</v>
      </c>
      <c r="BV55" s="88">
        <v>25000</v>
      </c>
      <c r="BW55" s="11">
        <f t="shared" si="32"/>
        <v>19117.959999999963</v>
      </c>
      <c r="BX55" s="11">
        <f t="shared" si="6"/>
        <v>400000</v>
      </c>
      <c r="BY55" s="13">
        <f t="shared" si="28"/>
        <v>1105749</v>
      </c>
    </row>
    <row r="56" spans="1:77" ht="13.8" thickBot="1" x14ac:dyDescent="0.3">
      <c r="A56" s="16">
        <v>37165</v>
      </c>
      <c r="B56" s="11">
        <f t="shared" si="7"/>
        <v>3242348.4516129033</v>
      </c>
      <c r="C56" s="58">
        <v>0</v>
      </c>
      <c r="D56" s="54">
        <v>-50000</v>
      </c>
      <c r="E56" s="11">
        <f>PLANTS!P117</f>
        <v>187542</v>
      </c>
      <c r="F56" s="11">
        <f t="shared" si="8"/>
        <v>400000</v>
      </c>
      <c r="G56" s="11">
        <f t="shared" si="9"/>
        <v>1175000</v>
      </c>
      <c r="H56" s="11">
        <f t="shared" si="10"/>
        <v>750000</v>
      </c>
      <c r="I56" s="54">
        <v>50000</v>
      </c>
      <c r="J56" s="83">
        <v>400000</v>
      </c>
      <c r="K56" s="54">
        <v>325000</v>
      </c>
      <c r="M56" s="54">
        <v>50000</v>
      </c>
      <c r="N56" s="54">
        <v>300000</v>
      </c>
      <c r="O56" s="139">
        <f t="shared" si="11"/>
        <v>775000</v>
      </c>
      <c r="P56" s="11">
        <f t="shared" si="3"/>
        <v>3450000</v>
      </c>
      <c r="Q56" s="11">
        <f t="shared" si="12"/>
        <v>207651.54838709673</v>
      </c>
      <c r="R56" s="13">
        <f t="shared" si="13"/>
        <v>55428701.999999993</v>
      </c>
      <c r="S56" s="73">
        <f t="shared" si="14"/>
        <v>2569202.1677419357</v>
      </c>
      <c r="T56" s="58">
        <v>0</v>
      </c>
      <c r="U56" s="54">
        <v>0</v>
      </c>
      <c r="V56" s="11">
        <f>PLANTS!S117</f>
        <v>171331.20000000001</v>
      </c>
      <c r="W56" s="83">
        <v>40000</v>
      </c>
      <c r="X56" s="11">
        <f t="shared" si="15"/>
        <v>325000</v>
      </c>
      <c r="Y56" s="54">
        <v>10000</v>
      </c>
      <c r="Z56" s="73">
        <f t="shared" si="16"/>
        <v>2944202.1677419357</v>
      </c>
      <c r="AA56" s="11">
        <f t="shared" si="17"/>
        <v>800000</v>
      </c>
      <c r="AB56" s="11">
        <f t="shared" si="18"/>
        <v>200000</v>
      </c>
      <c r="AC56" s="89">
        <f t="shared" si="19"/>
        <v>22255.959999999963</v>
      </c>
      <c r="AD56" s="11">
        <f t="shared" si="20"/>
        <v>1022255.96</v>
      </c>
      <c r="AE56" s="54">
        <v>1775000</v>
      </c>
      <c r="AF56" s="54">
        <v>198000</v>
      </c>
      <c r="AG56" s="11">
        <f t="shared" si="21"/>
        <v>2995255.96</v>
      </c>
      <c r="AH56" s="11">
        <f t="shared" si="22"/>
        <v>51053.792258064263</v>
      </c>
      <c r="AI56" s="13">
        <f t="shared" si="23"/>
        <v>80901696.911999971</v>
      </c>
      <c r="AJ56" s="54">
        <v>2650000</v>
      </c>
      <c r="AK56" s="54">
        <v>2200000</v>
      </c>
      <c r="AL56" s="11">
        <f t="shared" si="24"/>
        <v>115760</v>
      </c>
      <c r="AM56" s="54">
        <v>38000</v>
      </c>
      <c r="AN56" s="11">
        <f>PLANTS!G117</f>
        <v>84240</v>
      </c>
      <c r="AO56" s="54">
        <v>2000000</v>
      </c>
      <c r="AP56" s="11">
        <f t="shared" si="25"/>
        <v>411000</v>
      </c>
      <c r="AQ56" s="54">
        <v>139000</v>
      </c>
      <c r="AR56" s="54">
        <v>400000</v>
      </c>
      <c r="AS56" s="54">
        <v>800000</v>
      </c>
      <c r="AT56" s="75">
        <v>250000</v>
      </c>
      <c r="AU56" s="88">
        <v>950000</v>
      </c>
      <c r="AV56" s="130">
        <f t="shared" si="33"/>
        <v>638680</v>
      </c>
      <c r="AW56" s="56">
        <f t="shared" ref="AW56:AW61" si="35">BE56+SUM(AY56:BC56)-BD56-AX56</f>
        <v>1588680</v>
      </c>
      <c r="AX56" s="83">
        <v>200000</v>
      </c>
      <c r="AY56" s="11">
        <f>PLANTS!D117</f>
        <v>100440</v>
      </c>
      <c r="AZ56" s="83">
        <v>125000</v>
      </c>
      <c r="BA56" s="83">
        <v>800000</v>
      </c>
      <c r="BB56" s="83">
        <v>40000</v>
      </c>
      <c r="BC56" s="83">
        <v>75000</v>
      </c>
      <c r="BD56" s="11">
        <f t="shared" si="29"/>
        <v>526760</v>
      </c>
      <c r="BE56" s="129">
        <v>1175000</v>
      </c>
      <c r="BF56" s="54">
        <v>750000</v>
      </c>
      <c r="BG56" s="54">
        <v>200000</v>
      </c>
      <c r="BH56" s="54">
        <v>25000</v>
      </c>
      <c r="BI56" s="54">
        <v>10000</v>
      </c>
      <c r="BJ56" s="50">
        <f>PLANTS!J117</f>
        <v>81579.959999999992</v>
      </c>
      <c r="BK56" s="13">
        <f t="shared" si="34"/>
        <v>1066579.96</v>
      </c>
      <c r="BL56" s="83">
        <v>775000</v>
      </c>
      <c r="BM56" s="83">
        <v>140000</v>
      </c>
      <c r="BN56" s="83">
        <f t="shared" si="30"/>
        <v>225459</v>
      </c>
      <c r="BO56" s="83">
        <v>0</v>
      </c>
      <c r="BP56" s="11">
        <f t="shared" si="26"/>
        <v>250000</v>
      </c>
      <c r="BQ56" s="11">
        <f t="shared" si="27"/>
        <v>25000</v>
      </c>
      <c r="BR56" s="54">
        <v>150000</v>
      </c>
      <c r="BS56" s="11">
        <f>PLANTS!M117</f>
        <v>72887.040000000008</v>
      </c>
      <c r="BT56" s="139">
        <f t="shared" si="31"/>
        <v>594398</v>
      </c>
      <c r="BU56" s="83">
        <v>0</v>
      </c>
      <c r="BV56" s="88">
        <v>25000</v>
      </c>
      <c r="BW56" s="11">
        <f t="shared" si="32"/>
        <v>22255.959999999963</v>
      </c>
      <c r="BX56" s="11">
        <f t="shared" si="6"/>
        <v>400000</v>
      </c>
      <c r="BY56" s="13">
        <f t="shared" si="28"/>
        <v>1114541</v>
      </c>
    </row>
    <row r="57" spans="1:77" x14ac:dyDescent="0.25">
      <c r="A57" s="15">
        <v>37196</v>
      </c>
      <c r="B57" s="11">
        <f t="shared" si="7"/>
        <v>3263580</v>
      </c>
      <c r="C57" s="58">
        <v>0</v>
      </c>
      <c r="D57" s="54">
        <v>-350000</v>
      </c>
      <c r="E57" s="11">
        <f>PLANTS!P118</f>
        <v>104580</v>
      </c>
      <c r="F57" s="11">
        <f t="shared" si="8"/>
        <v>430000</v>
      </c>
      <c r="G57" s="11">
        <f t="shared" si="9"/>
        <v>1175000</v>
      </c>
      <c r="H57" s="11">
        <f t="shared" si="10"/>
        <v>725000</v>
      </c>
      <c r="I57" s="54">
        <v>50000</v>
      </c>
      <c r="J57" s="83">
        <v>400000</v>
      </c>
      <c r="K57" s="54">
        <v>325000</v>
      </c>
      <c r="M57" s="54">
        <v>50000</v>
      </c>
      <c r="N57" s="54">
        <v>300000</v>
      </c>
      <c r="O57" s="139">
        <f t="shared" si="11"/>
        <v>775000</v>
      </c>
      <c r="P57" s="11">
        <f t="shared" si="3"/>
        <v>3455000</v>
      </c>
      <c r="Q57" s="11">
        <f t="shared" si="12"/>
        <v>191420</v>
      </c>
      <c r="R57" s="13">
        <f t="shared" si="13"/>
        <v>61171301.999999993</v>
      </c>
      <c r="S57" s="73">
        <f t="shared" si="14"/>
        <v>2984612</v>
      </c>
      <c r="T57" s="58">
        <v>0</v>
      </c>
      <c r="U57" s="54">
        <v>-100000</v>
      </c>
      <c r="V57" s="11">
        <f>PLANTS!S118</f>
        <v>111312</v>
      </c>
      <c r="W57" s="83">
        <v>40000</v>
      </c>
      <c r="X57" s="11">
        <f t="shared" si="15"/>
        <v>325000</v>
      </c>
      <c r="Y57" s="54">
        <v>10000</v>
      </c>
      <c r="Z57" s="73">
        <f t="shared" si="16"/>
        <v>3359612</v>
      </c>
      <c r="AA57" s="11">
        <f t="shared" si="17"/>
        <v>800000</v>
      </c>
      <c r="AB57" s="11">
        <f t="shared" si="18"/>
        <v>245000</v>
      </c>
      <c r="AC57" s="89">
        <f t="shared" si="19"/>
        <v>43977.399999999907</v>
      </c>
      <c r="AD57" s="11">
        <f t="shared" si="20"/>
        <v>1088977.3999999999</v>
      </c>
      <c r="AE57" s="54">
        <v>1800000</v>
      </c>
      <c r="AF57" s="54">
        <v>198000</v>
      </c>
      <c r="AG57" s="11">
        <f t="shared" si="21"/>
        <v>3086977.4</v>
      </c>
      <c r="AH57" s="11">
        <f t="shared" si="22"/>
        <v>-272634.60000000009</v>
      </c>
      <c r="AI57" s="13">
        <f t="shared" si="23"/>
        <v>72722658.911999971</v>
      </c>
      <c r="AJ57" s="54">
        <v>2650000</v>
      </c>
      <c r="AK57" s="54">
        <v>2250000</v>
      </c>
      <c r="AL57" s="11">
        <f t="shared" si="24"/>
        <v>93840</v>
      </c>
      <c r="AM57" s="54">
        <v>0</v>
      </c>
      <c r="AN57" s="11">
        <f>PLANTS!G118</f>
        <v>56160</v>
      </c>
      <c r="AO57" s="54">
        <v>2100000</v>
      </c>
      <c r="AP57" s="11">
        <f t="shared" si="25"/>
        <v>417000</v>
      </c>
      <c r="AQ57" s="54">
        <v>203000</v>
      </c>
      <c r="AR57" s="54">
        <v>430000</v>
      </c>
      <c r="AS57" s="54">
        <v>800000</v>
      </c>
      <c r="AT57" s="75">
        <v>250000</v>
      </c>
      <c r="AU57" s="88">
        <v>950000</v>
      </c>
      <c r="AV57" s="130">
        <f t="shared" si="33"/>
        <v>671120</v>
      </c>
      <c r="AW57" s="56">
        <f t="shared" si="35"/>
        <v>1621120</v>
      </c>
      <c r="AX57" s="83">
        <v>200000</v>
      </c>
      <c r="AY57" s="11">
        <f>PLANTS!D118</f>
        <v>66960</v>
      </c>
      <c r="AZ57" s="83">
        <v>125000</v>
      </c>
      <c r="BA57" s="83">
        <v>850000</v>
      </c>
      <c r="BB57" s="83">
        <v>40000</v>
      </c>
      <c r="BC57" s="83">
        <v>75000</v>
      </c>
      <c r="BD57" s="11">
        <f t="shared" si="29"/>
        <v>510840</v>
      </c>
      <c r="BE57" s="129">
        <v>1175000</v>
      </c>
      <c r="BF57" s="54">
        <v>725000</v>
      </c>
      <c r="BG57" s="54">
        <v>245000</v>
      </c>
      <c r="BH57" s="54">
        <v>25000</v>
      </c>
      <c r="BI57" s="54">
        <v>10000</v>
      </c>
      <c r="BJ57" s="50">
        <f>PLANTS!J118</f>
        <v>54386.639999999992</v>
      </c>
      <c r="BK57" s="13">
        <f>SUM(BF57:BJ57)</f>
        <v>1059386.6399999999</v>
      </c>
      <c r="BL57" s="83">
        <v>810000</v>
      </c>
      <c r="BM57" s="83">
        <v>140000</v>
      </c>
      <c r="BN57" s="83">
        <f t="shared" si="30"/>
        <v>308003</v>
      </c>
      <c r="BO57" s="83">
        <v>0</v>
      </c>
      <c r="BP57" s="11">
        <f t="shared" si="26"/>
        <v>250000</v>
      </c>
      <c r="BQ57" s="11">
        <f t="shared" si="27"/>
        <v>25000</v>
      </c>
      <c r="BR57" s="54">
        <v>150000</v>
      </c>
      <c r="BS57" s="11">
        <f>PLANTS!M118</f>
        <v>58719.6</v>
      </c>
      <c r="BT57" s="139">
        <f t="shared" si="31"/>
        <v>539300</v>
      </c>
      <c r="BU57" s="83">
        <v>0</v>
      </c>
      <c r="BV57" s="88">
        <v>25000</v>
      </c>
      <c r="BW57" s="11">
        <f t="shared" si="32"/>
        <v>43977.399999999907</v>
      </c>
      <c r="BX57" s="11">
        <f t="shared" si="6"/>
        <v>400000</v>
      </c>
      <c r="BY57" s="13">
        <f t="shared" si="28"/>
        <v>1066997</v>
      </c>
    </row>
    <row r="58" spans="1:77" x14ac:dyDescent="0.25">
      <c r="A58" s="15">
        <v>37226</v>
      </c>
      <c r="B58" s="11">
        <f t="shared" si="7"/>
        <v>3608705.4193548388</v>
      </c>
      <c r="C58" s="58">
        <v>0</v>
      </c>
      <c r="D58" s="54">
        <v>50000</v>
      </c>
      <c r="E58" s="11">
        <f>PLANTS!P119</f>
        <v>125028</v>
      </c>
      <c r="F58" s="11">
        <f t="shared" si="8"/>
        <v>430000</v>
      </c>
      <c r="G58" s="11">
        <f t="shared" si="9"/>
        <v>1150000</v>
      </c>
      <c r="H58" s="11">
        <f t="shared" si="10"/>
        <v>725000</v>
      </c>
      <c r="I58" s="54">
        <v>50000</v>
      </c>
      <c r="J58" s="83">
        <v>375000</v>
      </c>
      <c r="K58" s="54">
        <v>325000</v>
      </c>
      <c r="M58" s="54">
        <v>50000</v>
      </c>
      <c r="N58" s="54">
        <v>300000</v>
      </c>
      <c r="O58" s="139">
        <f t="shared" si="11"/>
        <v>750000</v>
      </c>
      <c r="P58" s="11">
        <f t="shared" si="3"/>
        <v>3405000</v>
      </c>
      <c r="Q58" s="11">
        <f t="shared" si="12"/>
        <v>-203705.41935483878</v>
      </c>
      <c r="R58" s="13">
        <f t="shared" si="13"/>
        <v>54856433.999999993</v>
      </c>
      <c r="S58" s="73">
        <f t="shared" si="14"/>
        <v>2895156.2838709676</v>
      </c>
      <c r="T58" s="58">
        <v>0</v>
      </c>
      <c r="U58" s="54">
        <v>-100000</v>
      </c>
      <c r="V58" s="11">
        <f>PLANTS!S119</f>
        <v>114220.8</v>
      </c>
      <c r="W58" s="83">
        <v>40000</v>
      </c>
      <c r="X58" s="11">
        <f t="shared" si="15"/>
        <v>325000</v>
      </c>
      <c r="Y58" s="54">
        <v>10000</v>
      </c>
      <c r="Z58" s="73">
        <f t="shared" si="16"/>
        <v>3270156.2838709676</v>
      </c>
      <c r="AA58" s="11">
        <f t="shared" si="17"/>
        <v>800000</v>
      </c>
      <c r="AB58" s="11">
        <f t="shared" si="18"/>
        <v>245000</v>
      </c>
      <c r="AC58" s="89">
        <f t="shared" si="19"/>
        <v>54636.439999999944</v>
      </c>
      <c r="AD58" s="11">
        <f t="shared" si="20"/>
        <v>1099636.44</v>
      </c>
      <c r="AE58" s="54">
        <v>1800000</v>
      </c>
      <c r="AF58" s="54">
        <v>198000</v>
      </c>
      <c r="AG58" s="11">
        <f t="shared" si="21"/>
        <v>3097636.44</v>
      </c>
      <c r="AH58" s="11">
        <f t="shared" si="22"/>
        <v>-172519.84387096763</v>
      </c>
      <c r="AI58" s="13">
        <f t="shared" si="23"/>
        <v>67374543.751999974</v>
      </c>
      <c r="AJ58" s="54">
        <v>2650000</v>
      </c>
      <c r="AK58" s="54">
        <v>2250000</v>
      </c>
      <c r="AL58" s="11">
        <f t="shared" si="24"/>
        <v>93840</v>
      </c>
      <c r="AM58" s="54">
        <v>0</v>
      </c>
      <c r="AN58" s="11">
        <f>PLANTS!G119</f>
        <v>56160</v>
      </c>
      <c r="AO58" s="54">
        <v>2100000</v>
      </c>
      <c r="AP58" s="11">
        <f t="shared" si="25"/>
        <v>417000</v>
      </c>
      <c r="AQ58" s="54">
        <v>203000</v>
      </c>
      <c r="AR58" s="54">
        <v>430000</v>
      </c>
      <c r="AS58" s="54">
        <v>800000</v>
      </c>
      <c r="AT58" s="75">
        <v>250000</v>
      </c>
      <c r="AU58" s="88">
        <v>950000</v>
      </c>
      <c r="AV58" s="130">
        <f t="shared" si="33"/>
        <v>671120</v>
      </c>
      <c r="AW58" s="56">
        <f t="shared" si="35"/>
        <v>1621120</v>
      </c>
      <c r="AX58" s="83">
        <v>200000</v>
      </c>
      <c r="AY58" s="11">
        <f>PLANTS!D119</f>
        <v>66960</v>
      </c>
      <c r="AZ58" s="83">
        <v>125000</v>
      </c>
      <c r="BA58" s="83">
        <v>875000</v>
      </c>
      <c r="BB58" s="83">
        <v>40000</v>
      </c>
      <c r="BC58" s="83">
        <v>75000</v>
      </c>
      <c r="BD58" s="11">
        <f t="shared" si="29"/>
        <v>510840</v>
      </c>
      <c r="BE58" s="129">
        <v>1150000</v>
      </c>
      <c r="BF58" s="54">
        <v>725000</v>
      </c>
      <c r="BG58" s="54">
        <v>245000</v>
      </c>
      <c r="BH58" s="54">
        <v>25000</v>
      </c>
      <c r="BI58" s="54">
        <v>10000</v>
      </c>
      <c r="BJ58" s="50">
        <f>PLANTS!J119</f>
        <v>54386.639999999992</v>
      </c>
      <c r="BK58" s="13">
        <f t="shared" si="34"/>
        <v>1059386.6399999999</v>
      </c>
      <c r="BL58" s="83">
        <v>810000</v>
      </c>
      <c r="BM58" s="83">
        <v>140000</v>
      </c>
      <c r="BN58" s="83">
        <f t="shared" si="30"/>
        <v>314779</v>
      </c>
      <c r="BO58" s="83">
        <v>0</v>
      </c>
      <c r="BP58" s="11">
        <f t="shared" si="26"/>
        <v>250000</v>
      </c>
      <c r="BQ58" s="11">
        <f t="shared" si="27"/>
        <v>25000</v>
      </c>
      <c r="BR58" s="54">
        <v>150000</v>
      </c>
      <c r="BS58" s="11">
        <f>PLANTS!M119</f>
        <v>99232.56</v>
      </c>
      <c r="BT58" s="139">
        <f>BT46+BU58</f>
        <v>506352</v>
      </c>
      <c r="BU58" s="83">
        <v>0</v>
      </c>
      <c r="BV58" s="88">
        <v>25000</v>
      </c>
      <c r="BW58" s="11">
        <f t="shared" si="32"/>
        <v>54636.439999999944</v>
      </c>
      <c r="BX58" s="11">
        <f t="shared" si="6"/>
        <v>375000</v>
      </c>
      <c r="BY58" s="13">
        <f t="shared" si="28"/>
        <v>1060221</v>
      </c>
    </row>
    <row r="59" spans="1:77" x14ac:dyDescent="0.25">
      <c r="A59" s="15">
        <v>37257</v>
      </c>
      <c r="B59" s="11">
        <f t="shared" si="7"/>
        <v>3916413</v>
      </c>
      <c r="C59" s="58">
        <v>0</v>
      </c>
      <c r="D59" s="54">
        <v>-450000</v>
      </c>
      <c r="E59" s="11">
        <f>PLANTS!P120</f>
        <v>135252</v>
      </c>
      <c r="F59" s="11">
        <f t="shared" si="8"/>
        <v>430000</v>
      </c>
      <c r="G59" s="11">
        <f t="shared" si="9"/>
        <v>1100000</v>
      </c>
      <c r="H59" s="11">
        <f t="shared" si="10"/>
        <v>725000</v>
      </c>
      <c r="I59" s="54">
        <v>50000</v>
      </c>
      <c r="J59" s="83">
        <v>400000</v>
      </c>
      <c r="K59" s="54">
        <v>325000</v>
      </c>
      <c r="M59" s="54">
        <v>50000</v>
      </c>
      <c r="N59" s="54">
        <v>300000</v>
      </c>
      <c r="O59" s="139">
        <f t="shared" si="11"/>
        <v>775000</v>
      </c>
      <c r="P59" s="11">
        <f t="shared" si="3"/>
        <v>3380000</v>
      </c>
      <c r="Q59" s="11">
        <f t="shared" si="12"/>
        <v>-536413</v>
      </c>
      <c r="R59" s="13">
        <f t="shared" si="13"/>
        <v>38227630.999999993</v>
      </c>
      <c r="S59" s="73">
        <f t="shared" si="14"/>
        <v>3055965.2</v>
      </c>
      <c r="T59" s="58">
        <v>0</v>
      </c>
      <c r="U59" s="54">
        <v>-100000</v>
      </c>
      <c r="V59" s="11">
        <f>PLANTS!S120</f>
        <v>115675.2</v>
      </c>
      <c r="W59" s="83">
        <v>40000</v>
      </c>
      <c r="X59" s="11">
        <f t="shared" si="15"/>
        <v>325000</v>
      </c>
      <c r="Y59" s="54">
        <v>10000</v>
      </c>
      <c r="Z59" s="73">
        <f t="shared" si="16"/>
        <v>3430965.2</v>
      </c>
      <c r="AA59" s="11">
        <f t="shared" si="17"/>
        <v>800000</v>
      </c>
      <c r="AB59" s="11">
        <f t="shared" si="18"/>
        <v>245000</v>
      </c>
      <c r="AC59" s="89">
        <f t="shared" si="19"/>
        <v>34036.439999999944</v>
      </c>
      <c r="AD59" s="11">
        <f t="shared" si="20"/>
        <v>1079036.44</v>
      </c>
      <c r="AE59" s="54">
        <v>1800000</v>
      </c>
      <c r="AF59" s="54">
        <v>198000</v>
      </c>
      <c r="AG59" s="11">
        <f t="shared" si="21"/>
        <v>3077036.44</v>
      </c>
      <c r="AH59" s="11">
        <f t="shared" si="22"/>
        <v>-353928.76000000024</v>
      </c>
      <c r="AI59" s="13">
        <f t="shared" si="23"/>
        <v>56402752.191999964</v>
      </c>
      <c r="AJ59" s="54">
        <v>2650000</v>
      </c>
      <c r="AK59" s="54">
        <v>2250000</v>
      </c>
      <c r="AL59" s="11">
        <f>AK59-AN59-AO59</f>
        <v>93840</v>
      </c>
      <c r="AM59" s="54">
        <v>0</v>
      </c>
      <c r="AN59" s="11">
        <f>PLANTS!G120</f>
        <v>56160</v>
      </c>
      <c r="AO59" s="54">
        <v>2100000</v>
      </c>
      <c r="AP59" s="11">
        <f t="shared" si="25"/>
        <v>373000</v>
      </c>
      <c r="AQ59" s="54">
        <v>247000</v>
      </c>
      <c r="AR59" s="54">
        <v>430000</v>
      </c>
      <c r="AS59" s="54">
        <v>800000</v>
      </c>
      <c r="AT59" s="75">
        <v>250000</v>
      </c>
      <c r="AU59" s="88">
        <v>950000</v>
      </c>
      <c r="AV59" s="130">
        <f t="shared" si="33"/>
        <v>665120</v>
      </c>
      <c r="AW59" s="56">
        <f t="shared" si="35"/>
        <v>1615120</v>
      </c>
      <c r="AX59" s="83">
        <v>200000</v>
      </c>
      <c r="AY59" s="11">
        <f>PLANTS!D120</f>
        <v>66960</v>
      </c>
      <c r="AZ59" s="83">
        <v>125000</v>
      </c>
      <c r="BA59" s="83">
        <v>875000</v>
      </c>
      <c r="BB59" s="83">
        <v>40000</v>
      </c>
      <c r="BC59" s="83">
        <v>75000</v>
      </c>
      <c r="BD59" s="11">
        <f t="shared" si="29"/>
        <v>466840</v>
      </c>
      <c r="BE59" s="129">
        <v>1100000</v>
      </c>
      <c r="BF59" s="54">
        <v>725000</v>
      </c>
      <c r="BG59" s="54">
        <v>245000</v>
      </c>
      <c r="BH59" s="54">
        <v>25000</v>
      </c>
      <c r="BI59" s="54">
        <v>10000</v>
      </c>
      <c r="BJ59" s="50">
        <f>PLANTS!J120</f>
        <v>54386.639999999992</v>
      </c>
      <c r="BK59" s="13">
        <f t="shared" si="34"/>
        <v>1059386.6399999999</v>
      </c>
      <c r="BL59" s="83">
        <v>810000</v>
      </c>
      <c r="BM59" s="83">
        <v>140000</v>
      </c>
      <c r="BN59" s="83">
        <f t="shared" si="30"/>
        <v>294421</v>
      </c>
      <c r="BO59" s="83">
        <v>0</v>
      </c>
      <c r="BP59" s="11">
        <f t="shared" si="26"/>
        <v>250000</v>
      </c>
      <c r="BQ59" s="11">
        <f t="shared" si="27"/>
        <v>25000</v>
      </c>
      <c r="BR59" s="54">
        <v>150000</v>
      </c>
      <c r="BS59" s="11">
        <f>PLANTS!M120</f>
        <v>99232.56</v>
      </c>
      <c r="BT59" s="139">
        <f t="shared" si="31"/>
        <v>522310</v>
      </c>
      <c r="BU59" s="83">
        <v>0</v>
      </c>
      <c r="BV59" s="88">
        <v>25000</v>
      </c>
      <c r="BW59" s="11">
        <f t="shared" si="32"/>
        <v>34036.439999999944</v>
      </c>
      <c r="BX59" s="11">
        <f t="shared" si="6"/>
        <v>400000</v>
      </c>
      <c r="BY59" s="13">
        <f t="shared" si="28"/>
        <v>1080579</v>
      </c>
    </row>
    <row r="60" spans="1:77" x14ac:dyDescent="0.25">
      <c r="A60" s="15">
        <v>37288</v>
      </c>
      <c r="B60" s="11">
        <f t="shared" si="7"/>
        <v>3679002</v>
      </c>
      <c r="C60" s="58">
        <v>0</v>
      </c>
      <c r="D60" s="54">
        <v>-550000</v>
      </c>
      <c r="E60" s="11">
        <f>PLANTS!P121</f>
        <v>135252</v>
      </c>
      <c r="F60" s="11">
        <f t="shared" si="8"/>
        <v>500000</v>
      </c>
      <c r="G60" s="11">
        <f t="shared" si="9"/>
        <v>1100000</v>
      </c>
      <c r="H60" s="11">
        <f t="shared" si="10"/>
        <v>725000</v>
      </c>
      <c r="I60" s="54">
        <v>50000</v>
      </c>
      <c r="J60" s="83">
        <v>400000</v>
      </c>
      <c r="K60" s="54">
        <v>325000</v>
      </c>
      <c r="M60" s="54">
        <v>50000</v>
      </c>
      <c r="N60" s="54">
        <v>300000</v>
      </c>
      <c r="O60" s="139">
        <f t="shared" si="11"/>
        <v>775000</v>
      </c>
      <c r="P60" s="11">
        <f t="shared" si="3"/>
        <v>3450000</v>
      </c>
      <c r="Q60" s="11">
        <f t="shared" si="12"/>
        <v>-229002</v>
      </c>
      <c r="R60" s="13">
        <f t="shared" si="13"/>
        <v>31815574.999999993</v>
      </c>
      <c r="S60" s="73">
        <f t="shared" si="14"/>
        <v>2844068.2</v>
      </c>
      <c r="T60" s="58">
        <v>0</v>
      </c>
      <c r="U60" s="54">
        <v>-100000</v>
      </c>
      <c r="V60" s="11">
        <f>PLANTS!S121</f>
        <v>115675.2</v>
      </c>
      <c r="W60" s="83">
        <v>40000</v>
      </c>
      <c r="X60" s="11">
        <f t="shared" si="15"/>
        <v>325000</v>
      </c>
      <c r="Y60" s="54">
        <v>10000</v>
      </c>
      <c r="Z60" s="73">
        <f t="shared" si="16"/>
        <v>3219068.2</v>
      </c>
      <c r="AA60" s="11">
        <f t="shared" si="17"/>
        <v>730000</v>
      </c>
      <c r="AB60" s="11">
        <f t="shared" si="18"/>
        <v>245000</v>
      </c>
      <c r="AC60" s="89">
        <f t="shared" si="19"/>
        <v>92986.439999999944</v>
      </c>
      <c r="AD60" s="11">
        <f t="shared" si="20"/>
        <v>1067986.44</v>
      </c>
      <c r="AE60" s="54">
        <v>1800000</v>
      </c>
      <c r="AF60" s="54">
        <v>198000</v>
      </c>
      <c r="AG60" s="11">
        <f t="shared" si="21"/>
        <v>3065986.44</v>
      </c>
      <c r="AH60" s="11">
        <f t="shared" si="22"/>
        <v>-153081.76000000024</v>
      </c>
      <c r="AI60" s="13">
        <f t="shared" si="23"/>
        <v>52116462.911999956</v>
      </c>
      <c r="AJ60" s="54">
        <v>2650000</v>
      </c>
      <c r="AK60" s="54">
        <v>2250000</v>
      </c>
      <c r="AL60" s="11">
        <f t="shared" si="24"/>
        <v>93840</v>
      </c>
      <c r="AM60" s="54">
        <v>0</v>
      </c>
      <c r="AN60" s="11">
        <f>PLANTS!G121</f>
        <v>56160</v>
      </c>
      <c r="AO60" s="54">
        <v>2100000</v>
      </c>
      <c r="AP60" s="11">
        <f t="shared" si="25"/>
        <v>380000</v>
      </c>
      <c r="AQ60" s="54">
        <v>240000</v>
      </c>
      <c r="AR60" s="54">
        <v>500000</v>
      </c>
      <c r="AS60" s="54">
        <v>730000</v>
      </c>
      <c r="AT60" s="75">
        <v>250000</v>
      </c>
      <c r="AU60" s="88">
        <v>950000</v>
      </c>
      <c r="AV60" s="130">
        <f t="shared" si="33"/>
        <v>663520</v>
      </c>
      <c r="AW60" s="56">
        <f t="shared" si="35"/>
        <v>1613520</v>
      </c>
      <c r="AX60" s="83">
        <v>200000</v>
      </c>
      <c r="AY60" s="11">
        <f>PLANTS!D121</f>
        <v>72360</v>
      </c>
      <c r="AZ60" s="83">
        <v>125000</v>
      </c>
      <c r="BA60" s="83">
        <v>875000</v>
      </c>
      <c r="BB60" s="83">
        <v>40000</v>
      </c>
      <c r="BC60" s="83">
        <v>75000</v>
      </c>
      <c r="BD60" s="11">
        <f t="shared" si="29"/>
        <v>473840</v>
      </c>
      <c r="BE60" s="129">
        <v>1100000</v>
      </c>
      <c r="BF60" s="54">
        <v>725000</v>
      </c>
      <c r="BG60" s="54">
        <v>245000</v>
      </c>
      <c r="BH60" s="54">
        <v>25000</v>
      </c>
      <c r="BI60" s="54">
        <v>10000</v>
      </c>
      <c r="BJ60" s="50">
        <f>PLANTS!J121</f>
        <v>54386.639999999992</v>
      </c>
      <c r="BK60" s="13">
        <f t="shared" si="34"/>
        <v>1059386.6399999999</v>
      </c>
      <c r="BL60" s="83">
        <v>810000</v>
      </c>
      <c r="BM60" s="83">
        <v>140000</v>
      </c>
      <c r="BN60" s="83">
        <f t="shared" si="30"/>
        <v>293981</v>
      </c>
      <c r="BO60" s="83">
        <v>0</v>
      </c>
      <c r="BP60" s="11">
        <f t="shared" si="26"/>
        <v>250000</v>
      </c>
      <c r="BQ60" s="11">
        <f t="shared" si="27"/>
        <v>25000</v>
      </c>
      <c r="BR60" s="54">
        <v>150000</v>
      </c>
      <c r="BS60" s="11">
        <f>PLANTS!M121</f>
        <v>99232.56</v>
      </c>
      <c r="BT60" s="139">
        <f t="shared" si="31"/>
        <v>463800</v>
      </c>
      <c r="BU60" s="83">
        <v>0</v>
      </c>
      <c r="BV60" s="88">
        <v>25000</v>
      </c>
      <c r="BW60" s="11">
        <f t="shared" si="32"/>
        <v>92986.439999999944</v>
      </c>
      <c r="BX60" s="11">
        <f t="shared" si="6"/>
        <v>400000</v>
      </c>
      <c r="BY60" s="13">
        <f t="shared" si="28"/>
        <v>1081019</v>
      </c>
    </row>
    <row r="61" spans="1:77" ht="13.8" thickBot="1" x14ac:dyDescent="0.3">
      <c r="A61" s="15">
        <v>37316</v>
      </c>
      <c r="B61" s="50">
        <f>B49*(1+C61)+SUM(D61:E61)</f>
        <v>3235419</v>
      </c>
      <c r="C61" s="74">
        <v>0</v>
      </c>
      <c r="D61" s="55">
        <v>-150000</v>
      </c>
      <c r="E61" s="11">
        <f>PLANTS!P122</f>
        <v>104580</v>
      </c>
      <c r="F61" s="11">
        <f t="shared" si="8"/>
        <v>530000</v>
      </c>
      <c r="G61" s="50">
        <f t="shared" si="9"/>
        <v>1100000</v>
      </c>
      <c r="H61" s="50">
        <f t="shared" si="10"/>
        <v>725000</v>
      </c>
      <c r="I61" s="55">
        <v>50000</v>
      </c>
      <c r="J61" s="84">
        <v>425000</v>
      </c>
      <c r="K61" s="55">
        <v>325000</v>
      </c>
      <c r="L61" s="50"/>
      <c r="M61" s="54">
        <v>50000</v>
      </c>
      <c r="N61" s="55">
        <v>300000</v>
      </c>
      <c r="O61" s="139">
        <f t="shared" si="11"/>
        <v>800000</v>
      </c>
      <c r="P61" s="50">
        <f t="shared" si="3"/>
        <v>3505000</v>
      </c>
      <c r="Q61" s="11">
        <f t="shared" si="12"/>
        <v>269581</v>
      </c>
      <c r="R61" s="13">
        <f t="shared" si="13"/>
        <v>40172585.999999993</v>
      </c>
      <c r="S61" s="73">
        <f t="shared" si="14"/>
        <v>2363764</v>
      </c>
      <c r="T61" s="58">
        <v>0</v>
      </c>
      <c r="U61" s="54">
        <v>-100000</v>
      </c>
      <c r="V61" s="11">
        <f>PLANTS!S122</f>
        <v>111312</v>
      </c>
      <c r="W61" s="83">
        <v>40000</v>
      </c>
      <c r="X61" s="50">
        <f t="shared" si="15"/>
        <v>325000</v>
      </c>
      <c r="Y61" s="54">
        <v>10000</v>
      </c>
      <c r="Z61" s="73">
        <f t="shared" si="16"/>
        <v>2738764</v>
      </c>
      <c r="AA61" s="50">
        <f t="shared" si="17"/>
        <v>700000</v>
      </c>
      <c r="AB61" s="50">
        <f t="shared" si="18"/>
        <v>245000</v>
      </c>
      <c r="AC61" s="89">
        <f t="shared" si="19"/>
        <v>167165.6399999999</v>
      </c>
      <c r="AD61" s="11">
        <f t="shared" si="20"/>
        <v>1112165.6399999999</v>
      </c>
      <c r="AE61" s="54">
        <v>1800000</v>
      </c>
      <c r="AF61" s="54">
        <v>198000</v>
      </c>
      <c r="AG61" s="11">
        <f t="shared" si="21"/>
        <v>3110165.6399999997</v>
      </c>
      <c r="AH61" s="11">
        <f t="shared" si="22"/>
        <v>371401.63999999966</v>
      </c>
      <c r="AI61" s="13">
        <f t="shared" si="23"/>
        <v>63629913.751999944</v>
      </c>
      <c r="AJ61" s="54">
        <v>2650000</v>
      </c>
      <c r="AK61" s="54">
        <v>2250000</v>
      </c>
      <c r="AL61" s="50">
        <f t="shared" si="24"/>
        <v>93840</v>
      </c>
      <c r="AM61" s="55">
        <v>0</v>
      </c>
      <c r="AN61" s="11">
        <f>PLANTS!G122</f>
        <v>56160</v>
      </c>
      <c r="AO61" s="55">
        <v>2100000</v>
      </c>
      <c r="AP61" s="50">
        <f t="shared" si="25"/>
        <v>438000</v>
      </c>
      <c r="AQ61" s="55">
        <v>182000</v>
      </c>
      <c r="AR61" s="54">
        <v>530000</v>
      </c>
      <c r="AS61" s="54">
        <v>700000</v>
      </c>
      <c r="AT61" s="75">
        <v>250000</v>
      </c>
      <c r="AU61" s="88">
        <v>950000</v>
      </c>
      <c r="AV61" s="130">
        <f t="shared" si="33"/>
        <v>577120</v>
      </c>
      <c r="AW61" s="56">
        <f t="shared" si="35"/>
        <v>1527120</v>
      </c>
      <c r="AX61" s="83">
        <v>200000</v>
      </c>
      <c r="AY61" s="11">
        <f>PLANTS!D122</f>
        <v>93960</v>
      </c>
      <c r="AZ61" s="83">
        <v>125000</v>
      </c>
      <c r="BA61" s="84">
        <v>825000</v>
      </c>
      <c r="BB61" s="83">
        <v>40000</v>
      </c>
      <c r="BC61" s="83">
        <v>75000</v>
      </c>
      <c r="BD61" s="50">
        <f t="shared" si="29"/>
        <v>531840</v>
      </c>
      <c r="BE61" s="129">
        <v>1100000</v>
      </c>
      <c r="BF61" s="54">
        <v>725000</v>
      </c>
      <c r="BG61" s="54">
        <v>245000</v>
      </c>
      <c r="BH61" s="55">
        <v>25000</v>
      </c>
      <c r="BI61" s="55">
        <v>10000</v>
      </c>
      <c r="BJ61" s="64">
        <f>PLANTS!J122</f>
        <v>54386.639999999992</v>
      </c>
      <c r="BK61" s="13">
        <f t="shared" si="34"/>
        <v>1059386.6399999999</v>
      </c>
      <c r="BL61" s="84">
        <v>810000</v>
      </c>
      <c r="BM61" s="84">
        <v>140000</v>
      </c>
      <c r="BN61" s="83">
        <f t="shared" si="30"/>
        <v>239064</v>
      </c>
      <c r="BO61" s="83">
        <v>0</v>
      </c>
      <c r="BP61" s="11">
        <f t="shared" si="26"/>
        <v>250000</v>
      </c>
      <c r="BQ61" s="11">
        <f t="shared" si="27"/>
        <v>25000</v>
      </c>
      <c r="BR61" s="55">
        <v>150000</v>
      </c>
      <c r="BS61" s="11">
        <f>PLANTS!M122</f>
        <v>109341.36</v>
      </c>
      <c r="BT61" s="139">
        <f t="shared" si="31"/>
        <v>409429</v>
      </c>
      <c r="BU61" s="83">
        <v>0</v>
      </c>
      <c r="BV61" s="88">
        <v>25000</v>
      </c>
      <c r="BW61" s="11">
        <f t="shared" si="32"/>
        <v>167165.6399999999</v>
      </c>
      <c r="BX61" s="50">
        <f t="shared" si="6"/>
        <v>425000</v>
      </c>
      <c r="BY61" s="13">
        <f t="shared" si="28"/>
        <v>1135936</v>
      </c>
    </row>
    <row r="62" spans="1:77" x14ac:dyDescent="0.25">
      <c r="A62" s="51">
        <v>37347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</row>
    <row r="63" spans="1:77" x14ac:dyDescent="0.25">
      <c r="A63" s="87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</row>
    <row r="64" spans="1:77" x14ac:dyDescent="0.25">
      <c r="A64" s="90" t="s">
        <v>138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>
        <v>150000</v>
      </c>
      <c r="AM64" s="91"/>
      <c r="AN64" s="91"/>
      <c r="AO64" s="91">
        <v>2010000</v>
      </c>
      <c r="AP64" s="91">
        <v>550000</v>
      </c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>
        <v>800000</v>
      </c>
      <c r="BG64" s="91">
        <v>400000</v>
      </c>
      <c r="BH64" s="91">
        <v>300000</v>
      </c>
      <c r="BI64" s="91"/>
      <c r="BJ64" s="91"/>
      <c r="BK64" s="91">
        <v>1090000</v>
      </c>
      <c r="BL64" s="91">
        <v>825000</v>
      </c>
      <c r="BM64" s="91"/>
      <c r="BN64" s="91"/>
      <c r="BO64" s="91"/>
      <c r="BP64" s="91"/>
      <c r="BQ64" s="91"/>
      <c r="BR64" s="91"/>
      <c r="BS64" s="91"/>
      <c r="BT64" s="91"/>
      <c r="BU64" s="91"/>
      <c r="BV64" s="91"/>
      <c r="BW64" s="91"/>
      <c r="BX64" s="91"/>
      <c r="BY64" s="92"/>
    </row>
    <row r="65" spans="1:77" x14ac:dyDescent="0.25">
      <c r="A65" s="93" t="s">
        <v>139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>
        <v>725000</v>
      </c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5"/>
    </row>
    <row r="66" spans="1:77" x14ac:dyDescent="0.25">
      <c r="A66" s="8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</row>
    <row r="67" spans="1:77" x14ac:dyDescent="0.25">
      <c r="A67" s="141"/>
      <c r="B67" s="151" t="s">
        <v>119</v>
      </c>
      <c r="C67" s="151"/>
      <c r="D67" s="152" t="s">
        <v>55</v>
      </c>
      <c r="E67" s="153"/>
      <c r="F67" s="50"/>
      <c r="G67" s="50"/>
      <c r="H67" s="50"/>
      <c r="I67" s="53" t="s">
        <v>0</v>
      </c>
      <c r="J67" s="53"/>
      <c r="K67" s="11">
        <v>2850</v>
      </c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</row>
    <row r="68" spans="1:77" x14ac:dyDescent="0.25">
      <c r="A68" s="93"/>
      <c r="B68" s="143" t="s">
        <v>171</v>
      </c>
      <c r="C68" s="143" t="s">
        <v>170</v>
      </c>
      <c r="D68" s="144" t="s">
        <v>171</v>
      </c>
      <c r="E68" s="145" t="s">
        <v>170</v>
      </c>
      <c r="F68" s="50"/>
      <c r="G68" s="50"/>
      <c r="H68" s="50"/>
      <c r="I68" s="53"/>
      <c r="J68" s="53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>
        <v>2001</v>
      </c>
      <c r="BB68" s="50">
        <v>2000</v>
      </c>
      <c r="BC68" s="50" t="s">
        <v>182</v>
      </c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</row>
    <row r="69" spans="1:77" x14ac:dyDescent="0.25">
      <c r="A69" s="142">
        <v>37012</v>
      </c>
      <c r="B69" s="55">
        <v>150000</v>
      </c>
      <c r="C69" s="55">
        <v>150000</v>
      </c>
      <c r="D69" s="69">
        <v>225000</v>
      </c>
      <c r="E69" s="146">
        <v>225000</v>
      </c>
      <c r="F69" s="50"/>
      <c r="G69" s="50"/>
      <c r="H69" s="50"/>
      <c r="I69" s="53" t="s">
        <v>1</v>
      </c>
      <c r="J69" s="53" t="s">
        <v>85</v>
      </c>
      <c r="K69" s="11">
        <v>2350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 t="s">
        <v>183</v>
      </c>
      <c r="BA69" s="50">
        <v>800000</v>
      </c>
      <c r="BB69" s="50">
        <v>543698</v>
      </c>
      <c r="BC69" s="50">
        <f>BA69-BB69</f>
        <v>256302</v>
      </c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</row>
    <row r="70" spans="1:77" x14ac:dyDescent="0.25">
      <c r="A70" s="142">
        <v>37043</v>
      </c>
      <c r="B70" s="55">
        <v>150000</v>
      </c>
      <c r="C70" s="55">
        <v>150000</v>
      </c>
      <c r="D70" s="69">
        <v>200000</v>
      </c>
      <c r="E70" s="146">
        <v>200000</v>
      </c>
      <c r="F70" s="50"/>
      <c r="G70" s="54"/>
      <c r="H70" s="54"/>
      <c r="I70" s="53"/>
      <c r="J70" s="53" t="s">
        <v>2</v>
      </c>
      <c r="K70" s="11">
        <v>2200</v>
      </c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/>
      <c r="AG7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 t="s">
        <v>184</v>
      </c>
      <c r="BA70" s="50">
        <v>61000</v>
      </c>
      <c r="BB70" s="50">
        <v>50300</v>
      </c>
      <c r="BC70" s="50">
        <f>BA70-BB70</f>
        <v>10700</v>
      </c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</row>
    <row r="71" spans="1:77" x14ac:dyDescent="0.25">
      <c r="A71" s="142">
        <v>37073</v>
      </c>
      <c r="B71" s="55">
        <v>100000</v>
      </c>
      <c r="C71" s="55">
        <v>100000</v>
      </c>
      <c r="D71" s="69">
        <v>150000</v>
      </c>
      <c r="E71" s="146">
        <v>150000</v>
      </c>
      <c r="F71" s="50"/>
      <c r="G71" s="54"/>
      <c r="H71" s="54"/>
      <c r="I71" s="53"/>
      <c r="J71" s="53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/>
      <c r="AG71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 t="s">
        <v>164</v>
      </c>
      <c r="BA71" s="50">
        <v>104000</v>
      </c>
      <c r="BB71" s="50">
        <v>122000</v>
      </c>
      <c r="BC71" s="50">
        <f>BA71-BB71</f>
        <v>-18000</v>
      </c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</row>
    <row r="72" spans="1:77" x14ac:dyDescent="0.25">
      <c r="A72" s="142">
        <v>37104</v>
      </c>
      <c r="B72" s="55">
        <v>0</v>
      </c>
      <c r="C72" s="55">
        <v>50000</v>
      </c>
      <c r="D72" s="69">
        <v>0</v>
      </c>
      <c r="E72" s="146">
        <v>0</v>
      </c>
      <c r="F72" s="50"/>
      <c r="G72" s="54"/>
      <c r="H72" s="54"/>
      <c r="I72" s="53" t="s">
        <v>86</v>
      </c>
      <c r="J72" s="53" t="s">
        <v>87</v>
      </c>
      <c r="K72" s="11">
        <v>650</v>
      </c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/>
      <c r="AG72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 t="s">
        <v>119</v>
      </c>
      <c r="BA72" s="50">
        <v>2850000</v>
      </c>
      <c r="BB72" s="50">
        <v>2666000</v>
      </c>
      <c r="BC72" s="50">
        <f>BA72-BB72</f>
        <v>184000</v>
      </c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</row>
    <row r="73" spans="1:77" x14ac:dyDescent="0.25">
      <c r="A73" s="142">
        <v>37135</v>
      </c>
      <c r="B73" s="55">
        <v>0</v>
      </c>
      <c r="C73" s="55">
        <v>50000</v>
      </c>
      <c r="D73" s="69">
        <v>-100000</v>
      </c>
      <c r="E73" s="146">
        <v>0</v>
      </c>
      <c r="F73" s="50"/>
      <c r="G73" s="54"/>
      <c r="H73" s="54"/>
      <c r="I73" s="53"/>
      <c r="J73" s="53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/>
      <c r="AG73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11" t="s">
        <v>55</v>
      </c>
      <c r="BA73" s="11">
        <v>2100000</v>
      </c>
      <c r="BB73" s="11">
        <v>1902000</v>
      </c>
      <c r="BC73" s="50">
        <f>BA73-BB73</f>
        <v>198000</v>
      </c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</row>
    <row r="74" spans="1:77" ht="13.8" thickBot="1" x14ac:dyDescent="0.3">
      <c r="A74" s="142">
        <v>37165</v>
      </c>
      <c r="B74" s="55">
        <v>0</v>
      </c>
      <c r="C74" s="55">
        <v>50000</v>
      </c>
      <c r="D74" s="69">
        <v>-100000</v>
      </c>
      <c r="E74" s="146">
        <v>0</v>
      </c>
      <c r="G74" s="54"/>
      <c r="H74" s="54"/>
      <c r="I74" s="53" t="s">
        <v>7</v>
      </c>
      <c r="J74" s="53" t="s">
        <v>88</v>
      </c>
      <c r="AF74"/>
      <c r="AG74"/>
      <c r="BC74" s="150">
        <f>SUM(BC69:BC73)</f>
        <v>631002</v>
      </c>
    </row>
    <row r="75" spans="1:77" ht="13.8" thickTop="1" x14ac:dyDescent="0.25">
      <c r="A75" s="142">
        <v>37196</v>
      </c>
      <c r="B75" s="55">
        <v>-300000</v>
      </c>
      <c r="C75" s="55">
        <v>-200000</v>
      </c>
      <c r="D75" s="69">
        <v>-100000</v>
      </c>
      <c r="E75" s="146">
        <v>0</v>
      </c>
      <c r="G75" s="54"/>
      <c r="H75" s="54"/>
      <c r="I75" s="53"/>
      <c r="J75" s="53"/>
      <c r="AF75"/>
      <c r="AG75"/>
    </row>
    <row r="76" spans="1:77" x14ac:dyDescent="0.25">
      <c r="A76" s="142">
        <v>37226</v>
      </c>
      <c r="B76" s="55">
        <v>100000</v>
      </c>
      <c r="C76" s="55">
        <v>200000</v>
      </c>
      <c r="D76" s="69">
        <v>-100000</v>
      </c>
      <c r="E76" s="146">
        <v>0</v>
      </c>
      <c r="G76" s="54"/>
      <c r="H76" s="54"/>
      <c r="I76" s="53" t="s">
        <v>9</v>
      </c>
      <c r="J76" s="53"/>
      <c r="K76" s="11">
        <v>1650</v>
      </c>
      <c r="AF76"/>
      <c r="AG76"/>
    </row>
    <row r="77" spans="1:77" x14ac:dyDescent="0.25">
      <c r="A77" s="142">
        <v>37257</v>
      </c>
      <c r="B77" s="55">
        <v>-400000</v>
      </c>
      <c r="C77" s="55">
        <v>-300000</v>
      </c>
      <c r="D77" s="69">
        <v>-100000</v>
      </c>
      <c r="E77" s="146">
        <v>0</v>
      </c>
      <c r="G77" s="54"/>
      <c r="H77" s="54"/>
      <c r="I77" s="53"/>
      <c r="J77" s="53" t="s">
        <v>7</v>
      </c>
      <c r="K77" s="11" t="s">
        <v>89</v>
      </c>
      <c r="AF77"/>
      <c r="AG77"/>
    </row>
    <row r="78" spans="1:77" x14ac:dyDescent="0.25">
      <c r="A78" s="142">
        <v>37288</v>
      </c>
      <c r="B78" s="55">
        <v>-500000</v>
      </c>
      <c r="C78" s="55">
        <v>-400000</v>
      </c>
      <c r="D78" s="69">
        <v>-100000</v>
      </c>
      <c r="E78" s="146">
        <v>0</v>
      </c>
      <c r="G78" s="54"/>
      <c r="H78" s="54"/>
      <c r="I78" s="53"/>
      <c r="J78" s="53" t="s">
        <v>8</v>
      </c>
      <c r="K78" s="11">
        <v>750</v>
      </c>
      <c r="AF78"/>
      <c r="AG78"/>
    </row>
    <row r="79" spans="1:77" x14ac:dyDescent="0.25">
      <c r="A79" s="93">
        <v>37316</v>
      </c>
      <c r="B79" s="147">
        <v>-100000</v>
      </c>
      <c r="C79" s="147">
        <v>0</v>
      </c>
      <c r="D79" s="148">
        <v>-100000</v>
      </c>
      <c r="E79" s="149">
        <v>0</v>
      </c>
      <c r="G79" s="55"/>
      <c r="H79" s="54"/>
      <c r="AF79"/>
      <c r="AG79"/>
    </row>
    <row r="80" spans="1:77" x14ac:dyDescent="0.25">
      <c r="A80" s="87"/>
      <c r="AF80"/>
      <c r="AG80"/>
    </row>
    <row r="81" spans="2:33" x14ac:dyDescent="0.25">
      <c r="AF81"/>
      <c r="AG81"/>
    </row>
    <row r="82" spans="2:33" x14ac:dyDescent="0.25">
      <c r="AF82"/>
      <c r="AG82"/>
    </row>
    <row r="83" spans="2:33" x14ac:dyDescent="0.25">
      <c r="AF83"/>
      <c r="AG83"/>
    </row>
    <row r="84" spans="2:33" x14ac:dyDescent="0.25">
      <c r="AF84"/>
      <c r="AG84"/>
    </row>
    <row r="85" spans="2:33" x14ac:dyDescent="0.25">
      <c r="AF85"/>
      <c r="AG85"/>
    </row>
    <row r="87" spans="2:33" x14ac:dyDescent="0.25">
      <c r="B87" s="53"/>
      <c r="C87" s="53"/>
    </row>
    <row r="88" spans="2:33" x14ac:dyDescent="0.25">
      <c r="B88" s="53"/>
      <c r="C88" s="53"/>
    </row>
    <row r="89" spans="2:33" x14ac:dyDescent="0.25">
      <c r="B89" s="53"/>
      <c r="C89" s="53"/>
    </row>
    <row r="90" spans="2:33" x14ac:dyDescent="0.25">
      <c r="B90" s="53"/>
      <c r="C90" s="53"/>
    </row>
  </sheetData>
  <mergeCells count="2">
    <mergeCell ref="B67:C67"/>
    <mergeCell ref="D67:E6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O224"/>
  <sheetViews>
    <sheetView topLeftCell="A99" workbookViewId="0">
      <pane xSplit="1" topLeftCell="B1" activePane="topRight" state="frozen"/>
      <selection pane="topRight" activeCell="E118" sqref="E118"/>
    </sheetView>
  </sheetViews>
  <sheetFormatPr defaultRowHeight="13.2" x14ac:dyDescent="0.25"/>
  <cols>
    <col min="1" max="1" width="23.6640625" style="2" customWidth="1"/>
    <col min="2" max="2" width="12" style="34" customWidth="1"/>
    <col min="3" max="3" width="12" style="2" customWidth="1"/>
    <col min="4" max="4" width="12" style="11" customWidth="1"/>
    <col min="5" max="5" width="12.33203125" style="11" customWidth="1"/>
    <col min="6" max="7" width="12" style="2" customWidth="1"/>
    <col min="8" max="29" width="13.6640625" customWidth="1"/>
    <col min="30" max="68" width="15.6640625" customWidth="1"/>
    <col min="69" max="75" width="13" customWidth="1"/>
  </cols>
  <sheetData>
    <row r="1" spans="1:15" x14ac:dyDescent="0.25">
      <c r="A1" s="4" t="s">
        <v>50</v>
      </c>
      <c r="B1" s="33" t="s">
        <v>51</v>
      </c>
      <c r="C1" s="4" t="s">
        <v>52</v>
      </c>
      <c r="D1" s="24" t="s">
        <v>63</v>
      </c>
      <c r="E1" s="24" t="s">
        <v>53</v>
      </c>
      <c r="F1" s="4" t="s">
        <v>60</v>
      </c>
      <c r="G1" s="4" t="s">
        <v>61</v>
      </c>
      <c r="H1" s="4" t="s">
        <v>90</v>
      </c>
      <c r="I1" s="4" t="s">
        <v>93</v>
      </c>
      <c r="J1" s="4" t="s">
        <v>101</v>
      </c>
    </row>
    <row r="2" spans="1:15" x14ac:dyDescent="0.25">
      <c r="A2" s="45" t="s">
        <v>68</v>
      </c>
      <c r="B2" s="80">
        <v>36982</v>
      </c>
      <c r="C2" s="81">
        <v>545</v>
      </c>
      <c r="D2" s="73">
        <v>6930</v>
      </c>
      <c r="E2" s="73">
        <f t="shared" ref="E2:E15" si="0">C2*24*D2/1000</f>
        <v>90644.4</v>
      </c>
      <c r="F2" s="81" t="s">
        <v>73</v>
      </c>
      <c r="G2" s="2" t="s">
        <v>66</v>
      </c>
      <c r="H2" t="s">
        <v>92</v>
      </c>
      <c r="I2" t="s">
        <v>94</v>
      </c>
      <c r="J2" t="s">
        <v>102</v>
      </c>
    </row>
    <row r="3" spans="1:15" x14ac:dyDescent="0.25">
      <c r="A3" s="45" t="s">
        <v>67</v>
      </c>
      <c r="B3" s="80">
        <v>37043</v>
      </c>
      <c r="C3" s="81">
        <v>520</v>
      </c>
      <c r="D3" s="73">
        <v>7000</v>
      </c>
      <c r="E3" s="73">
        <f t="shared" si="0"/>
        <v>87360</v>
      </c>
      <c r="F3" s="81" t="s">
        <v>73</v>
      </c>
      <c r="G3" s="2" t="s">
        <v>66</v>
      </c>
      <c r="H3" t="s">
        <v>98</v>
      </c>
      <c r="I3" t="s">
        <v>95</v>
      </c>
    </row>
    <row r="4" spans="1:15" x14ac:dyDescent="0.25">
      <c r="A4" s="45" t="s">
        <v>71</v>
      </c>
      <c r="B4" s="80">
        <v>37043</v>
      </c>
      <c r="C4" s="81">
        <v>500</v>
      </c>
      <c r="D4" s="73">
        <v>7500</v>
      </c>
      <c r="E4" s="73">
        <f t="shared" si="0"/>
        <v>90000</v>
      </c>
      <c r="F4" s="81" t="s">
        <v>69</v>
      </c>
      <c r="G4" s="2" t="s">
        <v>66</v>
      </c>
      <c r="H4" t="s">
        <v>91</v>
      </c>
      <c r="I4" t="s">
        <v>96</v>
      </c>
      <c r="K4" s="42">
        <v>60000</v>
      </c>
      <c r="L4" s="36" t="s">
        <v>74</v>
      </c>
      <c r="M4" s="36" t="s">
        <v>76</v>
      </c>
      <c r="N4" s="36"/>
      <c r="O4" s="37"/>
    </row>
    <row r="5" spans="1:15" x14ac:dyDescent="0.25">
      <c r="A5" s="45" t="s">
        <v>116</v>
      </c>
      <c r="B5" s="80">
        <v>37043</v>
      </c>
      <c r="C5" s="81">
        <v>360</v>
      </c>
      <c r="D5" s="73"/>
      <c r="E5" s="73"/>
      <c r="F5" s="81"/>
      <c r="G5" s="2" t="s">
        <v>70</v>
      </c>
      <c r="J5" t="s">
        <v>122</v>
      </c>
      <c r="K5" s="43">
        <v>60000</v>
      </c>
      <c r="L5" s="38" t="s">
        <v>75</v>
      </c>
      <c r="M5" s="38"/>
      <c r="N5" s="38"/>
      <c r="O5" s="39"/>
    </row>
    <row r="6" spans="1:15" x14ac:dyDescent="0.25">
      <c r="A6" s="45" t="s">
        <v>54</v>
      </c>
      <c r="B6" s="80">
        <v>37073</v>
      </c>
      <c r="C6" s="81">
        <v>500</v>
      </c>
      <c r="D6" s="73">
        <v>6950</v>
      </c>
      <c r="E6" s="73">
        <f t="shared" si="0"/>
        <v>83400</v>
      </c>
      <c r="F6" s="81" t="s">
        <v>55</v>
      </c>
      <c r="G6" s="2" t="s">
        <v>62</v>
      </c>
      <c r="I6" t="s">
        <v>94</v>
      </c>
      <c r="K6" s="43">
        <v>50000</v>
      </c>
      <c r="L6" s="38" t="s">
        <v>59</v>
      </c>
      <c r="M6" s="38"/>
      <c r="N6" s="38"/>
      <c r="O6" s="39"/>
    </row>
    <row r="7" spans="1:15" x14ac:dyDescent="0.25">
      <c r="A7" s="45" t="s">
        <v>56</v>
      </c>
      <c r="B7" s="80">
        <v>37073</v>
      </c>
      <c r="C7" s="81">
        <v>500</v>
      </c>
      <c r="D7" s="73">
        <v>7500</v>
      </c>
      <c r="E7" s="73">
        <f t="shared" si="0"/>
        <v>90000</v>
      </c>
      <c r="F7" s="81" t="s">
        <v>55</v>
      </c>
      <c r="G7" s="2" t="s">
        <v>62</v>
      </c>
      <c r="I7" t="s">
        <v>94</v>
      </c>
      <c r="K7" s="44" t="s">
        <v>77</v>
      </c>
      <c r="L7" s="40"/>
      <c r="M7" s="40"/>
      <c r="N7" s="40"/>
      <c r="O7" s="41"/>
    </row>
    <row r="8" spans="1:15" x14ac:dyDescent="0.25">
      <c r="A8" s="45" t="s">
        <v>151</v>
      </c>
      <c r="B8" s="80">
        <v>37073</v>
      </c>
      <c r="C8" s="81">
        <v>90</v>
      </c>
      <c r="D8" s="73">
        <v>10000</v>
      </c>
      <c r="E8" s="73">
        <f t="shared" si="0"/>
        <v>21600</v>
      </c>
      <c r="F8" s="81" t="s">
        <v>119</v>
      </c>
      <c r="G8" s="2" t="s">
        <v>62</v>
      </c>
      <c r="H8" t="s">
        <v>119</v>
      </c>
      <c r="J8" t="s">
        <v>121</v>
      </c>
      <c r="K8" s="38"/>
      <c r="L8" s="38"/>
      <c r="M8" s="38"/>
      <c r="N8" s="38"/>
      <c r="O8" s="38"/>
    </row>
    <row r="9" spans="1:15" x14ac:dyDescent="0.25">
      <c r="A9" s="45" t="s">
        <v>152</v>
      </c>
      <c r="B9" s="80">
        <v>37073</v>
      </c>
      <c r="C9" s="81">
        <v>135</v>
      </c>
      <c r="D9" s="73">
        <v>10000</v>
      </c>
      <c r="E9" s="73">
        <f t="shared" si="0"/>
        <v>32400</v>
      </c>
      <c r="F9" s="81" t="s">
        <v>119</v>
      </c>
      <c r="G9" s="2" t="s">
        <v>62</v>
      </c>
      <c r="H9" t="s">
        <v>119</v>
      </c>
      <c r="J9" t="s">
        <v>120</v>
      </c>
      <c r="K9" s="38"/>
      <c r="L9" s="38"/>
      <c r="M9" s="38"/>
      <c r="N9" s="38"/>
      <c r="O9" s="38"/>
    </row>
    <row r="10" spans="1:15" x14ac:dyDescent="0.25">
      <c r="A10" s="45" t="s">
        <v>180</v>
      </c>
      <c r="B10" s="80">
        <v>37104</v>
      </c>
      <c r="C10" s="81">
        <v>450</v>
      </c>
      <c r="D10" s="73">
        <v>9000</v>
      </c>
      <c r="E10" s="73">
        <f t="shared" si="0"/>
        <v>97200</v>
      </c>
      <c r="F10" s="81" t="s">
        <v>119</v>
      </c>
      <c r="G10" s="2" t="s">
        <v>62</v>
      </c>
      <c r="H10" t="s">
        <v>119</v>
      </c>
      <c r="K10" s="38"/>
      <c r="L10" s="38"/>
      <c r="M10" s="38"/>
      <c r="N10" s="38"/>
      <c r="O10" s="38"/>
    </row>
    <row r="11" spans="1:15" x14ac:dyDescent="0.25">
      <c r="A11" s="45" t="s">
        <v>153</v>
      </c>
      <c r="B11" s="80">
        <v>37104</v>
      </c>
      <c r="C11" s="81">
        <v>51</v>
      </c>
      <c r="D11" s="73">
        <v>10000</v>
      </c>
      <c r="E11" s="73">
        <f>C11*24*D11/1000</f>
        <v>12240</v>
      </c>
      <c r="F11" s="81" t="s">
        <v>55</v>
      </c>
      <c r="G11" s="2" t="s">
        <v>62</v>
      </c>
      <c r="H11" t="s">
        <v>156</v>
      </c>
      <c r="I11" t="s">
        <v>155</v>
      </c>
      <c r="J11" t="s">
        <v>154</v>
      </c>
      <c r="K11" s="38"/>
      <c r="L11" s="38"/>
      <c r="M11" s="38"/>
      <c r="N11" s="38"/>
      <c r="O11" s="38"/>
    </row>
    <row r="12" spans="1:15" x14ac:dyDescent="0.25">
      <c r="A12" s="45" t="s">
        <v>158</v>
      </c>
      <c r="B12" s="80">
        <v>37104</v>
      </c>
      <c r="C12" s="81">
        <f>40*2</f>
        <v>80</v>
      </c>
      <c r="D12" s="73">
        <v>10000</v>
      </c>
      <c r="E12" s="73">
        <f>C12*24*D12/1000</f>
        <v>19200</v>
      </c>
      <c r="F12" s="81" t="s">
        <v>119</v>
      </c>
      <c r="G12" s="2" t="s">
        <v>62</v>
      </c>
      <c r="H12" t="s">
        <v>119</v>
      </c>
      <c r="I12" t="s">
        <v>159</v>
      </c>
      <c r="J12" t="s">
        <v>160</v>
      </c>
      <c r="K12" s="38"/>
      <c r="L12" s="38"/>
      <c r="M12" s="38"/>
      <c r="N12" s="38"/>
      <c r="O12" s="38"/>
    </row>
    <row r="13" spans="1:15" x14ac:dyDescent="0.25">
      <c r="A13" s="45" t="s">
        <v>173</v>
      </c>
      <c r="B13" s="80">
        <v>37104</v>
      </c>
      <c r="C13" s="81">
        <v>50</v>
      </c>
      <c r="D13" s="73">
        <v>10000</v>
      </c>
      <c r="E13" s="73">
        <f>C13*24*D13/1000</f>
        <v>12000</v>
      </c>
      <c r="F13" s="81" t="s">
        <v>156</v>
      </c>
      <c r="G13" s="2" t="s">
        <v>62</v>
      </c>
      <c r="H13" t="s">
        <v>156</v>
      </c>
      <c r="I13" t="s">
        <v>94</v>
      </c>
      <c r="J13" t="s">
        <v>174</v>
      </c>
      <c r="K13" s="38"/>
      <c r="L13" s="38"/>
      <c r="M13" s="38"/>
      <c r="N13" s="38"/>
      <c r="O13" s="38"/>
    </row>
    <row r="14" spans="1:15" x14ac:dyDescent="0.25">
      <c r="A14" s="45" t="s">
        <v>131</v>
      </c>
      <c r="B14" s="80">
        <v>37104</v>
      </c>
      <c r="C14" s="81">
        <v>550</v>
      </c>
      <c r="D14" s="56">
        <v>6750</v>
      </c>
      <c r="E14" s="73">
        <f t="shared" si="0"/>
        <v>89100</v>
      </c>
      <c r="F14" s="81" t="s">
        <v>119</v>
      </c>
      <c r="G14" s="2" t="s">
        <v>140</v>
      </c>
      <c r="H14" t="s">
        <v>119</v>
      </c>
      <c r="J14" t="s">
        <v>141</v>
      </c>
      <c r="K14" s="38"/>
      <c r="L14" s="38"/>
      <c r="M14" s="38"/>
      <c r="N14" s="38"/>
      <c r="O14" s="38"/>
    </row>
    <row r="15" spans="1:15" x14ac:dyDescent="0.25">
      <c r="A15" s="45" t="s">
        <v>64</v>
      </c>
      <c r="B15" s="80">
        <v>37104</v>
      </c>
      <c r="C15" s="81">
        <v>320</v>
      </c>
      <c r="D15" s="73">
        <v>10545</v>
      </c>
      <c r="E15" s="73">
        <f t="shared" si="0"/>
        <v>80985.600000000006</v>
      </c>
      <c r="F15" s="81" t="s">
        <v>59</v>
      </c>
      <c r="G15" s="2" t="s">
        <v>62</v>
      </c>
      <c r="J15" t="s">
        <v>72</v>
      </c>
      <c r="K15" s="38"/>
      <c r="L15" s="38"/>
      <c r="M15" s="38"/>
      <c r="N15" s="38"/>
      <c r="O15" s="38"/>
    </row>
    <row r="16" spans="1:15" x14ac:dyDescent="0.25">
      <c r="A16" s="45" t="s">
        <v>106</v>
      </c>
      <c r="B16" s="80">
        <v>37104</v>
      </c>
      <c r="C16" s="81">
        <v>120</v>
      </c>
      <c r="D16" s="73">
        <v>7500</v>
      </c>
      <c r="E16" s="73">
        <f>C16*24*D16/1000</f>
        <v>21600</v>
      </c>
      <c r="F16" s="81" t="s">
        <v>69</v>
      </c>
      <c r="G16" s="2" t="s">
        <v>66</v>
      </c>
      <c r="K16" s="38"/>
      <c r="L16" s="38"/>
      <c r="M16" s="38"/>
      <c r="N16" s="38"/>
      <c r="O16" s="38"/>
    </row>
    <row r="17" spans="1:15" x14ac:dyDescent="0.25">
      <c r="A17" s="45" t="s">
        <v>57</v>
      </c>
      <c r="B17" s="80">
        <v>37196</v>
      </c>
      <c r="C17" s="81">
        <v>521</v>
      </c>
      <c r="D17" s="73">
        <v>6750</v>
      </c>
      <c r="E17" s="73">
        <f>C17*24*D17/1000</f>
        <v>84402</v>
      </c>
      <c r="F17" s="81" t="s">
        <v>59</v>
      </c>
      <c r="G17" s="2" t="s">
        <v>62</v>
      </c>
      <c r="K17" s="38"/>
      <c r="L17" s="38"/>
      <c r="M17" s="38"/>
      <c r="N17" s="38"/>
      <c r="O17" s="38"/>
    </row>
    <row r="18" spans="1:15" x14ac:dyDescent="0.25">
      <c r="A18" s="45" t="s">
        <v>124</v>
      </c>
      <c r="B18" s="80">
        <v>37288</v>
      </c>
      <c r="C18" s="81">
        <v>250</v>
      </c>
      <c r="D18" s="73">
        <v>7500</v>
      </c>
      <c r="E18" s="73">
        <f>C18*24*D18/1000</f>
        <v>45000</v>
      </c>
      <c r="F18" s="81" t="s">
        <v>69</v>
      </c>
      <c r="G18" s="2" t="s">
        <v>70</v>
      </c>
      <c r="H18" t="s">
        <v>125</v>
      </c>
      <c r="I18" t="s">
        <v>127</v>
      </c>
      <c r="J18" t="s">
        <v>126</v>
      </c>
      <c r="K18" s="38"/>
      <c r="L18" s="38"/>
      <c r="M18" s="38"/>
      <c r="N18" s="38"/>
      <c r="O18" s="38"/>
    </row>
    <row r="19" spans="1:15" x14ac:dyDescent="0.25">
      <c r="A19" s="45" t="s">
        <v>58</v>
      </c>
      <c r="B19" s="80">
        <v>37316</v>
      </c>
      <c r="C19" s="81">
        <v>520</v>
      </c>
      <c r="D19" s="73">
        <v>6750</v>
      </c>
      <c r="E19" s="73">
        <f>C19*24*D19/1000</f>
        <v>84240</v>
      </c>
      <c r="F19" s="81" t="s">
        <v>59</v>
      </c>
      <c r="G19" s="2" t="s">
        <v>62</v>
      </c>
    </row>
    <row r="20" spans="1:15" x14ac:dyDescent="0.25">
      <c r="A20" s="45" t="s">
        <v>65</v>
      </c>
      <c r="B20" s="80">
        <v>37622</v>
      </c>
      <c r="C20" s="81">
        <v>240</v>
      </c>
      <c r="D20" s="73"/>
      <c r="E20" s="73"/>
      <c r="F20" s="81" t="s">
        <v>59</v>
      </c>
      <c r="G20" s="2" t="s">
        <v>62</v>
      </c>
    </row>
    <row r="21" spans="1:15" x14ac:dyDescent="0.25">
      <c r="A21" s="45" t="s">
        <v>107</v>
      </c>
      <c r="B21" s="80">
        <v>37773</v>
      </c>
      <c r="C21" s="81">
        <v>500</v>
      </c>
      <c r="D21" s="73">
        <v>7500</v>
      </c>
      <c r="E21" s="73">
        <f>C21*24*D21/1000</f>
        <v>90000</v>
      </c>
      <c r="F21" s="81" t="s">
        <v>69</v>
      </c>
      <c r="G21" s="2" t="s">
        <v>66</v>
      </c>
    </row>
    <row r="22" spans="1:15" x14ac:dyDescent="0.25">
      <c r="A22" s="45" t="s">
        <v>108</v>
      </c>
      <c r="B22" s="80">
        <v>37834</v>
      </c>
      <c r="C22" s="81">
        <v>500</v>
      </c>
      <c r="D22" s="73">
        <v>7500</v>
      </c>
      <c r="E22" s="73">
        <f>C22*24*D22/1000</f>
        <v>90000</v>
      </c>
      <c r="F22" s="81" t="s">
        <v>69</v>
      </c>
      <c r="G22" s="2" t="s">
        <v>66</v>
      </c>
    </row>
    <row r="23" spans="1:15" x14ac:dyDescent="0.25">
      <c r="A23" s="35"/>
    </row>
    <row r="24" spans="1:15" x14ac:dyDescent="0.25">
      <c r="A24" s="35"/>
    </row>
    <row r="25" spans="1:15" x14ac:dyDescent="0.25">
      <c r="A25" s="35" t="s">
        <v>109</v>
      </c>
      <c r="B25" s="48" t="s">
        <v>110</v>
      </c>
      <c r="F25" s="35" t="s">
        <v>128</v>
      </c>
    </row>
    <row r="26" spans="1:15" x14ac:dyDescent="0.25">
      <c r="A26" s="35"/>
      <c r="B26" s="48" t="s">
        <v>111</v>
      </c>
      <c r="I26" t="s">
        <v>97</v>
      </c>
    </row>
    <row r="27" spans="1:15" x14ac:dyDescent="0.25">
      <c r="A27" s="35" t="s">
        <v>114</v>
      </c>
      <c r="B27" s="48" t="s">
        <v>112</v>
      </c>
      <c r="F27" s="35" t="s">
        <v>161</v>
      </c>
    </row>
    <row r="28" spans="1:15" x14ac:dyDescent="0.25">
      <c r="A28" s="35"/>
      <c r="B28" s="48" t="s">
        <v>113</v>
      </c>
    </row>
    <row r="29" spans="1:15" x14ac:dyDescent="0.25">
      <c r="A29" s="35"/>
      <c r="B29" s="48" t="s">
        <v>115</v>
      </c>
    </row>
    <row r="30" spans="1:15" x14ac:dyDescent="0.25">
      <c r="B30" s="2"/>
    </row>
    <row r="31" spans="1:15" x14ac:dyDescent="0.25">
      <c r="B31" s="2"/>
    </row>
    <row r="32" spans="1:15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1:93" x14ac:dyDescent="0.25">
      <c r="B97" s="2"/>
    </row>
    <row r="98" spans="1:93" x14ac:dyDescent="0.25">
      <c r="B98" s="2"/>
    </row>
    <row r="99" spans="1:93" x14ac:dyDescent="0.25">
      <c r="B99" s="2"/>
    </row>
    <row r="100" spans="1:93" x14ac:dyDescent="0.25">
      <c r="B100" s="2"/>
    </row>
    <row r="101" spans="1:93" ht="13.8" thickBot="1" x14ac:dyDescent="0.3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4"/>
      <c r="W101" s="34"/>
      <c r="X101" s="2"/>
      <c r="Y101" s="34"/>
      <c r="Z101" s="34"/>
      <c r="AA101" s="2"/>
      <c r="AB101" s="34"/>
      <c r="AC101" s="34"/>
      <c r="AD101" s="2"/>
      <c r="AE101" s="34"/>
      <c r="AF101" s="34"/>
      <c r="AG101" s="2"/>
      <c r="AH101" s="34"/>
      <c r="AI101" s="34"/>
      <c r="AJ101" s="2"/>
      <c r="AK101" s="34"/>
      <c r="AL101" s="3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34"/>
      <c r="BJ101" s="34"/>
      <c r="BK101" s="2"/>
      <c r="BL101" s="34"/>
      <c r="BM101" s="34"/>
      <c r="BN101" s="2"/>
    </row>
    <row r="102" spans="1:93" s="49" customFormat="1" ht="15.75" customHeight="1" x14ac:dyDescent="0.25">
      <c r="A102" s="79" t="s">
        <v>50</v>
      </c>
      <c r="B102" s="116"/>
      <c r="C102" s="122"/>
      <c r="D102" s="79"/>
      <c r="E102" s="79"/>
      <c r="F102" s="79"/>
      <c r="G102" s="97"/>
      <c r="H102" s="79"/>
      <c r="I102" s="79"/>
      <c r="J102" s="97"/>
      <c r="K102" s="79"/>
      <c r="L102" s="79"/>
      <c r="M102" s="97"/>
      <c r="N102" s="79"/>
      <c r="O102" s="79"/>
      <c r="P102" s="97"/>
      <c r="Q102" s="79"/>
      <c r="R102" s="79"/>
      <c r="S102" s="97"/>
      <c r="T102" s="79"/>
      <c r="U102" s="79"/>
      <c r="V102" s="100" t="s">
        <v>68</v>
      </c>
      <c r="W102" s="77"/>
      <c r="X102" s="77"/>
      <c r="Y102" s="76" t="s">
        <v>67</v>
      </c>
      <c r="Z102" s="77"/>
      <c r="AA102" s="77"/>
      <c r="AB102" s="76" t="s">
        <v>71</v>
      </c>
      <c r="AC102" s="77"/>
      <c r="AD102" s="77"/>
      <c r="AE102" s="78" t="s">
        <v>118</v>
      </c>
      <c r="AF102" s="106"/>
      <c r="AG102" s="77"/>
      <c r="AH102" s="76" t="s">
        <v>54</v>
      </c>
      <c r="AI102" s="77"/>
      <c r="AJ102" s="77"/>
      <c r="AK102" s="76" t="s">
        <v>56</v>
      </c>
      <c r="AL102" s="77"/>
      <c r="AM102" s="77"/>
      <c r="AN102" s="78" t="s">
        <v>151</v>
      </c>
      <c r="AO102" s="106"/>
      <c r="AP102" s="77"/>
      <c r="AQ102" s="78" t="s">
        <v>152</v>
      </c>
      <c r="AR102" s="106"/>
      <c r="AS102" s="77"/>
      <c r="AT102" s="78" t="s">
        <v>181</v>
      </c>
      <c r="AU102" s="106"/>
      <c r="AV102" s="77"/>
      <c r="AW102" s="78" t="s">
        <v>153</v>
      </c>
      <c r="AX102" s="106"/>
      <c r="AY102" s="77"/>
      <c r="AZ102" s="78" t="s">
        <v>157</v>
      </c>
      <c r="BA102" s="106"/>
      <c r="BB102" s="77"/>
      <c r="BC102" s="78" t="s">
        <v>175</v>
      </c>
      <c r="BD102" s="106"/>
      <c r="BE102" s="77"/>
      <c r="BF102" s="78" t="s">
        <v>131</v>
      </c>
      <c r="BG102" s="106"/>
      <c r="BH102" s="77"/>
      <c r="BI102" s="76" t="s">
        <v>64</v>
      </c>
      <c r="BJ102" s="77"/>
      <c r="BK102" s="77"/>
      <c r="BL102" s="78" t="s">
        <v>106</v>
      </c>
      <c r="BM102" s="106"/>
      <c r="BN102" s="77"/>
      <c r="BO102" s="82" t="s">
        <v>57</v>
      </c>
      <c r="BP102" s="107"/>
      <c r="BQ102" s="66"/>
      <c r="BR102" s="96" t="s">
        <v>124</v>
      </c>
      <c r="BS102" s="109"/>
      <c r="BT102" s="66"/>
      <c r="BU102" s="65" t="s">
        <v>58</v>
      </c>
      <c r="BV102" s="66"/>
      <c r="BW102" s="66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</row>
    <row r="103" spans="1:93" s="49" customFormat="1" ht="12.75" customHeight="1" x14ac:dyDescent="0.25">
      <c r="A103" s="70" t="s">
        <v>93</v>
      </c>
      <c r="B103" s="117"/>
      <c r="C103" s="123"/>
      <c r="D103" s="70"/>
      <c r="E103" s="70"/>
      <c r="F103" s="70"/>
      <c r="G103" s="98"/>
      <c r="H103" s="70"/>
      <c r="I103" s="70"/>
      <c r="J103" s="98"/>
      <c r="K103" s="70"/>
      <c r="L103" s="70"/>
      <c r="M103" s="98"/>
      <c r="N103" s="70"/>
      <c r="O103" s="70"/>
      <c r="P103" s="98"/>
      <c r="Q103" s="70"/>
      <c r="R103" s="70"/>
      <c r="S103" s="98"/>
      <c r="T103" s="70"/>
      <c r="U103" s="70"/>
      <c r="V103" s="101" t="s">
        <v>94</v>
      </c>
      <c r="W103" s="63"/>
      <c r="X103" s="63"/>
      <c r="Y103" s="60" t="s">
        <v>95</v>
      </c>
      <c r="Z103" s="63"/>
      <c r="AA103" s="63"/>
      <c r="AB103" s="60" t="s">
        <v>96</v>
      </c>
      <c r="AC103" s="63"/>
      <c r="AD103" s="63"/>
      <c r="AE103" s="60"/>
      <c r="AF103" s="63"/>
      <c r="AG103" s="63"/>
      <c r="AH103" s="60" t="s">
        <v>94</v>
      </c>
      <c r="AI103" s="63"/>
      <c r="AJ103" s="63"/>
      <c r="AK103" s="60" t="s">
        <v>94</v>
      </c>
      <c r="AL103" s="63"/>
      <c r="AM103" s="63"/>
      <c r="AN103" s="60"/>
      <c r="AO103" s="63"/>
      <c r="AP103" s="63"/>
      <c r="AQ103" s="60"/>
      <c r="AR103" s="63"/>
      <c r="AS103" s="63"/>
      <c r="AT103" s="60"/>
      <c r="AU103" s="63"/>
      <c r="AV103" s="63"/>
      <c r="AW103" s="60"/>
      <c r="AX103" s="63"/>
      <c r="AY103" s="63"/>
      <c r="AZ103" s="60"/>
      <c r="BA103" s="63"/>
      <c r="BB103" s="63"/>
      <c r="BC103" s="60"/>
      <c r="BD103" s="63"/>
      <c r="BE103" s="63"/>
      <c r="BF103" s="60"/>
      <c r="BG103" s="63"/>
      <c r="BH103" s="63"/>
      <c r="BI103" s="60"/>
      <c r="BJ103" s="63"/>
      <c r="BK103" s="63"/>
      <c r="BL103" s="60" t="s">
        <v>117</v>
      </c>
      <c r="BM103" s="63"/>
      <c r="BN103" s="63"/>
      <c r="BO103" s="59"/>
      <c r="BP103" s="71"/>
      <c r="BQ103" s="71"/>
      <c r="BR103" s="59" t="s">
        <v>127</v>
      </c>
      <c r="BS103" s="71"/>
      <c r="BT103" s="71"/>
      <c r="BU103" s="59"/>
      <c r="BV103" s="71"/>
      <c r="BW103" s="71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</row>
    <row r="104" spans="1:93" ht="12.75" customHeight="1" x14ac:dyDescent="0.25">
      <c r="A104" s="47" t="s">
        <v>51</v>
      </c>
      <c r="B104" s="118"/>
      <c r="C104" s="124"/>
      <c r="D104" s="110"/>
      <c r="E104" s="110"/>
      <c r="F104" s="47"/>
      <c r="G104" s="99"/>
      <c r="H104" s="110"/>
      <c r="I104" s="47"/>
      <c r="J104" s="99"/>
      <c r="K104" s="110"/>
      <c r="L104" s="47"/>
      <c r="M104" s="99"/>
      <c r="N104" s="110"/>
      <c r="O104" s="47"/>
      <c r="P104" s="99"/>
      <c r="Q104" s="110"/>
      <c r="R104" s="47"/>
      <c r="S104" s="99"/>
      <c r="T104" s="110"/>
      <c r="U104" s="47"/>
      <c r="V104" s="102">
        <v>36982</v>
      </c>
      <c r="W104" s="105"/>
      <c r="X104" s="68"/>
      <c r="Y104" s="67">
        <v>37043</v>
      </c>
      <c r="Z104" s="105"/>
      <c r="AA104" s="68"/>
      <c r="AB104" s="67">
        <v>37043</v>
      </c>
      <c r="AC104" s="105"/>
      <c r="AD104" s="68"/>
      <c r="AE104" s="67">
        <v>37043</v>
      </c>
      <c r="AF104" s="105"/>
      <c r="AG104" s="68"/>
      <c r="AH104" s="67">
        <v>37073</v>
      </c>
      <c r="AI104" s="105"/>
      <c r="AJ104" s="68"/>
      <c r="AK104" s="67">
        <v>37073</v>
      </c>
      <c r="AL104" s="105"/>
      <c r="AM104" s="68"/>
      <c r="AN104" s="67">
        <v>37073</v>
      </c>
      <c r="AO104" s="105"/>
      <c r="AP104" s="68"/>
      <c r="AQ104" s="67">
        <v>37073</v>
      </c>
      <c r="AR104" s="105"/>
      <c r="AS104" s="68"/>
      <c r="AT104" s="67">
        <v>37073</v>
      </c>
      <c r="AU104" s="105"/>
      <c r="AV104" s="68"/>
      <c r="AW104" s="67">
        <v>37104</v>
      </c>
      <c r="AX104" s="105"/>
      <c r="AY104" s="68"/>
      <c r="AZ104" s="67">
        <v>37104</v>
      </c>
      <c r="BA104" s="105"/>
      <c r="BB104" s="68"/>
      <c r="BC104" s="67">
        <v>37104</v>
      </c>
      <c r="BD104" s="105"/>
      <c r="BE104" s="68"/>
      <c r="BF104" s="67">
        <v>37104</v>
      </c>
      <c r="BG104" s="105"/>
      <c r="BH104" s="68"/>
      <c r="BI104" s="67">
        <v>37104</v>
      </c>
      <c r="BJ104" s="105"/>
      <c r="BK104" s="68"/>
      <c r="BL104" s="67">
        <v>37104</v>
      </c>
      <c r="BM104" s="105"/>
      <c r="BN104" s="68"/>
      <c r="BO104" s="67">
        <v>37196</v>
      </c>
      <c r="BP104" s="105"/>
      <c r="BQ104" s="68"/>
      <c r="BR104" s="67">
        <v>37288</v>
      </c>
      <c r="BS104" s="105"/>
      <c r="BT104" s="68"/>
      <c r="BU104" s="67">
        <v>37316</v>
      </c>
      <c r="BV104" s="105"/>
      <c r="BW104" s="68"/>
    </row>
    <row r="105" spans="1:93" x14ac:dyDescent="0.25">
      <c r="A105" s="47" t="s">
        <v>52</v>
      </c>
      <c r="B105" s="118"/>
      <c r="C105" s="124"/>
      <c r="D105" s="110"/>
      <c r="E105" s="110"/>
      <c r="F105" s="47"/>
      <c r="G105" s="99"/>
      <c r="H105" s="110"/>
      <c r="I105" s="47"/>
      <c r="J105" s="99"/>
      <c r="K105" s="110"/>
      <c r="L105" s="47"/>
      <c r="M105" s="99"/>
      <c r="N105" s="110"/>
      <c r="O105" s="47"/>
      <c r="P105" s="99"/>
      <c r="Q105" s="110"/>
      <c r="R105" s="47"/>
      <c r="S105" s="99"/>
      <c r="T105" s="110"/>
      <c r="U105" s="47"/>
      <c r="V105" s="103">
        <v>545</v>
      </c>
      <c r="W105" s="55"/>
      <c r="X105" s="54"/>
      <c r="Y105" s="69">
        <v>520</v>
      </c>
      <c r="Z105" s="55"/>
      <c r="AA105" s="54"/>
      <c r="AB105" s="69">
        <v>500</v>
      </c>
      <c r="AC105" s="55"/>
      <c r="AD105" s="54"/>
      <c r="AE105" s="69">
        <v>360</v>
      </c>
      <c r="AF105" s="55"/>
      <c r="AG105" s="54"/>
      <c r="AH105" s="69">
        <v>500</v>
      </c>
      <c r="AI105" s="55"/>
      <c r="AJ105" s="54"/>
      <c r="AK105" s="69">
        <v>500</v>
      </c>
      <c r="AL105" s="55"/>
      <c r="AM105" s="54"/>
      <c r="AN105" s="69">
        <v>90</v>
      </c>
      <c r="AO105" s="55"/>
      <c r="AP105" s="54"/>
      <c r="AQ105" s="69">
        <v>135</v>
      </c>
      <c r="AR105" s="55"/>
      <c r="AS105" s="54"/>
      <c r="AT105" s="69">
        <v>450</v>
      </c>
      <c r="AU105" s="55"/>
      <c r="AV105" s="54"/>
      <c r="AW105" s="69">
        <v>51</v>
      </c>
      <c r="AX105" s="55"/>
      <c r="AY105" s="54"/>
      <c r="AZ105" s="69">
        <v>80</v>
      </c>
      <c r="BA105" s="55"/>
      <c r="BB105" s="54"/>
      <c r="BC105" s="69">
        <v>50</v>
      </c>
      <c r="BD105" s="55"/>
      <c r="BE105" s="54"/>
      <c r="BF105" s="69">
        <v>550</v>
      </c>
      <c r="BG105" s="55"/>
      <c r="BH105" s="54"/>
      <c r="BI105" s="69">
        <v>320</v>
      </c>
      <c r="BJ105" s="55"/>
      <c r="BK105" s="54"/>
      <c r="BL105" s="69">
        <v>120</v>
      </c>
      <c r="BM105" s="55"/>
      <c r="BN105" s="54"/>
      <c r="BO105" s="69">
        <v>521</v>
      </c>
      <c r="BP105" s="55"/>
      <c r="BQ105" s="54"/>
      <c r="BR105" s="69">
        <v>250</v>
      </c>
      <c r="BS105" s="55"/>
      <c r="BT105" s="54"/>
      <c r="BU105" s="69">
        <v>520</v>
      </c>
      <c r="BV105" s="55"/>
      <c r="BW105" s="54"/>
    </row>
    <row r="106" spans="1:93" x14ac:dyDescent="0.25">
      <c r="A106" s="47" t="s">
        <v>63</v>
      </c>
      <c r="B106" s="118"/>
      <c r="C106" s="124"/>
      <c r="D106" s="110"/>
      <c r="E106" s="110"/>
      <c r="F106" s="47"/>
      <c r="G106" s="99"/>
      <c r="H106" s="110"/>
      <c r="I106" s="47"/>
      <c r="J106" s="99"/>
      <c r="K106" s="110"/>
      <c r="L106" s="47"/>
      <c r="M106" s="99"/>
      <c r="N106" s="110"/>
      <c r="O106" s="47"/>
      <c r="P106" s="99"/>
      <c r="Q106" s="110"/>
      <c r="R106" s="47"/>
      <c r="S106" s="99"/>
      <c r="T106" s="110"/>
      <c r="U106" s="47"/>
      <c r="V106" s="103">
        <v>6930</v>
      </c>
      <c r="W106" s="55"/>
      <c r="X106" s="54"/>
      <c r="Y106" s="69">
        <v>7500</v>
      </c>
      <c r="Z106" s="55"/>
      <c r="AA106" s="54"/>
      <c r="AB106" s="69">
        <v>7500</v>
      </c>
      <c r="AC106" s="55"/>
      <c r="AD106" s="54"/>
      <c r="AE106" s="69"/>
      <c r="AF106" s="55"/>
      <c r="AG106" s="54"/>
      <c r="AH106" s="69">
        <v>6950</v>
      </c>
      <c r="AI106" s="55"/>
      <c r="AJ106" s="54"/>
      <c r="AK106" s="69">
        <v>7500</v>
      </c>
      <c r="AL106" s="55"/>
      <c r="AM106" s="54"/>
      <c r="AN106" s="69">
        <v>10000</v>
      </c>
      <c r="AO106" s="55"/>
      <c r="AP106" s="54"/>
      <c r="AQ106" s="69">
        <v>10000</v>
      </c>
      <c r="AR106" s="55"/>
      <c r="AS106" s="54"/>
      <c r="AT106" s="69">
        <v>9000</v>
      </c>
      <c r="AU106" s="55"/>
      <c r="AV106" s="54"/>
      <c r="AW106" s="69">
        <v>10000</v>
      </c>
      <c r="AX106" s="55"/>
      <c r="AY106" s="54"/>
      <c r="AZ106" s="69">
        <v>10000</v>
      </c>
      <c r="BA106" s="55"/>
      <c r="BB106" s="54"/>
      <c r="BC106" s="69">
        <v>10000</v>
      </c>
      <c r="BD106" s="55"/>
      <c r="BE106" s="54"/>
      <c r="BF106" s="69">
        <v>6750</v>
      </c>
      <c r="BG106" s="55"/>
      <c r="BH106" s="54"/>
      <c r="BI106" s="69">
        <v>10545</v>
      </c>
      <c r="BJ106" s="55"/>
      <c r="BK106" s="54"/>
      <c r="BL106" s="69">
        <v>7500</v>
      </c>
      <c r="BM106" s="55"/>
      <c r="BN106" s="54"/>
      <c r="BO106" s="69">
        <v>6750</v>
      </c>
      <c r="BP106" s="55"/>
      <c r="BQ106" s="54"/>
      <c r="BR106" s="69">
        <v>7500</v>
      </c>
      <c r="BS106" s="55"/>
      <c r="BT106" s="54"/>
      <c r="BU106" s="69">
        <v>6750</v>
      </c>
      <c r="BV106" s="55"/>
      <c r="BW106" s="54"/>
    </row>
    <row r="107" spans="1:93" x14ac:dyDescent="0.25">
      <c r="A107" s="47" t="s">
        <v>53</v>
      </c>
      <c r="B107" s="118"/>
      <c r="C107" s="124"/>
      <c r="D107" s="110"/>
      <c r="E107" s="110"/>
      <c r="F107" s="47"/>
      <c r="G107" s="99"/>
      <c r="H107" s="110"/>
      <c r="I107" s="47"/>
      <c r="J107" s="99"/>
      <c r="K107" s="110"/>
      <c r="L107" s="47"/>
      <c r="M107" s="99"/>
      <c r="N107" s="110"/>
      <c r="O107" s="47"/>
      <c r="P107" s="99"/>
      <c r="Q107" s="110"/>
      <c r="R107" s="47"/>
      <c r="S107" s="99"/>
      <c r="T107" s="110"/>
      <c r="U107" s="47"/>
      <c r="V107" s="104">
        <f>V105*24*V106/1000</f>
        <v>90644.4</v>
      </c>
      <c r="W107" s="50"/>
      <c r="X107" s="11"/>
      <c r="Y107" s="61">
        <f>Y105*24*Y106/1000</f>
        <v>93600</v>
      </c>
      <c r="Z107" s="50"/>
      <c r="AA107" s="11"/>
      <c r="AB107" s="61">
        <f>AB105*24*AB106/1000</f>
        <v>90000</v>
      </c>
      <c r="AC107" s="50"/>
      <c r="AD107" s="11"/>
      <c r="AE107" s="61"/>
      <c r="AF107" s="50"/>
      <c r="AG107" s="11"/>
      <c r="AH107" s="61">
        <f>AH105*24*AH106/1000</f>
        <v>83400</v>
      </c>
      <c r="AI107" s="50"/>
      <c r="AJ107" s="11"/>
      <c r="AK107" s="61">
        <f>AK105*24*AK106/1000</f>
        <v>90000</v>
      </c>
      <c r="AL107" s="50"/>
      <c r="AM107" s="11"/>
      <c r="AN107" s="61">
        <f>AN105*24*AN106/1000</f>
        <v>21600</v>
      </c>
      <c r="AO107" s="50"/>
      <c r="AP107" s="11"/>
      <c r="AQ107" s="61">
        <f>AQ105*24*AQ106/1000</f>
        <v>32400</v>
      </c>
      <c r="AR107" s="50"/>
      <c r="AS107" s="11"/>
      <c r="AT107" s="61">
        <f>AT105*24*AT106/1000</f>
        <v>97200</v>
      </c>
      <c r="AU107" s="50"/>
      <c r="AV107" s="11"/>
      <c r="AW107" s="61">
        <f>AW105*24*AW106/1000</f>
        <v>12240</v>
      </c>
      <c r="AX107" s="50"/>
      <c r="AY107" s="11"/>
      <c r="AZ107" s="61">
        <f>AZ105*24*AZ106/1000</f>
        <v>19200</v>
      </c>
      <c r="BA107" s="50"/>
      <c r="BB107" s="11"/>
      <c r="BC107" s="61">
        <f>BC105*24*BC106/1000</f>
        <v>12000</v>
      </c>
      <c r="BD107" s="50"/>
      <c r="BE107" s="11"/>
      <c r="BF107" s="61">
        <f>BF105*24*BF106/1000</f>
        <v>89100</v>
      </c>
      <c r="BG107" s="50"/>
      <c r="BH107" s="11"/>
      <c r="BI107" s="61">
        <f>BI105*24*BI106/1000</f>
        <v>80985.600000000006</v>
      </c>
      <c r="BJ107" s="50"/>
      <c r="BK107" s="11"/>
      <c r="BL107" s="61">
        <f>BL105*24*BL106/1000</f>
        <v>21600</v>
      </c>
      <c r="BM107" s="50"/>
      <c r="BN107" s="11"/>
      <c r="BO107" s="61">
        <f>BO105*24*BO106/1000</f>
        <v>84402</v>
      </c>
      <c r="BP107" s="50"/>
      <c r="BQ107" s="11"/>
      <c r="BR107" s="61">
        <f>BR105*24*BR106/1000</f>
        <v>45000</v>
      </c>
      <c r="BS107" s="50"/>
      <c r="BT107" s="11"/>
      <c r="BU107" s="61">
        <f>BU105*24*BU106/1000</f>
        <v>84240</v>
      </c>
      <c r="BV107" s="50"/>
      <c r="BW107" s="11"/>
    </row>
    <row r="108" spans="1:93" x14ac:dyDescent="0.25">
      <c r="A108" s="47" t="s">
        <v>60</v>
      </c>
      <c r="B108" s="118"/>
      <c r="C108" s="124"/>
      <c r="D108" s="110"/>
      <c r="E108" s="110"/>
      <c r="F108" s="47"/>
      <c r="G108" s="99"/>
      <c r="H108" s="110"/>
      <c r="I108" s="47"/>
      <c r="J108" s="99"/>
      <c r="K108" s="110"/>
      <c r="L108" s="47"/>
      <c r="M108" s="99"/>
      <c r="N108" s="110"/>
      <c r="O108" s="47"/>
      <c r="P108" s="99"/>
      <c r="Q108" s="110"/>
      <c r="R108" s="47"/>
      <c r="S108" s="99"/>
      <c r="T108" s="110"/>
      <c r="U108" s="47"/>
      <c r="V108" s="101" t="s">
        <v>100</v>
      </c>
      <c r="W108" s="63"/>
      <c r="X108" s="34"/>
      <c r="Y108" s="60" t="s">
        <v>73</v>
      </c>
      <c r="Z108" s="63"/>
      <c r="AA108" s="34"/>
      <c r="AB108" s="60" t="s">
        <v>69</v>
      </c>
      <c r="AC108" s="63"/>
      <c r="AD108" s="34"/>
      <c r="AE108" s="60"/>
      <c r="AF108" s="63"/>
      <c r="AG108" s="34"/>
      <c r="AH108" s="60" t="s">
        <v>55</v>
      </c>
      <c r="AI108" s="63"/>
      <c r="AJ108" s="34"/>
      <c r="AK108" s="60" t="s">
        <v>55</v>
      </c>
      <c r="AL108" s="63"/>
      <c r="AM108" s="34"/>
      <c r="AN108" s="60" t="s">
        <v>119</v>
      </c>
      <c r="AO108" s="63"/>
      <c r="AP108" s="34"/>
      <c r="AQ108" s="60" t="s">
        <v>119</v>
      </c>
      <c r="AR108" s="63"/>
      <c r="AS108" s="34"/>
      <c r="AT108" s="60" t="s">
        <v>119</v>
      </c>
      <c r="AU108" s="63"/>
      <c r="AV108" s="34"/>
      <c r="AW108" s="60" t="s">
        <v>156</v>
      </c>
      <c r="AX108" s="63"/>
      <c r="AY108" s="34"/>
      <c r="AZ108" s="60" t="s">
        <v>119</v>
      </c>
      <c r="BA108" s="63"/>
      <c r="BB108" s="34"/>
      <c r="BC108" s="60" t="s">
        <v>119</v>
      </c>
      <c r="BD108" s="63"/>
      <c r="BE108" s="34"/>
      <c r="BF108" s="60" t="s">
        <v>119</v>
      </c>
      <c r="BG108" s="63"/>
      <c r="BH108" s="34"/>
      <c r="BI108" s="60" t="s">
        <v>59</v>
      </c>
      <c r="BJ108" s="63"/>
      <c r="BK108" s="34"/>
      <c r="BL108" s="60" t="s">
        <v>69</v>
      </c>
      <c r="BM108" s="63"/>
      <c r="BN108" s="34"/>
      <c r="BO108" s="62" t="s">
        <v>59</v>
      </c>
      <c r="BP108" s="108"/>
      <c r="BQ108" s="2"/>
      <c r="BR108" s="62" t="s">
        <v>69</v>
      </c>
      <c r="BS108" s="108"/>
      <c r="BT108" s="2"/>
      <c r="BU108" s="62" t="s">
        <v>59</v>
      </c>
      <c r="BV108" s="108"/>
      <c r="BW108" s="2"/>
    </row>
    <row r="109" spans="1:93" x14ac:dyDescent="0.25">
      <c r="A109" s="110" t="s">
        <v>90</v>
      </c>
      <c r="B109" s="119" t="s">
        <v>123</v>
      </c>
      <c r="C109" s="125"/>
      <c r="D109" s="112" t="s">
        <v>103</v>
      </c>
      <c r="E109" s="112" t="s">
        <v>144</v>
      </c>
      <c r="F109" s="112"/>
      <c r="G109" s="111" t="s">
        <v>104</v>
      </c>
      <c r="H109" s="112" t="s">
        <v>145</v>
      </c>
      <c r="I109" s="112"/>
      <c r="J109" s="111" t="s">
        <v>100</v>
      </c>
      <c r="K109" s="112" t="s">
        <v>146</v>
      </c>
      <c r="L109" s="112"/>
      <c r="M109" s="111" t="s">
        <v>59</v>
      </c>
      <c r="N109" s="112" t="s">
        <v>147</v>
      </c>
      <c r="O109" s="112"/>
      <c r="P109" s="111" t="s">
        <v>119</v>
      </c>
      <c r="Q109" s="112" t="s">
        <v>148</v>
      </c>
      <c r="R109" s="112"/>
      <c r="S109" s="111" t="s">
        <v>55</v>
      </c>
      <c r="T109" s="112" t="s">
        <v>149</v>
      </c>
      <c r="U109" s="112"/>
      <c r="V109" s="101" t="s">
        <v>100</v>
      </c>
      <c r="W109" s="63" t="s">
        <v>146</v>
      </c>
      <c r="X109" s="63"/>
      <c r="Y109" s="60" t="s">
        <v>104</v>
      </c>
      <c r="Z109" s="63" t="s">
        <v>145</v>
      </c>
      <c r="AA109" s="63"/>
      <c r="AB109" s="60" t="s">
        <v>103</v>
      </c>
      <c r="AC109" s="63" t="s">
        <v>144</v>
      </c>
      <c r="AD109" s="63"/>
      <c r="AE109" s="60"/>
      <c r="AF109" s="63"/>
      <c r="AG109" s="63"/>
      <c r="AH109" s="60" t="s">
        <v>55</v>
      </c>
      <c r="AI109" s="63" t="s">
        <v>149</v>
      </c>
      <c r="AJ109" s="63"/>
      <c r="AK109" s="60" t="s">
        <v>55</v>
      </c>
      <c r="AL109" s="63" t="s">
        <v>149</v>
      </c>
      <c r="AM109" s="63"/>
      <c r="AN109" s="60" t="s">
        <v>119</v>
      </c>
      <c r="AO109" s="63" t="s">
        <v>148</v>
      </c>
      <c r="AP109" s="63"/>
      <c r="AQ109" s="60" t="s">
        <v>119</v>
      </c>
      <c r="AR109" s="63" t="s">
        <v>148</v>
      </c>
      <c r="AS109" s="63"/>
      <c r="AT109" s="60" t="s">
        <v>119</v>
      </c>
      <c r="AU109" s="63" t="s">
        <v>148</v>
      </c>
      <c r="AV109" s="63"/>
      <c r="AW109" s="60" t="s">
        <v>55</v>
      </c>
      <c r="AX109" s="63" t="s">
        <v>149</v>
      </c>
      <c r="AY109" s="63"/>
      <c r="AZ109" s="60" t="s">
        <v>119</v>
      </c>
      <c r="BA109" s="63" t="s">
        <v>148</v>
      </c>
      <c r="BB109" s="63"/>
      <c r="BC109" s="60" t="s">
        <v>55</v>
      </c>
      <c r="BD109" s="63" t="s">
        <v>149</v>
      </c>
      <c r="BE109" s="63"/>
      <c r="BF109" s="60" t="s">
        <v>119</v>
      </c>
      <c r="BG109" s="63" t="s">
        <v>148</v>
      </c>
      <c r="BH109" s="63"/>
      <c r="BI109" s="60" t="s">
        <v>59</v>
      </c>
      <c r="BJ109" s="63" t="s">
        <v>147</v>
      </c>
      <c r="BK109" s="63"/>
      <c r="BL109" s="60" t="s">
        <v>103</v>
      </c>
      <c r="BM109" s="63" t="s">
        <v>144</v>
      </c>
      <c r="BN109" s="63"/>
      <c r="BO109" s="62" t="s">
        <v>59</v>
      </c>
      <c r="BP109" s="63" t="s">
        <v>147</v>
      </c>
      <c r="BQ109" s="108"/>
      <c r="BR109" s="62" t="s">
        <v>103</v>
      </c>
      <c r="BS109" s="63" t="s">
        <v>144</v>
      </c>
      <c r="BT109" s="108"/>
      <c r="BU109" s="62" t="s">
        <v>59</v>
      </c>
      <c r="BV109" s="63" t="s">
        <v>147</v>
      </c>
      <c r="BW109" s="108"/>
    </row>
    <row r="110" spans="1:93" ht="13.8" thickBot="1" x14ac:dyDescent="0.3">
      <c r="A110" s="113"/>
      <c r="B110" s="120" t="s">
        <v>143</v>
      </c>
      <c r="C110" s="126" t="s">
        <v>52</v>
      </c>
      <c r="D110" s="115" t="s">
        <v>143</v>
      </c>
      <c r="E110" s="115" t="s">
        <v>52</v>
      </c>
      <c r="F110" s="115" t="s">
        <v>142</v>
      </c>
      <c r="G110" s="114" t="s">
        <v>143</v>
      </c>
      <c r="H110" s="115" t="s">
        <v>52</v>
      </c>
      <c r="I110" s="115" t="s">
        <v>142</v>
      </c>
      <c r="J110" s="114" t="s">
        <v>143</v>
      </c>
      <c r="K110" s="115" t="s">
        <v>52</v>
      </c>
      <c r="L110" s="115" t="s">
        <v>142</v>
      </c>
      <c r="M110" s="114" t="s">
        <v>143</v>
      </c>
      <c r="N110" s="115" t="s">
        <v>52</v>
      </c>
      <c r="O110" s="115" t="s">
        <v>142</v>
      </c>
      <c r="P110" s="114" t="s">
        <v>143</v>
      </c>
      <c r="Q110" s="115" t="s">
        <v>52</v>
      </c>
      <c r="R110" s="115" t="s">
        <v>142</v>
      </c>
      <c r="S110" s="114" t="s">
        <v>143</v>
      </c>
      <c r="T110" s="115" t="s">
        <v>52</v>
      </c>
      <c r="U110" s="115" t="s">
        <v>142</v>
      </c>
      <c r="V110" s="114" t="s">
        <v>143</v>
      </c>
      <c r="W110" s="115" t="s">
        <v>52</v>
      </c>
      <c r="X110" s="115" t="s">
        <v>142</v>
      </c>
      <c r="Y110" s="114" t="s">
        <v>143</v>
      </c>
      <c r="Z110" s="115" t="s">
        <v>52</v>
      </c>
      <c r="AA110" s="115" t="s">
        <v>142</v>
      </c>
      <c r="AB110" s="114" t="s">
        <v>143</v>
      </c>
      <c r="AC110" s="115" t="s">
        <v>52</v>
      </c>
      <c r="AD110" s="115" t="s">
        <v>142</v>
      </c>
      <c r="AE110" s="114" t="s">
        <v>143</v>
      </c>
      <c r="AF110" s="115" t="s">
        <v>52</v>
      </c>
      <c r="AG110" s="115" t="s">
        <v>142</v>
      </c>
      <c r="AH110" s="114" t="s">
        <v>143</v>
      </c>
      <c r="AI110" s="115" t="s">
        <v>52</v>
      </c>
      <c r="AJ110" s="115" t="s">
        <v>142</v>
      </c>
      <c r="AK110" s="114" t="s">
        <v>143</v>
      </c>
      <c r="AL110" s="115" t="s">
        <v>52</v>
      </c>
      <c r="AM110" s="115" t="s">
        <v>142</v>
      </c>
      <c r="AN110" s="114" t="s">
        <v>143</v>
      </c>
      <c r="AO110" s="115" t="s">
        <v>52</v>
      </c>
      <c r="AP110" s="115" t="s">
        <v>142</v>
      </c>
      <c r="AQ110" s="114" t="s">
        <v>143</v>
      </c>
      <c r="AR110" s="115" t="s">
        <v>52</v>
      </c>
      <c r="AS110" s="115" t="s">
        <v>142</v>
      </c>
      <c r="AT110" s="114" t="s">
        <v>143</v>
      </c>
      <c r="AU110" s="115" t="s">
        <v>52</v>
      </c>
      <c r="AV110" s="115" t="s">
        <v>142</v>
      </c>
      <c r="AW110" s="114" t="s">
        <v>143</v>
      </c>
      <c r="AX110" s="115" t="s">
        <v>52</v>
      </c>
      <c r="AY110" s="115" t="s">
        <v>142</v>
      </c>
      <c r="AZ110" s="114" t="s">
        <v>143</v>
      </c>
      <c r="BA110" s="115" t="s">
        <v>52</v>
      </c>
      <c r="BB110" s="115" t="s">
        <v>142</v>
      </c>
      <c r="BC110" s="114" t="s">
        <v>143</v>
      </c>
      <c r="BD110" s="115" t="s">
        <v>52</v>
      </c>
      <c r="BE110" s="115" t="s">
        <v>142</v>
      </c>
      <c r="BF110" s="114" t="s">
        <v>143</v>
      </c>
      <c r="BG110" s="115" t="s">
        <v>52</v>
      </c>
      <c r="BH110" s="115" t="s">
        <v>142</v>
      </c>
      <c r="BI110" s="114" t="s">
        <v>143</v>
      </c>
      <c r="BJ110" s="115" t="s">
        <v>52</v>
      </c>
      <c r="BK110" s="115" t="s">
        <v>142</v>
      </c>
      <c r="BL110" s="114" t="s">
        <v>143</v>
      </c>
      <c r="BM110" s="115" t="s">
        <v>52</v>
      </c>
      <c r="BN110" s="115" t="s">
        <v>142</v>
      </c>
      <c r="BO110" s="114" t="s">
        <v>143</v>
      </c>
      <c r="BP110" s="115" t="s">
        <v>52</v>
      </c>
      <c r="BQ110" s="115" t="s">
        <v>142</v>
      </c>
      <c r="BR110" s="114" t="s">
        <v>143</v>
      </c>
      <c r="BS110" s="115" t="s">
        <v>52</v>
      </c>
      <c r="BT110" s="115" t="s">
        <v>142</v>
      </c>
      <c r="BU110" s="114" t="s">
        <v>143</v>
      </c>
      <c r="BV110" s="115" t="s">
        <v>52</v>
      </c>
      <c r="BW110" s="115" t="s">
        <v>142</v>
      </c>
    </row>
    <row r="111" spans="1:93" x14ac:dyDescent="0.25">
      <c r="A111" s="48">
        <v>36982</v>
      </c>
      <c r="B111" s="104">
        <f>SUMIF(D$110:U$110,B$110,D111:U111)</f>
        <v>30674.06496</v>
      </c>
      <c r="C111" s="13">
        <f>SUMIF(D$110:U$110,C$110,D111:U111)</f>
        <v>184.428</v>
      </c>
      <c r="D111" s="50">
        <f t="shared" ref="D111:D143" si="1">SUMIF($V$109:$CE$109,D$109,$V111:$CE111)*F111</f>
        <v>0</v>
      </c>
      <c r="E111" s="50">
        <f>SUMIF($V$109:$CE$109,E$109,$V111:$CE111)*F111</f>
        <v>0</v>
      </c>
      <c r="F111" s="58">
        <v>0.9</v>
      </c>
      <c r="G111" s="61">
        <f t="shared" ref="G111:G143" si="2">SUMIF($V$109:$CE$109,G$109,$V111:$CE111)*I111</f>
        <v>0</v>
      </c>
      <c r="H111" s="50">
        <f>SUMIF($V$109:$CE$109,H$109,$V111:$CE111)*I111</f>
        <v>0</v>
      </c>
      <c r="I111" s="58">
        <v>0.9</v>
      </c>
      <c r="J111" s="61">
        <f t="shared" ref="J111:J143" si="3">SUMIF($V$109:$CE$109,J$109,$V111:$CE111)*L111</f>
        <v>30674.06496</v>
      </c>
      <c r="K111" s="50">
        <f>SUMIF($V$109:$CE$109,K$109,$V111:$CE111)*L111</f>
        <v>184.428</v>
      </c>
      <c r="L111" s="58">
        <v>0.9</v>
      </c>
      <c r="M111" s="61">
        <f t="shared" ref="M111:M143" si="4">SUMIF($V$109:$CE$109,M$109,$V111:$CE111)*O111</f>
        <v>0</v>
      </c>
      <c r="N111" s="50">
        <f>SUMIF($V$109:$CE$109,N$109,$V111:$CE111)*O111</f>
        <v>0</v>
      </c>
      <c r="O111" s="58">
        <v>0.9</v>
      </c>
      <c r="P111" s="61">
        <f t="shared" ref="P111:P143" si="5">SUMIF($V$109:$CE$109,P$109,$V111:$CE111)*R111</f>
        <v>0</v>
      </c>
      <c r="Q111" s="50">
        <f>SUMIF($V$109:$CE$109,Q$109,$V111:$CE111)*R111</f>
        <v>0</v>
      </c>
      <c r="R111" s="58">
        <v>0.9</v>
      </c>
      <c r="S111" s="61">
        <f t="shared" ref="S111:S143" si="6">SUMIF($V$109:$CE$109,S$109,$V111:$CE111)*U111</f>
        <v>0</v>
      </c>
      <c r="T111" s="50">
        <f>SUMIF($V$109:$CE$109,T$109,$V111:$CE111)*U111</f>
        <v>0</v>
      </c>
      <c r="U111" s="58">
        <v>0.9</v>
      </c>
      <c r="V111" s="104">
        <f t="shared" ref="V111:V143" si="7">IF($A111&gt;=V$104,V$107*X111,0)</f>
        <v>34082.294399999999</v>
      </c>
      <c r="W111" s="50">
        <f>IF($A111&gt;=V$104,V$105*X111,0)</f>
        <v>204.92</v>
      </c>
      <c r="X111" s="58">
        <v>0.376</v>
      </c>
      <c r="Y111" s="61">
        <f t="shared" ref="Y111:Y143" si="8">IF($A111&gt;=Y$104,Y$107*AA111,0)</f>
        <v>0</v>
      </c>
      <c r="Z111" s="50">
        <f>IF($A111&gt;=Y$104,Y$105*AA111,0)</f>
        <v>0</v>
      </c>
      <c r="AA111" s="58">
        <v>0</v>
      </c>
      <c r="AB111" s="61">
        <f t="shared" ref="AB111:AB143" si="9">IF($A111&gt;=AB$104,AB$107*AD111,0)</f>
        <v>0</v>
      </c>
      <c r="AC111" s="50">
        <f>IF($A111&gt;=AB$104,AB$105*AD111,0)</f>
        <v>0</v>
      </c>
      <c r="AD111" s="58">
        <v>0</v>
      </c>
      <c r="AE111" s="61"/>
      <c r="AF111" s="50"/>
      <c r="AG111" s="58"/>
      <c r="AH111" s="61">
        <f t="shared" ref="AH111:AH143" si="10">IF($A111&gt;=AH$104,AH$107*AJ111,0)</f>
        <v>0</v>
      </c>
      <c r="AI111" s="50">
        <f>IF($A111&gt;=AH$104,AH$105*AJ111,0)</f>
        <v>0</v>
      </c>
      <c r="AJ111" s="58">
        <v>0</v>
      </c>
      <c r="AK111" s="61">
        <f t="shared" ref="AK111:AK143" si="11">IF($A111&gt;=AK$104,AK$107*AM111,0)</f>
        <v>0</v>
      </c>
      <c r="AL111" s="50">
        <f>IF($A111&gt;=AK$104,AK$105*AM111,0)</f>
        <v>0</v>
      </c>
      <c r="AM111" s="58">
        <v>0</v>
      </c>
      <c r="AN111" s="61">
        <f t="shared" ref="AN111:AN143" si="12">IF($A111&gt;=AN$104,AN$107*AP111,0)</f>
        <v>0</v>
      </c>
      <c r="AO111" s="50">
        <f>IF($A111&gt;=AN$104,AN$105*AP111,0)</f>
        <v>0</v>
      </c>
      <c r="AP111" s="58">
        <v>0</v>
      </c>
      <c r="AQ111" s="61">
        <f t="shared" ref="AQ111:AQ143" si="13">IF($A111&gt;=AQ$104,AQ$107*AS111,0)</f>
        <v>0</v>
      </c>
      <c r="AR111" s="50">
        <f>IF($A111&gt;=AQ$104,AQ$105*AS111,0)</f>
        <v>0</v>
      </c>
      <c r="AS111" s="58">
        <v>0</v>
      </c>
      <c r="AT111" s="61">
        <f t="shared" ref="AT111:AT143" si="14">IF($A111&gt;=AT$104,AT$107*AV111,0)</f>
        <v>0</v>
      </c>
      <c r="AU111" s="50">
        <f>IF($A111&gt;=AT$104,AT$105*AV111,0)</f>
        <v>0</v>
      </c>
      <c r="AV111" s="58">
        <v>0</v>
      </c>
      <c r="AW111" s="61">
        <f t="shared" ref="AW111:AW143" si="15">IF($A111&gt;=AW$104,AW$107*AY111,0)</f>
        <v>0</v>
      </c>
      <c r="AX111" s="50">
        <f>IF($A111&gt;=AW$104,AW$105*AY111,0)</f>
        <v>0</v>
      </c>
      <c r="AY111" s="58">
        <v>0</v>
      </c>
      <c r="AZ111" s="61">
        <f t="shared" ref="AZ111:AZ143" si="16">IF($A111&gt;=AZ$104,AZ$107*BB111,0)</f>
        <v>0</v>
      </c>
      <c r="BA111" s="50">
        <f>IF($A111&gt;=AZ$104,AZ$105*BB111,0)</f>
        <v>0</v>
      </c>
      <c r="BB111" s="58">
        <v>0</v>
      </c>
      <c r="BC111" s="61">
        <f t="shared" ref="BC111:BC143" si="17">IF($A111&gt;=BC$104,BC$107*BE111,0)</f>
        <v>0</v>
      </c>
      <c r="BD111" s="50">
        <f>IF($A111&gt;=BC$104,BC$105*BE111,0)</f>
        <v>0</v>
      </c>
      <c r="BE111" s="58">
        <v>0</v>
      </c>
      <c r="BF111" s="61">
        <f t="shared" ref="BF111:BF143" si="18">IF($A111&gt;=BF$104,BF$107*BH111,0)</f>
        <v>0</v>
      </c>
      <c r="BG111" s="50">
        <f>IF($A111&gt;=BF$104,BF$105*BH111,0)</f>
        <v>0</v>
      </c>
      <c r="BH111" s="58">
        <v>0</v>
      </c>
      <c r="BI111" s="61">
        <f t="shared" ref="BI111:BI143" si="19">IF($A111&gt;=BI$104,BI$107*BK111,0)</f>
        <v>0</v>
      </c>
      <c r="BJ111" s="50">
        <f>IF($A111&gt;=BI$104,BI$105*BK111,0)</f>
        <v>0</v>
      </c>
      <c r="BK111" s="58">
        <v>0</v>
      </c>
      <c r="BL111" s="61">
        <f t="shared" ref="BL111:BL143" si="20">IF($A111&gt;=BL$104,BL$107*BN111,0)</f>
        <v>0</v>
      </c>
      <c r="BM111" s="50">
        <f>IF($A111&gt;=BL$104,BL$105*BN111,0)</f>
        <v>0</v>
      </c>
      <c r="BN111" s="58">
        <v>0</v>
      </c>
      <c r="BO111" s="61">
        <f t="shared" ref="BO111:BO143" si="21">IF($A111&gt;=BO$104,BO$107*BQ111,0)</f>
        <v>0</v>
      </c>
      <c r="BP111" s="50">
        <f>IF($A111&gt;=BO$104,BO$105*BQ111,0)</f>
        <v>0</v>
      </c>
      <c r="BQ111" s="58">
        <v>0</v>
      </c>
      <c r="BR111" s="61">
        <f t="shared" ref="BR111:BR143" si="22">IF($A111&gt;=BR$104,BR$107*BT111,0)</f>
        <v>0</v>
      </c>
      <c r="BS111" s="50">
        <f>IF($A111&gt;=BR$104,BR$105*BT111,0)</f>
        <v>0</v>
      </c>
      <c r="BT111" s="58">
        <v>0</v>
      </c>
      <c r="BU111" s="61">
        <f t="shared" ref="BU111:BU143" si="23">IF($A111&gt;=BU$104,BU$107*BW111,0)</f>
        <v>0</v>
      </c>
      <c r="BV111" s="50">
        <f>IF($A111&gt;=BU$104,BU$105*BW111,0)</f>
        <v>0</v>
      </c>
      <c r="BW111" s="58">
        <v>0</v>
      </c>
    </row>
    <row r="112" spans="1:93" x14ac:dyDescent="0.25">
      <c r="A112" s="48">
        <v>37012</v>
      </c>
      <c r="B112" s="104">
        <f>SUMIF(D$110:U$110,B$110,D112:U112)</f>
        <v>40789.979999999996</v>
      </c>
      <c r="C112" s="13">
        <f t="shared" ref="C112:C143" si="24">SUMIF(D$110:U$110,C$110,D112:U112)</f>
        <v>245.25</v>
      </c>
      <c r="D112" s="50">
        <f t="shared" si="1"/>
        <v>0</v>
      </c>
      <c r="E112" s="50">
        <f t="shared" ref="E112:E145" si="25">SUMIF($V$109:$CE$109,E$109,$V112:$CE112)*F112</f>
        <v>0</v>
      </c>
      <c r="F112" s="128">
        <f t="shared" ref="F112:F117" si="26">F111</f>
        <v>0.9</v>
      </c>
      <c r="G112" s="61">
        <f t="shared" si="2"/>
        <v>0</v>
      </c>
      <c r="H112" s="50">
        <f t="shared" ref="H112:H145" si="27">SUMIF($V$109:$CE$109,H$109,$V112:$CE112)*I112</f>
        <v>0</v>
      </c>
      <c r="I112" s="128">
        <f t="shared" ref="I112:I117" si="28">I111</f>
        <v>0.9</v>
      </c>
      <c r="J112" s="61">
        <f t="shared" si="3"/>
        <v>40789.979999999996</v>
      </c>
      <c r="K112" s="50">
        <f t="shared" ref="K112:K145" si="29">SUMIF($V$109:$CE$109,K$109,$V112:$CE112)*L112</f>
        <v>245.25</v>
      </c>
      <c r="L112" s="128">
        <f t="shared" ref="L112:L117" si="30">L111</f>
        <v>0.9</v>
      </c>
      <c r="M112" s="61">
        <f t="shared" si="4"/>
        <v>0</v>
      </c>
      <c r="N112" s="50">
        <f t="shared" ref="N112:N145" si="31">SUMIF($V$109:$CE$109,N$109,$V112:$CE112)*O112</f>
        <v>0</v>
      </c>
      <c r="O112" s="128">
        <f t="shared" ref="O112:O117" si="32">O111</f>
        <v>0.9</v>
      </c>
      <c r="P112" s="61">
        <f t="shared" si="5"/>
        <v>0</v>
      </c>
      <c r="Q112" s="50">
        <f t="shared" ref="Q112:Q145" si="33">SUMIF($V$109:$CE$109,Q$109,$V112:$CE112)*R112</f>
        <v>0</v>
      </c>
      <c r="R112" s="128">
        <f>R111</f>
        <v>0.9</v>
      </c>
      <c r="S112" s="61">
        <f t="shared" si="6"/>
        <v>0</v>
      </c>
      <c r="T112" s="50">
        <f t="shared" ref="T112:T145" si="34">SUMIF($V$109:$CE$109,T$109,$V112:$CE112)*U112</f>
        <v>0</v>
      </c>
      <c r="U112" s="128">
        <f>U111</f>
        <v>0.9</v>
      </c>
      <c r="V112" s="104">
        <f t="shared" si="7"/>
        <v>45322.2</v>
      </c>
      <c r="W112" s="50">
        <f t="shared" ref="W112:W143" si="35">IF($A112&gt;=V$104,V$105*X112,0)</f>
        <v>272.5</v>
      </c>
      <c r="X112" s="58">
        <v>0.5</v>
      </c>
      <c r="Y112" s="61">
        <f t="shared" si="8"/>
        <v>0</v>
      </c>
      <c r="Z112" s="50">
        <f t="shared" ref="Z112:Z143" si="36">IF($A112&gt;=Y$104,Y$105*AA112,0)</f>
        <v>0</v>
      </c>
      <c r="AA112" s="58">
        <v>0</v>
      </c>
      <c r="AB112" s="61">
        <f t="shared" si="9"/>
        <v>0</v>
      </c>
      <c r="AC112" s="50">
        <f t="shared" ref="AC112:AC143" si="37">IF($A112&gt;=AB$104,AB$105*AD112,0)</f>
        <v>0</v>
      </c>
      <c r="AD112" s="58">
        <v>0</v>
      </c>
      <c r="AE112" s="61"/>
      <c r="AF112" s="50"/>
      <c r="AG112" s="58"/>
      <c r="AH112" s="61">
        <f t="shared" si="10"/>
        <v>0</v>
      </c>
      <c r="AI112" s="50">
        <f t="shared" ref="AI112:AI143" si="38">IF($A112&gt;=AH$104,AH$105*AJ112,0)</f>
        <v>0</v>
      </c>
      <c r="AJ112" s="58">
        <v>0</v>
      </c>
      <c r="AK112" s="61">
        <f t="shared" si="11"/>
        <v>0</v>
      </c>
      <c r="AL112" s="50">
        <f t="shared" ref="AL112:AL143" si="39">IF($A112&gt;=AK$104,AK$105*AM112,0)</f>
        <v>0</v>
      </c>
      <c r="AM112" s="58">
        <v>0</v>
      </c>
      <c r="AN112" s="61">
        <f t="shared" si="12"/>
        <v>0</v>
      </c>
      <c r="AO112" s="50">
        <f t="shared" ref="AO112:AO143" si="40">IF($A112&gt;=AN$104,AN$105*AP112,0)</f>
        <v>0</v>
      </c>
      <c r="AP112" s="58">
        <v>0</v>
      </c>
      <c r="AQ112" s="61">
        <f t="shared" si="13"/>
        <v>0</v>
      </c>
      <c r="AR112" s="50">
        <f t="shared" ref="AR112:AR143" si="41">IF($A112&gt;=AQ$104,AQ$105*AS112,0)</f>
        <v>0</v>
      </c>
      <c r="AS112" s="58">
        <v>0</v>
      </c>
      <c r="AT112" s="61">
        <f t="shared" si="14"/>
        <v>0</v>
      </c>
      <c r="AU112" s="50">
        <f t="shared" ref="AU112:AU143" si="42">IF($A112&gt;=AT$104,AT$105*AV112,0)</f>
        <v>0</v>
      </c>
      <c r="AV112" s="58">
        <v>0</v>
      </c>
      <c r="AW112" s="61">
        <f t="shared" si="15"/>
        <v>0</v>
      </c>
      <c r="AX112" s="50">
        <f t="shared" ref="AX112:AX143" si="43">IF($A112&gt;=AW$104,AW$105*AY112,0)</f>
        <v>0</v>
      </c>
      <c r="AY112" s="58">
        <v>0</v>
      </c>
      <c r="AZ112" s="61">
        <f t="shared" si="16"/>
        <v>0</v>
      </c>
      <c r="BA112" s="50">
        <f t="shared" ref="BA112:BA143" si="44">IF($A112&gt;=AZ$104,AZ$105*BB112,0)</f>
        <v>0</v>
      </c>
      <c r="BB112" s="58">
        <v>0</v>
      </c>
      <c r="BC112" s="61">
        <f t="shared" si="17"/>
        <v>0</v>
      </c>
      <c r="BD112" s="50">
        <f t="shared" ref="BD112:BD143" si="45">IF($A112&gt;=BC$104,BC$105*BE112,0)</f>
        <v>0</v>
      </c>
      <c r="BE112" s="58">
        <v>0</v>
      </c>
      <c r="BF112" s="61">
        <f t="shared" si="18"/>
        <v>0</v>
      </c>
      <c r="BG112" s="50">
        <f t="shared" ref="BG112:BG143" si="46">IF($A112&gt;=BF$104,BF$105*BH112,0)</f>
        <v>0</v>
      </c>
      <c r="BH112" s="58">
        <v>0</v>
      </c>
      <c r="BI112" s="61">
        <f t="shared" si="19"/>
        <v>0</v>
      </c>
      <c r="BJ112" s="50">
        <f t="shared" ref="BJ112:BJ143" si="47">IF($A112&gt;=BI$104,BI$105*BK112,0)</f>
        <v>0</v>
      </c>
      <c r="BK112" s="58">
        <v>0</v>
      </c>
      <c r="BL112" s="61">
        <f t="shared" si="20"/>
        <v>0</v>
      </c>
      <c r="BM112" s="50">
        <f t="shared" ref="BM112:BM143" si="48">IF($A112&gt;=BL$104,BL$105*BN112,0)</f>
        <v>0</v>
      </c>
      <c r="BN112" s="58">
        <v>0</v>
      </c>
      <c r="BO112" s="61">
        <f t="shared" si="21"/>
        <v>0</v>
      </c>
      <c r="BP112" s="50">
        <f t="shared" ref="BP112:BP143" si="49">IF($A112&gt;=BO$104,BO$105*BQ112,0)</f>
        <v>0</v>
      </c>
      <c r="BQ112" s="58">
        <v>0</v>
      </c>
      <c r="BR112" s="61">
        <f t="shared" si="22"/>
        <v>0</v>
      </c>
      <c r="BS112" s="50">
        <f t="shared" ref="BS112:BS143" si="50">IF($A112&gt;=BR$104,BR$105*BT112,0)</f>
        <v>0</v>
      </c>
      <c r="BT112" s="58">
        <v>0</v>
      </c>
      <c r="BU112" s="61">
        <f t="shared" si="23"/>
        <v>0</v>
      </c>
      <c r="BV112" s="50">
        <f t="shared" ref="BV112:BV143" si="51">IF($A112&gt;=BU$104,BU$105*BW112,0)</f>
        <v>0</v>
      </c>
      <c r="BW112" s="58">
        <v>0</v>
      </c>
    </row>
    <row r="113" spans="1:75" x14ac:dyDescent="0.25">
      <c r="A113" s="48">
        <v>37043</v>
      </c>
      <c r="B113" s="104">
        <f>SUMIF(D$110:U$110,B$110,D113:U113)</f>
        <v>114627.95999999999</v>
      </c>
      <c r="C113" s="13">
        <f t="shared" si="24"/>
        <v>674.1</v>
      </c>
      <c r="D113" s="50">
        <f t="shared" si="1"/>
        <v>16200</v>
      </c>
      <c r="E113" s="50">
        <f t="shared" si="25"/>
        <v>90</v>
      </c>
      <c r="F113" s="128">
        <f t="shared" si="26"/>
        <v>0.9</v>
      </c>
      <c r="G113" s="61">
        <f t="shared" si="2"/>
        <v>16848</v>
      </c>
      <c r="H113" s="50">
        <f t="shared" si="27"/>
        <v>93.600000000000009</v>
      </c>
      <c r="I113" s="128">
        <f t="shared" si="28"/>
        <v>0.9</v>
      </c>
      <c r="J113" s="61">
        <f t="shared" si="3"/>
        <v>81579.959999999992</v>
      </c>
      <c r="K113" s="50">
        <f t="shared" si="29"/>
        <v>490.5</v>
      </c>
      <c r="L113" s="128">
        <f t="shared" si="30"/>
        <v>0.9</v>
      </c>
      <c r="M113" s="61">
        <f t="shared" si="4"/>
        <v>0</v>
      </c>
      <c r="N113" s="50">
        <f t="shared" si="31"/>
        <v>0</v>
      </c>
      <c r="O113" s="128">
        <f t="shared" si="32"/>
        <v>0.9</v>
      </c>
      <c r="P113" s="61">
        <f t="shared" si="5"/>
        <v>0</v>
      </c>
      <c r="Q113" s="50">
        <f t="shared" si="33"/>
        <v>0</v>
      </c>
      <c r="R113" s="128">
        <f>R112</f>
        <v>0.9</v>
      </c>
      <c r="S113" s="61">
        <f t="shared" si="6"/>
        <v>0</v>
      </c>
      <c r="T113" s="50">
        <f t="shared" si="34"/>
        <v>0</v>
      </c>
      <c r="U113" s="128">
        <f>U112</f>
        <v>0.9</v>
      </c>
      <c r="V113" s="104">
        <f t="shared" si="7"/>
        <v>90644.4</v>
      </c>
      <c r="W113" s="50">
        <f t="shared" si="35"/>
        <v>545</v>
      </c>
      <c r="X113" s="58">
        <v>1</v>
      </c>
      <c r="Y113" s="61">
        <f t="shared" si="8"/>
        <v>18720</v>
      </c>
      <c r="Z113" s="50">
        <f t="shared" si="36"/>
        <v>104</v>
      </c>
      <c r="AA113" s="58">
        <v>0.2</v>
      </c>
      <c r="AB113" s="61">
        <f t="shared" si="9"/>
        <v>18000</v>
      </c>
      <c r="AC113" s="50">
        <f t="shared" si="37"/>
        <v>100</v>
      </c>
      <c r="AD113" s="58">
        <v>0.2</v>
      </c>
      <c r="AE113" s="61"/>
      <c r="AF113" s="50"/>
      <c r="AG113" s="58"/>
      <c r="AH113" s="61">
        <f t="shared" si="10"/>
        <v>0</v>
      </c>
      <c r="AI113" s="50">
        <f t="shared" si="38"/>
        <v>0</v>
      </c>
      <c r="AJ113" s="58">
        <v>0</v>
      </c>
      <c r="AK113" s="61">
        <f t="shared" si="11"/>
        <v>0</v>
      </c>
      <c r="AL113" s="50">
        <f t="shared" si="39"/>
        <v>0</v>
      </c>
      <c r="AM113" s="58">
        <v>0</v>
      </c>
      <c r="AN113" s="61">
        <f t="shared" si="12"/>
        <v>0</v>
      </c>
      <c r="AO113" s="50">
        <f t="shared" si="40"/>
        <v>0</v>
      </c>
      <c r="AP113" s="58">
        <v>0</v>
      </c>
      <c r="AQ113" s="61">
        <f t="shared" si="13"/>
        <v>0</v>
      </c>
      <c r="AR113" s="50">
        <f t="shared" si="41"/>
        <v>0</v>
      </c>
      <c r="AS113" s="58">
        <v>0</v>
      </c>
      <c r="AT113" s="61">
        <f t="shared" si="14"/>
        <v>0</v>
      </c>
      <c r="AU113" s="50">
        <f t="shared" si="42"/>
        <v>0</v>
      </c>
      <c r="AV113" s="58">
        <v>0</v>
      </c>
      <c r="AW113" s="61">
        <f t="shared" si="15"/>
        <v>0</v>
      </c>
      <c r="AX113" s="50">
        <f t="shared" si="43"/>
        <v>0</v>
      </c>
      <c r="AY113" s="58">
        <v>0</v>
      </c>
      <c r="AZ113" s="61">
        <f t="shared" si="16"/>
        <v>0</v>
      </c>
      <c r="BA113" s="50">
        <f t="shared" si="44"/>
        <v>0</v>
      </c>
      <c r="BB113" s="58">
        <v>0</v>
      </c>
      <c r="BC113" s="61">
        <f t="shared" si="17"/>
        <v>0</v>
      </c>
      <c r="BD113" s="50">
        <f t="shared" si="45"/>
        <v>0</v>
      </c>
      <c r="BE113" s="58">
        <v>0</v>
      </c>
      <c r="BF113" s="61">
        <f t="shared" si="18"/>
        <v>0</v>
      </c>
      <c r="BG113" s="50">
        <f t="shared" si="46"/>
        <v>0</v>
      </c>
      <c r="BH113" s="58">
        <v>0</v>
      </c>
      <c r="BI113" s="61">
        <f t="shared" si="19"/>
        <v>0</v>
      </c>
      <c r="BJ113" s="50">
        <f t="shared" si="47"/>
        <v>0</v>
      </c>
      <c r="BK113" s="58">
        <v>0</v>
      </c>
      <c r="BL113" s="61">
        <f t="shared" si="20"/>
        <v>0</v>
      </c>
      <c r="BM113" s="50">
        <f t="shared" si="48"/>
        <v>0</v>
      </c>
      <c r="BN113" s="58">
        <v>0</v>
      </c>
      <c r="BO113" s="61">
        <f t="shared" si="21"/>
        <v>0</v>
      </c>
      <c r="BP113" s="50">
        <f t="shared" si="49"/>
        <v>0</v>
      </c>
      <c r="BQ113" s="58">
        <v>0</v>
      </c>
      <c r="BR113" s="61">
        <f t="shared" si="22"/>
        <v>0</v>
      </c>
      <c r="BS113" s="50">
        <f t="shared" si="50"/>
        <v>0</v>
      </c>
      <c r="BT113" s="58">
        <v>0</v>
      </c>
      <c r="BU113" s="61">
        <f t="shared" si="23"/>
        <v>0</v>
      </c>
      <c r="BV113" s="50">
        <f t="shared" si="51"/>
        <v>0</v>
      </c>
      <c r="BW113" s="58">
        <v>0</v>
      </c>
    </row>
    <row r="114" spans="1:75" x14ac:dyDescent="0.25">
      <c r="A114" s="48">
        <v>37073</v>
      </c>
      <c r="B114" s="104">
        <f>SUMIF(D$110:U$110,B$110,D114:U114)</f>
        <v>351903.95999999996</v>
      </c>
      <c r="C114" s="13">
        <f t="shared" si="24"/>
        <v>1912.5</v>
      </c>
      <c r="D114" s="50">
        <f t="shared" si="1"/>
        <v>81000</v>
      </c>
      <c r="E114" s="50">
        <f t="shared" si="25"/>
        <v>450</v>
      </c>
      <c r="F114" s="128">
        <f t="shared" si="26"/>
        <v>0.9</v>
      </c>
      <c r="G114" s="61">
        <f t="shared" si="2"/>
        <v>84240</v>
      </c>
      <c r="H114" s="50">
        <f t="shared" si="27"/>
        <v>468</v>
      </c>
      <c r="I114" s="128">
        <f t="shared" si="28"/>
        <v>0.9</v>
      </c>
      <c r="J114" s="61">
        <f t="shared" si="3"/>
        <v>81579.959999999992</v>
      </c>
      <c r="K114" s="50">
        <f t="shared" si="29"/>
        <v>490.5</v>
      </c>
      <c r="L114" s="128">
        <f t="shared" si="30"/>
        <v>0.9</v>
      </c>
      <c r="M114" s="61">
        <f t="shared" si="4"/>
        <v>0</v>
      </c>
      <c r="N114" s="50">
        <f t="shared" si="31"/>
        <v>0</v>
      </c>
      <c r="O114" s="128">
        <f t="shared" si="32"/>
        <v>0.9</v>
      </c>
      <c r="P114" s="61">
        <f t="shared" si="5"/>
        <v>73872</v>
      </c>
      <c r="Q114" s="50">
        <f t="shared" si="33"/>
        <v>324</v>
      </c>
      <c r="R114" s="128">
        <f t="shared" ref="R114:R143" si="52">R113</f>
        <v>0.9</v>
      </c>
      <c r="S114" s="61">
        <f t="shared" si="6"/>
        <v>31212</v>
      </c>
      <c r="T114" s="50">
        <f t="shared" si="34"/>
        <v>180</v>
      </c>
      <c r="U114" s="128">
        <f t="shared" ref="U114:U143" si="53">U113</f>
        <v>0.9</v>
      </c>
      <c r="V114" s="104">
        <f t="shared" si="7"/>
        <v>90644.4</v>
      </c>
      <c r="W114" s="50">
        <f t="shared" si="35"/>
        <v>545</v>
      </c>
      <c r="X114" s="58">
        <v>1</v>
      </c>
      <c r="Y114" s="61">
        <f t="shared" si="8"/>
        <v>93600</v>
      </c>
      <c r="Z114" s="50">
        <f t="shared" si="36"/>
        <v>520</v>
      </c>
      <c r="AA114" s="58">
        <v>1</v>
      </c>
      <c r="AB114" s="61">
        <f t="shared" si="9"/>
        <v>90000</v>
      </c>
      <c r="AC114" s="50">
        <f t="shared" si="37"/>
        <v>500</v>
      </c>
      <c r="AD114" s="58">
        <v>1</v>
      </c>
      <c r="AE114" s="61"/>
      <c r="AF114" s="50"/>
      <c r="AG114" s="58"/>
      <c r="AH114" s="61">
        <f t="shared" si="10"/>
        <v>16680</v>
      </c>
      <c r="AI114" s="50">
        <f t="shared" si="38"/>
        <v>100</v>
      </c>
      <c r="AJ114" s="58">
        <v>0.2</v>
      </c>
      <c r="AK114" s="61">
        <f t="shared" si="11"/>
        <v>18000</v>
      </c>
      <c r="AL114" s="50">
        <f t="shared" si="39"/>
        <v>100</v>
      </c>
      <c r="AM114" s="58">
        <v>0.2</v>
      </c>
      <c r="AN114" s="61">
        <f t="shared" si="12"/>
        <v>17280</v>
      </c>
      <c r="AO114" s="50">
        <f t="shared" si="40"/>
        <v>72</v>
      </c>
      <c r="AP114" s="58">
        <v>0.8</v>
      </c>
      <c r="AQ114" s="61">
        <f t="shared" si="13"/>
        <v>25920</v>
      </c>
      <c r="AR114" s="50">
        <f t="shared" si="41"/>
        <v>108</v>
      </c>
      <c r="AS114" s="58">
        <v>0.8</v>
      </c>
      <c r="AT114" s="61">
        <f t="shared" si="14"/>
        <v>38880</v>
      </c>
      <c r="AU114" s="50">
        <f t="shared" si="42"/>
        <v>180</v>
      </c>
      <c r="AV114" s="58">
        <v>0.4</v>
      </c>
      <c r="AW114" s="61">
        <f t="shared" si="15"/>
        <v>0</v>
      </c>
      <c r="AX114" s="50">
        <f t="shared" si="43"/>
        <v>0</v>
      </c>
      <c r="AY114" s="58">
        <v>0.8</v>
      </c>
      <c r="AZ114" s="61">
        <f t="shared" si="16"/>
        <v>0</v>
      </c>
      <c r="BA114" s="50">
        <f t="shared" si="44"/>
        <v>0</v>
      </c>
      <c r="BB114" s="58">
        <v>0.8</v>
      </c>
      <c r="BC114" s="61">
        <f t="shared" si="17"/>
        <v>0</v>
      </c>
      <c r="BD114" s="50">
        <f t="shared" si="45"/>
        <v>0</v>
      </c>
      <c r="BE114" s="58">
        <v>0.8</v>
      </c>
      <c r="BF114" s="61">
        <f t="shared" si="18"/>
        <v>0</v>
      </c>
      <c r="BG114" s="50">
        <f t="shared" si="46"/>
        <v>0</v>
      </c>
      <c r="BH114" s="58">
        <v>0</v>
      </c>
      <c r="BI114" s="61">
        <f t="shared" si="19"/>
        <v>0</v>
      </c>
      <c r="BJ114" s="50">
        <f t="shared" si="47"/>
        <v>0</v>
      </c>
      <c r="BK114" s="58">
        <v>0</v>
      </c>
      <c r="BL114" s="61">
        <f t="shared" si="20"/>
        <v>0</v>
      </c>
      <c r="BM114" s="50">
        <f t="shared" si="48"/>
        <v>0</v>
      </c>
      <c r="BN114" s="58">
        <v>0</v>
      </c>
      <c r="BO114" s="61">
        <f t="shared" si="21"/>
        <v>0</v>
      </c>
      <c r="BP114" s="50">
        <f t="shared" si="49"/>
        <v>0</v>
      </c>
      <c r="BQ114" s="58">
        <v>0</v>
      </c>
      <c r="BR114" s="61">
        <f t="shared" si="22"/>
        <v>0</v>
      </c>
      <c r="BS114" s="50">
        <f t="shared" si="50"/>
        <v>0</v>
      </c>
      <c r="BT114" s="58">
        <v>0</v>
      </c>
      <c r="BU114" s="61">
        <f t="shared" si="23"/>
        <v>0</v>
      </c>
      <c r="BV114" s="50">
        <f t="shared" si="51"/>
        <v>0</v>
      </c>
      <c r="BW114" s="58">
        <v>0</v>
      </c>
    </row>
    <row r="115" spans="1:75" x14ac:dyDescent="0.25">
      <c r="A115" s="48">
        <v>37104</v>
      </c>
      <c r="B115" s="104">
        <f>SUMIF(D$110:U$110,B$110,D115:U115)</f>
        <v>577524.16800000006</v>
      </c>
      <c r="C115" s="13">
        <f t="shared" si="24"/>
        <v>3103.0199999999995</v>
      </c>
      <c r="D115" s="50">
        <f t="shared" si="1"/>
        <v>84888</v>
      </c>
      <c r="E115" s="50">
        <f t="shared" si="25"/>
        <v>471.6</v>
      </c>
      <c r="F115" s="128">
        <f t="shared" si="26"/>
        <v>0.9</v>
      </c>
      <c r="G115" s="61">
        <f t="shared" si="2"/>
        <v>84240</v>
      </c>
      <c r="H115" s="50">
        <f t="shared" si="27"/>
        <v>468</v>
      </c>
      <c r="I115" s="128">
        <f t="shared" si="28"/>
        <v>0.9</v>
      </c>
      <c r="J115" s="61">
        <f t="shared" si="3"/>
        <v>81579.959999999992</v>
      </c>
      <c r="K115" s="50">
        <f t="shared" si="29"/>
        <v>490.5</v>
      </c>
      <c r="L115" s="128">
        <f t="shared" si="30"/>
        <v>0.9</v>
      </c>
      <c r="M115" s="61">
        <f t="shared" si="4"/>
        <v>14577.408000000003</v>
      </c>
      <c r="N115" s="50">
        <f t="shared" si="31"/>
        <v>57.6</v>
      </c>
      <c r="O115" s="128">
        <f t="shared" si="32"/>
        <v>0.9</v>
      </c>
      <c r="P115" s="61">
        <f t="shared" si="5"/>
        <v>138726</v>
      </c>
      <c r="Q115" s="50">
        <f t="shared" si="33"/>
        <v>642.6</v>
      </c>
      <c r="R115" s="128">
        <f t="shared" si="52"/>
        <v>0.9</v>
      </c>
      <c r="S115" s="61">
        <f t="shared" si="6"/>
        <v>173512.80000000002</v>
      </c>
      <c r="T115" s="50">
        <f t="shared" si="34"/>
        <v>972.72</v>
      </c>
      <c r="U115" s="128">
        <f t="shared" si="53"/>
        <v>0.9</v>
      </c>
      <c r="V115" s="104">
        <f t="shared" si="7"/>
        <v>90644.4</v>
      </c>
      <c r="W115" s="50">
        <f t="shared" si="35"/>
        <v>545</v>
      </c>
      <c r="X115" s="58">
        <v>1</v>
      </c>
      <c r="Y115" s="61">
        <f t="shared" si="8"/>
        <v>93600</v>
      </c>
      <c r="Z115" s="50">
        <f t="shared" si="36"/>
        <v>520</v>
      </c>
      <c r="AA115" s="58">
        <v>1</v>
      </c>
      <c r="AB115" s="61">
        <f t="shared" si="9"/>
        <v>90000</v>
      </c>
      <c r="AC115" s="50">
        <f t="shared" si="37"/>
        <v>500</v>
      </c>
      <c r="AD115" s="58">
        <v>1</v>
      </c>
      <c r="AE115" s="61"/>
      <c r="AF115" s="50"/>
      <c r="AG115" s="58"/>
      <c r="AH115" s="61">
        <f t="shared" si="10"/>
        <v>83400</v>
      </c>
      <c r="AI115" s="50">
        <f t="shared" si="38"/>
        <v>500</v>
      </c>
      <c r="AJ115" s="58">
        <v>1</v>
      </c>
      <c r="AK115" s="61">
        <f t="shared" si="11"/>
        <v>90000</v>
      </c>
      <c r="AL115" s="50">
        <f t="shared" si="39"/>
        <v>500</v>
      </c>
      <c r="AM115" s="58">
        <v>1</v>
      </c>
      <c r="AN115" s="61">
        <f t="shared" si="12"/>
        <v>17280</v>
      </c>
      <c r="AO115" s="50">
        <f t="shared" si="40"/>
        <v>72</v>
      </c>
      <c r="AP115" s="58">
        <v>0.8</v>
      </c>
      <c r="AQ115" s="61">
        <f t="shared" si="13"/>
        <v>25920</v>
      </c>
      <c r="AR115" s="50">
        <f t="shared" si="41"/>
        <v>108</v>
      </c>
      <c r="AS115" s="58">
        <v>0.8</v>
      </c>
      <c r="AT115" s="61">
        <f t="shared" si="14"/>
        <v>77760</v>
      </c>
      <c r="AU115" s="50">
        <f t="shared" si="42"/>
        <v>360</v>
      </c>
      <c r="AV115" s="58">
        <v>0.8</v>
      </c>
      <c r="AW115" s="61">
        <f t="shared" si="15"/>
        <v>9792</v>
      </c>
      <c r="AX115" s="50">
        <f t="shared" si="43"/>
        <v>40.800000000000004</v>
      </c>
      <c r="AY115" s="58">
        <v>0.8</v>
      </c>
      <c r="AZ115" s="61">
        <f t="shared" si="16"/>
        <v>15360</v>
      </c>
      <c r="BA115" s="50">
        <f t="shared" si="44"/>
        <v>64</v>
      </c>
      <c r="BB115" s="58">
        <v>0.8</v>
      </c>
      <c r="BC115" s="61">
        <f t="shared" si="17"/>
        <v>9600</v>
      </c>
      <c r="BD115" s="50">
        <f t="shared" si="45"/>
        <v>40</v>
      </c>
      <c r="BE115" s="58">
        <v>0.8</v>
      </c>
      <c r="BF115" s="61">
        <f t="shared" si="18"/>
        <v>17820</v>
      </c>
      <c r="BG115" s="50">
        <f t="shared" si="46"/>
        <v>110</v>
      </c>
      <c r="BH115" s="58">
        <v>0.2</v>
      </c>
      <c r="BI115" s="61">
        <f t="shared" si="19"/>
        <v>16197.120000000003</v>
      </c>
      <c r="BJ115" s="50">
        <f t="shared" si="47"/>
        <v>64</v>
      </c>
      <c r="BK115" s="58">
        <v>0.2</v>
      </c>
      <c r="BL115" s="61">
        <f t="shared" si="20"/>
        <v>4320</v>
      </c>
      <c r="BM115" s="50">
        <f t="shared" si="48"/>
        <v>24</v>
      </c>
      <c r="BN115" s="58">
        <v>0.2</v>
      </c>
      <c r="BO115" s="61">
        <f t="shared" si="21"/>
        <v>0</v>
      </c>
      <c r="BP115" s="50">
        <f t="shared" si="49"/>
        <v>0</v>
      </c>
      <c r="BQ115" s="58">
        <v>0</v>
      </c>
      <c r="BR115" s="61">
        <f t="shared" si="22"/>
        <v>0</v>
      </c>
      <c r="BS115" s="50">
        <f t="shared" si="50"/>
        <v>0</v>
      </c>
      <c r="BT115" s="58">
        <v>0</v>
      </c>
      <c r="BU115" s="61">
        <f t="shared" si="23"/>
        <v>0</v>
      </c>
      <c r="BV115" s="50">
        <f t="shared" si="51"/>
        <v>0</v>
      </c>
      <c r="BW115" s="58">
        <v>0</v>
      </c>
    </row>
    <row r="116" spans="1:75" x14ac:dyDescent="0.25">
      <c r="A116" s="48">
        <v>37135</v>
      </c>
      <c r="B116" s="104">
        <f t="shared" ref="B116:B143" si="54">SUMIF(D$110:U$110,B$110,D116:U116)</f>
        <v>715537.8</v>
      </c>
      <c r="C116" s="13">
        <f t="shared" si="24"/>
        <v>3815.8200000000006</v>
      </c>
      <c r="D116" s="50">
        <f t="shared" si="1"/>
        <v>100440</v>
      </c>
      <c r="E116" s="50">
        <f t="shared" si="25"/>
        <v>558</v>
      </c>
      <c r="F116" s="128">
        <f t="shared" si="26"/>
        <v>0.9</v>
      </c>
      <c r="G116" s="61">
        <f t="shared" si="2"/>
        <v>84240</v>
      </c>
      <c r="H116" s="50">
        <f t="shared" si="27"/>
        <v>468</v>
      </c>
      <c r="I116" s="128">
        <f t="shared" si="28"/>
        <v>0.9</v>
      </c>
      <c r="J116" s="61">
        <f t="shared" si="3"/>
        <v>81579.959999999992</v>
      </c>
      <c r="K116" s="50">
        <f t="shared" si="29"/>
        <v>490.5</v>
      </c>
      <c r="L116" s="128">
        <f t="shared" si="30"/>
        <v>0.9</v>
      </c>
      <c r="M116" s="61">
        <f t="shared" si="4"/>
        <v>72887.040000000008</v>
      </c>
      <c r="N116" s="50">
        <f t="shared" si="31"/>
        <v>288</v>
      </c>
      <c r="O116" s="128">
        <f t="shared" si="32"/>
        <v>0.9</v>
      </c>
      <c r="P116" s="61">
        <f t="shared" si="5"/>
        <v>202878</v>
      </c>
      <c r="Q116" s="50">
        <f t="shared" si="33"/>
        <v>1038.6000000000001</v>
      </c>
      <c r="R116" s="128">
        <f t="shared" si="52"/>
        <v>0.9</v>
      </c>
      <c r="S116" s="61">
        <f t="shared" si="6"/>
        <v>173512.80000000002</v>
      </c>
      <c r="T116" s="50">
        <f t="shared" si="34"/>
        <v>972.72</v>
      </c>
      <c r="U116" s="128">
        <f t="shared" si="53"/>
        <v>0.9</v>
      </c>
      <c r="V116" s="104">
        <f t="shared" si="7"/>
        <v>90644.4</v>
      </c>
      <c r="W116" s="50">
        <f t="shared" si="35"/>
        <v>545</v>
      </c>
      <c r="X116" s="58">
        <v>1</v>
      </c>
      <c r="Y116" s="61">
        <f t="shared" si="8"/>
        <v>93600</v>
      </c>
      <c r="Z116" s="50">
        <f t="shared" si="36"/>
        <v>520</v>
      </c>
      <c r="AA116" s="58">
        <v>1</v>
      </c>
      <c r="AB116" s="61">
        <f t="shared" si="9"/>
        <v>90000</v>
      </c>
      <c r="AC116" s="50">
        <f t="shared" si="37"/>
        <v>500</v>
      </c>
      <c r="AD116" s="58">
        <v>1</v>
      </c>
      <c r="AE116" s="61"/>
      <c r="AF116" s="50"/>
      <c r="AG116" s="58"/>
      <c r="AH116" s="61">
        <f t="shared" si="10"/>
        <v>83400</v>
      </c>
      <c r="AI116" s="50">
        <f t="shared" si="38"/>
        <v>500</v>
      </c>
      <c r="AJ116" s="58">
        <v>1</v>
      </c>
      <c r="AK116" s="61">
        <f t="shared" si="11"/>
        <v>90000</v>
      </c>
      <c r="AL116" s="50">
        <f t="shared" si="39"/>
        <v>500</v>
      </c>
      <c r="AM116" s="58">
        <v>1</v>
      </c>
      <c r="AN116" s="61">
        <f t="shared" si="12"/>
        <v>17280</v>
      </c>
      <c r="AO116" s="50">
        <f t="shared" si="40"/>
        <v>72</v>
      </c>
      <c r="AP116" s="58">
        <v>0.8</v>
      </c>
      <c r="AQ116" s="61">
        <f t="shared" si="13"/>
        <v>25920</v>
      </c>
      <c r="AR116" s="50">
        <f t="shared" si="41"/>
        <v>108</v>
      </c>
      <c r="AS116" s="58">
        <v>0.8</v>
      </c>
      <c r="AT116" s="61">
        <f t="shared" si="14"/>
        <v>77760</v>
      </c>
      <c r="AU116" s="50">
        <f t="shared" si="42"/>
        <v>360</v>
      </c>
      <c r="AV116" s="58">
        <v>0.8</v>
      </c>
      <c r="AW116" s="61">
        <f t="shared" si="15"/>
        <v>9792</v>
      </c>
      <c r="AX116" s="50">
        <f t="shared" si="43"/>
        <v>40.800000000000004</v>
      </c>
      <c r="AY116" s="58">
        <v>0.8</v>
      </c>
      <c r="AZ116" s="61">
        <f t="shared" si="16"/>
        <v>15360</v>
      </c>
      <c r="BA116" s="50">
        <f t="shared" si="44"/>
        <v>64</v>
      </c>
      <c r="BB116" s="58">
        <v>0.8</v>
      </c>
      <c r="BC116" s="61">
        <f t="shared" si="17"/>
        <v>9600</v>
      </c>
      <c r="BD116" s="50">
        <f t="shared" si="45"/>
        <v>40</v>
      </c>
      <c r="BE116" s="58">
        <v>0.8</v>
      </c>
      <c r="BF116" s="61">
        <f t="shared" si="18"/>
        <v>89100</v>
      </c>
      <c r="BG116" s="50">
        <f t="shared" si="46"/>
        <v>550</v>
      </c>
      <c r="BH116" s="58">
        <v>1</v>
      </c>
      <c r="BI116" s="61">
        <f t="shared" si="19"/>
        <v>80985.600000000006</v>
      </c>
      <c r="BJ116" s="50">
        <f t="shared" si="47"/>
        <v>320</v>
      </c>
      <c r="BK116" s="58">
        <v>1</v>
      </c>
      <c r="BL116" s="61">
        <f t="shared" si="20"/>
        <v>21600</v>
      </c>
      <c r="BM116" s="50">
        <f t="shared" si="48"/>
        <v>120</v>
      </c>
      <c r="BN116" s="58">
        <v>1</v>
      </c>
      <c r="BO116" s="61">
        <f t="shared" si="21"/>
        <v>0</v>
      </c>
      <c r="BP116" s="50">
        <f t="shared" si="49"/>
        <v>0</v>
      </c>
      <c r="BQ116" s="58">
        <v>0</v>
      </c>
      <c r="BR116" s="61">
        <f t="shared" si="22"/>
        <v>0</v>
      </c>
      <c r="BS116" s="50">
        <f t="shared" si="50"/>
        <v>0</v>
      </c>
      <c r="BT116" s="58">
        <v>0</v>
      </c>
      <c r="BU116" s="61">
        <f t="shared" si="23"/>
        <v>0</v>
      </c>
      <c r="BV116" s="50">
        <f t="shared" si="51"/>
        <v>0</v>
      </c>
      <c r="BW116" s="58">
        <v>0</v>
      </c>
    </row>
    <row r="117" spans="1:75" x14ac:dyDescent="0.25">
      <c r="A117" s="48">
        <v>37165</v>
      </c>
      <c r="B117" s="104">
        <f t="shared" si="54"/>
        <v>698020.2</v>
      </c>
      <c r="C117" s="13">
        <f t="shared" si="24"/>
        <v>3738.78</v>
      </c>
      <c r="D117" s="50">
        <f t="shared" si="1"/>
        <v>100440</v>
      </c>
      <c r="E117" s="50">
        <f t="shared" si="25"/>
        <v>558</v>
      </c>
      <c r="F117" s="128">
        <f t="shared" si="26"/>
        <v>0.9</v>
      </c>
      <c r="G117" s="61">
        <f t="shared" si="2"/>
        <v>84240</v>
      </c>
      <c r="H117" s="50">
        <f t="shared" si="27"/>
        <v>468</v>
      </c>
      <c r="I117" s="128">
        <f t="shared" si="28"/>
        <v>0.9</v>
      </c>
      <c r="J117" s="61">
        <f t="shared" si="3"/>
        <v>81579.959999999992</v>
      </c>
      <c r="K117" s="50">
        <f t="shared" si="29"/>
        <v>490.5</v>
      </c>
      <c r="L117" s="128">
        <f t="shared" si="30"/>
        <v>0.9</v>
      </c>
      <c r="M117" s="61">
        <f t="shared" si="4"/>
        <v>72887.040000000008</v>
      </c>
      <c r="N117" s="50">
        <f t="shared" si="31"/>
        <v>288</v>
      </c>
      <c r="O117" s="128">
        <f t="shared" si="32"/>
        <v>0.9</v>
      </c>
      <c r="P117" s="61">
        <f t="shared" si="5"/>
        <v>187542</v>
      </c>
      <c r="Q117" s="50">
        <f t="shared" si="33"/>
        <v>970.65</v>
      </c>
      <c r="R117" s="128">
        <f t="shared" si="52"/>
        <v>0.9</v>
      </c>
      <c r="S117" s="61">
        <f t="shared" si="6"/>
        <v>171331.20000000001</v>
      </c>
      <c r="T117" s="50">
        <f t="shared" si="34"/>
        <v>963.63000000000011</v>
      </c>
      <c r="U117" s="128">
        <f t="shared" si="53"/>
        <v>0.9</v>
      </c>
      <c r="V117" s="104">
        <f t="shared" si="7"/>
        <v>90644.4</v>
      </c>
      <c r="W117" s="50">
        <f t="shared" si="35"/>
        <v>545</v>
      </c>
      <c r="X117" s="58">
        <v>1</v>
      </c>
      <c r="Y117" s="61">
        <f t="shared" si="8"/>
        <v>93600</v>
      </c>
      <c r="Z117" s="50">
        <f t="shared" si="36"/>
        <v>520</v>
      </c>
      <c r="AA117" s="58">
        <v>1</v>
      </c>
      <c r="AB117" s="61">
        <f t="shared" si="9"/>
        <v>90000</v>
      </c>
      <c r="AC117" s="50">
        <f t="shared" si="37"/>
        <v>500</v>
      </c>
      <c r="AD117" s="58">
        <v>1</v>
      </c>
      <c r="AE117" s="61"/>
      <c r="AF117" s="50"/>
      <c r="AG117" s="58"/>
      <c r="AH117" s="61">
        <f t="shared" si="10"/>
        <v>83400</v>
      </c>
      <c r="AI117" s="50">
        <f t="shared" si="38"/>
        <v>500</v>
      </c>
      <c r="AJ117" s="58">
        <v>1</v>
      </c>
      <c r="AK117" s="61">
        <f t="shared" si="11"/>
        <v>90000</v>
      </c>
      <c r="AL117" s="50">
        <f t="shared" si="39"/>
        <v>500</v>
      </c>
      <c r="AM117" s="58">
        <v>1</v>
      </c>
      <c r="AN117" s="61">
        <f t="shared" si="12"/>
        <v>15119.999999999998</v>
      </c>
      <c r="AO117" s="50">
        <f t="shared" si="40"/>
        <v>62.999999999999993</v>
      </c>
      <c r="AP117" s="58">
        <v>0.7</v>
      </c>
      <c r="AQ117" s="61">
        <f t="shared" si="13"/>
        <v>22680</v>
      </c>
      <c r="AR117" s="50">
        <f t="shared" si="41"/>
        <v>94.5</v>
      </c>
      <c r="AS117" s="58">
        <v>0.7</v>
      </c>
      <c r="AT117" s="61">
        <f t="shared" si="14"/>
        <v>68040</v>
      </c>
      <c r="AU117" s="50">
        <f t="shared" si="42"/>
        <v>315</v>
      </c>
      <c r="AV117" s="58">
        <v>0.7</v>
      </c>
      <c r="AW117" s="61">
        <f t="shared" si="15"/>
        <v>8568</v>
      </c>
      <c r="AX117" s="50">
        <f t="shared" si="43"/>
        <v>35.699999999999996</v>
      </c>
      <c r="AY117" s="58">
        <v>0.7</v>
      </c>
      <c r="AZ117" s="61">
        <f t="shared" si="16"/>
        <v>13440</v>
      </c>
      <c r="BA117" s="50">
        <f t="shared" si="44"/>
        <v>56</v>
      </c>
      <c r="BB117" s="58">
        <v>0.7</v>
      </c>
      <c r="BC117" s="61">
        <f t="shared" si="17"/>
        <v>8400</v>
      </c>
      <c r="BD117" s="50">
        <f t="shared" si="45"/>
        <v>35</v>
      </c>
      <c r="BE117" s="58">
        <v>0.7</v>
      </c>
      <c r="BF117" s="61">
        <f t="shared" si="18"/>
        <v>89100</v>
      </c>
      <c r="BG117" s="50">
        <f t="shared" si="46"/>
        <v>550</v>
      </c>
      <c r="BH117" s="58">
        <v>1</v>
      </c>
      <c r="BI117" s="61">
        <f t="shared" si="19"/>
        <v>80985.600000000006</v>
      </c>
      <c r="BJ117" s="50">
        <f t="shared" si="47"/>
        <v>320</v>
      </c>
      <c r="BK117" s="58">
        <v>1</v>
      </c>
      <c r="BL117" s="61">
        <f t="shared" si="20"/>
        <v>21600</v>
      </c>
      <c r="BM117" s="50">
        <f t="shared" si="48"/>
        <v>120</v>
      </c>
      <c r="BN117" s="58">
        <v>1</v>
      </c>
      <c r="BO117" s="61">
        <f t="shared" si="21"/>
        <v>0</v>
      </c>
      <c r="BP117" s="50">
        <f t="shared" si="49"/>
        <v>0</v>
      </c>
      <c r="BQ117" s="58">
        <v>0</v>
      </c>
      <c r="BR117" s="61">
        <f t="shared" si="22"/>
        <v>0</v>
      </c>
      <c r="BS117" s="50">
        <f t="shared" si="50"/>
        <v>0</v>
      </c>
      <c r="BT117" s="58">
        <v>0</v>
      </c>
      <c r="BU117" s="61">
        <f t="shared" si="23"/>
        <v>0</v>
      </c>
      <c r="BV117" s="50">
        <f t="shared" si="51"/>
        <v>0</v>
      </c>
      <c r="BW117" s="58">
        <v>0</v>
      </c>
    </row>
    <row r="118" spans="1:75" x14ac:dyDescent="0.25">
      <c r="A118" s="48">
        <v>37196</v>
      </c>
      <c r="B118" s="104">
        <f t="shared" si="54"/>
        <v>452118.24</v>
      </c>
      <c r="C118" s="13">
        <f t="shared" si="24"/>
        <v>2452.3199999999997</v>
      </c>
      <c r="D118" s="50">
        <f t="shared" si="1"/>
        <v>66960</v>
      </c>
      <c r="E118" s="50">
        <f t="shared" si="25"/>
        <v>372</v>
      </c>
      <c r="F118" s="58">
        <v>0.6</v>
      </c>
      <c r="G118" s="61">
        <f t="shared" si="2"/>
        <v>56160</v>
      </c>
      <c r="H118" s="50">
        <f t="shared" si="27"/>
        <v>312</v>
      </c>
      <c r="I118" s="58">
        <v>0.6</v>
      </c>
      <c r="J118" s="61">
        <f t="shared" si="3"/>
        <v>54386.639999999992</v>
      </c>
      <c r="K118" s="50">
        <f t="shared" si="29"/>
        <v>327</v>
      </c>
      <c r="L118" s="58">
        <v>0.6</v>
      </c>
      <c r="M118" s="61">
        <f t="shared" si="4"/>
        <v>58719.6</v>
      </c>
      <c r="N118" s="50">
        <f t="shared" si="31"/>
        <v>254.51999999999998</v>
      </c>
      <c r="O118" s="58">
        <v>0.6</v>
      </c>
      <c r="P118" s="61">
        <f t="shared" si="5"/>
        <v>104580</v>
      </c>
      <c r="Q118" s="50">
        <f t="shared" si="33"/>
        <v>556.5</v>
      </c>
      <c r="R118" s="58">
        <v>0.6</v>
      </c>
      <c r="S118" s="61">
        <f t="shared" si="6"/>
        <v>111312</v>
      </c>
      <c r="T118" s="50">
        <f t="shared" si="34"/>
        <v>630.29999999999995</v>
      </c>
      <c r="U118" s="58">
        <v>0.6</v>
      </c>
      <c r="V118" s="104">
        <f t="shared" si="7"/>
        <v>90644.4</v>
      </c>
      <c r="W118" s="50">
        <f t="shared" si="35"/>
        <v>545</v>
      </c>
      <c r="X118" s="58">
        <v>1</v>
      </c>
      <c r="Y118" s="61">
        <f t="shared" si="8"/>
        <v>93600</v>
      </c>
      <c r="Z118" s="50">
        <f t="shared" si="36"/>
        <v>520</v>
      </c>
      <c r="AA118" s="58">
        <v>1</v>
      </c>
      <c r="AB118" s="61">
        <f t="shared" si="9"/>
        <v>90000</v>
      </c>
      <c r="AC118" s="50">
        <f t="shared" si="37"/>
        <v>500</v>
      </c>
      <c r="AD118" s="58">
        <v>1</v>
      </c>
      <c r="AE118" s="61"/>
      <c r="AF118" s="50"/>
      <c r="AG118" s="58"/>
      <c r="AH118" s="61">
        <f t="shared" si="10"/>
        <v>83400</v>
      </c>
      <c r="AI118" s="50">
        <f t="shared" si="38"/>
        <v>500</v>
      </c>
      <c r="AJ118" s="58">
        <v>1</v>
      </c>
      <c r="AK118" s="61">
        <f t="shared" si="11"/>
        <v>90000</v>
      </c>
      <c r="AL118" s="50">
        <f t="shared" si="39"/>
        <v>500</v>
      </c>
      <c r="AM118" s="58">
        <v>1</v>
      </c>
      <c r="AN118" s="61">
        <f t="shared" si="12"/>
        <v>10800</v>
      </c>
      <c r="AO118" s="50">
        <f t="shared" si="40"/>
        <v>45</v>
      </c>
      <c r="AP118" s="58">
        <v>0.5</v>
      </c>
      <c r="AQ118" s="61">
        <f t="shared" si="13"/>
        <v>16200</v>
      </c>
      <c r="AR118" s="50">
        <f t="shared" si="41"/>
        <v>67.5</v>
      </c>
      <c r="AS118" s="58">
        <v>0.5</v>
      </c>
      <c r="AT118" s="61">
        <f t="shared" si="14"/>
        <v>48600</v>
      </c>
      <c r="AU118" s="50">
        <f t="shared" si="42"/>
        <v>225</v>
      </c>
      <c r="AV118" s="58">
        <v>0.5</v>
      </c>
      <c r="AW118" s="61">
        <f t="shared" si="15"/>
        <v>6120</v>
      </c>
      <c r="AX118" s="50">
        <f t="shared" si="43"/>
        <v>25.5</v>
      </c>
      <c r="AY118" s="58">
        <v>0.5</v>
      </c>
      <c r="AZ118" s="61">
        <f t="shared" si="16"/>
        <v>9600</v>
      </c>
      <c r="BA118" s="50">
        <f t="shared" si="44"/>
        <v>40</v>
      </c>
      <c r="BB118" s="58">
        <v>0.5</v>
      </c>
      <c r="BC118" s="61">
        <f t="shared" si="17"/>
        <v>6000</v>
      </c>
      <c r="BD118" s="50">
        <f t="shared" si="45"/>
        <v>25</v>
      </c>
      <c r="BE118" s="58">
        <v>0.5</v>
      </c>
      <c r="BF118" s="61">
        <f t="shared" si="18"/>
        <v>89100</v>
      </c>
      <c r="BG118" s="50">
        <f t="shared" si="46"/>
        <v>550</v>
      </c>
      <c r="BH118" s="58">
        <v>1</v>
      </c>
      <c r="BI118" s="61">
        <f t="shared" si="19"/>
        <v>80985.600000000006</v>
      </c>
      <c r="BJ118" s="50">
        <f t="shared" si="47"/>
        <v>320</v>
      </c>
      <c r="BK118" s="58">
        <v>1</v>
      </c>
      <c r="BL118" s="61">
        <f t="shared" si="20"/>
        <v>21600</v>
      </c>
      <c r="BM118" s="50">
        <f t="shared" si="48"/>
        <v>120</v>
      </c>
      <c r="BN118" s="58">
        <v>1</v>
      </c>
      <c r="BO118" s="61">
        <f t="shared" si="21"/>
        <v>16880.400000000001</v>
      </c>
      <c r="BP118" s="50">
        <f t="shared" si="49"/>
        <v>104.2</v>
      </c>
      <c r="BQ118" s="58">
        <v>0.2</v>
      </c>
      <c r="BR118" s="61">
        <f t="shared" si="22"/>
        <v>0</v>
      </c>
      <c r="BS118" s="50">
        <f t="shared" si="50"/>
        <v>0</v>
      </c>
      <c r="BT118" s="58">
        <v>0</v>
      </c>
      <c r="BU118" s="61">
        <f t="shared" si="23"/>
        <v>0</v>
      </c>
      <c r="BV118" s="50">
        <f t="shared" si="51"/>
        <v>0</v>
      </c>
      <c r="BW118" s="58">
        <v>0</v>
      </c>
    </row>
    <row r="119" spans="1:75" x14ac:dyDescent="0.25">
      <c r="A119" s="48">
        <v>37226</v>
      </c>
      <c r="B119" s="104">
        <f t="shared" si="54"/>
        <v>515987.99999999994</v>
      </c>
      <c r="C119" s="13">
        <f t="shared" si="24"/>
        <v>2805.12</v>
      </c>
      <c r="D119" s="50">
        <f t="shared" si="1"/>
        <v>66960</v>
      </c>
      <c r="E119" s="50">
        <f t="shared" si="25"/>
        <v>372</v>
      </c>
      <c r="F119" s="128">
        <f>F118</f>
        <v>0.6</v>
      </c>
      <c r="G119" s="61">
        <f t="shared" si="2"/>
        <v>56160</v>
      </c>
      <c r="H119" s="50">
        <f t="shared" si="27"/>
        <v>312</v>
      </c>
      <c r="I119" s="128">
        <f>I118</f>
        <v>0.6</v>
      </c>
      <c r="J119" s="61">
        <f t="shared" si="3"/>
        <v>54386.639999999992</v>
      </c>
      <c r="K119" s="50">
        <f t="shared" si="29"/>
        <v>327</v>
      </c>
      <c r="L119" s="128">
        <f>L118</f>
        <v>0.6</v>
      </c>
      <c r="M119" s="61">
        <f t="shared" si="4"/>
        <v>99232.56</v>
      </c>
      <c r="N119" s="50">
        <f t="shared" si="31"/>
        <v>504.59999999999997</v>
      </c>
      <c r="O119" s="128">
        <f>O118</f>
        <v>0.6</v>
      </c>
      <c r="P119" s="61">
        <f t="shared" si="5"/>
        <v>125028</v>
      </c>
      <c r="Q119" s="50">
        <f t="shared" si="33"/>
        <v>647.1</v>
      </c>
      <c r="R119" s="128">
        <f t="shared" si="52"/>
        <v>0.6</v>
      </c>
      <c r="S119" s="61">
        <f t="shared" si="6"/>
        <v>114220.8</v>
      </c>
      <c r="T119" s="50">
        <f t="shared" si="34"/>
        <v>642.41999999999996</v>
      </c>
      <c r="U119" s="128">
        <f t="shared" si="53"/>
        <v>0.6</v>
      </c>
      <c r="V119" s="104">
        <f t="shared" si="7"/>
        <v>90644.4</v>
      </c>
      <c r="W119" s="50">
        <f t="shared" si="35"/>
        <v>545</v>
      </c>
      <c r="X119" s="58">
        <v>1</v>
      </c>
      <c r="Y119" s="61">
        <f t="shared" si="8"/>
        <v>93600</v>
      </c>
      <c r="Z119" s="50">
        <f t="shared" si="36"/>
        <v>520</v>
      </c>
      <c r="AA119" s="58">
        <v>1</v>
      </c>
      <c r="AB119" s="61">
        <f t="shared" si="9"/>
        <v>90000</v>
      </c>
      <c r="AC119" s="50">
        <f t="shared" si="37"/>
        <v>500</v>
      </c>
      <c r="AD119" s="58">
        <v>1</v>
      </c>
      <c r="AE119" s="61"/>
      <c r="AF119" s="50"/>
      <c r="AG119" s="58"/>
      <c r="AH119" s="61">
        <f t="shared" si="10"/>
        <v>83400</v>
      </c>
      <c r="AI119" s="50">
        <f t="shared" si="38"/>
        <v>500</v>
      </c>
      <c r="AJ119" s="58">
        <v>1</v>
      </c>
      <c r="AK119" s="61">
        <f t="shared" si="11"/>
        <v>90000</v>
      </c>
      <c r="AL119" s="50">
        <f t="shared" si="39"/>
        <v>500</v>
      </c>
      <c r="AM119" s="58">
        <v>1</v>
      </c>
      <c r="AN119" s="61">
        <f t="shared" si="12"/>
        <v>15119.999999999998</v>
      </c>
      <c r="AO119" s="50">
        <f t="shared" si="40"/>
        <v>62.999999999999993</v>
      </c>
      <c r="AP119" s="58">
        <v>0.7</v>
      </c>
      <c r="AQ119" s="61">
        <f t="shared" si="13"/>
        <v>22680</v>
      </c>
      <c r="AR119" s="50">
        <f t="shared" si="41"/>
        <v>94.5</v>
      </c>
      <c r="AS119" s="58">
        <v>0.7</v>
      </c>
      <c r="AT119" s="61">
        <f t="shared" si="14"/>
        <v>68040</v>
      </c>
      <c r="AU119" s="50">
        <f t="shared" si="42"/>
        <v>315</v>
      </c>
      <c r="AV119" s="58">
        <v>0.7</v>
      </c>
      <c r="AW119" s="61">
        <f t="shared" si="15"/>
        <v>8568</v>
      </c>
      <c r="AX119" s="50">
        <f t="shared" si="43"/>
        <v>35.699999999999996</v>
      </c>
      <c r="AY119" s="58">
        <v>0.7</v>
      </c>
      <c r="AZ119" s="61">
        <f t="shared" si="16"/>
        <v>13440</v>
      </c>
      <c r="BA119" s="50">
        <f t="shared" si="44"/>
        <v>56</v>
      </c>
      <c r="BB119" s="58">
        <v>0.7</v>
      </c>
      <c r="BC119" s="61">
        <f t="shared" si="17"/>
        <v>8400</v>
      </c>
      <c r="BD119" s="50">
        <f t="shared" si="45"/>
        <v>35</v>
      </c>
      <c r="BE119" s="58">
        <v>0.7</v>
      </c>
      <c r="BF119" s="61">
        <f t="shared" si="18"/>
        <v>89100</v>
      </c>
      <c r="BG119" s="50">
        <f t="shared" si="46"/>
        <v>550</v>
      </c>
      <c r="BH119" s="58">
        <v>1</v>
      </c>
      <c r="BI119" s="61">
        <f t="shared" si="19"/>
        <v>80985.600000000006</v>
      </c>
      <c r="BJ119" s="50">
        <f t="shared" si="47"/>
        <v>320</v>
      </c>
      <c r="BK119" s="58">
        <v>1</v>
      </c>
      <c r="BL119" s="61">
        <f t="shared" si="20"/>
        <v>21600</v>
      </c>
      <c r="BM119" s="50">
        <f t="shared" si="48"/>
        <v>120</v>
      </c>
      <c r="BN119" s="58">
        <v>1</v>
      </c>
      <c r="BO119" s="61">
        <f t="shared" si="21"/>
        <v>84402</v>
      </c>
      <c r="BP119" s="50">
        <f t="shared" si="49"/>
        <v>521</v>
      </c>
      <c r="BQ119" s="58">
        <v>1</v>
      </c>
      <c r="BR119" s="61">
        <f t="shared" si="22"/>
        <v>0</v>
      </c>
      <c r="BS119" s="50">
        <f t="shared" si="50"/>
        <v>0</v>
      </c>
      <c r="BT119" s="58">
        <v>0</v>
      </c>
      <c r="BU119" s="61">
        <f t="shared" si="23"/>
        <v>0</v>
      </c>
      <c r="BV119" s="50">
        <f t="shared" si="51"/>
        <v>0</v>
      </c>
      <c r="BW119" s="58">
        <v>0</v>
      </c>
    </row>
    <row r="120" spans="1:75" x14ac:dyDescent="0.25">
      <c r="A120" s="48">
        <v>37257</v>
      </c>
      <c r="B120" s="104">
        <f t="shared" si="54"/>
        <v>527666.39999999991</v>
      </c>
      <c r="C120" s="13">
        <f t="shared" si="24"/>
        <v>2856.48</v>
      </c>
      <c r="D120" s="50">
        <f t="shared" si="1"/>
        <v>66960</v>
      </c>
      <c r="E120" s="50">
        <f t="shared" si="25"/>
        <v>372</v>
      </c>
      <c r="F120" s="128">
        <f>F119</f>
        <v>0.6</v>
      </c>
      <c r="G120" s="61">
        <f t="shared" si="2"/>
        <v>56160</v>
      </c>
      <c r="H120" s="50">
        <f t="shared" si="27"/>
        <v>312</v>
      </c>
      <c r="I120" s="128">
        <f>I119</f>
        <v>0.6</v>
      </c>
      <c r="J120" s="61">
        <f t="shared" si="3"/>
        <v>54386.639999999992</v>
      </c>
      <c r="K120" s="50">
        <f t="shared" si="29"/>
        <v>327</v>
      </c>
      <c r="L120" s="128">
        <f>L119</f>
        <v>0.6</v>
      </c>
      <c r="M120" s="61">
        <f t="shared" si="4"/>
        <v>99232.56</v>
      </c>
      <c r="N120" s="50">
        <f t="shared" si="31"/>
        <v>504.59999999999997</v>
      </c>
      <c r="O120" s="128">
        <f>O119</f>
        <v>0.6</v>
      </c>
      <c r="P120" s="61">
        <f t="shared" si="5"/>
        <v>135252</v>
      </c>
      <c r="Q120" s="50">
        <f t="shared" si="33"/>
        <v>692.4</v>
      </c>
      <c r="R120" s="128">
        <f t="shared" si="52"/>
        <v>0.6</v>
      </c>
      <c r="S120" s="61">
        <f t="shared" si="6"/>
        <v>115675.2</v>
      </c>
      <c r="T120" s="50">
        <f t="shared" si="34"/>
        <v>648.4799999999999</v>
      </c>
      <c r="U120" s="128">
        <f t="shared" si="53"/>
        <v>0.6</v>
      </c>
      <c r="V120" s="104">
        <f t="shared" si="7"/>
        <v>90644.4</v>
      </c>
      <c r="W120" s="50">
        <f t="shared" si="35"/>
        <v>545</v>
      </c>
      <c r="X120" s="58">
        <v>1</v>
      </c>
      <c r="Y120" s="61">
        <f t="shared" si="8"/>
        <v>93600</v>
      </c>
      <c r="Z120" s="50">
        <f t="shared" si="36"/>
        <v>520</v>
      </c>
      <c r="AA120" s="58">
        <v>1</v>
      </c>
      <c r="AB120" s="61">
        <f t="shared" si="9"/>
        <v>90000</v>
      </c>
      <c r="AC120" s="50">
        <f t="shared" si="37"/>
        <v>500</v>
      </c>
      <c r="AD120" s="58">
        <v>1</v>
      </c>
      <c r="AE120" s="61"/>
      <c r="AF120" s="50"/>
      <c r="AG120" s="58"/>
      <c r="AH120" s="61">
        <f t="shared" si="10"/>
        <v>83400</v>
      </c>
      <c r="AI120" s="50">
        <f t="shared" si="38"/>
        <v>500</v>
      </c>
      <c r="AJ120" s="58">
        <v>1</v>
      </c>
      <c r="AK120" s="61">
        <f t="shared" si="11"/>
        <v>90000</v>
      </c>
      <c r="AL120" s="50">
        <f t="shared" si="39"/>
        <v>500</v>
      </c>
      <c r="AM120" s="58">
        <v>1</v>
      </c>
      <c r="AN120" s="61">
        <f t="shared" si="12"/>
        <v>17280</v>
      </c>
      <c r="AO120" s="50">
        <f t="shared" si="40"/>
        <v>72</v>
      </c>
      <c r="AP120" s="58">
        <v>0.8</v>
      </c>
      <c r="AQ120" s="61">
        <f t="shared" si="13"/>
        <v>25920</v>
      </c>
      <c r="AR120" s="50">
        <f t="shared" si="41"/>
        <v>108</v>
      </c>
      <c r="AS120" s="58">
        <v>0.8</v>
      </c>
      <c r="AT120" s="61">
        <f t="shared" si="14"/>
        <v>77760</v>
      </c>
      <c r="AU120" s="50">
        <f t="shared" si="42"/>
        <v>360</v>
      </c>
      <c r="AV120" s="58">
        <v>0.8</v>
      </c>
      <c r="AW120" s="61">
        <f t="shared" si="15"/>
        <v>9792</v>
      </c>
      <c r="AX120" s="50">
        <f t="shared" si="43"/>
        <v>40.800000000000004</v>
      </c>
      <c r="AY120" s="58">
        <v>0.8</v>
      </c>
      <c r="AZ120" s="61">
        <f t="shared" si="16"/>
        <v>15360</v>
      </c>
      <c r="BA120" s="50">
        <f t="shared" si="44"/>
        <v>64</v>
      </c>
      <c r="BB120" s="58">
        <v>0.8</v>
      </c>
      <c r="BC120" s="61">
        <f t="shared" si="17"/>
        <v>9600</v>
      </c>
      <c r="BD120" s="50">
        <f t="shared" si="45"/>
        <v>40</v>
      </c>
      <c r="BE120" s="58">
        <v>0.8</v>
      </c>
      <c r="BF120" s="61">
        <f t="shared" si="18"/>
        <v>89100</v>
      </c>
      <c r="BG120" s="50">
        <f t="shared" si="46"/>
        <v>550</v>
      </c>
      <c r="BH120" s="58">
        <v>1</v>
      </c>
      <c r="BI120" s="61">
        <f t="shared" si="19"/>
        <v>80985.600000000006</v>
      </c>
      <c r="BJ120" s="50">
        <f t="shared" si="47"/>
        <v>320</v>
      </c>
      <c r="BK120" s="58">
        <v>1</v>
      </c>
      <c r="BL120" s="61">
        <f t="shared" si="20"/>
        <v>21600</v>
      </c>
      <c r="BM120" s="50">
        <f t="shared" si="48"/>
        <v>120</v>
      </c>
      <c r="BN120" s="58">
        <v>1</v>
      </c>
      <c r="BO120" s="61">
        <f t="shared" si="21"/>
        <v>84402</v>
      </c>
      <c r="BP120" s="50">
        <f t="shared" si="49"/>
        <v>521</v>
      </c>
      <c r="BQ120" s="58">
        <v>1</v>
      </c>
      <c r="BR120" s="61">
        <f t="shared" si="22"/>
        <v>0</v>
      </c>
      <c r="BS120" s="50">
        <f t="shared" si="50"/>
        <v>0</v>
      </c>
      <c r="BT120" s="58">
        <v>0</v>
      </c>
      <c r="BU120" s="61">
        <f t="shared" si="23"/>
        <v>0</v>
      </c>
      <c r="BV120" s="50">
        <f t="shared" si="51"/>
        <v>0</v>
      </c>
      <c r="BW120" s="58">
        <v>0</v>
      </c>
    </row>
    <row r="121" spans="1:75" x14ac:dyDescent="0.25">
      <c r="A121" s="48">
        <v>37288</v>
      </c>
      <c r="B121" s="104">
        <f t="shared" si="54"/>
        <v>533066.39999999991</v>
      </c>
      <c r="C121" s="13">
        <f t="shared" si="24"/>
        <v>2886.48</v>
      </c>
      <c r="D121" s="50">
        <f t="shared" si="1"/>
        <v>72360</v>
      </c>
      <c r="E121" s="50">
        <f t="shared" si="25"/>
        <v>402</v>
      </c>
      <c r="F121" s="128">
        <f>F120</f>
        <v>0.6</v>
      </c>
      <c r="G121" s="61">
        <f t="shared" si="2"/>
        <v>56160</v>
      </c>
      <c r="H121" s="50">
        <f t="shared" si="27"/>
        <v>312</v>
      </c>
      <c r="I121" s="128">
        <f>I120</f>
        <v>0.6</v>
      </c>
      <c r="J121" s="61">
        <f t="shared" si="3"/>
        <v>54386.639999999992</v>
      </c>
      <c r="K121" s="50">
        <f t="shared" si="29"/>
        <v>327</v>
      </c>
      <c r="L121" s="128">
        <f>L120</f>
        <v>0.6</v>
      </c>
      <c r="M121" s="61">
        <f t="shared" si="4"/>
        <v>99232.56</v>
      </c>
      <c r="N121" s="50">
        <f t="shared" si="31"/>
        <v>504.59999999999997</v>
      </c>
      <c r="O121" s="128">
        <f>O120</f>
        <v>0.6</v>
      </c>
      <c r="P121" s="61">
        <f t="shared" si="5"/>
        <v>135252</v>
      </c>
      <c r="Q121" s="50">
        <f t="shared" si="33"/>
        <v>692.4</v>
      </c>
      <c r="R121" s="128">
        <f t="shared" si="52"/>
        <v>0.6</v>
      </c>
      <c r="S121" s="61">
        <f t="shared" si="6"/>
        <v>115675.2</v>
      </c>
      <c r="T121" s="50">
        <f t="shared" si="34"/>
        <v>648.4799999999999</v>
      </c>
      <c r="U121" s="128">
        <f t="shared" si="53"/>
        <v>0.6</v>
      </c>
      <c r="V121" s="104">
        <f t="shared" si="7"/>
        <v>90644.4</v>
      </c>
      <c r="W121" s="50">
        <f t="shared" si="35"/>
        <v>545</v>
      </c>
      <c r="X121" s="58">
        <v>1</v>
      </c>
      <c r="Y121" s="61">
        <f t="shared" si="8"/>
        <v>93600</v>
      </c>
      <c r="Z121" s="50">
        <f t="shared" si="36"/>
        <v>520</v>
      </c>
      <c r="AA121" s="58">
        <v>1</v>
      </c>
      <c r="AB121" s="61">
        <f t="shared" si="9"/>
        <v>90000</v>
      </c>
      <c r="AC121" s="50">
        <f t="shared" si="37"/>
        <v>500</v>
      </c>
      <c r="AD121" s="58">
        <v>1</v>
      </c>
      <c r="AE121" s="61"/>
      <c r="AF121" s="50"/>
      <c r="AG121" s="58"/>
      <c r="AH121" s="61">
        <f t="shared" si="10"/>
        <v>83400</v>
      </c>
      <c r="AI121" s="50">
        <f t="shared" si="38"/>
        <v>500</v>
      </c>
      <c r="AJ121" s="58">
        <v>1</v>
      </c>
      <c r="AK121" s="61">
        <f t="shared" si="11"/>
        <v>90000</v>
      </c>
      <c r="AL121" s="50">
        <f t="shared" si="39"/>
        <v>500</v>
      </c>
      <c r="AM121" s="58">
        <v>1</v>
      </c>
      <c r="AN121" s="61">
        <f t="shared" si="12"/>
        <v>17280</v>
      </c>
      <c r="AO121" s="50">
        <f t="shared" si="40"/>
        <v>72</v>
      </c>
      <c r="AP121" s="58">
        <v>0.8</v>
      </c>
      <c r="AQ121" s="61">
        <f t="shared" si="13"/>
        <v>25920</v>
      </c>
      <c r="AR121" s="50">
        <f t="shared" si="41"/>
        <v>108</v>
      </c>
      <c r="AS121" s="58">
        <v>0.8</v>
      </c>
      <c r="AT121" s="61">
        <f t="shared" si="14"/>
        <v>77760</v>
      </c>
      <c r="AU121" s="50">
        <f t="shared" si="42"/>
        <v>360</v>
      </c>
      <c r="AV121" s="58">
        <v>0.8</v>
      </c>
      <c r="AW121" s="61">
        <f t="shared" si="15"/>
        <v>9792</v>
      </c>
      <c r="AX121" s="50">
        <f t="shared" si="43"/>
        <v>40.800000000000004</v>
      </c>
      <c r="AY121" s="58">
        <v>0.8</v>
      </c>
      <c r="AZ121" s="61">
        <f t="shared" si="16"/>
        <v>15360</v>
      </c>
      <c r="BA121" s="50">
        <f t="shared" si="44"/>
        <v>64</v>
      </c>
      <c r="BB121" s="58">
        <v>0.8</v>
      </c>
      <c r="BC121" s="61">
        <f t="shared" si="17"/>
        <v>9600</v>
      </c>
      <c r="BD121" s="50">
        <f t="shared" si="45"/>
        <v>40</v>
      </c>
      <c r="BE121" s="58">
        <v>0.8</v>
      </c>
      <c r="BF121" s="61">
        <f t="shared" si="18"/>
        <v>89100</v>
      </c>
      <c r="BG121" s="50">
        <f t="shared" si="46"/>
        <v>550</v>
      </c>
      <c r="BH121" s="58">
        <v>1</v>
      </c>
      <c r="BI121" s="61">
        <f t="shared" si="19"/>
        <v>80985.600000000006</v>
      </c>
      <c r="BJ121" s="50">
        <f t="shared" si="47"/>
        <v>320</v>
      </c>
      <c r="BK121" s="58">
        <v>1</v>
      </c>
      <c r="BL121" s="61">
        <f t="shared" si="20"/>
        <v>21600</v>
      </c>
      <c r="BM121" s="50">
        <f t="shared" si="48"/>
        <v>120</v>
      </c>
      <c r="BN121" s="58">
        <v>1</v>
      </c>
      <c r="BO121" s="61">
        <f t="shared" si="21"/>
        <v>84402</v>
      </c>
      <c r="BP121" s="50">
        <f t="shared" si="49"/>
        <v>521</v>
      </c>
      <c r="BQ121" s="58">
        <v>1</v>
      </c>
      <c r="BR121" s="61">
        <f t="shared" si="22"/>
        <v>9000</v>
      </c>
      <c r="BS121" s="50">
        <f t="shared" si="50"/>
        <v>50</v>
      </c>
      <c r="BT121" s="58">
        <v>0.2</v>
      </c>
      <c r="BU121" s="61">
        <f t="shared" si="23"/>
        <v>0</v>
      </c>
      <c r="BV121" s="50">
        <f t="shared" si="51"/>
        <v>0</v>
      </c>
      <c r="BW121" s="58">
        <v>0</v>
      </c>
    </row>
    <row r="122" spans="1:75" x14ac:dyDescent="0.25">
      <c r="A122" s="48">
        <v>37316</v>
      </c>
      <c r="B122" s="104">
        <f t="shared" si="54"/>
        <v>529740</v>
      </c>
      <c r="C122" s="13">
        <f t="shared" si="24"/>
        <v>2914.8</v>
      </c>
      <c r="D122" s="50">
        <f t="shared" si="1"/>
        <v>93960</v>
      </c>
      <c r="E122" s="50">
        <f t="shared" si="25"/>
        <v>522</v>
      </c>
      <c r="F122" s="128">
        <f>F121</f>
        <v>0.6</v>
      </c>
      <c r="G122" s="61">
        <f t="shared" si="2"/>
        <v>56160</v>
      </c>
      <c r="H122" s="50">
        <f t="shared" si="27"/>
        <v>312</v>
      </c>
      <c r="I122" s="128">
        <f>I121</f>
        <v>0.6</v>
      </c>
      <c r="J122" s="61">
        <f t="shared" si="3"/>
        <v>54386.639999999992</v>
      </c>
      <c r="K122" s="50">
        <f t="shared" si="29"/>
        <v>327</v>
      </c>
      <c r="L122" s="128">
        <f>L121</f>
        <v>0.6</v>
      </c>
      <c r="M122" s="61">
        <f t="shared" si="4"/>
        <v>109341.36</v>
      </c>
      <c r="N122" s="50">
        <f t="shared" si="31"/>
        <v>567</v>
      </c>
      <c r="O122" s="128">
        <f>O121</f>
        <v>0.6</v>
      </c>
      <c r="P122" s="61">
        <f t="shared" si="5"/>
        <v>104580</v>
      </c>
      <c r="Q122" s="50">
        <f t="shared" si="33"/>
        <v>556.5</v>
      </c>
      <c r="R122" s="128">
        <f t="shared" si="52"/>
        <v>0.6</v>
      </c>
      <c r="S122" s="61">
        <f t="shared" si="6"/>
        <v>111312</v>
      </c>
      <c r="T122" s="50">
        <f t="shared" si="34"/>
        <v>630.29999999999995</v>
      </c>
      <c r="U122" s="128">
        <f t="shared" si="53"/>
        <v>0.6</v>
      </c>
      <c r="V122" s="104">
        <f t="shared" si="7"/>
        <v>90644.4</v>
      </c>
      <c r="W122" s="50">
        <f t="shared" si="35"/>
        <v>545</v>
      </c>
      <c r="X122" s="58">
        <v>1</v>
      </c>
      <c r="Y122" s="61">
        <f t="shared" si="8"/>
        <v>93600</v>
      </c>
      <c r="Z122" s="50">
        <f t="shared" si="36"/>
        <v>520</v>
      </c>
      <c r="AA122" s="58">
        <v>1</v>
      </c>
      <c r="AB122" s="61">
        <f t="shared" si="9"/>
        <v>90000</v>
      </c>
      <c r="AC122" s="50">
        <f t="shared" si="37"/>
        <v>500</v>
      </c>
      <c r="AD122" s="58">
        <v>1</v>
      </c>
      <c r="AE122" s="61"/>
      <c r="AF122" s="50"/>
      <c r="AG122" s="58"/>
      <c r="AH122" s="61">
        <f t="shared" si="10"/>
        <v>83400</v>
      </c>
      <c r="AI122" s="50">
        <f t="shared" si="38"/>
        <v>500</v>
      </c>
      <c r="AJ122" s="58">
        <v>1</v>
      </c>
      <c r="AK122" s="61">
        <f t="shared" si="11"/>
        <v>90000</v>
      </c>
      <c r="AL122" s="50">
        <f t="shared" si="39"/>
        <v>500</v>
      </c>
      <c r="AM122" s="58">
        <v>1</v>
      </c>
      <c r="AN122" s="61">
        <f t="shared" si="12"/>
        <v>10800</v>
      </c>
      <c r="AO122" s="50">
        <f t="shared" si="40"/>
        <v>45</v>
      </c>
      <c r="AP122" s="58">
        <v>0.5</v>
      </c>
      <c r="AQ122" s="61">
        <f t="shared" si="13"/>
        <v>16200</v>
      </c>
      <c r="AR122" s="50">
        <f t="shared" si="41"/>
        <v>67.5</v>
      </c>
      <c r="AS122" s="58">
        <v>0.5</v>
      </c>
      <c r="AT122" s="61">
        <f t="shared" si="14"/>
        <v>48600</v>
      </c>
      <c r="AU122" s="50">
        <f t="shared" si="42"/>
        <v>225</v>
      </c>
      <c r="AV122" s="58">
        <v>0.5</v>
      </c>
      <c r="AW122" s="61">
        <f t="shared" si="15"/>
        <v>6120</v>
      </c>
      <c r="AX122" s="50">
        <f t="shared" si="43"/>
        <v>25.5</v>
      </c>
      <c r="AY122" s="58">
        <v>0.5</v>
      </c>
      <c r="AZ122" s="61">
        <f t="shared" si="16"/>
        <v>9600</v>
      </c>
      <c r="BA122" s="50">
        <f t="shared" si="44"/>
        <v>40</v>
      </c>
      <c r="BB122" s="58">
        <v>0.5</v>
      </c>
      <c r="BC122" s="61">
        <f t="shared" si="17"/>
        <v>6000</v>
      </c>
      <c r="BD122" s="50">
        <f t="shared" si="45"/>
        <v>25</v>
      </c>
      <c r="BE122" s="58">
        <v>0.5</v>
      </c>
      <c r="BF122" s="61">
        <f t="shared" si="18"/>
        <v>89100</v>
      </c>
      <c r="BG122" s="50">
        <f t="shared" si="46"/>
        <v>550</v>
      </c>
      <c r="BH122" s="58">
        <v>1</v>
      </c>
      <c r="BI122" s="61">
        <f t="shared" si="19"/>
        <v>80985.600000000006</v>
      </c>
      <c r="BJ122" s="50">
        <f t="shared" si="47"/>
        <v>320</v>
      </c>
      <c r="BK122" s="58">
        <v>1</v>
      </c>
      <c r="BL122" s="61">
        <f t="shared" si="20"/>
        <v>21600</v>
      </c>
      <c r="BM122" s="50">
        <f t="shared" si="48"/>
        <v>120</v>
      </c>
      <c r="BN122" s="58">
        <v>1</v>
      </c>
      <c r="BO122" s="61">
        <f t="shared" si="21"/>
        <v>84402</v>
      </c>
      <c r="BP122" s="50">
        <f t="shared" si="49"/>
        <v>521</v>
      </c>
      <c r="BQ122" s="58">
        <v>1</v>
      </c>
      <c r="BR122" s="61">
        <f t="shared" si="22"/>
        <v>45000</v>
      </c>
      <c r="BS122" s="50">
        <f t="shared" si="50"/>
        <v>250</v>
      </c>
      <c r="BT122" s="58">
        <v>1</v>
      </c>
      <c r="BU122" s="61">
        <f t="shared" si="23"/>
        <v>16848</v>
      </c>
      <c r="BV122" s="50">
        <f t="shared" si="51"/>
        <v>104</v>
      </c>
      <c r="BW122" s="58">
        <v>0.2</v>
      </c>
    </row>
    <row r="123" spans="1:75" x14ac:dyDescent="0.25">
      <c r="A123" s="48">
        <v>37347</v>
      </c>
      <c r="B123" s="104">
        <f t="shared" si="54"/>
        <v>1028148</v>
      </c>
      <c r="C123" s="13">
        <f t="shared" si="24"/>
        <v>5616.4</v>
      </c>
      <c r="D123" s="50">
        <f t="shared" si="1"/>
        <v>156600</v>
      </c>
      <c r="E123" s="50">
        <f t="shared" si="25"/>
        <v>870</v>
      </c>
      <c r="F123" s="58">
        <v>1</v>
      </c>
      <c r="G123" s="61">
        <f t="shared" si="2"/>
        <v>93600</v>
      </c>
      <c r="H123" s="50">
        <f t="shared" si="27"/>
        <v>520</v>
      </c>
      <c r="I123" s="58">
        <v>1</v>
      </c>
      <c r="J123" s="61">
        <f t="shared" si="3"/>
        <v>90644.4</v>
      </c>
      <c r="K123" s="50">
        <f t="shared" si="29"/>
        <v>545</v>
      </c>
      <c r="L123" s="58">
        <v>1</v>
      </c>
      <c r="M123" s="61">
        <f t="shared" si="4"/>
        <v>249627.6</v>
      </c>
      <c r="N123" s="50">
        <f t="shared" si="31"/>
        <v>1361</v>
      </c>
      <c r="O123" s="58">
        <v>1</v>
      </c>
      <c r="P123" s="61">
        <f t="shared" si="5"/>
        <v>242460</v>
      </c>
      <c r="Q123" s="50">
        <f t="shared" si="33"/>
        <v>1229.5</v>
      </c>
      <c r="R123" s="58">
        <v>1</v>
      </c>
      <c r="S123" s="61">
        <f t="shared" si="6"/>
        <v>195216</v>
      </c>
      <c r="T123" s="50">
        <f t="shared" si="34"/>
        <v>1090.9000000000001</v>
      </c>
      <c r="U123" s="58">
        <v>1</v>
      </c>
      <c r="V123" s="104">
        <f t="shared" si="7"/>
        <v>90644.4</v>
      </c>
      <c r="W123" s="50">
        <f t="shared" si="35"/>
        <v>545</v>
      </c>
      <c r="X123" s="58">
        <v>1</v>
      </c>
      <c r="Y123" s="61">
        <f t="shared" si="8"/>
        <v>93600</v>
      </c>
      <c r="Z123" s="50">
        <f t="shared" si="36"/>
        <v>520</v>
      </c>
      <c r="AA123" s="58">
        <v>1</v>
      </c>
      <c r="AB123" s="61">
        <f t="shared" si="9"/>
        <v>90000</v>
      </c>
      <c r="AC123" s="50">
        <f t="shared" si="37"/>
        <v>500</v>
      </c>
      <c r="AD123" s="58">
        <v>1</v>
      </c>
      <c r="AE123" s="61"/>
      <c r="AF123" s="50"/>
      <c r="AG123" s="58"/>
      <c r="AH123" s="61">
        <f t="shared" si="10"/>
        <v>83400</v>
      </c>
      <c r="AI123" s="50">
        <f t="shared" si="38"/>
        <v>500</v>
      </c>
      <c r="AJ123" s="58">
        <v>1</v>
      </c>
      <c r="AK123" s="61">
        <f t="shared" si="11"/>
        <v>90000</v>
      </c>
      <c r="AL123" s="50">
        <f t="shared" si="39"/>
        <v>500</v>
      </c>
      <c r="AM123" s="58">
        <v>1</v>
      </c>
      <c r="AN123" s="61">
        <f t="shared" si="12"/>
        <v>19440</v>
      </c>
      <c r="AO123" s="50">
        <f t="shared" si="40"/>
        <v>81</v>
      </c>
      <c r="AP123" s="58">
        <v>0.9</v>
      </c>
      <c r="AQ123" s="61">
        <f t="shared" si="13"/>
        <v>29160</v>
      </c>
      <c r="AR123" s="50">
        <f t="shared" si="41"/>
        <v>121.5</v>
      </c>
      <c r="AS123" s="58">
        <v>0.9</v>
      </c>
      <c r="AT123" s="61">
        <f t="shared" si="14"/>
        <v>87480</v>
      </c>
      <c r="AU123" s="50">
        <f t="shared" si="42"/>
        <v>405</v>
      </c>
      <c r="AV123" s="58">
        <v>0.9</v>
      </c>
      <c r="AW123" s="61">
        <f t="shared" si="15"/>
        <v>11016</v>
      </c>
      <c r="AX123" s="50">
        <f t="shared" si="43"/>
        <v>45.9</v>
      </c>
      <c r="AY123" s="58">
        <v>0.9</v>
      </c>
      <c r="AZ123" s="61">
        <f t="shared" si="16"/>
        <v>17280</v>
      </c>
      <c r="BA123" s="50">
        <f t="shared" si="44"/>
        <v>72</v>
      </c>
      <c r="BB123" s="58">
        <v>0.9</v>
      </c>
      <c r="BC123" s="61">
        <f t="shared" si="17"/>
        <v>10800</v>
      </c>
      <c r="BD123" s="50">
        <f t="shared" si="45"/>
        <v>45</v>
      </c>
      <c r="BE123" s="58">
        <v>0.9</v>
      </c>
      <c r="BF123" s="61">
        <f t="shared" si="18"/>
        <v>89100</v>
      </c>
      <c r="BG123" s="50">
        <f t="shared" si="46"/>
        <v>550</v>
      </c>
      <c r="BH123" s="58">
        <v>1</v>
      </c>
      <c r="BI123" s="61">
        <f t="shared" si="19"/>
        <v>80985.600000000006</v>
      </c>
      <c r="BJ123" s="50">
        <f t="shared" si="47"/>
        <v>320</v>
      </c>
      <c r="BK123" s="58">
        <v>1</v>
      </c>
      <c r="BL123" s="61">
        <f t="shared" si="20"/>
        <v>21600</v>
      </c>
      <c r="BM123" s="50">
        <f t="shared" si="48"/>
        <v>120</v>
      </c>
      <c r="BN123" s="58">
        <v>1</v>
      </c>
      <c r="BO123" s="61">
        <f t="shared" si="21"/>
        <v>84402</v>
      </c>
      <c r="BP123" s="50">
        <f t="shared" si="49"/>
        <v>521</v>
      </c>
      <c r="BQ123" s="58">
        <v>1</v>
      </c>
      <c r="BR123" s="61">
        <f t="shared" si="22"/>
        <v>45000</v>
      </c>
      <c r="BS123" s="50">
        <f t="shared" si="50"/>
        <v>250</v>
      </c>
      <c r="BT123" s="58">
        <v>1</v>
      </c>
      <c r="BU123" s="61">
        <f t="shared" si="23"/>
        <v>84240</v>
      </c>
      <c r="BV123" s="50">
        <f t="shared" si="51"/>
        <v>520</v>
      </c>
      <c r="BW123" s="58">
        <v>1</v>
      </c>
    </row>
    <row r="124" spans="1:75" x14ac:dyDescent="0.25">
      <c r="A124" s="48">
        <v>37377</v>
      </c>
      <c r="B124" s="104">
        <f t="shared" si="54"/>
        <v>1028148</v>
      </c>
      <c r="C124" s="13">
        <f t="shared" si="24"/>
        <v>5616.4</v>
      </c>
      <c r="D124" s="50">
        <f t="shared" si="1"/>
        <v>156600</v>
      </c>
      <c r="E124" s="50">
        <f t="shared" si="25"/>
        <v>870</v>
      </c>
      <c r="F124" s="128">
        <f t="shared" ref="F124:F143" si="55">F123</f>
        <v>1</v>
      </c>
      <c r="G124" s="61">
        <f t="shared" si="2"/>
        <v>93600</v>
      </c>
      <c r="H124" s="50">
        <f t="shared" si="27"/>
        <v>520</v>
      </c>
      <c r="I124" s="128">
        <f t="shared" ref="I124:I143" si="56">I123</f>
        <v>1</v>
      </c>
      <c r="J124" s="61">
        <f t="shared" si="3"/>
        <v>90644.4</v>
      </c>
      <c r="K124" s="50">
        <f t="shared" si="29"/>
        <v>545</v>
      </c>
      <c r="L124" s="128">
        <f t="shared" ref="L124:L143" si="57">L123</f>
        <v>1</v>
      </c>
      <c r="M124" s="61">
        <f t="shared" si="4"/>
        <v>249627.6</v>
      </c>
      <c r="N124" s="50">
        <f t="shared" si="31"/>
        <v>1361</v>
      </c>
      <c r="O124" s="128">
        <f t="shared" ref="O124:O134" si="58">O123</f>
        <v>1</v>
      </c>
      <c r="P124" s="61">
        <f t="shared" si="5"/>
        <v>242460</v>
      </c>
      <c r="Q124" s="50">
        <f t="shared" si="33"/>
        <v>1229.5</v>
      </c>
      <c r="R124" s="128">
        <f t="shared" si="52"/>
        <v>1</v>
      </c>
      <c r="S124" s="61">
        <f t="shared" si="6"/>
        <v>195216</v>
      </c>
      <c r="T124" s="50">
        <f t="shared" si="34"/>
        <v>1090.9000000000001</v>
      </c>
      <c r="U124" s="128">
        <f t="shared" si="53"/>
        <v>1</v>
      </c>
      <c r="V124" s="104">
        <f t="shared" si="7"/>
        <v>90644.4</v>
      </c>
      <c r="W124" s="50">
        <f t="shared" si="35"/>
        <v>545</v>
      </c>
      <c r="X124" s="58">
        <v>1</v>
      </c>
      <c r="Y124" s="61">
        <f t="shared" si="8"/>
        <v>93600</v>
      </c>
      <c r="Z124" s="50">
        <f t="shared" si="36"/>
        <v>520</v>
      </c>
      <c r="AA124" s="58">
        <v>1</v>
      </c>
      <c r="AB124" s="61">
        <f t="shared" si="9"/>
        <v>90000</v>
      </c>
      <c r="AC124" s="50">
        <f t="shared" si="37"/>
        <v>500</v>
      </c>
      <c r="AD124" s="58">
        <v>1</v>
      </c>
      <c r="AE124" s="61"/>
      <c r="AF124" s="50"/>
      <c r="AG124" s="58"/>
      <c r="AH124" s="61">
        <f t="shared" si="10"/>
        <v>83400</v>
      </c>
      <c r="AI124" s="50">
        <f t="shared" si="38"/>
        <v>500</v>
      </c>
      <c r="AJ124" s="58">
        <v>1</v>
      </c>
      <c r="AK124" s="61">
        <f t="shared" si="11"/>
        <v>90000</v>
      </c>
      <c r="AL124" s="50">
        <f t="shared" si="39"/>
        <v>500</v>
      </c>
      <c r="AM124" s="58">
        <v>1</v>
      </c>
      <c r="AN124" s="61">
        <f t="shared" si="12"/>
        <v>19440</v>
      </c>
      <c r="AO124" s="50">
        <f t="shared" si="40"/>
        <v>81</v>
      </c>
      <c r="AP124" s="58">
        <v>0.9</v>
      </c>
      <c r="AQ124" s="61">
        <f t="shared" si="13"/>
        <v>29160</v>
      </c>
      <c r="AR124" s="50">
        <f t="shared" si="41"/>
        <v>121.5</v>
      </c>
      <c r="AS124" s="58">
        <v>0.9</v>
      </c>
      <c r="AT124" s="61">
        <f t="shared" si="14"/>
        <v>87480</v>
      </c>
      <c r="AU124" s="50">
        <f t="shared" si="42"/>
        <v>405</v>
      </c>
      <c r="AV124" s="58">
        <v>0.9</v>
      </c>
      <c r="AW124" s="61">
        <f t="shared" si="15"/>
        <v>11016</v>
      </c>
      <c r="AX124" s="50">
        <f t="shared" si="43"/>
        <v>45.9</v>
      </c>
      <c r="AY124" s="58">
        <v>0.9</v>
      </c>
      <c r="AZ124" s="61">
        <f t="shared" si="16"/>
        <v>17280</v>
      </c>
      <c r="BA124" s="50">
        <f t="shared" si="44"/>
        <v>72</v>
      </c>
      <c r="BB124" s="58">
        <v>0.9</v>
      </c>
      <c r="BC124" s="61">
        <f t="shared" si="17"/>
        <v>10800</v>
      </c>
      <c r="BD124" s="50">
        <f t="shared" si="45"/>
        <v>45</v>
      </c>
      <c r="BE124" s="58">
        <v>0.9</v>
      </c>
      <c r="BF124" s="61">
        <f t="shared" si="18"/>
        <v>89100</v>
      </c>
      <c r="BG124" s="50">
        <f t="shared" si="46"/>
        <v>550</v>
      </c>
      <c r="BH124" s="58">
        <v>1</v>
      </c>
      <c r="BI124" s="61">
        <f t="shared" si="19"/>
        <v>80985.600000000006</v>
      </c>
      <c r="BJ124" s="50">
        <f t="shared" si="47"/>
        <v>320</v>
      </c>
      <c r="BK124" s="58">
        <v>1</v>
      </c>
      <c r="BL124" s="61">
        <f t="shared" si="20"/>
        <v>21600</v>
      </c>
      <c r="BM124" s="50">
        <f t="shared" si="48"/>
        <v>120</v>
      </c>
      <c r="BN124" s="58">
        <v>1</v>
      </c>
      <c r="BO124" s="61">
        <f t="shared" si="21"/>
        <v>84402</v>
      </c>
      <c r="BP124" s="50">
        <f t="shared" si="49"/>
        <v>521</v>
      </c>
      <c r="BQ124" s="58">
        <v>1</v>
      </c>
      <c r="BR124" s="61">
        <f t="shared" si="22"/>
        <v>45000</v>
      </c>
      <c r="BS124" s="50">
        <f t="shared" si="50"/>
        <v>250</v>
      </c>
      <c r="BT124" s="58">
        <v>1</v>
      </c>
      <c r="BU124" s="61">
        <f t="shared" si="23"/>
        <v>84240</v>
      </c>
      <c r="BV124" s="50">
        <f t="shared" si="51"/>
        <v>520</v>
      </c>
      <c r="BW124" s="58">
        <v>1</v>
      </c>
    </row>
    <row r="125" spans="1:75" x14ac:dyDescent="0.25">
      <c r="A125" s="48">
        <v>37408</v>
      </c>
      <c r="B125" s="104">
        <f t="shared" si="54"/>
        <v>1028148</v>
      </c>
      <c r="C125" s="13">
        <f t="shared" si="24"/>
        <v>5616.4</v>
      </c>
      <c r="D125" s="50">
        <f t="shared" si="1"/>
        <v>156600</v>
      </c>
      <c r="E125" s="50">
        <f t="shared" si="25"/>
        <v>870</v>
      </c>
      <c r="F125" s="128">
        <f t="shared" si="55"/>
        <v>1</v>
      </c>
      <c r="G125" s="61">
        <f t="shared" si="2"/>
        <v>93600</v>
      </c>
      <c r="H125" s="50">
        <f t="shared" si="27"/>
        <v>520</v>
      </c>
      <c r="I125" s="128">
        <f t="shared" si="56"/>
        <v>1</v>
      </c>
      <c r="J125" s="61">
        <f t="shared" si="3"/>
        <v>90644.4</v>
      </c>
      <c r="K125" s="50">
        <f t="shared" si="29"/>
        <v>545</v>
      </c>
      <c r="L125" s="128">
        <f t="shared" si="57"/>
        <v>1</v>
      </c>
      <c r="M125" s="61">
        <f t="shared" si="4"/>
        <v>249627.6</v>
      </c>
      <c r="N125" s="50">
        <f t="shared" si="31"/>
        <v>1361</v>
      </c>
      <c r="O125" s="128">
        <f t="shared" si="58"/>
        <v>1</v>
      </c>
      <c r="P125" s="61">
        <f t="shared" si="5"/>
        <v>242460</v>
      </c>
      <c r="Q125" s="50">
        <f t="shared" si="33"/>
        <v>1229.5</v>
      </c>
      <c r="R125" s="128">
        <f t="shared" si="52"/>
        <v>1</v>
      </c>
      <c r="S125" s="61">
        <f t="shared" si="6"/>
        <v>195216</v>
      </c>
      <c r="T125" s="50">
        <f t="shared" si="34"/>
        <v>1090.9000000000001</v>
      </c>
      <c r="U125" s="128">
        <f t="shared" si="53"/>
        <v>1</v>
      </c>
      <c r="V125" s="104">
        <f t="shared" si="7"/>
        <v>90644.4</v>
      </c>
      <c r="W125" s="50">
        <f t="shared" si="35"/>
        <v>545</v>
      </c>
      <c r="X125" s="58">
        <v>1</v>
      </c>
      <c r="Y125" s="61">
        <f t="shared" si="8"/>
        <v>93600</v>
      </c>
      <c r="Z125" s="50">
        <f t="shared" si="36"/>
        <v>520</v>
      </c>
      <c r="AA125" s="58">
        <v>1</v>
      </c>
      <c r="AB125" s="61">
        <f t="shared" si="9"/>
        <v>90000</v>
      </c>
      <c r="AC125" s="50">
        <f t="shared" si="37"/>
        <v>500</v>
      </c>
      <c r="AD125" s="58">
        <v>1</v>
      </c>
      <c r="AE125" s="61"/>
      <c r="AF125" s="50"/>
      <c r="AG125" s="58"/>
      <c r="AH125" s="61">
        <f t="shared" si="10"/>
        <v>83400</v>
      </c>
      <c r="AI125" s="50">
        <f t="shared" si="38"/>
        <v>500</v>
      </c>
      <c r="AJ125" s="58">
        <v>1</v>
      </c>
      <c r="AK125" s="61">
        <f t="shared" si="11"/>
        <v>90000</v>
      </c>
      <c r="AL125" s="50">
        <f t="shared" si="39"/>
        <v>500</v>
      </c>
      <c r="AM125" s="58">
        <v>1</v>
      </c>
      <c r="AN125" s="61">
        <f t="shared" si="12"/>
        <v>19440</v>
      </c>
      <c r="AO125" s="50">
        <f t="shared" si="40"/>
        <v>81</v>
      </c>
      <c r="AP125" s="58">
        <v>0.9</v>
      </c>
      <c r="AQ125" s="61">
        <f t="shared" si="13"/>
        <v>29160</v>
      </c>
      <c r="AR125" s="50">
        <f t="shared" si="41"/>
        <v>121.5</v>
      </c>
      <c r="AS125" s="58">
        <v>0.9</v>
      </c>
      <c r="AT125" s="61">
        <f t="shared" si="14"/>
        <v>87480</v>
      </c>
      <c r="AU125" s="50">
        <f t="shared" si="42"/>
        <v>405</v>
      </c>
      <c r="AV125" s="58">
        <v>0.9</v>
      </c>
      <c r="AW125" s="61">
        <f t="shared" si="15"/>
        <v>11016</v>
      </c>
      <c r="AX125" s="50">
        <f t="shared" si="43"/>
        <v>45.9</v>
      </c>
      <c r="AY125" s="58">
        <v>0.9</v>
      </c>
      <c r="AZ125" s="61">
        <f t="shared" si="16"/>
        <v>17280</v>
      </c>
      <c r="BA125" s="50">
        <f t="shared" si="44"/>
        <v>72</v>
      </c>
      <c r="BB125" s="58">
        <v>0.9</v>
      </c>
      <c r="BC125" s="61">
        <f t="shared" si="17"/>
        <v>10800</v>
      </c>
      <c r="BD125" s="50">
        <f t="shared" si="45"/>
        <v>45</v>
      </c>
      <c r="BE125" s="58">
        <v>0.9</v>
      </c>
      <c r="BF125" s="61">
        <f t="shared" si="18"/>
        <v>89100</v>
      </c>
      <c r="BG125" s="50">
        <f t="shared" si="46"/>
        <v>550</v>
      </c>
      <c r="BH125" s="58">
        <v>1</v>
      </c>
      <c r="BI125" s="61">
        <f t="shared" si="19"/>
        <v>80985.600000000006</v>
      </c>
      <c r="BJ125" s="50">
        <f t="shared" si="47"/>
        <v>320</v>
      </c>
      <c r="BK125" s="58">
        <v>1</v>
      </c>
      <c r="BL125" s="61">
        <f t="shared" si="20"/>
        <v>21600</v>
      </c>
      <c r="BM125" s="50">
        <f t="shared" si="48"/>
        <v>120</v>
      </c>
      <c r="BN125" s="58">
        <v>1</v>
      </c>
      <c r="BO125" s="61">
        <f t="shared" si="21"/>
        <v>84402</v>
      </c>
      <c r="BP125" s="50">
        <f t="shared" si="49"/>
        <v>521</v>
      </c>
      <c r="BQ125" s="58">
        <v>1</v>
      </c>
      <c r="BR125" s="61">
        <f t="shared" si="22"/>
        <v>45000</v>
      </c>
      <c r="BS125" s="50">
        <f t="shared" si="50"/>
        <v>250</v>
      </c>
      <c r="BT125" s="58">
        <v>1</v>
      </c>
      <c r="BU125" s="61">
        <f t="shared" si="23"/>
        <v>84240</v>
      </c>
      <c r="BV125" s="50">
        <f t="shared" si="51"/>
        <v>520</v>
      </c>
      <c r="BW125" s="58">
        <v>1</v>
      </c>
    </row>
    <row r="126" spans="1:75" x14ac:dyDescent="0.25">
      <c r="A126" s="48">
        <v>37438</v>
      </c>
      <c r="B126" s="104">
        <f t="shared" si="54"/>
        <v>1028148</v>
      </c>
      <c r="C126" s="13">
        <f t="shared" si="24"/>
        <v>5616.4</v>
      </c>
      <c r="D126" s="50">
        <f t="shared" si="1"/>
        <v>156600</v>
      </c>
      <c r="E126" s="50">
        <f t="shared" si="25"/>
        <v>870</v>
      </c>
      <c r="F126" s="128">
        <f t="shared" si="55"/>
        <v>1</v>
      </c>
      <c r="G126" s="61">
        <f t="shared" si="2"/>
        <v>93600</v>
      </c>
      <c r="H126" s="50">
        <f t="shared" si="27"/>
        <v>520</v>
      </c>
      <c r="I126" s="128">
        <f t="shared" si="56"/>
        <v>1</v>
      </c>
      <c r="J126" s="61">
        <f t="shared" si="3"/>
        <v>90644.4</v>
      </c>
      <c r="K126" s="50">
        <f t="shared" si="29"/>
        <v>545</v>
      </c>
      <c r="L126" s="128">
        <f t="shared" si="57"/>
        <v>1</v>
      </c>
      <c r="M126" s="61">
        <f t="shared" si="4"/>
        <v>249627.6</v>
      </c>
      <c r="N126" s="50">
        <f t="shared" si="31"/>
        <v>1361</v>
      </c>
      <c r="O126" s="128">
        <f t="shared" si="58"/>
        <v>1</v>
      </c>
      <c r="P126" s="61">
        <f t="shared" si="5"/>
        <v>242460</v>
      </c>
      <c r="Q126" s="50">
        <f t="shared" si="33"/>
        <v>1229.5</v>
      </c>
      <c r="R126" s="128">
        <f t="shared" si="52"/>
        <v>1</v>
      </c>
      <c r="S126" s="61">
        <f t="shared" si="6"/>
        <v>195216</v>
      </c>
      <c r="T126" s="50">
        <f t="shared" si="34"/>
        <v>1090.9000000000001</v>
      </c>
      <c r="U126" s="128">
        <f t="shared" si="53"/>
        <v>1</v>
      </c>
      <c r="V126" s="104">
        <f t="shared" si="7"/>
        <v>90644.4</v>
      </c>
      <c r="W126" s="50">
        <f t="shared" si="35"/>
        <v>545</v>
      </c>
      <c r="X126" s="58">
        <v>1</v>
      </c>
      <c r="Y126" s="61">
        <f t="shared" si="8"/>
        <v>93600</v>
      </c>
      <c r="Z126" s="50">
        <f t="shared" si="36"/>
        <v>520</v>
      </c>
      <c r="AA126" s="58">
        <v>1</v>
      </c>
      <c r="AB126" s="61">
        <f t="shared" si="9"/>
        <v>90000</v>
      </c>
      <c r="AC126" s="50">
        <f t="shared" si="37"/>
        <v>500</v>
      </c>
      <c r="AD126" s="58">
        <v>1</v>
      </c>
      <c r="AE126" s="61"/>
      <c r="AF126" s="50"/>
      <c r="AG126" s="58"/>
      <c r="AH126" s="61">
        <f t="shared" si="10"/>
        <v>83400</v>
      </c>
      <c r="AI126" s="50">
        <f t="shared" si="38"/>
        <v>500</v>
      </c>
      <c r="AJ126" s="58">
        <v>1</v>
      </c>
      <c r="AK126" s="61">
        <f t="shared" si="11"/>
        <v>90000</v>
      </c>
      <c r="AL126" s="50">
        <f t="shared" si="39"/>
        <v>500</v>
      </c>
      <c r="AM126" s="58">
        <v>1</v>
      </c>
      <c r="AN126" s="61">
        <f t="shared" si="12"/>
        <v>19440</v>
      </c>
      <c r="AO126" s="50">
        <f t="shared" si="40"/>
        <v>81</v>
      </c>
      <c r="AP126" s="58">
        <v>0.9</v>
      </c>
      <c r="AQ126" s="61">
        <f t="shared" si="13"/>
        <v>29160</v>
      </c>
      <c r="AR126" s="50">
        <f t="shared" si="41"/>
        <v>121.5</v>
      </c>
      <c r="AS126" s="58">
        <v>0.9</v>
      </c>
      <c r="AT126" s="61">
        <f t="shared" si="14"/>
        <v>87480</v>
      </c>
      <c r="AU126" s="50">
        <f t="shared" si="42"/>
        <v>405</v>
      </c>
      <c r="AV126" s="58">
        <v>0.9</v>
      </c>
      <c r="AW126" s="61">
        <f t="shared" si="15"/>
        <v>11016</v>
      </c>
      <c r="AX126" s="50">
        <f t="shared" si="43"/>
        <v>45.9</v>
      </c>
      <c r="AY126" s="58">
        <v>0.9</v>
      </c>
      <c r="AZ126" s="61">
        <f t="shared" si="16"/>
        <v>17280</v>
      </c>
      <c r="BA126" s="50">
        <f t="shared" si="44"/>
        <v>72</v>
      </c>
      <c r="BB126" s="58">
        <v>0.9</v>
      </c>
      <c r="BC126" s="61">
        <f t="shared" si="17"/>
        <v>10800</v>
      </c>
      <c r="BD126" s="50">
        <f t="shared" si="45"/>
        <v>45</v>
      </c>
      <c r="BE126" s="58">
        <v>0.9</v>
      </c>
      <c r="BF126" s="61">
        <f t="shared" si="18"/>
        <v>89100</v>
      </c>
      <c r="BG126" s="50">
        <f t="shared" si="46"/>
        <v>550</v>
      </c>
      <c r="BH126" s="58">
        <v>1</v>
      </c>
      <c r="BI126" s="61">
        <f t="shared" si="19"/>
        <v>80985.600000000006</v>
      </c>
      <c r="BJ126" s="50">
        <f t="shared" si="47"/>
        <v>320</v>
      </c>
      <c r="BK126" s="58">
        <v>1</v>
      </c>
      <c r="BL126" s="61">
        <f t="shared" si="20"/>
        <v>21600</v>
      </c>
      <c r="BM126" s="50">
        <f t="shared" si="48"/>
        <v>120</v>
      </c>
      <c r="BN126" s="58">
        <v>1</v>
      </c>
      <c r="BO126" s="61">
        <f t="shared" si="21"/>
        <v>84402</v>
      </c>
      <c r="BP126" s="50">
        <f t="shared" si="49"/>
        <v>521</v>
      </c>
      <c r="BQ126" s="58">
        <v>1</v>
      </c>
      <c r="BR126" s="61">
        <f t="shared" si="22"/>
        <v>45000</v>
      </c>
      <c r="BS126" s="50">
        <f t="shared" si="50"/>
        <v>250</v>
      </c>
      <c r="BT126" s="58">
        <v>1</v>
      </c>
      <c r="BU126" s="61">
        <f t="shared" si="23"/>
        <v>84240</v>
      </c>
      <c r="BV126" s="50">
        <f t="shared" si="51"/>
        <v>520</v>
      </c>
      <c r="BW126" s="58">
        <v>1</v>
      </c>
    </row>
    <row r="127" spans="1:75" x14ac:dyDescent="0.25">
      <c r="A127" s="48">
        <v>37469</v>
      </c>
      <c r="B127" s="104">
        <f t="shared" si="54"/>
        <v>1028148</v>
      </c>
      <c r="C127" s="13">
        <f t="shared" si="24"/>
        <v>5616.4</v>
      </c>
      <c r="D127" s="50">
        <f t="shared" si="1"/>
        <v>156600</v>
      </c>
      <c r="E127" s="50">
        <f t="shared" si="25"/>
        <v>870</v>
      </c>
      <c r="F127" s="128">
        <f t="shared" si="55"/>
        <v>1</v>
      </c>
      <c r="G127" s="61">
        <f t="shared" si="2"/>
        <v>93600</v>
      </c>
      <c r="H127" s="50">
        <f t="shared" si="27"/>
        <v>520</v>
      </c>
      <c r="I127" s="128">
        <f t="shared" si="56"/>
        <v>1</v>
      </c>
      <c r="J127" s="61">
        <f t="shared" si="3"/>
        <v>90644.4</v>
      </c>
      <c r="K127" s="50">
        <f t="shared" si="29"/>
        <v>545</v>
      </c>
      <c r="L127" s="128">
        <f t="shared" si="57"/>
        <v>1</v>
      </c>
      <c r="M127" s="61">
        <f t="shared" si="4"/>
        <v>249627.6</v>
      </c>
      <c r="N127" s="50">
        <f t="shared" si="31"/>
        <v>1361</v>
      </c>
      <c r="O127" s="128">
        <f t="shared" si="58"/>
        <v>1</v>
      </c>
      <c r="P127" s="61">
        <f t="shared" si="5"/>
        <v>242460</v>
      </c>
      <c r="Q127" s="50">
        <f t="shared" si="33"/>
        <v>1229.5</v>
      </c>
      <c r="R127" s="128">
        <f t="shared" si="52"/>
        <v>1</v>
      </c>
      <c r="S127" s="61">
        <f t="shared" si="6"/>
        <v>195216</v>
      </c>
      <c r="T127" s="50">
        <f t="shared" si="34"/>
        <v>1090.9000000000001</v>
      </c>
      <c r="U127" s="128">
        <f t="shared" si="53"/>
        <v>1</v>
      </c>
      <c r="V127" s="104">
        <f t="shared" si="7"/>
        <v>90644.4</v>
      </c>
      <c r="W127" s="50">
        <f t="shared" si="35"/>
        <v>545</v>
      </c>
      <c r="X127" s="58">
        <v>1</v>
      </c>
      <c r="Y127" s="61">
        <f t="shared" si="8"/>
        <v>93600</v>
      </c>
      <c r="Z127" s="50">
        <f t="shared" si="36"/>
        <v>520</v>
      </c>
      <c r="AA127" s="58">
        <v>1</v>
      </c>
      <c r="AB127" s="61">
        <f t="shared" si="9"/>
        <v>90000</v>
      </c>
      <c r="AC127" s="50">
        <f t="shared" si="37"/>
        <v>500</v>
      </c>
      <c r="AD127" s="58">
        <v>1</v>
      </c>
      <c r="AE127" s="61"/>
      <c r="AF127" s="50"/>
      <c r="AG127" s="58"/>
      <c r="AH127" s="61">
        <f t="shared" si="10"/>
        <v>83400</v>
      </c>
      <c r="AI127" s="50">
        <f t="shared" si="38"/>
        <v>500</v>
      </c>
      <c r="AJ127" s="58">
        <v>1</v>
      </c>
      <c r="AK127" s="61">
        <f t="shared" si="11"/>
        <v>90000</v>
      </c>
      <c r="AL127" s="50">
        <f t="shared" si="39"/>
        <v>500</v>
      </c>
      <c r="AM127" s="58">
        <v>1</v>
      </c>
      <c r="AN127" s="61">
        <f t="shared" si="12"/>
        <v>19440</v>
      </c>
      <c r="AO127" s="50">
        <f t="shared" si="40"/>
        <v>81</v>
      </c>
      <c r="AP127" s="58">
        <v>0.9</v>
      </c>
      <c r="AQ127" s="61">
        <f t="shared" si="13"/>
        <v>29160</v>
      </c>
      <c r="AR127" s="50">
        <f t="shared" si="41"/>
        <v>121.5</v>
      </c>
      <c r="AS127" s="58">
        <v>0.9</v>
      </c>
      <c r="AT127" s="61">
        <f t="shared" si="14"/>
        <v>87480</v>
      </c>
      <c r="AU127" s="50">
        <f t="shared" si="42"/>
        <v>405</v>
      </c>
      <c r="AV127" s="58">
        <v>0.9</v>
      </c>
      <c r="AW127" s="61">
        <f t="shared" si="15"/>
        <v>11016</v>
      </c>
      <c r="AX127" s="50">
        <f t="shared" si="43"/>
        <v>45.9</v>
      </c>
      <c r="AY127" s="58">
        <v>0.9</v>
      </c>
      <c r="AZ127" s="61">
        <f t="shared" si="16"/>
        <v>17280</v>
      </c>
      <c r="BA127" s="50">
        <f t="shared" si="44"/>
        <v>72</v>
      </c>
      <c r="BB127" s="58">
        <v>0.9</v>
      </c>
      <c r="BC127" s="61">
        <f t="shared" si="17"/>
        <v>10800</v>
      </c>
      <c r="BD127" s="50">
        <f t="shared" si="45"/>
        <v>45</v>
      </c>
      <c r="BE127" s="58">
        <v>0.9</v>
      </c>
      <c r="BF127" s="61">
        <f t="shared" si="18"/>
        <v>89100</v>
      </c>
      <c r="BG127" s="50">
        <f t="shared" si="46"/>
        <v>550</v>
      </c>
      <c r="BH127" s="58">
        <v>1</v>
      </c>
      <c r="BI127" s="61">
        <f t="shared" si="19"/>
        <v>80985.600000000006</v>
      </c>
      <c r="BJ127" s="50">
        <f t="shared" si="47"/>
        <v>320</v>
      </c>
      <c r="BK127" s="58">
        <v>1</v>
      </c>
      <c r="BL127" s="61">
        <f t="shared" si="20"/>
        <v>21600</v>
      </c>
      <c r="BM127" s="50">
        <f t="shared" si="48"/>
        <v>120</v>
      </c>
      <c r="BN127" s="58">
        <v>1</v>
      </c>
      <c r="BO127" s="61">
        <f t="shared" si="21"/>
        <v>84402</v>
      </c>
      <c r="BP127" s="50">
        <f t="shared" si="49"/>
        <v>521</v>
      </c>
      <c r="BQ127" s="58">
        <v>1</v>
      </c>
      <c r="BR127" s="61">
        <f t="shared" si="22"/>
        <v>45000</v>
      </c>
      <c r="BS127" s="50">
        <f t="shared" si="50"/>
        <v>250</v>
      </c>
      <c r="BT127" s="58">
        <v>1</v>
      </c>
      <c r="BU127" s="61">
        <f t="shared" si="23"/>
        <v>84240</v>
      </c>
      <c r="BV127" s="50">
        <f t="shared" si="51"/>
        <v>520</v>
      </c>
      <c r="BW127" s="58">
        <v>1</v>
      </c>
    </row>
    <row r="128" spans="1:75" x14ac:dyDescent="0.25">
      <c r="A128" s="48">
        <v>37500</v>
      </c>
      <c r="B128" s="104">
        <f t="shared" si="54"/>
        <v>1028148</v>
      </c>
      <c r="C128" s="13">
        <f t="shared" si="24"/>
        <v>5616.4</v>
      </c>
      <c r="D128" s="50">
        <f t="shared" si="1"/>
        <v>156600</v>
      </c>
      <c r="E128" s="50">
        <f t="shared" si="25"/>
        <v>870</v>
      </c>
      <c r="F128" s="128">
        <f t="shared" si="55"/>
        <v>1</v>
      </c>
      <c r="G128" s="61">
        <f t="shared" si="2"/>
        <v>93600</v>
      </c>
      <c r="H128" s="50">
        <f t="shared" si="27"/>
        <v>520</v>
      </c>
      <c r="I128" s="128">
        <f t="shared" si="56"/>
        <v>1</v>
      </c>
      <c r="J128" s="61">
        <f t="shared" si="3"/>
        <v>90644.4</v>
      </c>
      <c r="K128" s="50">
        <f t="shared" si="29"/>
        <v>545</v>
      </c>
      <c r="L128" s="128">
        <f t="shared" si="57"/>
        <v>1</v>
      </c>
      <c r="M128" s="61">
        <f t="shared" si="4"/>
        <v>249627.6</v>
      </c>
      <c r="N128" s="50">
        <f t="shared" si="31"/>
        <v>1361</v>
      </c>
      <c r="O128" s="128">
        <f t="shared" si="58"/>
        <v>1</v>
      </c>
      <c r="P128" s="61">
        <f t="shared" si="5"/>
        <v>242460</v>
      </c>
      <c r="Q128" s="50">
        <f t="shared" si="33"/>
        <v>1229.5</v>
      </c>
      <c r="R128" s="128">
        <f t="shared" si="52"/>
        <v>1</v>
      </c>
      <c r="S128" s="61">
        <f t="shared" si="6"/>
        <v>195216</v>
      </c>
      <c r="T128" s="50">
        <f t="shared" si="34"/>
        <v>1090.9000000000001</v>
      </c>
      <c r="U128" s="128">
        <f t="shared" si="53"/>
        <v>1</v>
      </c>
      <c r="V128" s="104">
        <f t="shared" si="7"/>
        <v>90644.4</v>
      </c>
      <c r="W128" s="50">
        <f t="shared" si="35"/>
        <v>545</v>
      </c>
      <c r="X128" s="58">
        <v>1</v>
      </c>
      <c r="Y128" s="61">
        <f t="shared" si="8"/>
        <v>93600</v>
      </c>
      <c r="Z128" s="50">
        <f t="shared" si="36"/>
        <v>520</v>
      </c>
      <c r="AA128" s="58">
        <v>1</v>
      </c>
      <c r="AB128" s="61">
        <f t="shared" si="9"/>
        <v>90000</v>
      </c>
      <c r="AC128" s="50">
        <f t="shared" si="37"/>
        <v>500</v>
      </c>
      <c r="AD128" s="58">
        <v>1</v>
      </c>
      <c r="AE128" s="61"/>
      <c r="AF128" s="50"/>
      <c r="AG128" s="58"/>
      <c r="AH128" s="61">
        <f t="shared" si="10"/>
        <v>83400</v>
      </c>
      <c r="AI128" s="50">
        <f t="shared" si="38"/>
        <v>500</v>
      </c>
      <c r="AJ128" s="58">
        <v>1</v>
      </c>
      <c r="AK128" s="61">
        <f t="shared" si="11"/>
        <v>90000</v>
      </c>
      <c r="AL128" s="50">
        <f t="shared" si="39"/>
        <v>500</v>
      </c>
      <c r="AM128" s="58">
        <v>1</v>
      </c>
      <c r="AN128" s="61">
        <f t="shared" si="12"/>
        <v>19440</v>
      </c>
      <c r="AO128" s="50">
        <f t="shared" si="40"/>
        <v>81</v>
      </c>
      <c r="AP128" s="58">
        <v>0.9</v>
      </c>
      <c r="AQ128" s="61">
        <f t="shared" si="13"/>
        <v>29160</v>
      </c>
      <c r="AR128" s="50">
        <f t="shared" si="41"/>
        <v>121.5</v>
      </c>
      <c r="AS128" s="58">
        <v>0.9</v>
      </c>
      <c r="AT128" s="61">
        <f t="shared" si="14"/>
        <v>87480</v>
      </c>
      <c r="AU128" s="50">
        <f t="shared" si="42"/>
        <v>405</v>
      </c>
      <c r="AV128" s="58">
        <v>0.9</v>
      </c>
      <c r="AW128" s="61">
        <f t="shared" si="15"/>
        <v>11016</v>
      </c>
      <c r="AX128" s="50">
        <f t="shared" si="43"/>
        <v>45.9</v>
      </c>
      <c r="AY128" s="58">
        <v>0.9</v>
      </c>
      <c r="AZ128" s="61">
        <f t="shared" si="16"/>
        <v>17280</v>
      </c>
      <c r="BA128" s="50">
        <f t="shared" si="44"/>
        <v>72</v>
      </c>
      <c r="BB128" s="58">
        <v>0.9</v>
      </c>
      <c r="BC128" s="61">
        <f t="shared" si="17"/>
        <v>10800</v>
      </c>
      <c r="BD128" s="50">
        <f t="shared" si="45"/>
        <v>45</v>
      </c>
      <c r="BE128" s="58">
        <v>0.9</v>
      </c>
      <c r="BF128" s="61">
        <f t="shared" si="18"/>
        <v>89100</v>
      </c>
      <c r="BG128" s="50">
        <f t="shared" si="46"/>
        <v>550</v>
      </c>
      <c r="BH128" s="58">
        <v>1</v>
      </c>
      <c r="BI128" s="61">
        <f t="shared" si="19"/>
        <v>80985.600000000006</v>
      </c>
      <c r="BJ128" s="50">
        <f t="shared" si="47"/>
        <v>320</v>
      </c>
      <c r="BK128" s="58">
        <v>1</v>
      </c>
      <c r="BL128" s="61">
        <f t="shared" si="20"/>
        <v>21600</v>
      </c>
      <c r="BM128" s="50">
        <f t="shared" si="48"/>
        <v>120</v>
      </c>
      <c r="BN128" s="58">
        <v>1</v>
      </c>
      <c r="BO128" s="61">
        <f t="shared" si="21"/>
        <v>84402</v>
      </c>
      <c r="BP128" s="50">
        <f t="shared" si="49"/>
        <v>521</v>
      </c>
      <c r="BQ128" s="58">
        <v>1</v>
      </c>
      <c r="BR128" s="61">
        <f t="shared" si="22"/>
        <v>45000</v>
      </c>
      <c r="BS128" s="50">
        <f t="shared" si="50"/>
        <v>250</v>
      </c>
      <c r="BT128" s="58">
        <v>1</v>
      </c>
      <c r="BU128" s="61">
        <f t="shared" si="23"/>
        <v>84240</v>
      </c>
      <c r="BV128" s="50">
        <f t="shared" si="51"/>
        <v>520</v>
      </c>
      <c r="BW128" s="58">
        <v>1</v>
      </c>
    </row>
    <row r="129" spans="1:75" x14ac:dyDescent="0.25">
      <c r="A129" s="48">
        <v>37530</v>
      </c>
      <c r="B129" s="104">
        <f t="shared" si="54"/>
        <v>1028148</v>
      </c>
      <c r="C129" s="13">
        <f t="shared" si="24"/>
        <v>5616.4</v>
      </c>
      <c r="D129" s="50">
        <f t="shared" si="1"/>
        <v>156600</v>
      </c>
      <c r="E129" s="50">
        <f t="shared" si="25"/>
        <v>870</v>
      </c>
      <c r="F129" s="128">
        <f t="shared" si="55"/>
        <v>1</v>
      </c>
      <c r="G129" s="61">
        <f t="shared" si="2"/>
        <v>93600</v>
      </c>
      <c r="H129" s="50">
        <f t="shared" si="27"/>
        <v>520</v>
      </c>
      <c r="I129" s="128">
        <f t="shared" si="56"/>
        <v>1</v>
      </c>
      <c r="J129" s="61">
        <f t="shared" si="3"/>
        <v>90644.4</v>
      </c>
      <c r="K129" s="50">
        <f t="shared" si="29"/>
        <v>545</v>
      </c>
      <c r="L129" s="128">
        <f t="shared" si="57"/>
        <v>1</v>
      </c>
      <c r="M129" s="61">
        <f t="shared" si="4"/>
        <v>249627.6</v>
      </c>
      <c r="N129" s="50">
        <f t="shared" si="31"/>
        <v>1361</v>
      </c>
      <c r="O129" s="128">
        <f t="shared" si="58"/>
        <v>1</v>
      </c>
      <c r="P129" s="61">
        <f t="shared" si="5"/>
        <v>242460</v>
      </c>
      <c r="Q129" s="50">
        <f t="shared" si="33"/>
        <v>1229.5</v>
      </c>
      <c r="R129" s="128">
        <f t="shared" si="52"/>
        <v>1</v>
      </c>
      <c r="S129" s="61">
        <f t="shared" si="6"/>
        <v>195216</v>
      </c>
      <c r="T129" s="50">
        <f t="shared" si="34"/>
        <v>1090.9000000000001</v>
      </c>
      <c r="U129" s="128">
        <f t="shared" si="53"/>
        <v>1</v>
      </c>
      <c r="V129" s="104">
        <f t="shared" si="7"/>
        <v>90644.4</v>
      </c>
      <c r="W129" s="50">
        <f t="shared" si="35"/>
        <v>545</v>
      </c>
      <c r="X129" s="58">
        <v>1</v>
      </c>
      <c r="Y129" s="61">
        <f t="shared" si="8"/>
        <v>93600</v>
      </c>
      <c r="Z129" s="50">
        <f t="shared" si="36"/>
        <v>520</v>
      </c>
      <c r="AA129" s="58">
        <v>1</v>
      </c>
      <c r="AB129" s="61">
        <f t="shared" si="9"/>
        <v>90000</v>
      </c>
      <c r="AC129" s="50">
        <f t="shared" si="37"/>
        <v>500</v>
      </c>
      <c r="AD129" s="58">
        <v>1</v>
      </c>
      <c r="AE129" s="61"/>
      <c r="AF129" s="50"/>
      <c r="AG129" s="58"/>
      <c r="AH129" s="61">
        <f t="shared" si="10"/>
        <v>83400</v>
      </c>
      <c r="AI129" s="50">
        <f t="shared" si="38"/>
        <v>500</v>
      </c>
      <c r="AJ129" s="58">
        <v>1</v>
      </c>
      <c r="AK129" s="61">
        <f t="shared" si="11"/>
        <v>90000</v>
      </c>
      <c r="AL129" s="50">
        <f t="shared" si="39"/>
        <v>500</v>
      </c>
      <c r="AM129" s="58">
        <v>1</v>
      </c>
      <c r="AN129" s="61">
        <f t="shared" si="12"/>
        <v>19440</v>
      </c>
      <c r="AO129" s="50">
        <f t="shared" si="40"/>
        <v>81</v>
      </c>
      <c r="AP129" s="58">
        <v>0.9</v>
      </c>
      <c r="AQ129" s="61">
        <f t="shared" si="13"/>
        <v>29160</v>
      </c>
      <c r="AR129" s="50">
        <f t="shared" si="41"/>
        <v>121.5</v>
      </c>
      <c r="AS129" s="58">
        <v>0.9</v>
      </c>
      <c r="AT129" s="61">
        <f t="shared" si="14"/>
        <v>87480</v>
      </c>
      <c r="AU129" s="50">
        <f t="shared" si="42"/>
        <v>405</v>
      </c>
      <c r="AV129" s="58">
        <v>0.9</v>
      </c>
      <c r="AW129" s="61">
        <f t="shared" si="15"/>
        <v>11016</v>
      </c>
      <c r="AX129" s="50">
        <f t="shared" si="43"/>
        <v>45.9</v>
      </c>
      <c r="AY129" s="58">
        <v>0.9</v>
      </c>
      <c r="AZ129" s="61">
        <f t="shared" si="16"/>
        <v>17280</v>
      </c>
      <c r="BA129" s="50">
        <f t="shared" si="44"/>
        <v>72</v>
      </c>
      <c r="BB129" s="58">
        <v>0.9</v>
      </c>
      <c r="BC129" s="61">
        <f t="shared" si="17"/>
        <v>10800</v>
      </c>
      <c r="BD129" s="50">
        <f t="shared" si="45"/>
        <v>45</v>
      </c>
      <c r="BE129" s="58">
        <v>0.9</v>
      </c>
      <c r="BF129" s="61">
        <f t="shared" si="18"/>
        <v>89100</v>
      </c>
      <c r="BG129" s="50">
        <f t="shared" si="46"/>
        <v>550</v>
      </c>
      <c r="BH129" s="58">
        <v>1</v>
      </c>
      <c r="BI129" s="61">
        <f t="shared" si="19"/>
        <v>80985.600000000006</v>
      </c>
      <c r="BJ129" s="50">
        <f t="shared" si="47"/>
        <v>320</v>
      </c>
      <c r="BK129" s="58">
        <v>1</v>
      </c>
      <c r="BL129" s="61">
        <f t="shared" si="20"/>
        <v>21600</v>
      </c>
      <c r="BM129" s="50">
        <f t="shared" si="48"/>
        <v>120</v>
      </c>
      <c r="BN129" s="58">
        <v>1</v>
      </c>
      <c r="BO129" s="61">
        <f t="shared" si="21"/>
        <v>84402</v>
      </c>
      <c r="BP129" s="50">
        <f t="shared" si="49"/>
        <v>521</v>
      </c>
      <c r="BQ129" s="58">
        <v>1</v>
      </c>
      <c r="BR129" s="61">
        <f t="shared" si="22"/>
        <v>45000</v>
      </c>
      <c r="BS129" s="50">
        <f t="shared" si="50"/>
        <v>250</v>
      </c>
      <c r="BT129" s="58">
        <v>1</v>
      </c>
      <c r="BU129" s="61">
        <f t="shared" si="23"/>
        <v>84240</v>
      </c>
      <c r="BV129" s="50">
        <f t="shared" si="51"/>
        <v>520</v>
      </c>
      <c r="BW129" s="58">
        <v>1</v>
      </c>
    </row>
    <row r="130" spans="1:75" x14ac:dyDescent="0.25">
      <c r="A130" s="48">
        <v>37561</v>
      </c>
      <c r="B130" s="104">
        <f t="shared" si="54"/>
        <v>1028148</v>
      </c>
      <c r="C130" s="13">
        <f t="shared" si="24"/>
        <v>5616.4</v>
      </c>
      <c r="D130" s="50">
        <f t="shared" si="1"/>
        <v>156600</v>
      </c>
      <c r="E130" s="50">
        <f t="shared" si="25"/>
        <v>870</v>
      </c>
      <c r="F130" s="128">
        <f t="shared" si="55"/>
        <v>1</v>
      </c>
      <c r="G130" s="61">
        <f t="shared" si="2"/>
        <v>93600</v>
      </c>
      <c r="H130" s="50">
        <f t="shared" si="27"/>
        <v>520</v>
      </c>
      <c r="I130" s="128">
        <f t="shared" si="56"/>
        <v>1</v>
      </c>
      <c r="J130" s="61">
        <f t="shared" si="3"/>
        <v>90644.4</v>
      </c>
      <c r="K130" s="50">
        <f t="shared" si="29"/>
        <v>545</v>
      </c>
      <c r="L130" s="128">
        <f t="shared" si="57"/>
        <v>1</v>
      </c>
      <c r="M130" s="61">
        <f t="shared" si="4"/>
        <v>249627.6</v>
      </c>
      <c r="N130" s="50">
        <f t="shared" si="31"/>
        <v>1361</v>
      </c>
      <c r="O130" s="128">
        <f t="shared" si="58"/>
        <v>1</v>
      </c>
      <c r="P130" s="61">
        <f t="shared" si="5"/>
        <v>242460</v>
      </c>
      <c r="Q130" s="50">
        <f t="shared" si="33"/>
        <v>1229.5</v>
      </c>
      <c r="R130" s="128">
        <f t="shared" si="52"/>
        <v>1</v>
      </c>
      <c r="S130" s="61">
        <f t="shared" si="6"/>
        <v>195216</v>
      </c>
      <c r="T130" s="50">
        <f t="shared" si="34"/>
        <v>1090.9000000000001</v>
      </c>
      <c r="U130" s="128">
        <f t="shared" si="53"/>
        <v>1</v>
      </c>
      <c r="V130" s="104">
        <f t="shared" si="7"/>
        <v>90644.4</v>
      </c>
      <c r="W130" s="50">
        <f t="shared" si="35"/>
        <v>545</v>
      </c>
      <c r="X130" s="58">
        <v>1</v>
      </c>
      <c r="Y130" s="61">
        <f t="shared" si="8"/>
        <v>93600</v>
      </c>
      <c r="Z130" s="50">
        <f t="shared" si="36"/>
        <v>520</v>
      </c>
      <c r="AA130" s="58">
        <v>1</v>
      </c>
      <c r="AB130" s="61">
        <f t="shared" si="9"/>
        <v>90000</v>
      </c>
      <c r="AC130" s="50">
        <f t="shared" si="37"/>
        <v>500</v>
      </c>
      <c r="AD130" s="58">
        <v>1</v>
      </c>
      <c r="AE130" s="61"/>
      <c r="AF130" s="50"/>
      <c r="AG130" s="58"/>
      <c r="AH130" s="61">
        <f t="shared" si="10"/>
        <v>83400</v>
      </c>
      <c r="AI130" s="50">
        <f t="shared" si="38"/>
        <v>500</v>
      </c>
      <c r="AJ130" s="58">
        <v>1</v>
      </c>
      <c r="AK130" s="61">
        <f t="shared" si="11"/>
        <v>90000</v>
      </c>
      <c r="AL130" s="50">
        <f t="shared" si="39"/>
        <v>500</v>
      </c>
      <c r="AM130" s="58">
        <v>1</v>
      </c>
      <c r="AN130" s="61">
        <f t="shared" si="12"/>
        <v>19440</v>
      </c>
      <c r="AO130" s="50">
        <f t="shared" si="40"/>
        <v>81</v>
      </c>
      <c r="AP130" s="58">
        <v>0.9</v>
      </c>
      <c r="AQ130" s="61">
        <f t="shared" si="13"/>
        <v>29160</v>
      </c>
      <c r="AR130" s="50">
        <f t="shared" si="41"/>
        <v>121.5</v>
      </c>
      <c r="AS130" s="58">
        <v>0.9</v>
      </c>
      <c r="AT130" s="61">
        <f t="shared" si="14"/>
        <v>87480</v>
      </c>
      <c r="AU130" s="50">
        <f t="shared" si="42"/>
        <v>405</v>
      </c>
      <c r="AV130" s="58">
        <v>0.9</v>
      </c>
      <c r="AW130" s="61">
        <f t="shared" si="15"/>
        <v>11016</v>
      </c>
      <c r="AX130" s="50">
        <f t="shared" si="43"/>
        <v>45.9</v>
      </c>
      <c r="AY130" s="58">
        <v>0.9</v>
      </c>
      <c r="AZ130" s="61">
        <f t="shared" si="16"/>
        <v>17280</v>
      </c>
      <c r="BA130" s="50">
        <f t="shared" si="44"/>
        <v>72</v>
      </c>
      <c r="BB130" s="58">
        <v>0.9</v>
      </c>
      <c r="BC130" s="61">
        <f t="shared" si="17"/>
        <v>10800</v>
      </c>
      <c r="BD130" s="50">
        <f t="shared" si="45"/>
        <v>45</v>
      </c>
      <c r="BE130" s="58">
        <v>0.9</v>
      </c>
      <c r="BF130" s="61">
        <f t="shared" si="18"/>
        <v>89100</v>
      </c>
      <c r="BG130" s="50">
        <f t="shared" si="46"/>
        <v>550</v>
      </c>
      <c r="BH130" s="58">
        <v>1</v>
      </c>
      <c r="BI130" s="61">
        <f t="shared" si="19"/>
        <v>80985.600000000006</v>
      </c>
      <c r="BJ130" s="50">
        <f t="shared" si="47"/>
        <v>320</v>
      </c>
      <c r="BK130" s="58">
        <v>1</v>
      </c>
      <c r="BL130" s="61">
        <f t="shared" si="20"/>
        <v>21600</v>
      </c>
      <c r="BM130" s="50">
        <f t="shared" si="48"/>
        <v>120</v>
      </c>
      <c r="BN130" s="58">
        <v>1</v>
      </c>
      <c r="BO130" s="61">
        <f t="shared" si="21"/>
        <v>84402</v>
      </c>
      <c r="BP130" s="50">
        <f t="shared" si="49"/>
        <v>521</v>
      </c>
      <c r="BQ130" s="58">
        <v>1</v>
      </c>
      <c r="BR130" s="61">
        <f t="shared" si="22"/>
        <v>45000</v>
      </c>
      <c r="BS130" s="50">
        <f t="shared" si="50"/>
        <v>250</v>
      </c>
      <c r="BT130" s="58">
        <v>1</v>
      </c>
      <c r="BU130" s="61">
        <f t="shared" si="23"/>
        <v>84240</v>
      </c>
      <c r="BV130" s="50">
        <f t="shared" si="51"/>
        <v>520</v>
      </c>
      <c r="BW130" s="58">
        <v>1</v>
      </c>
    </row>
    <row r="131" spans="1:75" x14ac:dyDescent="0.25">
      <c r="A131" s="48">
        <v>37591</v>
      </c>
      <c r="B131" s="104">
        <f t="shared" si="54"/>
        <v>1028148</v>
      </c>
      <c r="C131" s="13">
        <f t="shared" si="24"/>
        <v>5616.4</v>
      </c>
      <c r="D131" s="50">
        <f t="shared" si="1"/>
        <v>156600</v>
      </c>
      <c r="E131" s="50">
        <f t="shared" si="25"/>
        <v>870</v>
      </c>
      <c r="F131" s="128">
        <f t="shared" si="55"/>
        <v>1</v>
      </c>
      <c r="G131" s="61">
        <f t="shared" si="2"/>
        <v>93600</v>
      </c>
      <c r="H131" s="50">
        <f t="shared" si="27"/>
        <v>520</v>
      </c>
      <c r="I131" s="128">
        <f t="shared" si="56"/>
        <v>1</v>
      </c>
      <c r="J131" s="61">
        <f t="shared" si="3"/>
        <v>90644.4</v>
      </c>
      <c r="K131" s="50">
        <f t="shared" si="29"/>
        <v>545</v>
      </c>
      <c r="L131" s="128">
        <f t="shared" si="57"/>
        <v>1</v>
      </c>
      <c r="M131" s="61">
        <f t="shared" si="4"/>
        <v>249627.6</v>
      </c>
      <c r="N131" s="50">
        <f t="shared" si="31"/>
        <v>1361</v>
      </c>
      <c r="O131" s="128">
        <f t="shared" si="58"/>
        <v>1</v>
      </c>
      <c r="P131" s="61">
        <f t="shared" si="5"/>
        <v>242460</v>
      </c>
      <c r="Q131" s="50">
        <f t="shared" si="33"/>
        <v>1229.5</v>
      </c>
      <c r="R131" s="128">
        <f t="shared" si="52"/>
        <v>1</v>
      </c>
      <c r="S131" s="61">
        <f t="shared" si="6"/>
        <v>195216</v>
      </c>
      <c r="T131" s="50">
        <f t="shared" si="34"/>
        <v>1090.9000000000001</v>
      </c>
      <c r="U131" s="128">
        <f t="shared" si="53"/>
        <v>1</v>
      </c>
      <c r="V131" s="104">
        <f t="shared" si="7"/>
        <v>90644.4</v>
      </c>
      <c r="W131" s="50">
        <f t="shared" si="35"/>
        <v>545</v>
      </c>
      <c r="X131" s="58">
        <v>1</v>
      </c>
      <c r="Y131" s="61">
        <f t="shared" si="8"/>
        <v>93600</v>
      </c>
      <c r="Z131" s="50">
        <f t="shared" si="36"/>
        <v>520</v>
      </c>
      <c r="AA131" s="58">
        <v>1</v>
      </c>
      <c r="AB131" s="61">
        <f t="shared" si="9"/>
        <v>90000</v>
      </c>
      <c r="AC131" s="50">
        <f t="shared" si="37"/>
        <v>500</v>
      </c>
      <c r="AD131" s="58">
        <v>1</v>
      </c>
      <c r="AE131" s="61"/>
      <c r="AF131" s="50"/>
      <c r="AG131" s="58"/>
      <c r="AH131" s="61">
        <f t="shared" si="10"/>
        <v>83400</v>
      </c>
      <c r="AI131" s="50">
        <f t="shared" si="38"/>
        <v>500</v>
      </c>
      <c r="AJ131" s="58">
        <v>1</v>
      </c>
      <c r="AK131" s="61">
        <f t="shared" si="11"/>
        <v>90000</v>
      </c>
      <c r="AL131" s="50">
        <f t="shared" si="39"/>
        <v>500</v>
      </c>
      <c r="AM131" s="58">
        <v>1</v>
      </c>
      <c r="AN131" s="61">
        <f t="shared" si="12"/>
        <v>19440</v>
      </c>
      <c r="AO131" s="50">
        <f t="shared" si="40"/>
        <v>81</v>
      </c>
      <c r="AP131" s="58">
        <v>0.9</v>
      </c>
      <c r="AQ131" s="61">
        <f t="shared" si="13"/>
        <v>29160</v>
      </c>
      <c r="AR131" s="50">
        <f t="shared" si="41"/>
        <v>121.5</v>
      </c>
      <c r="AS131" s="58">
        <v>0.9</v>
      </c>
      <c r="AT131" s="61">
        <f t="shared" si="14"/>
        <v>87480</v>
      </c>
      <c r="AU131" s="50">
        <f t="shared" si="42"/>
        <v>405</v>
      </c>
      <c r="AV131" s="58">
        <v>0.9</v>
      </c>
      <c r="AW131" s="61">
        <f t="shared" si="15"/>
        <v>11016</v>
      </c>
      <c r="AX131" s="50">
        <f t="shared" si="43"/>
        <v>45.9</v>
      </c>
      <c r="AY131" s="58">
        <v>0.9</v>
      </c>
      <c r="AZ131" s="61">
        <f t="shared" si="16"/>
        <v>17280</v>
      </c>
      <c r="BA131" s="50">
        <f t="shared" si="44"/>
        <v>72</v>
      </c>
      <c r="BB131" s="58">
        <v>0.9</v>
      </c>
      <c r="BC131" s="61">
        <f t="shared" si="17"/>
        <v>10800</v>
      </c>
      <c r="BD131" s="50">
        <f t="shared" si="45"/>
        <v>45</v>
      </c>
      <c r="BE131" s="58">
        <v>0.9</v>
      </c>
      <c r="BF131" s="61">
        <f t="shared" si="18"/>
        <v>89100</v>
      </c>
      <c r="BG131" s="50">
        <f t="shared" si="46"/>
        <v>550</v>
      </c>
      <c r="BH131" s="58">
        <v>1</v>
      </c>
      <c r="BI131" s="61">
        <f t="shared" si="19"/>
        <v>80985.600000000006</v>
      </c>
      <c r="BJ131" s="50">
        <f t="shared" si="47"/>
        <v>320</v>
      </c>
      <c r="BK131" s="58">
        <v>1</v>
      </c>
      <c r="BL131" s="61">
        <f t="shared" si="20"/>
        <v>21600</v>
      </c>
      <c r="BM131" s="50">
        <f t="shared" si="48"/>
        <v>120</v>
      </c>
      <c r="BN131" s="58">
        <v>1</v>
      </c>
      <c r="BO131" s="61">
        <f t="shared" si="21"/>
        <v>84402</v>
      </c>
      <c r="BP131" s="50">
        <f t="shared" si="49"/>
        <v>521</v>
      </c>
      <c r="BQ131" s="58">
        <v>1</v>
      </c>
      <c r="BR131" s="61">
        <f t="shared" si="22"/>
        <v>45000</v>
      </c>
      <c r="BS131" s="50">
        <f t="shared" si="50"/>
        <v>250</v>
      </c>
      <c r="BT131" s="58">
        <v>1</v>
      </c>
      <c r="BU131" s="61">
        <f t="shared" si="23"/>
        <v>84240</v>
      </c>
      <c r="BV131" s="50">
        <f t="shared" si="51"/>
        <v>520</v>
      </c>
      <c r="BW131" s="58">
        <v>1</v>
      </c>
    </row>
    <row r="132" spans="1:75" x14ac:dyDescent="0.25">
      <c r="A132" s="48">
        <v>37622</v>
      </c>
      <c r="B132" s="104">
        <f t="shared" si="54"/>
        <v>1028148</v>
      </c>
      <c r="C132" s="13">
        <f t="shared" si="24"/>
        <v>5616.4</v>
      </c>
      <c r="D132" s="50">
        <f t="shared" si="1"/>
        <v>156600</v>
      </c>
      <c r="E132" s="50">
        <f t="shared" si="25"/>
        <v>870</v>
      </c>
      <c r="F132" s="128">
        <f t="shared" si="55"/>
        <v>1</v>
      </c>
      <c r="G132" s="61">
        <f t="shared" si="2"/>
        <v>93600</v>
      </c>
      <c r="H132" s="50">
        <f t="shared" si="27"/>
        <v>520</v>
      </c>
      <c r="I132" s="128">
        <f t="shared" si="56"/>
        <v>1</v>
      </c>
      <c r="J132" s="61">
        <f t="shared" si="3"/>
        <v>90644.4</v>
      </c>
      <c r="K132" s="50">
        <f t="shared" si="29"/>
        <v>545</v>
      </c>
      <c r="L132" s="128">
        <f t="shared" si="57"/>
        <v>1</v>
      </c>
      <c r="M132" s="61">
        <f t="shared" si="4"/>
        <v>249627.6</v>
      </c>
      <c r="N132" s="50">
        <f t="shared" si="31"/>
        <v>1361</v>
      </c>
      <c r="O132" s="128">
        <f t="shared" si="58"/>
        <v>1</v>
      </c>
      <c r="P132" s="61">
        <f t="shared" si="5"/>
        <v>242460</v>
      </c>
      <c r="Q132" s="50">
        <f t="shared" si="33"/>
        <v>1229.5</v>
      </c>
      <c r="R132" s="128">
        <f t="shared" si="52"/>
        <v>1</v>
      </c>
      <c r="S132" s="61">
        <f t="shared" si="6"/>
        <v>195216</v>
      </c>
      <c r="T132" s="50">
        <f t="shared" si="34"/>
        <v>1090.9000000000001</v>
      </c>
      <c r="U132" s="128">
        <f t="shared" si="53"/>
        <v>1</v>
      </c>
      <c r="V132" s="104">
        <f t="shared" si="7"/>
        <v>90644.4</v>
      </c>
      <c r="W132" s="50">
        <f t="shared" si="35"/>
        <v>545</v>
      </c>
      <c r="X132" s="58">
        <v>1</v>
      </c>
      <c r="Y132" s="61">
        <f t="shared" si="8"/>
        <v>93600</v>
      </c>
      <c r="Z132" s="50">
        <f t="shared" si="36"/>
        <v>520</v>
      </c>
      <c r="AA132" s="58">
        <v>1</v>
      </c>
      <c r="AB132" s="61">
        <f t="shared" si="9"/>
        <v>90000</v>
      </c>
      <c r="AC132" s="50">
        <f t="shared" si="37"/>
        <v>500</v>
      </c>
      <c r="AD132" s="58">
        <v>1</v>
      </c>
      <c r="AE132" s="61"/>
      <c r="AF132" s="50"/>
      <c r="AG132" s="58"/>
      <c r="AH132" s="61">
        <f t="shared" si="10"/>
        <v>83400</v>
      </c>
      <c r="AI132" s="50">
        <f t="shared" si="38"/>
        <v>500</v>
      </c>
      <c r="AJ132" s="58">
        <v>1</v>
      </c>
      <c r="AK132" s="61">
        <f t="shared" si="11"/>
        <v>90000</v>
      </c>
      <c r="AL132" s="50">
        <f t="shared" si="39"/>
        <v>500</v>
      </c>
      <c r="AM132" s="58">
        <v>1</v>
      </c>
      <c r="AN132" s="61">
        <f t="shared" si="12"/>
        <v>19440</v>
      </c>
      <c r="AO132" s="50">
        <f t="shared" si="40"/>
        <v>81</v>
      </c>
      <c r="AP132" s="58">
        <v>0.9</v>
      </c>
      <c r="AQ132" s="61">
        <f t="shared" si="13"/>
        <v>29160</v>
      </c>
      <c r="AR132" s="50">
        <f t="shared" si="41"/>
        <v>121.5</v>
      </c>
      <c r="AS132" s="58">
        <v>0.9</v>
      </c>
      <c r="AT132" s="61">
        <f t="shared" si="14"/>
        <v>87480</v>
      </c>
      <c r="AU132" s="50">
        <f t="shared" si="42"/>
        <v>405</v>
      </c>
      <c r="AV132" s="58">
        <v>0.9</v>
      </c>
      <c r="AW132" s="61">
        <f t="shared" si="15"/>
        <v>11016</v>
      </c>
      <c r="AX132" s="50">
        <f t="shared" si="43"/>
        <v>45.9</v>
      </c>
      <c r="AY132" s="58">
        <v>0.9</v>
      </c>
      <c r="AZ132" s="61">
        <f t="shared" si="16"/>
        <v>17280</v>
      </c>
      <c r="BA132" s="50">
        <f t="shared" si="44"/>
        <v>72</v>
      </c>
      <c r="BB132" s="58">
        <v>0.9</v>
      </c>
      <c r="BC132" s="61">
        <f t="shared" si="17"/>
        <v>10800</v>
      </c>
      <c r="BD132" s="50">
        <f t="shared" si="45"/>
        <v>45</v>
      </c>
      <c r="BE132" s="58">
        <v>0.9</v>
      </c>
      <c r="BF132" s="61">
        <f t="shared" si="18"/>
        <v>89100</v>
      </c>
      <c r="BG132" s="50">
        <f t="shared" si="46"/>
        <v>550</v>
      </c>
      <c r="BH132" s="58">
        <v>1</v>
      </c>
      <c r="BI132" s="61">
        <f t="shared" si="19"/>
        <v>80985.600000000006</v>
      </c>
      <c r="BJ132" s="50">
        <f t="shared" si="47"/>
        <v>320</v>
      </c>
      <c r="BK132" s="58">
        <v>1</v>
      </c>
      <c r="BL132" s="61">
        <f t="shared" si="20"/>
        <v>21600</v>
      </c>
      <c r="BM132" s="50">
        <f t="shared" si="48"/>
        <v>120</v>
      </c>
      <c r="BN132" s="58">
        <v>1</v>
      </c>
      <c r="BO132" s="61">
        <f t="shared" si="21"/>
        <v>84402</v>
      </c>
      <c r="BP132" s="50">
        <f t="shared" si="49"/>
        <v>521</v>
      </c>
      <c r="BQ132" s="58">
        <v>1</v>
      </c>
      <c r="BR132" s="61">
        <f t="shared" si="22"/>
        <v>45000</v>
      </c>
      <c r="BS132" s="50">
        <f t="shared" si="50"/>
        <v>250</v>
      </c>
      <c r="BT132" s="58">
        <v>1</v>
      </c>
      <c r="BU132" s="61">
        <f t="shared" si="23"/>
        <v>84240</v>
      </c>
      <c r="BV132" s="50">
        <f t="shared" si="51"/>
        <v>520</v>
      </c>
      <c r="BW132" s="58">
        <v>1</v>
      </c>
    </row>
    <row r="133" spans="1:75" x14ac:dyDescent="0.25">
      <c r="A133" s="48">
        <v>37653</v>
      </c>
      <c r="B133" s="104">
        <f t="shared" si="54"/>
        <v>1028148</v>
      </c>
      <c r="C133" s="13">
        <f t="shared" si="24"/>
        <v>5616.4</v>
      </c>
      <c r="D133" s="50">
        <f t="shared" si="1"/>
        <v>156600</v>
      </c>
      <c r="E133" s="50">
        <f t="shared" si="25"/>
        <v>870</v>
      </c>
      <c r="F133" s="128">
        <f t="shared" si="55"/>
        <v>1</v>
      </c>
      <c r="G133" s="61">
        <f t="shared" si="2"/>
        <v>93600</v>
      </c>
      <c r="H133" s="50">
        <f t="shared" si="27"/>
        <v>520</v>
      </c>
      <c r="I133" s="128">
        <f t="shared" si="56"/>
        <v>1</v>
      </c>
      <c r="J133" s="61">
        <f t="shared" si="3"/>
        <v>90644.4</v>
      </c>
      <c r="K133" s="50">
        <f t="shared" si="29"/>
        <v>545</v>
      </c>
      <c r="L133" s="128">
        <f t="shared" si="57"/>
        <v>1</v>
      </c>
      <c r="M133" s="61">
        <f t="shared" si="4"/>
        <v>249627.6</v>
      </c>
      <c r="N133" s="50">
        <f t="shared" si="31"/>
        <v>1361</v>
      </c>
      <c r="O133" s="128">
        <f t="shared" si="58"/>
        <v>1</v>
      </c>
      <c r="P133" s="61">
        <f t="shared" si="5"/>
        <v>242460</v>
      </c>
      <c r="Q133" s="50">
        <f t="shared" si="33"/>
        <v>1229.5</v>
      </c>
      <c r="R133" s="128">
        <f t="shared" si="52"/>
        <v>1</v>
      </c>
      <c r="S133" s="61">
        <f t="shared" si="6"/>
        <v>195216</v>
      </c>
      <c r="T133" s="50">
        <f t="shared" si="34"/>
        <v>1090.9000000000001</v>
      </c>
      <c r="U133" s="128">
        <f t="shared" si="53"/>
        <v>1</v>
      </c>
      <c r="V133" s="104">
        <f t="shared" si="7"/>
        <v>90644.4</v>
      </c>
      <c r="W133" s="50">
        <f t="shared" si="35"/>
        <v>545</v>
      </c>
      <c r="X133" s="58">
        <v>1</v>
      </c>
      <c r="Y133" s="61">
        <f t="shared" si="8"/>
        <v>93600</v>
      </c>
      <c r="Z133" s="50">
        <f t="shared" si="36"/>
        <v>520</v>
      </c>
      <c r="AA133" s="58">
        <v>1</v>
      </c>
      <c r="AB133" s="61">
        <f t="shared" si="9"/>
        <v>90000</v>
      </c>
      <c r="AC133" s="50">
        <f t="shared" si="37"/>
        <v>500</v>
      </c>
      <c r="AD133" s="58">
        <v>1</v>
      </c>
      <c r="AE133" s="61"/>
      <c r="AF133" s="50"/>
      <c r="AG133" s="58"/>
      <c r="AH133" s="61">
        <f t="shared" si="10"/>
        <v>83400</v>
      </c>
      <c r="AI133" s="50">
        <f t="shared" si="38"/>
        <v>500</v>
      </c>
      <c r="AJ133" s="58">
        <v>1</v>
      </c>
      <c r="AK133" s="61">
        <f t="shared" si="11"/>
        <v>90000</v>
      </c>
      <c r="AL133" s="50">
        <f t="shared" si="39"/>
        <v>500</v>
      </c>
      <c r="AM133" s="58">
        <v>1</v>
      </c>
      <c r="AN133" s="61">
        <f t="shared" si="12"/>
        <v>19440</v>
      </c>
      <c r="AO133" s="50">
        <f t="shared" si="40"/>
        <v>81</v>
      </c>
      <c r="AP133" s="58">
        <v>0.9</v>
      </c>
      <c r="AQ133" s="61">
        <f t="shared" si="13"/>
        <v>29160</v>
      </c>
      <c r="AR133" s="50">
        <f t="shared" si="41"/>
        <v>121.5</v>
      </c>
      <c r="AS133" s="58">
        <v>0.9</v>
      </c>
      <c r="AT133" s="61">
        <f t="shared" si="14"/>
        <v>87480</v>
      </c>
      <c r="AU133" s="50">
        <f t="shared" si="42"/>
        <v>405</v>
      </c>
      <c r="AV133" s="58">
        <v>0.9</v>
      </c>
      <c r="AW133" s="61">
        <f t="shared" si="15"/>
        <v>11016</v>
      </c>
      <c r="AX133" s="50">
        <f t="shared" si="43"/>
        <v>45.9</v>
      </c>
      <c r="AY133" s="58">
        <v>0.9</v>
      </c>
      <c r="AZ133" s="61">
        <f t="shared" si="16"/>
        <v>17280</v>
      </c>
      <c r="BA133" s="50">
        <f t="shared" si="44"/>
        <v>72</v>
      </c>
      <c r="BB133" s="58">
        <v>0.9</v>
      </c>
      <c r="BC133" s="61">
        <f t="shared" si="17"/>
        <v>10800</v>
      </c>
      <c r="BD133" s="50">
        <f t="shared" si="45"/>
        <v>45</v>
      </c>
      <c r="BE133" s="58">
        <v>0.9</v>
      </c>
      <c r="BF133" s="61">
        <f t="shared" si="18"/>
        <v>89100</v>
      </c>
      <c r="BG133" s="50">
        <f t="shared" si="46"/>
        <v>550</v>
      </c>
      <c r="BH133" s="58">
        <v>1</v>
      </c>
      <c r="BI133" s="61">
        <f t="shared" si="19"/>
        <v>80985.600000000006</v>
      </c>
      <c r="BJ133" s="50">
        <f t="shared" si="47"/>
        <v>320</v>
      </c>
      <c r="BK133" s="58">
        <v>1</v>
      </c>
      <c r="BL133" s="61">
        <f t="shared" si="20"/>
        <v>21600</v>
      </c>
      <c r="BM133" s="50">
        <f t="shared" si="48"/>
        <v>120</v>
      </c>
      <c r="BN133" s="58">
        <v>1</v>
      </c>
      <c r="BO133" s="61">
        <f t="shared" si="21"/>
        <v>84402</v>
      </c>
      <c r="BP133" s="50">
        <f t="shared" si="49"/>
        <v>521</v>
      </c>
      <c r="BQ133" s="58">
        <v>1</v>
      </c>
      <c r="BR133" s="61">
        <f t="shared" si="22"/>
        <v>45000</v>
      </c>
      <c r="BS133" s="50">
        <f t="shared" si="50"/>
        <v>250</v>
      </c>
      <c r="BT133" s="58">
        <v>1</v>
      </c>
      <c r="BU133" s="61">
        <f t="shared" si="23"/>
        <v>84240</v>
      </c>
      <c r="BV133" s="50">
        <f t="shared" si="51"/>
        <v>520</v>
      </c>
      <c r="BW133" s="58">
        <v>1</v>
      </c>
    </row>
    <row r="134" spans="1:75" x14ac:dyDescent="0.25">
      <c r="A134" s="48">
        <v>37681</v>
      </c>
      <c r="B134" s="104">
        <f t="shared" si="54"/>
        <v>1028148</v>
      </c>
      <c r="C134" s="13">
        <f t="shared" si="24"/>
        <v>5616.4</v>
      </c>
      <c r="D134" s="50">
        <f t="shared" si="1"/>
        <v>156600</v>
      </c>
      <c r="E134" s="50">
        <f t="shared" si="25"/>
        <v>870</v>
      </c>
      <c r="F134" s="128">
        <f t="shared" si="55"/>
        <v>1</v>
      </c>
      <c r="G134" s="61">
        <f t="shared" si="2"/>
        <v>93600</v>
      </c>
      <c r="H134" s="50">
        <f t="shared" si="27"/>
        <v>520</v>
      </c>
      <c r="I134" s="128">
        <f t="shared" si="56"/>
        <v>1</v>
      </c>
      <c r="J134" s="61">
        <f t="shared" si="3"/>
        <v>90644.4</v>
      </c>
      <c r="K134" s="50">
        <f t="shared" si="29"/>
        <v>545</v>
      </c>
      <c r="L134" s="128">
        <f t="shared" si="57"/>
        <v>1</v>
      </c>
      <c r="M134" s="61">
        <f t="shared" si="4"/>
        <v>249627.6</v>
      </c>
      <c r="N134" s="50">
        <f t="shared" si="31"/>
        <v>1361</v>
      </c>
      <c r="O134" s="128">
        <f t="shared" si="58"/>
        <v>1</v>
      </c>
      <c r="P134" s="61">
        <f t="shared" si="5"/>
        <v>242460</v>
      </c>
      <c r="Q134" s="50">
        <f t="shared" si="33"/>
        <v>1229.5</v>
      </c>
      <c r="R134" s="128">
        <f t="shared" si="52"/>
        <v>1</v>
      </c>
      <c r="S134" s="61">
        <f t="shared" si="6"/>
        <v>195216</v>
      </c>
      <c r="T134" s="50">
        <f t="shared" si="34"/>
        <v>1090.9000000000001</v>
      </c>
      <c r="U134" s="128">
        <f t="shared" si="53"/>
        <v>1</v>
      </c>
      <c r="V134" s="104">
        <f t="shared" si="7"/>
        <v>90644.4</v>
      </c>
      <c r="W134" s="50">
        <f t="shared" si="35"/>
        <v>545</v>
      </c>
      <c r="X134" s="58">
        <v>1</v>
      </c>
      <c r="Y134" s="61">
        <f t="shared" si="8"/>
        <v>93600</v>
      </c>
      <c r="Z134" s="50">
        <f t="shared" si="36"/>
        <v>520</v>
      </c>
      <c r="AA134" s="58">
        <v>1</v>
      </c>
      <c r="AB134" s="61">
        <f t="shared" si="9"/>
        <v>90000</v>
      </c>
      <c r="AC134" s="50">
        <f t="shared" si="37"/>
        <v>500</v>
      </c>
      <c r="AD134" s="58">
        <v>1</v>
      </c>
      <c r="AE134" s="61"/>
      <c r="AF134" s="50"/>
      <c r="AG134" s="58"/>
      <c r="AH134" s="61">
        <f t="shared" si="10"/>
        <v>83400</v>
      </c>
      <c r="AI134" s="50">
        <f t="shared" si="38"/>
        <v>500</v>
      </c>
      <c r="AJ134" s="58">
        <v>1</v>
      </c>
      <c r="AK134" s="61">
        <f t="shared" si="11"/>
        <v>90000</v>
      </c>
      <c r="AL134" s="50">
        <f t="shared" si="39"/>
        <v>500</v>
      </c>
      <c r="AM134" s="58">
        <v>1</v>
      </c>
      <c r="AN134" s="61">
        <f t="shared" si="12"/>
        <v>19440</v>
      </c>
      <c r="AO134" s="50">
        <f t="shared" si="40"/>
        <v>81</v>
      </c>
      <c r="AP134" s="58">
        <v>0.9</v>
      </c>
      <c r="AQ134" s="61">
        <f t="shared" si="13"/>
        <v>29160</v>
      </c>
      <c r="AR134" s="50">
        <f t="shared" si="41"/>
        <v>121.5</v>
      </c>
      <c r="AS134" s="58">
        <v>0.9</v>
      </c>
      <c r="AT134" s="61">
        <f t="shared" si="14"/>
        <v>87480</v>
      </c>
      <c r="AU134" s="50">
        <f t="shared" si="42"/>
        <v>405</v>
      </c>
      <c r="AV134" s="58">
        <v>0.9</v>
      </c>
      <c r="AW134" s="61">
        <f t="shared" si="15"/>
        <v>11016</v>
      </c>
      <c r="AX134" s="50">
        <f t="shared" si="43"/>
        <v>45.9</v>
      </c>
      <c r="AY134" s="58">
        <v>0.9</v>
      </c>
      <c r="AZ134" s="61">
        <f t="shared" si="16"/>
        <v>17280</v>
      </c>
      <c r="BA134" s="50">
        <f t="shared" si="44"/>
        <v>72</v>
      </c>
      <c r="BB134" s="58">
        <v>0.9</v>
      </c>
      <c r="BC134" s="61">
        <f t="shared" si="17"/>
        <v>10800</v>
      </c>
      <c r="BD134" s="50">
        <f t="shared" si="45"/>
        <v>45</v>
      </c>
      <c r="BE134" s="58">
        <v>0.9</v>
      </c>
      <c r="BF134" s="61">
        <f t="shared" si="18"/>
        <v>89100</v>
      </c>
      <c r="BG134" s="50">
        <f t="shared" si="46"/>
        <v>550</v>
      </c>
      <c r="BH134" s="58">
        <v>1</v>
      </c>
      <c r="BI134" s="61">
        <f t="shared" si="19"/>
        <v>80985.600000000006</v>
      </c>
      <c r="BJ134" s="50">
        <f t="shared" si="47"/>
        <v>320</v>
      </c>
      <c r="BK134" s="58">
        <v>1</v>
      </c>
      <c r="BL134" s="61">
        <f t="shared" si="20"/>
        <v>21600</v>
      </c>
      <c r="BM134" s="50">
        <f t="shared" si="48"/>
        <v>120</v>
      </c>
      <c r="BN134" s="58">
        <v>1</v>
      </c>
      <c r="BO134" s="61">
        <f t="shared" si="21"/>
        <v>84402</v>
      </c>
      <c r="BP134" s="50">
        <f t="shared" si="49"/>
        <v>521</v>
      </c>
      <c r="BQ134" s="58">
        <v>1</v>
      </c>
      <c r="BR134" s="61">
        <f t="shared" si="22"/>
        <v>45000</v>
      </c>
      <c r="BS134" s="50">
        <f t="shared" si="50"/>
        <v>250</v>
      </c>
      <c r="BT134" s="58">
        <v>1</v>
      </c>
      <c r="BU134" s="61">
        <f t="shared" si="23"/>
        <v>84240</v>
      </c>
      <c r="BV134" s="50">
        <f t="shared" si="51"/>
        <v>520</v>
      </c>
      <c r="BW134" s="58">
        <v>1</v>
      </c>
    </row>
    <row r="135" spans="1:75" x14ac:dyDescent="0.25">
      <c r="A135" s="48">
        <v>37712</v>
      </c>
      <c r="B135" s="104">
        <f t="shared" si="54"/>
        <v>1028148</v>
      </c>
      <c r="C135" s="13">
        <f t="shared" si="24"/>
        <v>5616.4</v>
      </c>
      <c r="D135" s="50">
        <f t="shared" si="1"/>
        <v>156600</v>
      </c>
      <c r="E135" s="50">
        <f t="shared" si="25"/>
        <v>870</v>
      </c>
      <c r="F135" s="128">
        <f t="shared" si="55"/>
        <v>1</v>
      </c>
      <c r="G135" s="61">
        <f t="shared" si="2"/>
        <v>93600</v>
      </c>
      <c r="H135" s="50">
        <f t="shared" si="27"/>
        <v>520</v>
      </c>
      <c r="I135" s="128">
        <f t="shared" si="56"/>
        <v>1</v>
      </c>
      <c r="J135" s="61">
        <f t="shared" si="3"/>
        <v>90644.4</v>
      </c>
      <c r="K135" s="50">
        <f t="shared" si="29"/>
        <v>545</v>
      </c>
      <c r="L135" s="128">
        <f t="shared" si="57"/>
        <v>1</v>
      </c>
      <c r="M135" s="61">
        <f t="shared" si="4"/>
        <v>249627.6</v>
      </c>
      <c r="N135" s="50">
        <f t="shared" si="31"/>
        <v>1361</v>
      </c>
      <c r="O135" s="128">
        <f t="shared" ref="O135:O143" si="59">O134</f>
        <v>1</v>
      </c>
      <c r="P135" s="61">
        <f t="shared" si="5"/>
        <v>242460</v>
      </c>
      <c r="Q135" s="50">
        <f t="shared" si="33"/>
        <v>1229.5</v>
      </c>
      <c r="R135" s="128">
        <f t="shared" si="52"/>
        <v>1</v>
      </c>
      <c r="S135" s="61">
        <f t="shared" si="6"/>
        <v>195216</v>
      </c>
      <c r="T135" s="50">
        <f t="shared" si="34"/>
        <v>1090.9000000000001</v>
      </c>
      <c r="U135" s="128">
        <f t="shared" si="53"/>
        <v>1</v>
      </c>
      <c r="V135" s="104">
        <f t="shared" si="7"/>
        <v>90644.4</v>
      </c>
      <c r="W135" s="50">
        <f t="shared" si="35"/>
        <v>545</v>
      </c>
      <c r="X135" s="58">
        <v>1</v>
      </c>
      <c r="Y135" s="61">
        <f t="shared" si="8"/>
        <v>93600</v>
      </c>
      <c r="Z135" s="50">
        <f t="shared" si="36"/>
        <v>520</v>
      </c>
      <c r="AA135" s="58">
        <v>1</v>
      </c>
      <c r="AB135" s="61">
        <f t="shared" si="9"/>
        <v>90000</v>
      </c>
      <c r="AC135" s="50">
        <f t="shared" si="37"/>
        <v>500</v>
      </c>
      <c r="AD135" s="58">
        <v>1</v>
      </c>
      <c r="AE135" s="61"/>
      <c r="AF135" s="50"/>
      <c r="AG135" s="58"/>
      <c r="AH135" s="61">
        <f t="shared" si="10"/>
        <v>83400</v>
      </c>
      <c r="AI135" s="50">
        <f t="shared" si="38"/>
        <v>500</v>
      </c>
      <c r="AJ135" s="58">
        <v>1</v>
      </c>
      <c r="AK135" s="61">
        <f t="shared" si="11"/>
        <v>90000</v>
      </c>
      <c r="AL135" s="50">
        <f t="shared" si="39"/>
        <v>500</v>
      </c>
      <c r="AM135" s="58">
        <v>1</v>
      </c>
      <c r="AN135" s="61">
        <f t="shared" si="12"/>
        <v>19440</v>
      </c>
      <c r="AO135" s="50">
        <f t="shared" si="40"/>
        <v>81</v>
      </c>
      <c r="AP135" s="58">
        <v>0.9</v>
      </c>
      <c r="AQ135" s="61">
        <f t="shared" si="13"/>
        <v>29160</v>
      </c>
      <c r="AR135" s="50">
        <f t="shared" si="41"/>
        <v>121.5</v>
      </c>
      <c r="AS135" s="58">
        <v>0.9</v>
      </c>
      <c r="AT135" s="61">
        <f t="shared" si="14"/>
        <v>87480</v>
      </c>
      <c r="AU135" s="50">
        <f t="shared" si="42"/>
        <v>405</v>
      </c>
      <c r="AV135" s="58">
        <v>0.9</v>
      </c>
      <c r="AW135" s="61">
        <f t="shared" si="15"/>
        <v>11016</v>
      </c>
      <c r="AX135" s="50">
        <f t="shared" si="43"/>
        <v>45.9</v>
      </c>
      <c r="AY135" s="58">
        <v>0.9</v>
      </c>
      <c r="AZ135" s="61">
        <f t="shared" si="16"/>
        <v>17280</v>
      </c>
      <c r="BA135" s="50">
        <f t="shared" si="44"/>
        <v>72</v>
      </c>
      <c r="BB135" s="58">
        <v>0.9</v>
      </c>
      <c r="BC135" s="61">
        <f t="shared" si="17"/>
        <v>10800</v>
      </c>
      <c r="BD135" s="50">
        <f t="shared" si="45"/>
        <v>45</v>
      </c>
      <c r="BE135" s="58">
        <v>0.9</v>
      </c>
      <c r="BF135" s="61">
        <f t="shared" si="18"/>
        <v>89100</v>
      </c>
      <c r="BG135" s="50">
        <f t="shared" si="46"/>
        <v>550</v>
      </c>
      <c r="BH135" s="58">
        <v>1</v>
      </c>
      <c r="BI135" s="61">
        <f t="shared" si="19"/>
        <v>80985.600000000006</v>
      </c>
      <c r="BJ135" s="50">
        <f t="shared" si="47"/>
        <v>320</v>
      </c>
      <c r="BK135" s="58">
        <v>1</v>
      </c>
      <c r="BL135" s="61">
        <f t="shared" si="20"/>
        <v>21600</v>
      </c>
      <c r="BM135" s="50">
        <f t="shared" si="48"/>
        <v>120</v>
      </c>
      <c r="BN135" s="58">
        <v>1</v>
      </c>
      <c r="BO135" s="61">
        <f t="shared" si="21"/>
        <v>84402</v>
      </c>
      <c r="BP135" s="50">
        <f t="shared" si="49"/>
        <v>521</v>
      </c>
      <c r="BQ135" s="58">
        <v>1</v>
      </c>
      <c r="BR135" s="61">
        <f t="shared" si="22"/>
        <v>45000</v>
      </c>
      <c r="BS135" s="50">
        <f t="shared" si="50"/>
        <v>250</v>
      </c>
      <c r="BT135" s="58">
        <v>1</v>
      </c>
      <c r="BU135" s="61">
        <f t="shared" si="23"/>
        <v>84240</v>
      </c>
      <c r="BV135" s="50">
        <f t="shared" si="51"/>
        <v>520</v>
      </c>
      <c r="BW135" s="58">
        <v>1</v>
      </c>
    </row>
    <row r="136" spans="1:75" x14ac:dyDescent="0.25">
      <c r="A136" s="48">
        <v>37742</v>
      </c>
      <c r="B136" s="104">
        <f t="shared" si="54"/>
        <v>1028148</v>
      </c>
      <c r="C136" s="13">
        <f t="shared" si="24"/>
        <v>5616.4</v>
      </c>
      <c r="D136" s="50">
        <f t="shared" si="1"/>
        <v>156600</v>
      </c>
      <c r="E136" s="50">
        <f t="shared" si="25"/>
        <v>870</v>
      </c>
      <c r="F136" s="128">
        <f t="shared" si="55"/>
        <v>1</v>
      </c>
      <c r="G136" s="61">
        <f t="shared" si="2"/>
        <v>93600</v>
      </c>
      <c r="H136" s="50">
        <f t="shared" si="27"/>
        <v>520</v>
      </c>
      <c r="I136" s="128">
        <f t="shared" si="56"/>
        <v>1</v>
      </c>
      <c r="J136" s="61">
        <f t="shared" si="3"/>
        <v>90644.4</v>
      </c>
      <c r="K136" s="50">
        <f t="shared" si="29"/>
        <v>545</v>
      </c>
      <c r="L136" s="128">
        <f t="shared" si="57"/>
        <v>1</v>
      </c>
      <c r="M136" s="61">
        <f t="shared" si="4"/>
        <v>249627.6</v>
      </c>
      <c r="N136" s="50">
        <f t="shared" si="31"/>
        <v>1361</v>
      </c>
      <c r="O136" s="128">
        <f t="shared" si="59"/>
        <v>1</v>
      </c>
      <c r="P136" s="61">
        <f t="shared" si="5"/>
        <v>242460</v>
      </c>
      <c r="Q136" s="50">
        <f t="shared" si="33"/>
        <v>1229.5</v>
      </c>
      <c r="R136" s="128">
        <f t="shared" si="52"/>
        <v>1</v>
      </c>
      <c r="S136" s="61">
        <f t="shared" si="6"/>
        <v>195216</v>
      </c>
      <c r="T136" s="50">
        <f t="shared" si="34"/>
        <v>1090.9000000000001</v>
      </c>
      <c r="U136" s="128">
        <f t="shared" si="53"/>
        <v>1</v>
      </c>
      <c r="V136" s="104">
        <f t="shared" si="7"/>
        <v>90644.4</v>
      </c>
      <c r="W136" s="50">
        <f t="shared" si="35"/>
        <v>545</v>
      </c>
      <c r="X136" s="58">
        <v>1</v>
      </c>
      <c r="Y136" s="61">
        <f t="shared" si="8"/>
        <v>93600</v>
      </c>
      <c r="Z136" s="50">
        <f t="shared" si="36"/>
        <v>520</v>
      </c>
      <c r="AA136" s="58">
        <v>1</v>
      </c>
      <c r="AB136" s="61">
        <f t="shared" si="9"/>
        <v>90000</v>
      </c>
      <c r="AC136" s="50">
        <f t="shared" si="37"/>
        <v>500</v>
      </c>
      <c r="AD136" s="58">
        <v>1</v>
      </c>
      <c r="AE136" s="61"/>
      <c r="AF136" s="50"/>
      <c r="AG136" s="58"/>
      <c r="AH136" s="61">
        <f t="shared" si="10"/>
        <v>83400</v>
      </c>
      <c r="AI136" s="50">
        <f t="shared" si="38"/>
        <v>500</v>
      </c>
      <c r="AJ136" s="58">
        <v>1</v>
      </c>
      <c r="AK136" s="61">
        <f t="shared" si="11"/>
        <v>90000</v>
      </c>
      <c r="AL136" s="50">
        <f t="shared" si="39"/>
        <v>500</v>
      </c>
      <c r="AM136" s="58">
        <v>1</v>
      </c>
      <c r="AN136" s="61">
        <f t="shared" si="12"/>
        <v>19440</v>
      </c>
      <c r="AO136" s="50">
        <f t="shared" si="40"/>
        <v>81</v>
      </c>
      <c r="AP136" s="58">
        <v>0.9</v>
      </c>
      <c r="AQ136" s="61">
        <f t="shared" si="13"/>
        <v>29160</v>
      </c>
      <c r="AR136" s="50">
        <f t="shared" si="41"/>
        <v>121.5</v>
      </c>
      <c r="AS136" s="58">
        <v>0.9</v>
      </c>
      <c r="AT136" s="61">
        <f t="shared" si="14"/>
        <v>87480</v>
      </c>
      <c r="AU136" s="50">
        <f t="shared" si="42"/>
        <v>405</v>
      </c>
      <c r="AV136" s="58">
        <v>0.9</v>
      </c>
      <c r="AW136" s="61">
        <f t="shared" si="15"/>
        <v>11016</v>
      </c>
      <c r="AX136" s="50">
        <f t="shared" si="43"/>
        <v>45.9</v>
      </c>
      <c r="AY136" s="58">
        <v>0.9</v>
      </c>
      <c r="AZ136" s="61">
        <f t="shared" si="16"/>
        <v>17280</v>
      </c>
      <c r="BA136" s="50">
        <f t="shared" si="44"/>
        <v>72</v>
      </c>
      <c r="BB136" s="58">
        <v>0.9</v>
      </c>
      <c r="BC136" s="61">
        <f t="shared" si="17"/>
        <v>10800</v>
      </c>
      <c r="BD136" s="50">
        <f t="shared" si="45"/>
        <v>45</v>
      </c>
      <c r="BE136" s="58">
        <v>0.9</v>
      </c>
      <c r="BF136" s="61">
        <f t="shared" si="18"/>
        <v>89100</v>
      </c>
      <c r="BG136" s="50">
        <f t="shared" si="46"/>
        <v>550</v>
      </c>
      <c r="BH136" s="58">
        <v>1</v>
      </c>
      <c r="BI136" s="61">
        <f t="shared" si="19"/>
        <v>80985.600000000006</v>
      </c>
      <c r="BJ136" s="50">
        <f t="shared" si="47"/>
        <v>320</v>
      </c>
      <c r="BK136" s="58">
        <v>1</v>
      </c>
      <c r="BL136" s="61">
        <f t="shared" si="20"/>
        <v>21600</v>
      </c>
      <c r="BM136" s="50">
        <f t="shared" si="48"/>
        <v>120</v>
      </c>
      <c r="BN136" s="58">
        <v>1</v>
      </c>
      <c r="BO136" s="61">
        <f t="shared" si="21"/>
        <v>84402</v>
      </c>
      <c r="BP136" s="50">
        <f t="shared" si="49"/>
        <v>521</v>
      </c>
      <c r="BQ136" s="58">
        <v>1</v>
      </c>
      <c r="BR136" s="61">
        <f t="shared" si="22"/>
        <v>45000</v>
      </c>
      <c r="BS136" s="50">
        <f t="shared" si="50"/>
        <v>250</v>
      </c>
      <c r="BT136" s="58">
        <v>1</v>
      </c>
      <c r="BU136" s="61">
        <f t="shared" si="23"/>
        <v>84240</v>
      </c>
      <c r="BV136" s="50">
        <f t="shared" si="51"/>
        <v>520</v>
      </c>
      <c r="BW136" s="58">
        <v>1</v>
      </c>
    </row>
    <row r="137" spans="1:75" x14ac:dyDescent="0.25">
      <c r="A137" s="48">
        <v>37773</v>
      </c>
      <c r="B137" s="104">
        <f t="shared" si="54"/>
        <v>1028148</v>
      </c>
      <c r="C137" s="13">
        <f t="shared" si="24"/>
        <v>5616.4</v>
      </c>
      <c r="D137" s="50">
        <f t="shared" si="1"/>
        <v>156600</v>
      </c>
      <c r="E137" s="50">
        <f t="shared" si="25"/>
        <v>870</v>
      </c>
      <c r="F137" s="128">
        <f t="shared" si="55"/>
        <v>1</v>
      </c>
      <c r="G137" s="61">
        <f t="shared" si="2"/>
        <v>93600</v>
      </c>
      <c r="H137" s="50">
        <f t="shared" si="27"/>
        <v>520</v>
      </c>
      <c r="I137" s="128">
        <f t="shared" si="56"/>
        <v>1</v>
      </c>
      <c r="J137" s="61">
        <f t="shared" si="3"/>
        <v>90644.4</v>
      </c>
      <c r="K137" s="50">
        <f t="shared" si="29"/>
        <v>545</v>
      </c>
      <c r="L137" s="128">
        <f t="shared" si="57"/>
        <v>1</v>
      </c>
      <c r="M137" s="61">
        <f t="shared" si="4"/>
        <v>249627.6</v>
      </c>
      <c r="N137" s="50">
        <f t="shared" si="31"/>
        <v>1361</v>
      </c>
      <c r="O137" s="128">
        <f t="shared" si="59"/>
        <v>1</v>
      </c>
      <c r="P137" s="61">
        <f t="shared" si="5"/>
        <v>242460</v>
      </c>
      <c r="Q137" s="50">
        <f t="shared" si="33"/>
        <v>1229.5</v>
      </c>
      <c r="R137" s="128">
        <f t="shared" si="52"/>
        <v>1</v>
      </c>
      <c r="S137" s="61">
        <f t="shared" si="6"/>
        <v>195216</v>
      </c>
      <c r="T137" s="50">
        <f t="shared" si="34"/>
        <v>1090.9000000000001</v>
      </c>
      <c r="U137" s="128">
        <f t="shared" si="53"/>
        <v>1</v>
      </c>
      <c r="V137" s="104">
        <f t="shared" si="7"/>
        <v>90644.4</v>
      </c>
      <c r="W137" s="50">
        <f t="shared" si="35"/>
        <v>545</v>
      </c>
      <c r="X137" s="58">
        <v>1</v>
      </c>
      <c r="Y137" s="61">
        <f t="shared" si="8"/>
        <v>93600</v>
      </c>
      <c r="Z137" s="50">
        <f t="shared" si="36"/>
        <v>520</v>
      </c>
      <c r="AA137" s="58">
        <v>1</v>
      </c>
      <c r="AB137" s="61">
        <f t="shared" si="9"/>
        <v>90000</v>
      </c>
      <c r="AC137" s="50">
        <f t="shared" si="37"/>
        <v>500</v>
      </c>
      <c r="AD137" s="58">
        <v>1</v>
      </c>
      <c r="AE137" s="61"/>
      <c r="AF137" s="50"/>
      <c r="AG137" s="58"/>
      <c r="AH137" s="61">
        <f t="shared" si="10"/>
        <v>83400</v>
      </c>
      <c r="AI137" s="50">
        <f t="shared" si="38"/>
        <v>500</v>
      </c>
      <c r="AJ137" s="58">
        <v>1</v>
      </c>
      <c r="AK137" s="61">
        <f t="shared" si="11"/>
        <v>90000</v>
      </c>
      <c r="AL137" s="50">
        <f t="shared" si="39"/>
        <v>500</v>
      </c>
      <c r="AM137" s="58">
        <v>1</v>
      </c>
      <c r="AN137" s="61">
        <f t="shared" si="12"/>
        <v>19440</v>
      </c>
      <c r="AO137" s="50">
        <f t="shared" si="40"/>
        <v>81</v>
      </c>
      <c r="AP137" s="58">
        <v>0.9</v>
      </c>
      <c r="AQ137" s="61">
        <f t="shared" si="13"/>
        <v>29160</v>
      </c>
      <c r="AR137" s="50">
        <f t="shared" si="41"/>
        <v>121.5</v>
      </c>
      <c r="AS137" s="58">
        <v>0.9</v>
      </c>
      <c r="AT137" s="61">
        <f t="shared" si="14"/>
        <v>87480</v>
      </c>
      <c r="AU137" s="50">
        <f t="shared" si="42"/>
        <v>405</v>
      </c>
      <c r="AV137" s="58">
        <v>0.9</v>
      </c>
      <c r="AW137" s="61">
        <f t="shared" si="15"/>
        <v>11016</v>
      </c>
      <c r="AX137" s="50">
        <f t="shared" si="43"/>
        <v>45.9</v>
      </c>
      <c r="AY137" s="58">
        <v>0.9</v>
      </c>
      <c r="AZ137" s="61">
        <f t="shared" si="16"/>
        <v>17280</v>
      </c>
      <c r="BA137" s="50">
        <f t="shared" si="44"/>
        <v>72</v>
      </c>
      <c r="BB137" s="58">
        <v>0.9</v>
      </c>
      <c r="BC137" s="61">
        <f t="shared" si="17"/>
        <v>10800</v>
      </c>
      <c r="BD137" s="50">
        <f t="shared" si="45"/>
        <v>45</v>
      </c>
      <c r="BE137" s="58">
        <v>0.9</v>
      </c>
      <c r="BF137" s="61">
        <f t="shared" si="18"/>
        <v>89100</v>
      </c>
      <c r="BG137" s="50">
        <f t="shared" si="46"/>
        <v>550</v>
      </c>
      <c r="BH137" s="58">
        <v>1</v>
      </c>
      <c r="BI137" s="61">
        <f t="shared" si="19"/>
        <v>80985.600000000006</v>
      </c>
      <c r="BJ137" s="50">
        <f t="shared" si="47"/>
        <v>320</v>
      </c>
      <c r="BK137" s="58">
        <v>1</v>
      </c>
      <c r="BL137" s="61">
        <f t="shared" si="20"/>
        <v>21600</v>
      </c>
      <c r="BM137" s="50">
        <f t="shared" si="48"/>
        <v>120</v>
      </c>
      <c r="BN137" s="58">
        <v>1</v>
      </c>
      <c r="BO137" s="61">
        <f t="shared" si="21"/>
        <v>84402</v>
      </c>
      <c r="BP137" s="50">
        <f t="shared" si="49"/>
        <v>521</v>
      </c>
      <c r="BQ137" s="58">
        <v>1</v>
      </c>
      <c r="BR137" s="61">
        <f t="shared" si="22"/>
        <v>45000</v>
      </c>
      <c r="BS137" s="50">
        <f t="shared" si="50"/>
        <v>250</v>
      </c>
      <c r="BT137" s="58">
        <v>1</v>
      </c>
      <c r="BU137" s="61">
        <f t="shared" si="23"/>
        <v>84240</v>
      </c>
      <c r="BV137" s="50">
        <f t="shared" si="51"/>
        <v>520</v>
      </c>
      <c r="BW137" s="58">
        <v>1</v>
      </c>
    </row>
    <row r="138" spans="1:75" x14ac:dyDescent="0.25">
      <c r="A138" s="48">
        <v>37803</v>
      </c>
      <c r="B138" s="104">
        <f t="shared" si="54"/>
        <v>1028148</v>
      </c>
      <c r="C138" s="13">
        <f t="shared" si="24"/>
        <v>5616.4</v>
      </c>
      <c r="D138" s="50">
        <f t="shared" si="1"/>
        <v>156600</v>
      </c>
      <c r="E138" s="50">
        <f t="shared" si="25"/>
        <v>870</v>
      </c>
      <c r="F138" s="128">
        <f t="shared" si="55"/>
        <v>1</v>
      </c>
      <c r="G138" s="61">
        <f t="shared" si="2"/>
        <v>93600</v>
      </c>
      <c r="H138" s="50">
        <f t="shared" si="27"/>
        <v>520</v>
      </c>
      <c r="I138" s="128">
        <f t="shared" si="56"/>
        <v>1</v>
      </c>
      <c r="J138" s="61">
        <f t="shared" si="3"/>
        <v>90644.4</v>
      </c>
      <c r="K138" s="50">
        <f t="shared" si="29"/>
        <v>545</v>
      </c>
      <c r="L138" s="128">
        <f t="shared" si="57"/>
        <v>1</v>
      </c>
      <c r="M138" s="61">
        <f t="shared" si="4"/>
        <v>249627.6</v>
      </c>
      <c r="N138" s="50">
        <f t="shared" si="31"/>
        <v>1361</v>
      </c>
      <c r="O138" s="128">
        <f t="shared" si="59"/>
        <v>1</v>
      </c>
      <c r="P138" s="61">
        <f t="shared" si="5"/>
        <v>242460</v>
      </c>
      <c r="Q138" s="50">
        <f t="shared" si="33"/>
        <v>1229.5</v>
      </c>
      <c r="R138" s="128">
        <f t="shared" si="52"/>
        <v>1</v>
      </c>
      <c r="S138" s="61">
        <f t="shared" si="6"/>
        <v>195216</v>
      </c>
      <c r="T138" s="50">
        <f t="shared" si="34"/>
        <v>1090.9000000000001</v>
      </c>
      <c r="U138" s="128">
        <f t="shared" si="53"/>
        <v>1</v>
      </c>
      <c r="V138" s="104">
        <f t="shared" si="7"/>
        <v>90644.4</v>
      </c>
      <c r="W138" s="50">
        <f t="shared" si="35"/>
        <v>545</v>
      </c>
      <c r="X138" s="58">
        <v>1</v>
      </c>
      <c r="Y138" s="61">
        <f t="shared" si="8"/>
        <v>93600</v>
      </c>
      <c r="Z138" s="50">
        <f t="shared" si="36"/>
        <v>520</v>
      </c>
      <c r="AA138" s="58">
        <v>1</v>
      </c>
      <c r="AB138" s="61">
        <f t="shared" si="9"/>
        <v>90000</v>
      </c>
      <c r="AC138" s="50">
        <f t="shared" si="37"/>
        <v>500</v>
      </c>
      <c r="AD138" s="58">
        <v>1</v>
      </c>
      <c r="AE138" s="61"/>
      <c r="AF138" s="50"/>
      <c r="AG138" s="58"/>
      <c r="AH138" s="61">
        <f t="shared" si="10"/>
        <v>83400</v>
      </c>
      <c r="AI138" s="50">
        <f t="shared" si="38"/>
        <v>500</v>
      </c>
      <c r="AJ138" s="58">
        <v>1</v>
      </c>
      <c r="AK138" s="61">
        <f t="shared" si="11"/>
        <v>90000</v>
      </c>
      <c r="AL138" s="50">
        <f t="shared" si="39"/>
        <v>500</v>
      </c>
      <c r="AM138" s="58">
        <v>1</v>
      </c>
      <c r="AN138" s="61">
        <f t="shared" si="12"/>
        <v>19440</v>
      </c>
      <c r="AO138" s="50">
        <f t="shared" si="40"/>
        <v>81</v>
      </c>
      <c r="AP138" s="58">
        <v>0.9</v>
      </c>
      <c r="AQ138" s="61">
        <f t="shared" si="13"/>
        <v>29160</v>
      </c>
      <c r="AR138" s="50">
        <f t="shared" si="41"/>
        <v>121.5</v>
      </c>
      <c r="AS138" s="58">
        <v>0.9</v>
      </c>
      <c r="AT138" s="61">
        <f t="shared" si="14"/>
        <v>87480</v>
      </c>
      <c r="AU138" s="50">
        <f t="shared" si="42"/>
        <v>405</v>
      </c>
      <c r="AV138" s="58">
        <v>0.9</v>
      </c>
      <c r="AW138" s="61">
        <f t="shared" si="15"/>
        <v>11016</v>
      </c>
      <c r="AX138" s="50">
        <f t="shared" si="43"/>
        <v>45.9</v>
      </c>
      <c r="AY138" s="58">
        <v>0.9</v>
      </c>
      <c r="AZ138" s="61">
        <f t="shared" si="16"/>
        <v>17280</v>
      </c>
      <c r="BA138" s="50">
        <f t="shared" si="44"/>
        <v>72</v>
      </c>
      <c r="BB138" s="58">
        <v>0.9</v>
      </c>
      <c r="BC138" s="61">
        <f t="shared" si="17"/>
        <v>10800</v>
      </c>
      <c r="BD138" s="50">
        <f t="shared" si="45"/>
        <v>45</v>
      </c>
      <c r="BE138" s="58">
        <v>0.9</v>
      </c>
      <c r="BF138" s="61">
        <f t="shared" si="18"/>
        <v>89100</v>
      </c>
      <c r="BG138" s="50">
        <f t="shared" si="46"/>
        <v>550</v>
      </c>
      <c r="BH138" s="58">
        <v>1</v>
      </c>
      <c r="BI138" s="61">
        <f t="shared" si="19"/>
        <v>80985.600000000006</v>
      </c>
      <c r="BJ138" s="50">
        <f t="shared" si="47"/>
        <v>320</v>
      </c>
      <c r="BK138" s="58">
        <v>1</v>
      </c>
      <c r="BL138" s="61">
        <f t="shared" si="20"/>
        <v>21600</v>
      </c>
      <c r="BM138" s="50">
        <f t="shared" si="48"/>
        <v>120</v>
      </c>
      <c r="BN138" s="58">
        <v>1</v>
      </c>
      <c r="BO138" s="61">
        <f t="shared" si="21"/>
        <v>84402</v>
      </c>
      <c r="BP138" s="50">
        <f t="shared" si="49"/>
        <v>521</v>
      </c>
      <c r="BQ138" s="58">
        <v>1</v>
      </c>
      <c r="BR138" s="61">
        <f t="shared" si="22"/>
        <v>45000</v>
      </c>
      <c r="BS138" s="50">
        <f t="shared" si="50"/>
        <v>250</v>
      </c>
      <c r="BT138" s="58">
        <v>1</v>
      </c>
      <c r="BU138" s="61">
        <f t="shared" si="23"/>
        <v>84240</v>
      </c>
      <c r="BV138" s="50">
        <f t="shared" si="51"/>
        <v>520</v>
      </c>
      <c r="BW138" s="58">
        <v>1</v>
      </c>
    </row>
    <row r="139" spans="1:75" x14ac:dyDescent="0.25">
      <c r="A139" s="48">
        <v>37834</v>
      </c>
      <c r="B139" s="104">
        <f t="shared" si="54"/>
        <v>1028148</v>
      </c>
      <c r="C139" s="13">
        <f t="shared" si="24"/>
        <v>5616.4</v>
      </c>
      <c r="D139" s="50">
        <f t="shared" si="1"/>
        <v>156600</v>
      </c>
      <c r="E139" s="50">
        <f t="shared" si="25"/>
        <v>870</v>
      </c>
      <c r="F139" s="128">
        <f t="shared" si="55"/>
        <v>1</v>
      </c>
      <c r="G139" s="61">
        <f t="shared" si="2"/>
        <v>93600</v>
      </c>
      <c r="H139" s="50">
        <f t="shared" si="27"/>
        <v>520</v>
      </c>
      <c r="I139" s="128">
        <f t="shared" si="56"/>
        <v>1</v>
      </c>
      <c r="J139" s="61">
        <f t="shared" si="3"/>
        <v>90644.4</v>
      </c>
      <c r="K139" s="50">
        <f t="shared" si="29"/>
        <v>545</v>
      </c>
      <c r="L139" s="128">
        <f t="shared" si="57"/>
        <v>1</v>
      </c>
      <c r="M139" s="61">
        <f t="shared" si="4"/>
        <v>249627.6</v>
      </c>
      <c r="N139" s="50">
        <f t="shared" si="31"/>
        <v>1361</v>
      </c>
      <c r="O139" s="128">
        <f t="shared" si="59"/>
        <v>1</v>
      </c>
      <c r="P139" s="61">
        <f t="shared" si="5"/>
        <v>242460</v>
      </c>
      <c r="Q139" s="50">
        <f t="shared" si="33"/>
        <v>1229.5</v>
      </c>
      <c r="R139" s="128">
        <f t="shared" si="52"/>
        <v>1</v>
      </c>
      <c r="S139" s="61">
        <f t="shared" si="6"/>
        <v>195216</v>
      </c>
      <c r="T139" s="50">
        <f t="shared" si="34"/>
        <v>1090.9000000000001</v>
      </c>
      <c r="U139" s="128">
        <f t="shared" si="53"/>
        <v>1</v>
      </c>
      <c r="V139" s="104">
        <f t="shared" si="7"/>
        <v>90644.4</v>
      </c>
      <c r="W139" s="50">
        <f t="shared" si="35"/>
        <v>545</v>
      </c>
      <c r="X139" s="58">
        <v>1</v>
      </c>
      <c r="Y139" s="61">
        <f t="shared" si="8"/>
        <v>93600</v>
      </c>
      <c r="Z139" s="50">
        <f t="shared" si="36"/>
        <v>520</v>
      </c>
      <c r="AA139" s="58">
        <v>1</v>
      </c>
      <c r="AB139" s="61">
        <f t="shared" si="9"/>
        <v>90000</v>
      </c>
      <c r="AC139" s="50">
        <f t="shared" si="37"/>
        <v>500</v>
      </c>
      <c r="AD139" s="58">
        <v>1</v>
      </c>
      <c r="AE139" s="61"/>
      <c r="AF139" s="50"/>
      <c r="AG139" s="58"/>
      <c r="AH139" s="61">
        <f t="shared" si="10"/>
        <v>83400</v>
      </c>
      <c r="AI139" s="50">
        <f t="shared" si="38"/>
        <v>500</v>
      </c>
      <c r="AJ139" s="58">
        <v>1</v>
      </c>
      <c r="AK139" s="61">
        <f t="shared" si="11"/>
        <v>90000</v>
      </c>
      <c r="AL139" s="50">
        <f t="shared" si="39"/>
        <v>500</v>
      </c>
      <c r="AM139" s="58">
        <v>1</v>
      </c>
      <c r="AN139" s="61">
        <f t="shared" si="12"/>
        <v>19440</v>
      </c>
      <c r="AO139" s="50">
        <f t="shared" si="40"/>
        <v>81</v>
      </c>
      <c r="AP139" s="58">
        <v>0.9</v>
      </c>
      <c r="AQ139" s="61">
        <f t="shared" si="13"/>
        <v>29160</v>
      </c>
      <c r="AR139" s="50">
        <f t="shared" si="41"/>
        <v>121.5</v>
      </c>
      <c r="AS139" s="58">
        <v>0.9</v>
      </c>
      <c r="AT139" s="61">
        <f t="shared" si="14"/>
        <v>87480</v>
      </c>
      <c r="AU139" s="50">
        <f t="shared" si="42"/>
        <v>405</v>
      </c>
      <c r="AV139" s="58">
        <v>0.9</v>
      </c>
      <c r="AW139" s="61">
        <f t="shared" si="15"/>
        <v>11016</v>
      </c>
      <c r="AX139" s="50">
        <f t="shared" si="43"/>
        <v>45.9</v>
      </c>
      <c r="AY139" s="58">
        <v>0.9</v>
      </c>
      <c r="AZ139" s="61">
        <f t="shared" si="16"/>
        <v>17280</v>
      </c>
      <c r="BA139" s="50">
        <f t="shared" si="44"/>
        <v>72</v>
      </c>
      <c r="BB139" s="58">
        <v>0.9</v>
      </c>
      <c r="BC139" s="61">
        <f t="shared" si="17"/>
        <v>10800</v>
      </c>
      <c r="BD139" s="50">
        <f t="shared" si="45"/>
        <v>45</v>
      </c>
      <c r="BE139" s="58">
        <v>0.9</v>
      </c>
      <c r="BF139" s="61">
        <f t="shared" si="18"/>
        <v>89100</v>
      </c>
      <c r="BG139" s="50">
        <f t="shared" si="46"/>
        <v>550</v>
      </c>
      <c r="BH139" s="58">
        <v>1</v>
      </c>
      <c r="BI139" s="61">
        <f t="shared" si="19"/>
        <v>80985.600000000006</v>
      </c>
      <c r="BJ139" s="50">
        <f t="shared" si="47"/>
        <v>320</v>
      </c>
      <c r="BK139" s="58">
        <v>1</v>
      </c>
      <c r="BL139" s="61">
        <f t="shared" si="20"/>
        <v>21600</v>
      </c>
      <c r="BM139" s="50">
        <f t="shared" si="48"/>
        <v>120</v>
      </c>
      <c r="BN139" s="58">
        <v>1</v>
      </c>
      <c r="BO139" s="61">
        <f t="shared" si="21"/>
        <v>84402</v>
      </c>
      <c r="BP139" s="50">
        <f t="shared" si="49"/>
        <v>521</v>
      </c>
      <c r="BQ139" s="58">
        <v>1</v>
      </c>
      <c r="BR139" s="61">
        <f t="shared" si="22"/>
        <v>45000</v>
      </c>
      <c r="BS139" s="50">
        <f t="shared" si="50"/>
        <v>250</v>
      </c>
      <c r="BT139" s="58">
        <v>1</v>
      </c>
      <c r="BU139" s="61">
        <f t="shared" si="23"/>
        <v>84240</v>
      </c>
      <c r="BV139" s="50">
        <f t="shared" si="51"/>
        <v>520</v>
      </c>
      <c r="BW139" s="58">
        <v>1</v>
      </c>
    </row>
    <row r="140" spans="1:75" x14ac:dyDescent="0.25">
      <c r="A140" s="48">
        <v>37865</v>
      </c>
      <c r="B140" s="104">
        <f t="shared" si="54"/>
        <v>1028148</v>
      </c>
      <c r="C140" s="13">
        <f t="shared" si="24"/>
        <v>5616.4</v>
      </c>
      <c r="D140" s="50">
        <f t="shared" si="1"/>
        <v>156600</v>
      </c>
      <c r="E140" s="50">
        <f t="shared" si="25"/>
        <v>870</v>
      </c>
      <c r="F140" s="128">
        <f t="shared" si="55"/>
        <v>1</v>
      </c>
      <c r="G140" s="61">
        <f t="shared" si="2"/>
        <v>93600</v>
      </c>
      <c r="H140" s="50">
        <f t="shared" si="27"/>
        <v>520</v>
      </c>
      <c r="I140" s="128">
        <f t="shared" si="56"/>
        <v>1</v>
      </c>
      <c r="J140" s="61">
        <f t="shared" si="3"/>
        <v>90644.4</v>
      </c>
      <c r="K140" s="50">
        <f t="shared" si="29"/>
        <v>545</v>
      </c>
      <c r="L140" s="128">
        <f t="shared" si="57"/>
        <v>1</v>
      </c>
      <c r="M140" s="61">
        <f t="shared" si="4"/>
        <v>249627.6</v>
      </c>
      <c r="N140" s="50">
        <f t="shared" si="31"/>
        <v>1361</v>
      </c>
      <c r="O140" s="128">
        <f t="shared" si="59"/>
        <v>1</v>
      </c>
      <c r="P140" s="61">
        <f t="shared" si="5"/>
        <v>242460</v>
      </c>
      <c r="Q140" s="50">
        <f t="shared" si="33"/>
        <v>1229.5</v>
      </c>
      <c r="R140" s="128">
        <f t="shared" si="52"/>
        <v>1</v>
      </c>
      <c r="S140" s="61">
        <f t="shared" si="6"/>
        <v>195216</v>
      </c>
      <c r="T140" s="50">
        <f t="shared" si="34"/>
        <v>1090.9000000000001</v>
      </c>
      <c r="U140" s="128">
        <f t="shared" si="53"/>
        <v>1</v>
      </c>
      <c r="V140" s="104">
        <f t="shared" si="7"/>
        <v>90644.4</v>
      </c>
      <c r="W140" s="50">
        <f t="shared" si="35"/>
        <v>545</v>
      </c>
      <c r="X140" s="58">
        <v>1</v>
      </c>
      <c r="Y140" s="61">
        <f t="shared" si="8"/>
        <v>93600</v>
      </c>
      <c r="Z140" s="50">
        <f t="shared" si="36"/>
        <v>520</v>
      </c>
      <c r="AA140" s="58">
        <v>1</v>
      </c>
      <c r="AB140" s="61">
        <f t="shared" si="9"/>
        <v>90000</v>
      </c>
      <c r="AC140" s="50">
        <f t="shared" si="37"/>
        <v>500</v>
      </c>
      <c r="AD140" s="58">
        <v>1</v>
      </c>
      <c r="AE140" s="61"/>
      <c r="AF140" s="50"/>
      <c r="AG140" s="58"/>
      <c r="AH140" s="61">
        <f t="shared" si="10"/>
        <v>83400</v>
      </c>
      <c r="AI140" s="50">
        <f t="shared" si="38"/>
        <v>500</v>
      </c>
      <c r="AJ140" s="58">
        <v>1</v>
      </c>
      <c r="AK140" s="61">
        <f t="shared" si="11"/>
        <v>90000</v>
      </c>
      <c r="AL140" s="50">
        <f t="shared" si="39"/>
        <v>500</v>
      </c>
      <c r="AM140" s="58">
        <v>1</v>
      </c>
      <c r="AN140" s="61">
        <f t="shared" si="12"/>
        <v>19440</v>
      </c>
      <c r="AO140" s="50">
        <f t="shared" si="40"/>
        <v>81</v>
      </c>
      <c r="AP140" s="58">
        <v>0.9</v>
      </c>
      <c r="AQ140" s="61">
        <f t="shared" si="13"/>
        <v>29160</v>
      </c>
      <c r="AR140" s="50">
        <f t="shared" si="41"/>
        <v>121.5</v>
      </c>
      <c r="AS140" s="58">
        <v>0.9</v>
      </c>
      <c r="AT140" s="61">
        <f t="shared" si="14"/>
        <v>87480</v>
      </c>
      <c r="AU140" s="50">
        <f t="shared" si="42"/>
        <v>405</v>
      </c>
      <c r="AV140" s="58">
        <v>0.9</v>
      </c>
      <c r="AW140" s="61">
        <f t="shared" si="15"/>
        <v>11016</v>
      </c>
      <c r="AX140" s="50">
        <f t="shared" si="43"/>
        <v>45.9</v>
      </c>
      <c r="AY140" s="58">
        <v>0.9</v>
      </c>
      <c r="AZ140" s="61">
        <f t="shared" si="16"/>
        <v>17280</v>
      </c>
      <c r="BA140" s="50">
        <f t="shared" si="44"/>
        <v>72</v>
      </c>
      <c r="BB140" s="58">
        <v>0.9</v>
      </c>
      <c r="BC140" s="61">
        <f t="shared" si="17"/>
        <v>10800</v>
      </c>
      <c r="BD140" s="50">
        <f t="shared" si="45"/>
        <v>45</v>
      </c>
      <c r="BE140" s="58">
        <v>0.9</v>
      </c>
      <c r="BF140" s="61">
        <f t="shared" si="18"/>
        <v>89100</v>
      </c>
      <c r="BG140" s="50">
        <f t="shared" si="46"/>
        <v>550</v>
      </c>
      <c r="BH140" s="58">
        <v>1</v>
      </c>
      <c r="BI140" s="61">
        <f t="shared" si="19"/>
        <v>80985.600000000006</v>
      </c>
      <c r="BJ140" s="50">
        <f t="shared" si="47"/>
        <v>320</v>
      </c>
      <c r="BK140" s="58">
        <v>1</v>
      </c>
      <c r="BL140" s="61">
        <f t="shared" si="20"/>
        <v>21600</v>
      </c>
      <c r="BM140" s="50">
        <f t="shared" si="48"/>
        <v>120</v>
      </c>
      <c r="BN140" s="58">
        <v>1</v>
      </c>
      <c r="BO140" s="61">
        <f t="shared" si="21"/>
        <v>84402</v>
      </c>
      <c r="BP140" s="50">
        <f t="shared" si="49"/>
        <v>521</v>
      </c>
      <c r="BQ140" s="58">
        <v>1</v>
      </c>
      <c r="BR140" s="61">
        <f t="shared" si="22"/>
        <v>45000</v>
      </c>
      <c r="BS140" s="50">
        <f t="shared" si="50"/>
        <v>250</v>
      </c>
      <c r="BT140" s="58">
        <v>1</v>
      </c>
      <c r="BU140" s="61">
        <f t="shared" si="23"/>
        <v>84240</v>
      </c>
      <c r="BV140" s="50">
        <f t="shared" si="51"/>
        <v>520</v>
      </c>
      <c r="BW140" s="58">
        <v>1</v>
      </c>
    </row>
    <row r="141" spans="1:75" x14ac:dyDescent="0.25">
      <c r="A141" s="48">
        <v>37895</v>
      </c>
      <c r="B141" s="104">
        <f t="shared" si="54"/>
        <v>1028148</v>
      </c>
      <c r="C141" s="13">
        <f t="shared" si="24"/>
        <v>5616.4</v>
      </c>
      <c r="D141" s="50">
        <f t="shared" si="1"/>
        <v>156600</v>
      </c>
      <c r="E141" s="50">
        <f t="shared" si="25"/>
        <v>870</v>
      </c>
      <c r="F141" s="128">
        <f t="shared" si="55"/>
        <v>1</v>
      </c>
      <c r="G141" s="61">
        <f t="shared" si="2"/>
        <v>93600</v>
      </c>
      <c r="H141" s="50">
        <f t="shared" si="27"/>
        <v>520</v>
      </c>
      <c r="I141" s="128">
        <f t="shared" si="56"/>
        <v>1</v>
      </c>
      <c r="J141" s="61">
        <f t="shared" si="3"/>
        <v>90644.4</v>
      </c>
      <c r="K141" s="50">
        <f t="shared" si="29"/>
        <v>545</v>
      </c>
      <c r="L141" s="128">
        <f t="shared" si="57"/>
        <v>1</v>
      </c>
      <c r="M141" s="61">
        <f t="shared" si="4"/>
        <v>249627.6</v>
      </c>
      <c r="N141" s="50">
        <f t="shared" si="31"/>
        <v>1361</v>
      </c>
      <c r="O141" s="128">
        <f t="shared" si="59"/>
        <v>1</v>
      </c>
      <c r="P141" s="61">
        <f t="shared" si="5"/>
        <v>242460</v>
      </c>
      <c r="Q141" s="50">
        <f t="shared" si="33"/>
        <v>1229.5</v>
      </c>
      <c r="R141" s="128">
        <f t="shared" si="52"/>
        <v>1</v>
      </c>
      <c r="S141" s="61">
        <f t="shared" si="6"/>
        <v>195216</v>
      </c>
      <c r="T141" s="50">
        <f t="shared" si="34"/>
        <v>1090.9000000000001</v>
      </c>
      <c r="U141" s="128">
        <f t="shared" si="53"/>
        <v>1</v>
      </c>
      <c r="V141" s="104">
        <f t="shared" si="7"/>
        <v>90644.4</v>
      </c>
      <c r="W141" s="50">
        <f t="shared" si="35"/>
        <v>545</v>
      </c>
      <c r="X141" s="58">
        <v>1</v>
      </c>
      <c r="Y141" s="61">
        <f t="shared" si="8"/>
        <v>93600</v>
      </c>
      <c r="Z141" s="50">
        <f t="shared" si="36"/>
        <v>520</v>
      </c>
      <c r="AA141" s="58">
        <v>1</v>
      </c>
      <c r="AB141" s="61">
        <f t="shared" si="9"/>
        <v>90000</v>
      </c>
      <c r="AC141" s="50">
        <f t="shared" si="37"/>
        <v>500</v>
      </c>
      <c r="AD141" s="58">
        <v>1</v>
      </c>
      <c r="AE141" s="61"/>
      <c r="AF141" s="50"/>
      <c r="AG141" s="58"/>
      <c r="AH141" s="61">
        <f t="shared" si="10"/>
        <v>83400</v>
      </c>
      <c r="AI141" s="50">
        <f t="shared" si="38"/>
        <v>500</v>
      </c>
      <c r="AJ141" s="58">
        <v>1</v>
      </c>
      <c r="AK141" s="61">
        <f t="shared" si="11"/>
        <v>90000</v>
      </c>
      <c r="AL141" s="50">
        <f t="shared" si="39"/>
        <v>500</v>
      </c>
      <c r="AM141" s="58">
        <v>1</v>
      </c>
      <c r="AN141" s="61">
        <f t="shared" si="12"/>
        <v>19440</v>
      </c>
      <c r="AO141" s="50">
        <f t="shared" si="40"/>
        <v>81</v>
      </c>
      <c r="AP141" s="58">
        <v>0.9</v>
      </c>
      <c r="AQ141" s="61">
        <f t="shared" si="13"/>
        <v>29160</v>
      </c>
      <c r="AR141" s="50">
        <f t="shared" si="41"/>
        <v>121.5</v>
      </c>
      <c r="AS141" s="58">
        <v>0.9</v>
      </c>
      <c r="AT141" s="61">
        <f t="shared" si="14"/>
        <v>87480</v>
      </c>
      <c r="AU141" s="50">
        <f t="shared" si="42"/>
        <v>405</v>
      </c>
      <c r="AV141" s="58">
        <v>0.9</v>
      </c>
      <c r="AW141" s="61">
        <f t="shared" si="15"/>
        <v>11016</v>
      </c>
      <c r="AX141" s="50">
        <f t="shared" si="43"/>
        <v>45.9</v>
      </c>
      <c r="AY141" s="58">
        <v>0.9</v>
      </c>
      <c r="AZ141" s="61">
        <f t="shared" si="16"/>
        <v>17280</v>
      </c>
      <c r="BA141" s="50">
        <f t="shared" si="44"/>
        <v>72</v>
      </c>
      <c r="BB141" s="58">
        <v>0.9</v>
      </c>
      <c r="BC141" s="61">
        <f t="shared" si="17"/>
        <v>10800</v>
      </c>
      <c r="BD141" s="50">
        <f t="shared" si="45"/>
        <v>45</v>
      </c>
      <c r="BE141" s="58">
        <v>0.9</v>
      </c>
      <c r="BF141" s="61">
        <f t="shared" si="18"/>
        <v>89100</v>
      </c>
      <c r="BG141" s="50">
        <f t="shared" si="46"/>
        <v>550</v>
      </c>
      <c r="BH141" s="58">
        <v>1</v>
      </c>
      <c r="BI141" s="61">
        <f t="shared" si="19"/>
        <v>80985.600000000006</v>
      </c>
      <c r="BJ141" s="50">
        <f t="shared" si="47"/>
        <v>320</v>
      </c>
      <c r="BK141" s="58">
        <v>1</v>
      </c>
      <c r="BL141" s="61">
        <f t="shared" si="20"/>
        <v>21600</v>
      </c>
      <c r="BM141" s="50">
        <f t="shared" si="48"/>
        <v>120</v>
      </c>
      <c r="BN141" s="58">
        <v>1</v>
      </c>
      <c r="BO141" s="61">
        <f t="shared" si="21"/>
        <v>84402</v>
      </c>
      <c r="BP141" s="50">
        <f t="shared" si="49"/>
        <v>521</v>
      </c>
      <c r="BQ141" s="58">
        <v>1</v>
      </c>
      <c r="BR141" s="61">
        <f t="shared" si="22"/>
        <v>45000</v>
      </c>
      <c r="BS141" s="50">
        <f t="shared" si="50"/>
        <v>250</v>
      </c>
      <c r="BT141" s="58">
        <v>1</v>
      </c>
      <c r="BU141" s="61">
        <f t="shared" si="23"/>
        <v>84240</v>
      </c>
      <c r="BV141" s="50">
        <f t="shared" si="51"/>
        <v>520</v>
      </c>
      <c r="BW141" s="58">
        <v>1</v>
      </c>
    </row>
    <row r="142" spans="1:75" x14ac:dyDescent="0.25">
      <c r="A142" s="48">
        <v>37926</v>
      </c>
      <c r="B142" s="104">
        <f t="shared" si="54"/>
        <v>1028148</v>
      </c>
      <c r="C142" s="13">
        <f t="shared" si="24"/>
        <v>5616.4</v>
      </c>
      <c r="D142" s="50">
        <f t="shared" si="1"/>
        <v>156600</v>
      </c>
      <c r="E142" s="50">
        <f t="shared" si="25"/>
        <v>870</v>
      </c>
      <c r="F142" s="128">
        <f t="shared" si="55"/>
        <v>1</v>
      </c>
      <c r="G142" s="61">
        <f t="shared" si="2"/>
        <v>93600</v>
      </c>
      <c r="H142" s="50">
        <f t="shared" si="27"/>
        <v>520</v>
      </c>
      <c r="I142" s="128">
        <f t="shared" si="56"/>
        <v>1</v>
      </c>
      <c r="J142" s="61">
        <f t="shared" si="3"/>
        <v>90644.4</v>
      </c>
      <c r="K142" s="50">
        <f t="shared" si="29"/>
        <v>545</v>
      </c>
      <c r="L142" s="128">
        <f t="shared" si="57"/>
        <v>1</v>
      </c>
      <c r="M142" s="61">
        <f t="shared" si="4"/>
        <v>249627.6</v>
      </c>
      <c r="N142" s="50">
        <f t="shared" si="31"/>
        <v>1361</v>
      </c>
      <c r="O142" s="128">
        <f t="shared" si="59"/>
        <v>1</v>
      </c>
      <c r="P142" s="61">
        <f t="shared" si="5"/>
        <v>242460</v>
      </c>
      <c r="Q142" s="50">
        <f t="shared" si="33"/>
        <v>1229.5</v>
      </c>
      <c r="R142" s="128">
        <f t="shared" si="52"/>
        <v>1</v>
      </c>
      <c r="S142" s="61">
        <f t="shared" si="6"/>
        <v>195216</v>
      </c>
      <c r="T142" s="50">
        <f t="shared" si="34"/>
        <v>1090.9000000000001</v>
      </c>
      <c r="U142" s="128">
        <f t="shared" si="53"/>
        <v>1</v>
      </c>
      <c r="V142" s="104">
        <f t="shared" si="7"/>
        <v>90644.4</v>
      </c>
      <c r="W142" s="50">
        <f t="shared" si="35"/>
        <v>545</v>
      </c>
      <c r="X142" s="58">
        <v>1</v>
      </c>
      <c r="Y142" s="61">
        <f t="shared" si="8"/>
        <v>93600</v>
      </c>
      <c r="Z142" s="50">
        <f t="shared" si="36"/>
        <v>520</v>
      </c>
      <c r="AA142" s="58">
        <v>1</v>
      </c>
      <c r="AB142" s="61">
        <f t="shared" si="9"/>
        <v>90000</v>
      </c>
      <c r="AC142" s="50">
        <f t="shared" si="37"/>
        <v>500</v>
      </c>
      <c r="AD142" s="58">
        <v>1</v>
      </c>
      <c r="AE142" s="61"/>
      <c r="AF142" s="50"/>
      <c r="AG142" s="58"/>
      <c r="AH142" s="61">
        <f t="shared" si="10"/>
        <v>83400</v>
      </c>
      <c r="AI142" s="50">
        <f t="shared" si="38"/>
        <v>500</v>
      </c>
      <c r="AJ142" s="58">
        <v>1</v>
      </c>
      <c r="AK142" s="61">
        <f t="shared" si="11"/>
        <v>90000</v>
      </c>
      <c r="AL142" s="50">
        <f t="shared" si="39"/>
        <v>500</v>
      </c>
      <c r="AM142" s="58">
        <v>1</v>
      </c>
      <c r="AN142" s="61">
        <f t="shared" si="12"/>
        <v>19440</v>
      </c>
      <c r="AO142" s="50">
        <f t="shared" si="40"/>
        <v>81</v>
      </c>
      <c r="AP142" s="58">
        <v>0.9</v>
      </c>
      <c r="AQ142" s="61">
        <f t="shared" si="13"/>
        <v>29160</v>
      </c>
      <c r="AR142" s="50">
        <f t="shared" si="41"/>
        <v>121.5</v>
      </c>
      <c r="AS142" s="58">
        <v>0.9</v>
      </c>
      <c r="AT142" s="61">
        <f t="shared" si="14"/>
        <v>87480</v>
      </c>
      <c r="AU142" s="50">
        <f t="shared" si="42"/>
        <v>405</v>
      </c>
      <c r="AV142" s="58">
        <v>0.9</v>
      </c>
      <c r="AW142" s="61">
        <f t="shared" si="15"/>
        <v>11016</v>
      </c>
      <c r="AX142" s="50">
        <f t="shared" si="43"/>
        <v>45.9</v>
      </c>
      <c r="AY142" s="58">
        <v>0.9</v>
      </c>
      <c r="AZ142" s="61">
        <f t="shared" si="16"/>
        <v>17280</v>
      </c>
      <c r="BA142" s="50">
        <f t="shared" si="44"/>
        <v>72</v>
      </c>
      <c r="BB142" s="58">
        <v>0.9</v>
      </c>
      <c r="BC142" s="61">
        <f t="shared" si="17"/>
        <v>10800</v>
      </c>
      <c r="BD142" s="50">
        <f t="shared" si="45"/>
        <v>45</v>
      </c>
      <c r="BE142" s="58">
        <v>0.9</v>
      </c>
      <c r="BF142" s="61">
        <f t="shared" si="18"/>
        <v>89100</v>
      </c>
      <c r="BG142" s="50">
        <f t="shared" si="46"/>
        <v>550</v>
      </c>
      <c r="BH142" s="58">
        <v>1</v>
      </c>
      <c r="BI142" s="61">
        <f t="shared" si="19"/>
        <v>80985.600000000006</v>
      </c>
      <c r="BJ142" s="50">
        <f t="shared" si="47"/>
        <v>320</v>
      </c>
      <c r="BK142" s="58">
        <v>1</v>
      </c>
      <c r="BL142" s="61">
        <f t="shared" si="20"/>
        <v>21600</v>
      </c>
      <c r="BM142" s="50">
        <f t="shared" si="48"/>
        <v>120</v>
      </c>
      <c r="BN142" s="58">
        <v>1</v>
      </c>
      <c r="BO142" s="61">
        <f t="shared" si="21"/>
        <v>84402</v>
      </c>
      <c r="BP142" s="50">
        <f t="shared" si="49"/>
        <v>521</v>
      </c>
      <c r="BQ142" s="58">
        <v>1</v>
      </c>
      <c r="BR142" s="61">
        <f t="shared" si="22"/>
        <v>45000</v>
      </c>
      <c r="BS142" s="50">
        <f t="shared" si="50"/>
        <v>250</v>
      </c>
      <c r="BT142" s="58">
        <v>1</v>
      </c>
      <c r="BU142" s="61">
        <f t="shared" si="23"/>
        <v>84240</v>
      </c>
      <c r="BV142" s="50">
        <f t="shared" si="51"/>
        <v>520</v>
      </c>
      <c r="BW142" s="58">
        <v>1</v>
      </c>
    </row>
    <row r="143" spans="1:75" x14ac:dyDescent="0.25">
      <c r="A143" s="48">
        <v>37956</v>
      </c>
      <c r="B143" s="104">
        <f t="shared" si="54"/>
        <v>1028148</v>
      </c>
      <c r="C143" s="13">
        <f t="shared" si="24"/>
        <v>5616.4</v>
      </c>
      <c r="D143" s="50">
        <f t="shared" si="1"/>
        <v>156600</v>
      </c>
      <c r="E143" s="50">
        <f t="shared" si="25"/>
        <v>870</v>
      </c>
      <c r="F143" s="128">
        <f t="shared" si="55"/>
        <v>1</v>
      </c>
      <c r="G143" s="61">
        <f t="shared" si="2"/>
        <v>93600</v>
      </c>
      <c r="H143" s="50">
        <f t="shared" si="27"/>
        <v>520</v>
      </c>
      <c r="I143" s="128">
        <f t="shared" si="56"/>
        <v>1</v>
      </c>
      <c r="J143" s="61">
        <f t="shared" si="3"/>
        <v>90644.4</v>
      </c>
      <c r="K143" s="50">
        <f t="shared" si="29"/>
        <v>545</v>
      </c>
      <c r="L143" s="128">
        <f t="shared" si="57"/>
        <v>1</v>
      </c>
      <c r="M143" s="61">
        <f t="shared" si="4"/>
        <v>249627.6</v>
      </c>
      <c r="N143" s="50">
        <f t="shared" si="31"/>
        <v>1361</v>
      </c>
      <c r="O143" s="128">
        <f t="shared" si="59"/>
        <v>1</v>
      </c>
      <c r="P143" s="61">
        <f t="shared" si="5"/>
        <v>242460</v>
      </c>
      <c r="Q143" s="50">
        <f t="shared" si="33"/>
        <v>1229.5</v>
      </c>
      <c r="R143" s="128">
        <f t="shared" si="52"/>
        <v>1</v>
      </c>
      <c r="S143" s="61">
        <f t="shared" si="6"/>
        <v>195216</v>
      </c>
      <c r="T143" s="50">
        <f t="shared" si="34"/>
        <v>1090.9000000000001</v>
      </c>
      <c r="U143" s="128">
        <f t="shared" si="53"/>
        <v>1</v>
      </c>
      <c r="V143" s="104">
        <f t="shared" si="7"/>
        <v>90644.4</v>
      </c>
      <c r="W143" s="50">
        <f t="shared" si="35"/>
        <v>545</v>
      </c>
      <c r="X143" s="58">
        <v>1</v>
      </c>
      <c r="Y143" s="61">
        <f t="shared" si="8"/>
        <v>93600</v>
      </c>
      <c r="Z143" s="50">
        <f t="shared" si="36"/>
        <v>520</v>
      </c>
      <c r="AA143" s="58">
        <v>1</v>
      </c>
      <c r="AB143" s="61">
        <f t="shared" si="9"/>
        <v>90000</v>
      </c>
      <c r="AC143" s="50">
        <f t="shared" si="37"/>
        <v>500</v>
      </c>
      <c r="AD143" s="58">
        <v>1</v>
      </c>
      <c r="AE143" s="61"/>
      <c r="AF143" s="50"/>
      <c r="AG143" s="58"/>
      <c r="AH143" s="61">
        <f t="shared" si="10"/>
        <v>83400</v>
      </c>
      <c r="AI143" s="50">
        <f t="shared" si="38"/>
        <v>500</v>
      </c>
      <c r="AJ143" s="58">
        <v>1</v>
      </c>
      <c r="AK143" s="61">
        <f t="shared" si="11"/>
        <v>90000</v>
      </c>
      <c r="AL143" s="50">
        <f t="shared" si="39"/>
        <v>500</v>
      </c>
      <c r="AM143" s="58">
        <v>1</v>
      </c>
      <c r="AN143" s="61">
        <f t="shared" si="12"/>
        <v>19440</v>
      </c>
      <c r="AO143" s="50">
        <f t="shared" si="40"/>
        <v>81</v>
      </c>
      <c r="AP143" s="58">
        <v>0.9</v>
      </c>
      <c r="AQ143" s="61">
        <f t="shared" si="13"/>
        <v>29160</v>
      </c>
      <c r="AR143" s="50">
        <f t="shared" si="41"/>
        <v>121.5</v>
      </c>
      <c r="AS143" s="58">
        <v>0.9</v>
      </c>
      <c r="AT143" s="61">
        <f t="shared" si="14"/>
        <v>87480</v>
      </c>
      <c r="AU143" s="50">
        <f t="shared" si="42"/>
        <v>405</v>
      </c>
      <c r="AV143" s="58">
        <v>0.9</v>
      </c>
      <c r="AW143" s="61">
        <f t="shared" si="15"/>
        <v>11016</v>
      </c>
      <c r="AX143" s="50">
        <f t="shared" si="43"/>
        <v>45.9</v>
      </c>
      <c r="AY143" s="58">
        <v>0.9</v>
      </c>
      <c r="AZ143" s="61">
        <f t="shared" si="16"/>
        <v>17280</v>
      </c>
      <c r="BA143" s="50">
        <f t="shared" si="44"/>
        <v>72</v>
      </c>
      <c r="BB143" s="58">
        <v>0.9</v>
      </c>
      <c r="BC143" s="61">
        <f t="shared" si="17"/>
        <v>10800</v>
      </c>
      <c r="BD143" s="50">
        <f t="shared" si="45"/>
        <v>45</v>
      </c>
      <c r="BE143" s="58">
        <v>0.9</v>
      </c>
      <c r="BF143" s="61">
        <f t="shared" si="18"/>
        <v>89100</v>
      </c>
      <c r="BG143" s="50">
        <f t="shared" si="46"/>
        <v>550</v>
      </c>
      <c r="BH143" s="58">
        <v>1</v>
      </c>
      <c r="BI143" s="61">
        <f t="shared" si="19"/>
        <v>80985.600000000006</v>
      </c>
      <c r="BJ143" s="50">
        <f t="shared" si="47"/>
        <v>320</v>
      </c>
      <c r="BK143" s="58">
        <v>1</v>
      </c>
      <c r="BL143" s="61">
        <f t="shared" si="20"/>
        <v>21600</v>
      </c>
      <c r="BM143" s="50">
        <f t="shared" si="48"/>
        <v>120</v>
      </c>
      <c r="BN143" s="58">
        <v>1</v>
      </c>
      <c r="BO143" s="61">
        <f t="shared" si="21"/>
        <v>84402</v>
      </c>
      <c r="BP143" s="50">
        <f t="shared" si="49"/>
        <v>521</v>
      </c>
      <c r="BQ143" s="58">
        <v>1</v>
      </c>
      <c r="BR143" s="61">
        <f t="shared" si="22"/>
        <v>45000</v>
      </c>
      <c r="BS143" s="50">
        <f t="shared" si="50"/>
        <v>250</v>
      </c>
      <c r="BT143" s="58">
        <v>1</v>
      </c>
      <c r="BU143" s="61">
        <f t="shared" si="23"/>
        <v>84240</v>
      </c>
      <c r="BV143" s="50">
        <f t="shared" si="51"/>
        <v>520</v>
      </c>
      <c r="BW143" s="58">
        <v>1</v>
      </c>
    </row>
    <row r="144" spans="1:75" x14ac:dyDescent="0.25">
      <c r="B144" s="121"/>
      <c r="C144" s="127"/>
      <c r="D144" s="108"/>
      <c r="E144" s="50">
        <f t="shared" si="25"/>
        <v>0</v>
      </c>
      <c r="F144" s="58"/>
      <c r="G144" s="62"/>
      <c r="H144" s="50">
        <f t="shared" si="27"/>
        <v>0</v>
      </c>
      <c r="I144" s="58"/>
      <c r="J144" s="62"/>
      <c r="K144" s="50">
        <f t="shared" si="29"/>
        <v>0</v>
      </c>
      <c r="L144" s="58"/>
      <c r="M144" s="62"/>
      <c r="N144" s="50">
        <f t="shared" si="31"/>
        <v>0</v>
      </c>
      <c r="O144" s="58"/>
      <c r="P144" s="62"/>
      <c r="Q144" s="50">
        <f t="shared" si="33"/>
        <v>0</v>
      </c>
      <c r="R144" s="58"/>
      <c r="S144" s="62"/>
      <c r="T144" s="50">
        <f t="shared" si="34"/>
        <v>0</v>
      </c>
      <c r="U144" s="58"/>
      <c r="V144" s="101"/>
      <c r="W144" s="63"/>
      <c r="X144" s="2"/>
      <c r="Y144" s="60"/>
      <c r="Z144" s="63"/>
      <c r="AA144" s="2"/>
      <c r="AB144" s="60"/>
      <c r="AC144" s="63"/>
      <c r="AD144" s="2"/>
      <c r="AE144" s="60"/>
      <c r="AF144" s="63"/>
      <c r="AG144" s="2"/>
      <c r="AH144" s="60"/>
      <c r="AI144" s="63"/>
      <c r="AJ144" s="2"/>
      <c r="AK144" s="60"/>
      <c r="AL144" s="63"/>
      <c r="AM144" s="2"/>
      <c r="AN144" s="60"/>
      <c r="AO144" s="63"/>
      <c r="AP144" s="2"/>
      <c r="AQ144" s="60"/>
      <c r="AR144" s="63"/>
      <c r="AS144" s="2"/>
      <c r="AT144" s="60"/>
      <c r="AU144" s="63"/>
      <c r="AV144" s="2"/>
      <c r="AW144" s="60"/>
      <c r="AX144" s="63"/>
      <c r="AY144" s="2"/>
      <c r="AZ144" s="60"/>
      <c r="BA144" s="63"/>
      <c r="BB144" s="2"/>
      <c r="BC144" s="60"/>
      <c r="BD144" s="63"/>
      <c r="BE144" s="2"/>
      <c r="BF144" s="60"/>
      <c r="BG144" s="63"/>
      <c r="BH144" s="2"/>
      <c r="BI144" s="60"/>
      <c r="BJ144" s="63"/>
      <c r="BK144" s="2"/>
      <c r="BL144" s="60"/>
      <c r="BM144" s="63"/>
      <c r="BN144" s="2"/>
      <c r="BO144" s="72"/>
      <c r="BP144" s="38"/>
      <c r="BR144" s="72"/>
      <c r="BS144" s="38"/>
      <c r="BU144" s="72"/>
      <c r="BV144" s="38"/>
    </row>
    <row r="145" spans="2:74" x14ac:dyDescent="0.25">
      <c r="B145" s="121"/>
      <c r="C145" s="127"/>
      <c r="D145" s="108"/>
      <c r="E145" s="50">
        <f t="shared" si="25"/>
        <v>0</v>
      </c>
      <c r="F145" s="58"/>
      <c r="G145" s="62"/>
      <c r="H145" s="50">
        <f t="shared" si="27"/>
        <v>0</v>
      </c>
      <c r="I145" s="58"/>
      <c r="J145" s="62"/>
      <c r="K145" s="50">
        <f t="shared" si="29"/>
        <v>0</v>
      </c>
      <c r="L145" s="58"/>
      <c r="M145" s="62"/>
      <c r="N145" s="50">
        <f t="shared" si="31"/>
        <v>0</v>
      </c>
      <c r="O145" s="58"/>
      <c r="P145" s="62"/>
      <c r="Q145" s="50">
        <f t="shared" si="33"/>
        <v>0</v>
      </c>
      <c r="R145" s="58"/>
      <c r="S145" s="62"/>
      <c r="T145" s="50">
        <f t="shared" si="34"/>
        <v>0</v>
      </c>
      <c r="U145" s="58"/>
      <c r="V145" s="101"/>
      <c r="W145" s="63"/>
      <c r="X145" s="2"/>
      <c r="Y145" s="60"/>
      <c r="Z145" s="63"/>
      <c r="AA145" s="2"/>
      <c r="AB145" s="60"/>
      <c r="AC145" s="63"/>
      <c r="AD145" s="2"/>
      <c r="AE145" s="60"/>
      <c r="AF145" s="63"/>
      <c r="AG145" s="2"/>
      <c r="AH145" s="60"/>
      <c r="AI145" s="63"/>
      <c r="AJ145" s="2"/>
      <c r="AK145" s="60"/>
      <c r="AL145" s="63"/>
      <c r="AM145" s="2"/>
      <c r="AN145" s="60"/>
      <c r="AO145" s="63"/>
      <c r="AP145" s="2"/>
      <c r="AQ145" s="60"/>
      <c r="AR145" s="63"/>
      <c r="AS145" s="2"/>
      <c r="AT145" s="60"/>
      <c r="AU145" s="63"/>
      <c r="AV145" s="2"/>
      <c r="AW145" s="60"/>
      <c r="AX145" s="63"/>
      <c r="AY145" s="2"/>
      <c r="AZ145" s="60"/>
      <c r="BA145" s="63"/>
      <c r="BB145" s="2"/>
      <c r="BC145" s="60"/>
      <c r="BD145" s="63"/>
      <c r="BE145" s="2"/>
      <c r="BF145" s="60"/>
      <c r="BG145" s="63"/>
      <c r="BH145" s="2"/>
      <c r="BI145" s="60"/>
      <c r="BJ145" s="63"/>
      <c r="BK145" s="2"/>
      <c r="BL145" s="60"/>
      <c r="BM145" s="63"/>
      <c r="BN145" s="2"/>
      <c r="BO145" s="72"/>
      <c r="BP145" s="38"/>
      <c r="BR145" s="72"/>
      <c r="BS145" s="38"/>
      <c r="BU145" s="72"/>
      <c r="BV145" s="38"/>
    </row>
    <row r="146" spans="2:74" x14ac:dyDescent="0.25">
      <c r="B146" s="2"/>
      <c r="D146" s="2"/>
      <c r="E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34"/>
      <c r="W146" s="34"/>
      <c r="X146" s="2"/>
      <c r="Y146" s="34"/>
      <c r="Z146" s="34"/>
      <c r="AA146" s="2"/>
      <c r="AB146" s="34"/>
      <c r="AC146" s="34"/>
      <c r="AD146" s="2"/>
      <c r="AE146" s="34"/>
      <c r="AF146" s="34"/>
      <c r="AG146" s="2"/>
      <c r="AH146" s="34"/>
      <c r="AI146" s="34"/>
      <c r="AJ146" s="2"/>
      <c r="AK146" s="34"/>
      <c r="AL146" s="34"/>
      <c r="AM146" s="2"/>
      <c r="AN146" s="34"/>
      <c r="AO146" s="34"/>
      <c r="AP146" s="2"/>
      <c r="AQ146" s="34"/>
      <c r="AR146" s="34"/>
      <c r="AS146" s="2"/>
      <c r="AT146" s="34"/>
      <c r="AU146" s="34"/>
      <c r="AV146" s="2"/>
      <c r="AW146" s="34"/>
      <c r="AX146" s="34"/>
      <c r="AY146" s="2"/>
      <c r="AZ146" s="34"/>
      <c r="BA146" s="34"/>
      <c r="BB146" s="2"/>
      <c r="BC146" s="34"/>
      <c r="BD146" s="34"/>
      <c r="BE146" s="2"/>
      <c r="BF146" s="34"/>
      <c r="BG146" s="34"/>
      <c r="BH146" s="2"/>
      <c r="BI146" s="34"/>
      <c r="BJ146" s="34"/>
      <c r="BK146" s="2"/>
      <c r="BL146" s="34"/>
      <c r="BM146" s="34"/>
      <c r="BN146" s="2"/>
    </row>
    <row r="147" spans="2:74" x14ac:dyDescent="0.25">
      <c r="B147" s="2"/>
      <c r="D147" s="2"/>
      <c r="E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34"/>
      <c r="W147" s="34"/>
      <c r="X147" s="2"/>
      <c r="Y147" s="34"/>
      <c r="Z147" s="34"/>
      <c r="AA147" s="2"/>
      <c r="AB147" s="34"/>
      <c r="AC147" s="34"/>
      <c r="AD147" s="2"/>
      <c r="AE147" s="34"/>
      <c r="AF147" s="34"/>
      <c r="AG147" s="2"/>
      <c r="AH147" s="34"/>
      <c r="AI147" s="34"/>
      <c r="AJ147" s="2"/>
      <c r="AK147" s="34"/>
      <c r="AL147" s="34"/>
      <c r="AM147" s="2"/>
      <c r="AN147" s="34"/>
      <c r="AO147" s="34"/>
      <c r="AP147" s="2"/>
      <c r="AQ147" s="34"/>
      <c r="AR147" s="34"/>
      <c r="AS147" s="2"/>
      <c r="AT147" s="2"/>
      <c r="AU147" s="2"/>
      <c r="AV147" s="2"/>
      <c r="AW147" s="34"/>
      <c r="AX147" s="34"/>
      <c r="AY147" s="2"/>
      <c r="AZ147" s="34"/>
      <c r="BA147" s="34"/>
      <c r="BB147" s="2"/>
      <c r="BC147" s="34"/>
      <c r="BD147" s="34"/>
      <c r="BE147" s="2"/>
      <c r="BF147" s="34"/>
      <c r="BG147" s="34"/>
      <c r="BH147" s="2"/>
      <c r="BI147" s="34"/>
      <c r="BJ147" s="34"/>
      <c r="BK147" s="2"/>
      <c r="BL147" s="34"/>
      <c r="BM147" s="34"/>
      <c r="BN147" s="2"/>
    </row>
    <row r="148" spans="2:74" x14ac:dyDescent="0.25">
      <c r="B148" s="2"/>
      <c r="D148" s="2"/>
      <c r="E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4"/>
      <c r="T148" s="34"/>
      <c r="U148" s="34"/>
      <c r="V148" s="2"/>
      <c r="W148" s="2"/>
      <c r="X148" s="34"/>
      <c r="Y148" s="2"/>
      <c r="Z148" s="2"/>
      <c r="AA148" s="34"/>
      <c r="AB148" s="2"/>
      <c r="AC148" s="2"/>
      <c r="AD148" s="34"/>
      <c r="AE148" s="2"/>
      <c r="AF148" s="2"/>
      <c r="AG148" s="34"/>
      <c r="AH148" s="2"/>
      <c r="AI148" s="2"/>
      <c r="AJ148" s="34"/>
      <c r="AK148" s="2"/>
      <c r="AL148" s="2"/>
      <c r="AM148" s="34"/>
      <c r="AN148" s="2"/>
      <c r="AO148" s="2"/>
      <c r="AP148" s="34"/>
      <c r="AQ148" s="2"/>
      <c r="AR148" s="2"/>
      <c r="AS148" s="34"/>
      <c r="AT148" s="34"/>
      <c r="AU148" s="34"/>
      <c r="AV148" s="34"/>
      <c r="AW148" s="2"/>
      <c r="AX148" s="2"/>
      <c r="AY148" s="34"/>
      <c r="AZ148" s="2"/>
      <c r="BA148" s="2"/>
      <c r="BB148" s="34"/>
      <c r="BC148" s="2"/>
      <c r="BD148" s="2"/>
      <c r="BE148" s="34"/>
      <c r="BF148" s="2"/>
      <c r="BG148" s="2"/>
      <c r="BH148" s="34"/>
      <c r="BI148" s="2"/>
      <c r="BJ148" s="2"/>
      <c r="BK148" s="34"/>
      <c r="BL148" s="2"/>
      <c r="BM148" s="2"/>
      <c r="BN148" s="34"/>
      <c r="BO148" s="2"/>
      <c r="BP148" s="2"/>
      <c r="BQ148" s="34"/>
      <c r="BR148" s="2"/>
      <c r="BS148" s="2"/>
      <c r="BT148" s="34"/>
      <c r="BU148" s="2"/>
      <c r="BV148" s="2"/>
    </row>
    <row r="149" spans="2:74" x14ac:dyDescent="0.25">
      <c r="B149" s="2"/>
      <c r="D149" s="2"/>
      <c r="E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4"/>
      <c r="T149" s="34"/>
      <c r="U149" s="34"/>
      <c r="V149" s="2"/>
      <c r="W149" s="34"/>
      <c r="X149" s="2"/>
      <c r="Y149" s="34"/>
      <c r="Z149" s="34"/>
      <c r="AA149" s="2"/>
      <c r="AB149" s="34"/>
      <c r="AC149" s="34"/>
      <c r="AD149" s="2"/>
      <c r="AE149" s="34"/>
      <c r="AF149" s="34"/>
      <c r="AG149" s="2"/>
      <c r="AH149" s="34"/>
      <c r="AI149" s="34"/>
      <c r="AJ149" s="2"/>
      <c r="AK149" s="34"/>
      <c r="AL149" s="34"/>
      <c r="AM149" s="2"/>
      <c r="AN149" s="34"/>
      <c r="AO149" s="34"/>
      <c r="AP149" s="2"/>
      <c r="AQ149" s="34"/>
      <c r="AR149" s="34"/>
      <c r="AS149" s="2"/>
      <c r="AT149" s="2"/>
      <c r="AU149" s="2"/>
      <c r="AV149" s="2"/>
      <c r="AW149" s="34"/>
      <c r="AX149" s="34"/>
      <c r="AY149" s="2"/>
      <c r="AZ149" s="34"/>
      <c r="BA149" s="34"/>
      <c r="BB149" s="2"/>
      <c r="BC149" s="34"/>
      <c r="BD149" s="34"/>
      <c r="BE149" s="2"/>
      <c r="BF149" s="34"/>
      <c r="BG149" s="34"/>
      <c r="BH149" s="2"/>
      <c r="BI149" s="34"/>
      <c r="BJ149" s="34"/>
      <c r="BK149" s="2"/>
      <c r="BL149" s="34"/>
      <c r="BM149" s="34"/>
      <c r="BN149" s="2"/>
      <c r="BO149" s="34"/>
      <c r="BP149" s="34"/>
      <c r="BQ149" s="2"/>
      <c r="BR149" s="34"/>
      <c r="BS149" s="34"/>
      <c r="BT149" s="2"/>
    </row>
    <row r="150" spans="2:74" x14ac:dyDescent="0.25">
      <c r="B150" s="2"/>
      <c r="D150" s="2"/>
      <c r="E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34"/>
      <c r="T150" s="34"/>
      <c r="U150" s="34"/>
      <c r="V150" s="2"/>
      <c r="W150" s="34"/>
      <c r="X150" s="2"/>
      <c r="Y150" s="34"/>
      <c r="Z150" s="34"/>
      <c r="AA150" s="2"/>
      <c r="AB150" s="34"/>
      <c r="AC150" s="34"/>
      <c r="AD150" s="2"/>
      <c r="AE150" s="34"/>
      <c r="AF150" s="34"/>
      <c r="AG150" s="2"/>
      <c r="AH150" s="34"/>
      <c r="AI150" s="34"/>
      <c r="AJ150" s="2"/>
      <c r="AK150" s="34"/>
      <c r="AL150" s="34"/>
      <c r="AM150" s="2"/>
      <c r="AN150" s="34"/>
      <c r="AO150" s="34"/>
      <c r="AP150" s="2"/>
      <c r="AQ150" s="34"/>
      <c r="AR150" s="34"/>
      <c r="AS150" s="2"/>
      <c r="AT150" s="2"/>
      <c r="AU150" s="2"/>
      <c r="AV150" s="2"/>
      <c r="AW150" s="34"/>
      <c r="AX150" s="34"/>
      <c r="AY150" s="2"/>
      <c r="AZ150" s="34"/>
      <c r="BA150" s="34"/>
      <c r="BB150" s="2"/>
      <c r="BC150" s="34"/>
      <c r="BD150" s="34"/>
      <c r="BE150" s="2"/>
      <c r="BF150" s="34"/>
      <c r="BG150" s="34"/>
      <c r="BH150" s="2"/>
      <c r="BI150" s="34"/>
      <c r="BJ150" s="34"/>
      <c r="BK150" s="2"/>
      <c r="BL150" s="34"/>
      <c r="BM150" s="34"/>
      <c r="BN150" s="2"/>
      <c r="BO150" s="34"/>
      <c r="BP150" s="34"/>
      <c r="BQ150" s="2"/>
    </row>
    <row r="151" spans="2:74" x14ac:dyDescent="0.25">
      <c r="B151" s="2"/>
      <c r="D151" s="2"/>
      <c r="E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4"/>
      <c r="T151" s="34"/>
      <c r="U151" s="34"/>
      <c r="V151" s="2"/>
      <c r="W151" s="34"/>
      <c r="X151" s="2"/>
      <c r="Y151" s="34"/>
      <c r="Z151" s="34"/>
      <c r="AA151" s="2"/>
      <c r="AB151" s="34"/>
      <c r="AC151" s="34"/>
      <c r="AD151" s="2"/>
      <c r="AE151" s="34"/>
      <c r="AF151" s="34"/>
      <c r="AG151" s="2"/>
      <c r="AH151" s="34"/>
      <c r="AI151" s="34"/>
      <c r="AJ151" s="2"/>
      <c r="AK151" s="34"/>
      <c r="AL151" s="34"/>
      <c r="AM151" s="2"/>
      <c r="AN151" s="34"/>
      <c r="AO151" s="34"/>
      <c r="AP151" s="2"/>
      <c r="AQ151" s="34"/>
      <c r="AR151" s="34"/>
      <c r="AS151" s="2"/>
      <c r="AT151" s="2"/>
      <c r="AU151" s="2"/>
      <c r="AV151" s="2"/>
      <c r="AW151" s="34"/>
      <c r="AX151" s="34"/>
      <c r="AY151" s="2"/>
      <c r="AZ151" s="34"/>
      <c r="BA151" s="34"/>
      <c r="BB151" s="2"/>
      <c r="BC151" s="34"/>
      <c r="BD151" s="34"/>
      <c r="BE151" s="2"/>
      <c r="BF151" s="34"/>
      <c r="BG151" s="34"/>
      <c r="BH151" s="2"/>
      <c r="BI151" s="34"/>
      <c r="BJ151" s="34"/>
      <c r="BK151" s="2"/>
      <c r="BL151" s="34"/>
      <c r="BM151" s="34"/>
      <c r="BN151" s="2"/>
      <c r="BO151" s="34"/>
      <c r="BP151" s="34"/>
      <c r="BQ151" s="2"/>
    </row>
    <row r="152" spans="2:74" x14ac:dyDescent="0.25">
      <c r="B152" s="2"/>
      <c r="D152" s="2"/>
      <c r="E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34"/>
      <c r="S152" s="2"/>
      <c r="T152" s="2"/>
      <c r="U152" s="34"/>
      <c r="V152" s="2"/>
      <c r="W152" s="34"/>
      <c r="X152" s="2"/>
      <c r="Y152" s="2"/>
      <c r="Z152" s="34"/>
      <c r="AA152" s="2"/>
      <c r="AB152" s="2"/>
      <c r="AC152" s="34"/>
      <c r="AD152" s="2"/>
      <c r="AE152" s="2"/>
      <c r="AF152" s="34"/>
      <c r="AG152" s="2"/>
      <c r="AH152" s="2"/>
      <c r="AI152" s="34"/>
      <c r="AJ152" s="2"/>
      <c r="AK152" s="2"/>
      <c r="AL152" s="34"/>
      <c r="AM152" s="2"/>
      <c r="AN152" s="2"/>
      <c r="AO152" s="34"/>
      <c r="AP152" s="2"/>
      <c r="AQ152" s="34"/>
      <c r="AR152" s="2"/>
      <c r="AS152" s="34"/>
      <c r="AT152" s="34"/>
      <c r="AU152" s="34"/>
      <c r="AV152" s="34"/>
      <c r="AW152" s="34"/>
      <c r="AX152" s="2"/>
      <c r="AY152" s="34"/>
      <c r="AZ152" s="34"/>
      <c r="BA152" s="2"/>
      <c r="BB152" s="34"/>
      <c r="BC152" s="34"/>
      <c r="BD152" s="2"/>
      <c r="BE152" s="34"/>
      <c r="BF152" s="34"/>
      <c r="BG152" s="2"/>
      <c r="BH152" s="34"/>
      <c r="BI152" s="34"/>
      <c r="BJ152" s="34"/>
      <c r="BK152" s="34"/>
      <c r="BL152" s="34"/>
      <c r="BM152" s="2"/>
    </row>
    <row r="153" spans="2:74" x14ac:dyDescent="0.25">
      <c r="B153" s="2"/>
      <c r="D153" s="2"/>
      <c r="E153" s="2"/>
      <c r="H153" s="2"/>
      <c r="I153" s="2"/>
      <c r="J153" s="2"/>
      <c r="K153" s="2"/>
      <c r="L153" s="2"/>
      <c r="M153" s="2"/>
      <c r="N153" s="2"/>
      <c r="O153" s="34"/>
      <c r="P153" s="2"/>
      <c r="Q153" s="34"/>
      <c r="R153" s="2"/>
      <c r="S153" s="34"/>
      <c r="T153" s="2"/>
      <c r="U153" s="34"/>
      <c r="V153" s="34"/>
      <c r="W153" s="2"/>
      <c r="X153" s="34"/>
      <c r="Y153" s="34"/>
      <c r="Z153" s="2"/>
      <c r="AA153" s="34"/>
      <c r="AB153" s="34"/>
      <c r="AC153" s="2"/>
      <c r="AD153" s="34"/>
      <c r="AE153" s="34"/>
      <c r="AF153" s="2"/>
      <c r="AG153" s="34"/>
      <c r="AH153" s="34"/>
      <c r="AI153" s="2"/>
      <c r="AJ153" s="34"/>
      <c r="AK153" s="34"/>
      <c r="AL153" s="2"/>
      <c r="AM153" s="34"/>
      <c r="AN153" s="2"/>
      <c r="AO153" s="34"/>
      <c r="AP153" s="2"/>
      <c r="AQ153" s="2"/>
      <c r="AR153" s="34"/>
      <c r="AS153" s="34"/>
      <c r="AT153" s="34"/>
      <c r="AU153" s="34"/>
      <c r="AV153" s="34"/>
      <c r="AW153" s="2"/>
      <c r="AX153" s="34"/>
      <c r="AY153" s="34"/>
      <c r="AZ153" s="2"/>
      <c r="BA153" s="34"/>
      <c r="BB153" s="34"/>
      <c r="BC153" s="2"/>
      <c r="BD153" s="34"/>
      <c r="BE153" s="34"/>
      <c r="BF153" s="34"/>
      <c r="BG153" s="34"/>
      <c r="BH153" s="2"/>
      <c r="BI153" s="2"/>
    </row>
    <row r="154" spans="2:74" x14ac:dyDescent="0.25">
      <c r="B154" s="2"/>
      <c r="D154" s="2"/>
      <c r="E154" s="2"/>
      <c r="H154" s="2"/>
      <c r="I154" s="2"/>
      <c r="J154" s="2"/>
      <c r="K154" s="2"/>
      <c r="L154" s="2"/>
      <c r="M154" s="2"/>
      <c r="N154" s="34"/>
      <c r="O154" s="2"/>
      <c r="P154" s="34"/>
      <c r="Q154" s="2"/>
      <c r="R154" s="34"/>
      <c r="S154" s="2"/>
      <c r="T154" s="34"/>
      <c r="U154" s="2"/>
      <c r="V154" s="34"/>
      <c r="W154" s="2"/>
      <c r="X154" s="2"/>
      <c r="Y154" s="34"/>
      <c r="Z154" s="2"/>
      <c r="AA154" s="2"/>
      <c r="AB154" s="34"/>
      <c r="AC154" s="2"/>
      <c r="AD154" s="2"/>
      <c r="AE154" s="34"/>
      <c r="AF154" s="2"/>
      <c r="AG154" s="2"/>
      <c r="AH154" s="34"/>
      <c r="AI154" s="2"/>
      <c r="AJ154" s="2"/>
      <c r="AK154" s="34"/>
      <c r="AL154" s="2"/>
      <c r="AM154" s="34"/>
      <c r="AN154" s="2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2"/>
    </row>
    <row r="155" spans="2:74" x14ac:dyDescent="0.25">
      <c r="B155" s="2"/>
      <c r="D155" s="2"/>
      <c r="E155" s="2"/>
      <c r="H155" s="2"/>
      <c r="I155" s="2"/>
      <c r="J155" s="2"/>
      <c r="K155" s="2"/>
      <c r="L155" s="2"/>
      <c r="M155" s="34"/>
      <c r="N155" s="2"/>
      <c r="O155" s="34"/>
      <c r="P155" s="2"/>
      <c r="Q155" s="34"/>
      <c r="R155" s="2"/>
      <c r="S155" s="34"/>
      <c r="T155" s="2"/>
      <c r="U155" s="34"/>
      <c r="V155" s="2"/>
      <c r="W155" s="34"/>
      <c r="X155" s="2"/>
      <c r="Y155" s="34"/>
      <c r="Z155" s="2"/>
      <c r="AA155" s="34"/>
      <c r="AB155" s="2"/>
      <c r="AC155" s="34"/>
      <c r="AD155" s="34"/>
      <c r="AE155" s="2"/>
      <c r="AF155" s="34"/>
      <c r="AG155" s="2"/>
      <c r="AH155" s="34"/>
      <c r="AI155" s="2"/>
      <c r="AJ155" s="2"/>
      <c r="AK155" s="34"/>
      <c r="AL155" s="34"/>
      <c r="AM155" s="34"/>
      <c r="AN155" s="2"/>
    </row>
    <row r="156" spans="2:74" x14ac:dyDescent="0.25">
      <c r="B156" s="2"/>
      <c r="D156" s="2"/>
      <c r="E156" s="2"/>
      <c r="H156" s="2"/>
      <c r="I156" s="2"/>
      <c r="J156" s="2"/>
      <c r="K156" s="34"/>
      <c r="L156" s="2"/>
      <c r="M156" s="34"/>
      <c r="N156" s="2"/>
      <c r="O156" s="34"/>
      <c r="P156" s="2"/>
      <c r="Q156" s="34"/>
      <c r="R156" s="2"/>
      <c r="S156" s="34"/>
      <c r="T156" s="2"/>
      <c r="U156" s="34"/>
      <c r="V156" s="2"/>
      <c r="W156" s="34"/>
      <c r="X156" s="2"/>
      <c r="Y156" s="34"/>
      <c r="Z156" s="2"/>
      <c r="AA156" s="34"/>
      <c r="AB156" s="34"/>
      <c r="AC156" s="2"/>
      <c r="AD156" s="34"/>
      <c r="AE156" s="2"/>
      <c r="AF156" s="34"/>
      <c r="AG156" s="2"/>
      <c r="AH156" s="2"/>
      <c r="AI156" s="34"/>
      <c r="AJ156" s="34"/>
      <c r="AK156" s="34"/>
      <c r="AL156" s="2"/>
    </row>
    <row r="157" spans="2:74" x14ac:dyDescent="0.25">
      <c r="B157" s="2"/>
      <c r="D157" s="2"/>
      <c r="E157" s="2"/>
      <c r="H157" s="2"/>
      <c r="I157" s="34"/>
      <c r="J157" s="34"/>
      <c r="K157" s="2"/>
      <c r="L157" s="34"/>
      <c r="M157" s="2"/>
      <c r="N157" s="34"/>
      <c r="O157" s="2"/>
      <c r="P157" s="34"/>
      <c r="Q157" s="2"/>
      <c r="R157" s="34"/>
      <c r="S157" s="2"/>
      <c r="T157" s="34"/>
      <c r="U157" s="2"/>
      <c r="V157" s="34"/>
      <c r="W157" s="2"/>
      <c r="X157" s="34"/>
      <c r="Y157" s="2"/>
      <c r="Z157" s="34"/>
      <c r="AA157" s="2"/>
      <c r="AB157" s="2"/>
      <c r="AC157" s="34"/>
      <c r="AD157" s="2"/>
      <c r="AE157" s="34"/>
      <c r="AF157" s="2"/>
      <c r="AG157" s="34"/>
      <c r="AH157" s="34"/>
      <c r="AI157" s="34"/>
      <c r="AJ157" s="2"/>
    </row>
    <row r="158" spans="2:74" x14ac:dyDescent="0.25">
      <c r="B158" s="2"/>
      <c r="D158" s="2"/>
      <c r="E158" s="2"/>
      <c r="H158" s="2"/>
      <c r="I158" s="34"/>
      <c r="J158" s="34"/>
      <c r="K158" s="2"/>
      <c r="L158" s="34"/>
      <c r="M158" s="2"/>
      <c r="N158" s="34"/>
      <c r="O158" s="2"/>
      <c r="P158" s="34"/>
      <c r="Q158" s="2"/>
      <c r="R158" s="34"/>
      <c r="S158" s="2"/>
      <c r="T158" s="34"/>
      <c r="U158" s="2"/>
      <c r="V158" s="34"/>
      <c r="W158" s="2"/>
      <c r="X158" s="34"/>
      <c r="Y158" s="2"/>
      <c r="Z158" s="34"/>
      <c r="AA158" s="2"/>
      <c r="AB158" s="34"/>
      <c r="AC158" s="2"/>
      <c r="AD158" s="34"/>
      <c r="AE158" s="2"/>
      <c r="AF158" s="34"/>
      <c r="AG158" s="34"/>
      <c r="AH158" s="34"/>
      <c r="AI158" s="2"/>
    </row>
    <row r="159" spans="2:74" x14ac:dyDescent="0.25">
      <c r="B159" s="2"/>
      <c r="D159" s="2"/>
      <c r="E159" s="2"/>
      <c r="H159" s="2"/>
      <c r="I159" s="34"/>
      <c r="J159" s="2"/>
      <c r="K159" s="34"/>
      <c r="L159" s="2"/>
      <c r="M159" s="34"/>
      <c r="N159" s="2"/>
      <c r="O159" s="34"/>
      <c r="P159" s="2"/>
      <c r="Q159" s="34"/>
      <c r="R159" s="2"/>
      <c r="S159" s="34"/>
      <c r="T159" s="2"/>
      <c r="U159" s="34"/>
      <c r="V159" s="2"/>
      <c r="W159" s="34"/>
      <c r="X159" s="2"/>
      <c r="Y159" s="34"/>
      <c r="Z159" s="2"/>
      <c r="AA159" s="34"/>
      <c r="AB159" s="2"/>
      <c r="AC159" s="34"/>
      <c r="AD159" s="2"/>
      <c r="AE159" s="34"/>
      <c r="AF159" s="34"/>
      <c r="AG159" s="34"/>
      <c r="AH159" s="2"/>
    </row>
    <row r="160" spans="2:74" x14ac:dyDescent="0.25">
      <c r="B160" s="2"/>
      <c r="D160" s="2"/>
      <c r="E160" s="2"/>
      <c r="H160" s="2"/>
      <c r="I160" s="34"/>
      <c r="J160" s="2"/>
      <c r="K160" s="34"/>
      <c r="L160" s="2"/>
      <c r="M160" s="34"/>
      <c r="N160" s="2"/>
      <c r="O160" s="34"/>
      <c r="P160" s="2"/>
      <c r="Q160" s="34"/>
      <c r="R160" s="2"/>
      <c r="S160" s="34"/>
      <c r="T160" s="2"/>
      <c r="U160" s="34"/>
      <c r="V160" s="2"/>
      <c r="W160" s="34"/>
      <c r="X160" s="2"/>
      <c r="Y160" s="34"/>
      <c r="Z160" s="2"/>
      <c r="AA160" s="34"/>
      <c r="AB160" s="2"/>
      <c r="AC160" s="34"/>
      <c r="AD160" s="2"/>
      <c r="AE160" s="34"/>
      <c r="AF160" s="34"/>
      <c r="AG160" s="34"/>
      <c r="AH160" s="2"/>
    </row>
    <row r="161" spans="2:34" x14ac:dyDescent="0.25">
      <c r="B161" s="2"/>
      <c r="D161" s="2"/>
      <c r="E161" s="2"/>
      <c r="H161" s="2"/>
      <c r="I161" s="34"/>
      <c r="J161" s="2"/>
      <c r="K161" s="34"/>
      <c r="L161" s="2"/>
      <c r="M161" s="34"/>
      <c r="N161" s="2"/>
      <c r="O161" s="34"/>
      <c r="P161" s="2"/>
      <c r="Q161" s="34"/>
      <c r="R161" s="2"/>
      <c r="S161" s="34"/>
      <c r="T161" s="2"/>
      <c r="U161" s="34"/>
      <c r="V161" s="2"/>
      <c r="W161" s="34"/>
      <c r="X161" s="2"/>
      <c r="Y161" s="34"/>
      <c r="Z161" s="2"/>
      <c r="AA161" s="34"/>
      <c r="AB161" s="2"/>
      <c r="AC161" s="34"/>
      <c r="AD161" s="2"/>
      <c r="AE161" s="34"/>
      <c r="AF161" s="34"/>
      <c r="AG161" s="34"/>
      <c r="AH161" s="2"/>
    </row>
    <row r="162" spans="2:34" x14ac:dyDescent="0.25">
      <c r="B162" s="2"/>
      <c r="D162" s="2"/>
      <c r="E162" s="2"/>
      <c r="H162" s="2"/>
      <c r="I162" s="34"/>
      <c r="J162" s="2"/>
      <c r="K162" s="34"/>
      <c r="L162" s="2"/>
      <c r="M162" s="34"/>
      <c r="N162" s="2"/>
      <c r="O162" s="34"/>
      <c r="P162" s="2"/>
      <c r="Q162" s="34"/>
      <c r="R162" s="2"/>
      <c r="S162" s="34"/>
      <c r="T162" s="2"/>
      <c r="U162" s="34"/>
      <c r="V162" s="2"/>
      <c r="W162" s="34"/>
      <c r="X162" s="2"/>
      <c r="Y162" s="34"/>
      <c r="Z162" s="2"/>
      <c r="AA162" s="34"/>
      <c r="AB162" s="2"/>
      <c r="AC162" s="34"/>
      <c r="AD162" s="2"/>
      <c r="AE162" s="34"/>
      <c r="AF162" s="34"/>
      <c r="AG162" s="34"/>
      <c r="AH162" s="2"/>
    </row>
    <row r="163" spans="2:34" x14ac:dyDescent="0.25">
      <c r="B163" s="2"/>
      <c r="D163" s="2"/>
      <c r="E163" s="2"/>
      <c r="H163" s="2"/>
      <c r="I163" s="34"/>
      <c r="J163" s="2"/>
      <c r="K163" s="34"/>
      <c r="L163" s="2"/>
      <c r="M163" s="34"/>
      <c r="N163" s="2"/>
      <c r="O163" s="34"/>
      <c r="P163" s="2"/>
      <c r="Q163" s="34"/>
      <c r="R163" s="2"/>
      <c r="S163" s="34"/>
      <c r="T163" s="2"/>
      <c r="U163" s="34"/>
      <c r="V163" s="2"/>
      <c r="W163" s="34"/>
      <c r="X163" s="2"/>
      <c r="Y163" s="34"/>
      <c r="Z163" s="2"/>
      <c r="AA163" s="34"/>
      <c r="AB163" s="2"/>
      <c r="AC163" s="34"/>
      <c r="AD163" s="2"/>
      <c r="AE163" s="34"/>
      <c r="AF163" s="34"/>
      <c r="AG163" s="34"/>
      <c r="AH163" s="2"/>
    </row>
    <row r="164" spans="2:34" x14ac:dyDescent="0.25">
      <c r="B164" s="2"/>
      <c r="D164" s="2"/>
      <c r="E164" s="2"/>
      <c r="H164" s="2"/>
      <c r="I164" s="34"/>
      <c r="J164" s="2"/>
      <c r="K164" s="34"/>
      <c r="L164" s="2"/>
      <c r="M164" s="34"/>
      <c r="N164" s="2"/>
      <c r="O164" s="34"/>
      <c r="P164" s="2"/>
      <c r="Q164" s="34"/>
      <c r="R164" s="2"/>
      <c r="S164" s="34"/>
      <c r="T164" s="2"/>
      <c r="U164" s="34"/>
      <c r="V164" s="2"/>
      <c r="W164" s="34"/>
      <c r="X164" s="2"/>
      <c r="Y164" s="34"/>
      <c r="Z164" s="2"/>
      <c r="AA164" s="34"/>
      <c r="AB164" s="2"/>
      <c r="AC164" s="34"/>
      <c r="AD164" s="2"/>
      <c r="AE164" s="34"/>
      <c r="AF164" s="34"/>
      <c r="AG164" s="34"/>
      <c r="AH164" s="2"/>
    </row>
    <row r="165" spans="2:34" x14ac:dyDescent="0.25">
      <c r="B165" s="2"/>
      <c r="D165" s="2"/>
      <c r="E165" s="2"/>
      <c r="H165" s="2"/>
      <c r="I165" s="34"/>
      <c r="J165" s="2"/>
      <c r="K165" s="34"/>
      <c r="L165" s="2"/>
      <c r="M165" s="34"/>
      <c r="N165" s="2"/>
      <c r="O165" s="34"/>
      <c r="P165" s="2"/>
      <c r="Q165" s="34"/>
      <c r="R165" s="2"/>
      <c r="S165" s="34"/>
      <c r="T165" s="2"/>
      <c r="U165" s="34"/>
      <c r="V165" s="2"/>
      <c r="W165" s="34"/>
      <c r="X165" s="2"/>
      <c r="Y165" s="34"/>
      <c r="Z165" s="2"/>
      <c r="AA165" s="34"/>
      <c r="AB165" s="2"/>
      <c r="AC165" s="34"/>
      <c r="AD165" s="2"/>
      <c r="AE165" s="34"/>
      <c r="AF165" s="34"/>
      <c r="AG165" s="34"/>
      <c r="AH165" s="2"/>
    </row>
    <row r="166" spans="2:34" x14ac:dyDescent="0.25">
      <c r="B166" s="2"/>
      <c r="D166" s="2"/>
      <c r="E166" s="2"/>
      <c r="H166" s="2"/>
      <c r="I166" s="34"/>
      <c r="J166" s="2"/>
      <c r="K166" s="34"/>
      <c r="L166" s="2"/>
      <c r="M166" s="34"/>
      <c r="N166" s="2"/>
      <c r="O166" s="34"/>
      <c r="P166" s="2"/>
      <c r="Q166" s="34"/>
      <c r="R166" s="2"/>
      <c r="S166" s="34"/>
      <c r="T166" s="2"/>
      <c r="U166" s="34"/>
      <c r="V166" s="2"/>
      <c r="W166" s="34"/>
      <c r="X166" s="2"/>
      <c r="Y166" s="34"/>
      <c r="Z166" s="2"/>
      <c r="AA166" s="34"/>
      <c r="AB166" s="2"/>
      <c r="AC166" s="34"/>
      <c r="AD166" s="2"/>
      <c r="AE166" s="34"/>
      <c r="AF166" s="2"/>
    </row>
    <row r="167" spans="2:34" x14ac:dyDescent="0.25">
      <c r="B167" s="2"/>
      <c r="D167" s="2"/>
      <c r="E167" s="2"/>
      <c r="H167" s="34"/>
      <c r="I167" s="2"/>
      <c r="J167" s="34"/>
      <c r="K167" s="2"/>
      <c r="L167" s="34"/>
      <c r="M167" s="2"/>
      <c r="N167" s="34"/>
      <c r="O167" s="2"/>
      <c r="P167" s="34"/>
      <c r="Q167" s="2"/>
      <c r="R167" s="34"/>
      <c r="S167" s="2"/>
      <c r="T167" s="34"/>
      <c r="U167" s="2"/>
      <c r="V167" s="34"/>
      <c r="W167" s="2"/>
      <c r="X167" s="34"/>
      <c r="Y167" s="2"/>
      <c r="Z167" s="34"/>
      <c r="AA167" s="2"/>
      <c r="AB167" s="34"/>
      <c r="AC167" s="2"/>
      <c r="AD167" s="34"/>
      <c r="AE167" s="2"/>
    </row>
    <row r="168" spans="2:34" x14ac:dyDescent="0.25">
      <c r="B168" s="2"/>
      <c r="D168" s="2"/>
      <c r="E168" s="2"/>
      <c r="H168" s="34"/>
      <c r="I168" s="2"/>
      <c r="J168" s="34"/>
      <c r="K168" s="2"/>
      <c r="L168" s="34"/>
      <c r="M168" s="2"/>
      <c r="N168" s="34"/>
      <c r="O168" s="2"/>
      <c r="P168" s="34"/>
      <c r="Q168" s="2"/>
      <c r="R168" s="34"/>
      <c r="S168" s="2"/>
      <c r="T168" s="34"/>
      <c r="U168" s="2"/>
      <c r="V168" s="34"/>
      <c r="W168" s="2"/>
      <c r="X168" s="34"/>
      <c r="Y168" s="2"/>
      <c r="Z168" s="34"/>
      <c r="AA168" s="2"/>
      <c r="AB168" s="34"/>
      <c r="AC168" s="2"/>
      <c r="AD168" s="34"/>
      <c r="AE168" s="2"/>
    </row>
    <row r="169" spans="2:34" x14ac:dyDescent="0.25">
      <c r="B169" s="2"/>
      <c r="D169" s="2"/>
      <c r="E169" s="2"/>
      <c r="H169" s="34"/>
      <c r="I169" s="2"/>
      <c r="J169" s="34"/>
      <c r="K169" s="2"/>
      <c r="L169" s="34"/>
      <c r="M169" s="2"/>
      <c r="N169" s="34"/>
      <c r="O169" s="2"/>
      <c r="P169" s="34"/>
      <c r="Q169" s="2"/>
      <c r="R169" s="34"/>
      <c r="S169" s="2"/>
      <c r="T169" s="34"/>
      <c r="U169" s="2"/>
      <c r="V169" s="34"/>
      <c r="W169" s="2"/>
      <c r="X169" s="34"/>
      <c r="Y169" s="2"/>
      <c r="Z169" s="34"/>
      <c r="AA169" s="2"/>
      <c r="AB169" s="34"/>
      <c r="AC169" s="2"/>
      <c r="AD169" s="34"/>
      <c r="AE169" s="2"/>
    </row>
    <row r="170" spans="2:34" x14ac:dyDescent="0.25">
      <c r="B170" s="2"/>
      <c r="D170" s="2"/>
      <c r="E170" s="2"/>
      <c r="H170" s="34"/>
      <c r="J170" s="34"/>
      <c r="L170" s="34"/>
      <c r="N170" s="34"/>
      <c r="P170" s="34"/>
      <c r="R170" s="34"/>
      <c r="T170" s="34"/>
      <c r="V170" s="34"/>
      <c r="X170" s="34"/>
      <c r="Z170" s="34"/>
      <c r="AB170" s="34"/>
      <c r="AD170" s="34"/>
      <c r="AF170" s="34"/>
    </row>
    <row r="171" spans="2:34" x14ac:dyDescent="0.25">
      <c r="B171" s="2"/>
      <c r="D171" s="2"/>
      <c r="E171" s="2"/>
      <c r="H171" s="34"/>
      <c r="Q171" s="2"/>
      <c r="R171" s="2"/>
      <c r="S171" s="2"/>
      <c r="U171" s="2"/>
      <c r="W171" s="2"/>
      <c r="Z171" s="2"/>
    </row>
    <row r="172" spans="2:34" x14ac:dyDescent="0.25">
      <c r="C172"/>
      <c r="D172"/>
      <c r="E172"/>
      <c r="F172"/>
      <c r="G172"/>
      <c r="L172" s="2"/>
      <c r="M172" s="2"/>
      <c r="N172" s="2"/>
      <c r="P172" s="2"/>
      <c r="R172" s="2"/>
    </row>
    <row r="173" spans="2:34" x14ac:dyDescent="0.25">
      <c r="C173"/>
      <c r="D173"/>
      <c r="E173"/>
      <c r="F173"/>
      <c r="G173"/>
      <c r="L173" s="2"/>
      <c r="M173" s="2"/>
      <c r="N173" s="2"/>
      <c r="O173" s="2"/>
      <c r="P173" s="2"/>
      <c r="Q173" s="2"/>
    </row>
    <row r="174" spans="2:34" x14ac:dyDescent="0.25">
      <c r="D174" s="2"/>
      <c r="E174" s="2"/>
      <c r="H174" s="2"/>
      <c r="I174" s="11"/>
      <c r="J174" s="11"/>
      <c r="K174" s="2"/>
      <c r="L174" s="2"/>
      <c r="M174" s="2"/>
      <c r="N174" s="2"/>
      <c r="O174" s="2"/>
      <c r="P174" s="2"/>
      <c r="Q174" s="2"/>
    </row>
    <row r="175" spans="2:34" x14ac:dyDescent="0.25">
      <c r="D175" s="2"/>
      <c r="E175" s="2"/>
      <c r="H175" s="2"/>
      <c r="I175" s="11"/>
      <c r="J175" s="11"/>
      <c r="K175" s="2"/>
      <c r="L175" s="2"/>
      <c r="M175" s="2"/>
      <c r="N175" s="2"/>
      <c r="O175" s="2"/>
      <c r="P175" s="2"/>
      <c r="Q175" s="2"/>
    </row>
    <row r="176" spans="2:34" x14ac:dyDescent="0.25">
      <c r="D176" s="2"/>
      <c r="E176" s="2"/>
      <c r="H176" s="2"/>
      <c r="I176" s="11"/>
      <c r="J176" s="11"/>
      <c r="K176" s="2"/>
      <c r="L176" s="2"/>
      <c r="M176" s="2"/>
      <c r="N176" s="2"/>
      <c r="O176" s="2"/>
      <c r="P176" s="2"/>
      <c r="Q176" s="2"/>
    </row>
    <row r="177" spans="4:12" x14ac:dyDescent="0.25">
      <c r="D177" s="2"/>
      <c r="E177" s="2"/>
      <c r="H177" s="2"/>
      <c r="I177" s="11"/>
      <c r="J177" s="11"/>
      <c r="K177" s="2"/>
      <c r="L177" s="2"/>
    </row>
    <row r="178" spans="4:12" x14ac:dyDescent="0.25">
      <c r="D178" s="2"/>
      <c r="E178" s="2"/>
      <c r="H178" s="2"/>
      <c r="I178" s="11"/>
      <c r="J178" s="11"/>
      <c r="K178" s="2"/>
      <c r="L178" s="2"/>
    </row>
    <row r="179" spans="4:12" x14ac:dyDescent="0.25">
      <c r="D179" s="2"/>
      <c r="E179" s="2"/>
      <c r="H179" s="2"/>
      <c r="I179" s="11"/>
      <c r="J179" s="11"/>
      <c r="K179" s="2"/>
      <c r="L179" s="2"/>
    </row>
    <row r="180" spans="4:12" x14ac:dyDescent="0.25">
      <c r="D180" s="2"/>
      <c r="E180" s="2"/>
      <c r="H180" s="2"/>
      <c r="I180" s="11"/>
      <c r="J180" s="11"/>
      <c r="K180" s="2"/>
      <c r="L180" s="2"/>
    </row>
    <row r="181" spans="4:12" x14ac:dyDescent="0.25">
      <c r="D181" s="2"/>
      <c r="E181" s="2"/>
      <c r="H181" s="2"/>
      <c r="I181" s="11"/>
      <c r="J181" s="11"/>
      <c r="K181" s="2"/>
      <c r="L181" s="2"/>
    </row>
    <row r="182" spans="4:12" x14ac:dyDescent="0.25">
      <c r="D182" s="2"/>
      <c r="E182" s="2"/>
      <c r="H182" s="2"/>
      <c r="I182" s="11"/>
      <c r="J182" s="11"/>
      <c r="K182" s="2"/>
      <c r="L182" s="2"/>
    </row>
    <row r="183" spans="4:12" x14ac:dyDescent="0.25">
      <c r="D183" s="2"/>
      <c r="E183" s="2"/>
      <c r="H183" s="2"/>
      <c r="I183" s="11"/>
      <c r="J183" s="11"/>
      <c r="K183" s="2"/>
      <c r="L183" s="2"/>
    </row>
    <row r="184" spans="4:12" x14ac:dyDescent="0.25">
      <c r="D184" s="2"/>
      <c r="E184" s="2"/>
      <c r="H184" s="2"/>
      <c r="I184" s="11"/>
      <c r="J184" s="11"/>
      <c r="K184" s="2"/>
      <c r="L184" s="2"/>
    </row>
    <row r="185" spans="4:12" x14ac:dyDescent="0.25">
      <c r="D185" s="2"/>
      <c r="E185" s="2"/>
      <c r="H185" s="2"/>
      <c r="I185" s="11"/>
      <c r="J185" s="11"/>
      <c r="K185" s="2"/>
      <c r="L185" s="2"/>
    </row>
    <row r="186" spans="4:12" x14ac:dyDescent="0.25">
      <c r="D186" s="2"/>
      <c r="E186" s="2"/>
      <c r="H186" s="2"/>
      <c r="I186" s="11"/>
      <c r="J186" s="11"/>
      <c r="K186" s="2"/>
      <c r="L186" s="2"/>
    </row>
    <row r="187" spans="4:12" x14ac:dyDescent="0.25">
      <c r="D187" s="2"/>
      <c r="E187" s="2"/>
      <c r="H187" s="2"/>
      <c r="I187" s="11"/>
      <c r="J187" s="11"/>
      <c r="K187" s="2"/>
      <c r="L187" s="2"/>
    </row>
    <row r="188" spans="4:12" x14ac:dyDescent="0.25">
      <c r="D188" s="2"/>
      <c r="E188" s="2"/>
      <c r="H188" s="2"/>
      <c r="I188" s="11"/>
      <c r="J188" s="11"/>
      <c r="K188" s="2"/>
      <c r="L188" s="2"/>
    </row>
    <row r="189" spans="4:12" x14ac:dyDescent="0.25">
      <c r="D189" s="2"/>
      <c r="E189" s="2"/>
      <c r="H189" s="2"/>
      <c r="I189" s="11"/>
      <c r="J189" s="11"/>
      <c r="K189" s="2"/>
      <c r="L189" s="2"/>
    </row>
    <row r="190" spans="4:12" x14ac:dyDescent="0.25">
      <c r="D190" s="2"/>
      <c r="E190" s="2"/>
      <c r="H190" s="2"/>
      <c r="I190" s="11"/>
      <c r="J190" s="11"/>
      <c r="K190" s="2"/>
      <c r="L190" s="2"/>
    </row>
    <row r="191" spans="4:12" x14ac:dyDescent="0.25">
      <c r="D191" s="2"/>
      <c r="E191" s="2"/>
      <c r="H191" s="2"/>
      <c r="I191" s="11"/>
      <c r="J191" s="11"/>
      <c r="K191" s="2"/>
      <c r="L191" s="2"/>
    </row>
    <row r="192" spans="4:12" x14ac:dyDescent="0.25">
      <c r="D192" s="2"/>
      <c r="E192" s="2"/>
      <c r="H192" s="2"/>
      <c r="I192" s="11"/>
      <c r="J192" s="11"/>
      <c r="K192" s="2"/>
      <c r="L192" s="2"/>
    </row>
    <row r="193" spans="4:12" x14ac:dyDescent="0.25">
      <c r="D193" s="2"/>
      <c r="E193" s="2"/>
      <c r="H193" s="2"/>
      <c r="I193" s="11"/>
      <c r="J193" s="11"/>
      <c r="K193" s="2"/>
      <c r="L193" s="2"/>
    </row>
    <row r="194" spans="4:12" x14ac:dyDescent="0.25">
      <c r="D194" s="2"/>
      <c r="E194" s="2"/>
      <c r="H194" s="2"/>
      <c r="I194" s="11"/>
      <c r="J194" s="11"/>
      <c r="K194" s="2"/>
      <c r="L194" s="2"/>
    </row>
    <row r="195" spans="4:12" x14ac:dyDescent="0.25">
      <c r="D195" s="2"/>
      <c r="E195" s="2"/>
      <c r="H195" s="2"/>
      <c r="I195" s="11"/>
      <c r="J195" s="11"/>
      <c r="K195" s="2"/>
      <c r="L195" s="2"/>
    </row>
    <row r="196" spans="4:12" x14ac:dyDescent="0.25">
      <c r="D196" s="2"/>
      <c r="E196" s="2"/>
      <c r="H196" s="2"/>
      <c r="I196" s="11"/>
      <c r="J196" s="11"/>
      <c r="K196" s="2"/>
      <c r="L196" s="2"/>
    </row>
    <row r="197" spans="4:12" x14ac:dyDescent="0.25">
      <c r="D197" s="2"/>
      <c r="E197" s="2"/>
      <c r="H197" s="2"/>
      <c r="I197" s="11"/>
      <c r="J197" s="11"/>
      <c r="K197" s="2"/>
      <c r="L197" s="2"/>
    </row>
    <row r="198" spans="4:12" x14ac:dyDescent="0.25">
      <c r="D198" s="2"/>
      <c r="E198" s="2"/>
      <c r="H198" s="2"/>
      <c r="I198" s="11"/>
      <c r="J198" s="11"/>
      <c r="K198" s="2"/>
      <c r="L198" s="2"/>
    </row>
    <row r="199" spans="4:12" x14ac:dyDescent="0.25">
      <c r="D199" s="2"/>
      <c r="E199" s="2"/>
      <c r="H199" s="2"/>
      <c r="I199" s="11"/>
      <c r="J199" s="11"/>
      <c r="K199" s="2"/>
      <c r="L199" s="2"/>
    </row>
    <row r="200" spans="4:12" x14ac:dyDescent="0.25">
      <c r="D200" s="2"/>
      <c r="E200" s="2"/>
      <c r="H200" s="2"/>
      <c r="I200" s="11"/>
      <c r="J200" s="11"/>
      <c r="K200" s="2"/>
      <c r="L200" s="2"/>
    </row>
    <row r="201" spans="4:12" x14ac:dyDescent="0.25">
      <c r="D201" s="2"/>
      <c r="E201" s="2"/>
      <c r="H201" s="2"/>
      <c r="I201" s="11"/>
      <c r="J201" s="11"/>
      <c r="K201" s="2"/>
      <c r="L201" s="2"/>
    </row>
    <row r="202" spans="4:12" x14ac:dyDescent="0.25">
      <c r="D202" s="2"/>
      <c r="E202" s="2"/>
      <c r="H202" s="2"/>
      <c r="I202" s="11"/>
      <c r="J202" s="11"/>
      <c r="K202" s="2"/>
      <c r="L202" s="2"/>
    </row>
    <row r="203" spans="4:12" x14ac:dyDescent="0.25">
      <c r="D203" s="2"/>
      <c r="E203" s="2"/>
      <c r="H203" s="2"/>
      <c r="I203" s="11"/>
      <c r="J203" s="11"/>
      <c r="K203" s="2"/>
      <c r="L203" s="2"/>
    </row>
    <row r="204" spans="4:12" x14ac:dyDescent="0.25">
      <c r="F204" s="11"/>
      <c r="H204" s="2"/>
    </row>
    <row r="205" spans="4:12" x14ac:dyDescent="0.25">
      <c r="F205" s="11"/>
      <c r="H205" s="2"/>
    </row>
    <row r="206" spans="4:12" x14ac:dyDescent="0.25">
      <c r="F206" s="11"/>
      <c r="H206" s="2"/>
    </row>
    <row r="207" spans="4:12" x14ac:dyDescent="0.25">
      <c r="F207" s="11"/>
      <c r="H207" s="2"/>
    </row>
    <row r="208" spans="4:12" x14ac:dyDescent="0.25">
      <c r="F208" s="11"/>
      <c r="H208" s="2"/>
    </row>
    <row r="209" spans="6:8" x14ac:dyDescent="0.25">
      <c r="F209" s="11"/>
      <c r="H209" s="2"/>
    </row>
    <row r="210" spans="6:8" x14ac:dyDescent="0.25">
      <c r="F210" s="11"/>
      <c r="H210" s="2"/>
    </row>
    <row r="211" spans="6:8" x14ac:dyDescent="0.25">
      <c r="F211" s="11"/>
      <c r="H211" s="2"/>
    </row>
    <row r="212" spans="6:8" x14ac:dyDescent="0.25">
      <c r="F212" s="11"/>
      <c r="H212" s="2"/>
    </row>
    <row r="213" spans="6:8" x14ac:dyDescent="0.25">
      <c r="F213" s="11"/>
      <c r="H213" s="2"/>
    </row>
    <row r="214" spans="6:8" x14ac:dyDescent="0.25">
      <c r="F214" s="11"/>
      <c r="H214" s="2"/>
    </row>
    <row r="215" spans="6:8" x14ac:dyDescent="0.25">
      <c r="F215" s="11"/>
      <c r="H215" s="2"/>
    </row>
    <row r="216" spans="6:8" x14ac:dyDescent="0.25">
      <c r="F216" s="11"/>
      <c r="H216" s="2"/>
    </row>
    <row r="217" spans="6:8" x14ac:dyDescent="0.25">
      <c r="F217" s="11"/>
      <c r="H217" s="2"/>
    </row>
    <row r="218" spans="6:8" x14ac:dyDescent="0.25">
      <c r="F218" s="11"/>
      <c r="H218" s="2"/>
    </row>
    <row r="219" spans="6:8" x14ac:dyDescent="0.25">
      <c r="F219" s="11"/>
      <c r="H219" s="2"/>
    </row>
    <row r="220" spans="6:8" x14ac:dyDescent="0.25">
      <c r="F220" s="11"/>
      <c r="H220" s="2"/>
    </row>
    <row r="221" spans="6:8" x14ac:dyDescent="0.25">
      <c r="F221" s="11"/>
      <c r="H221" s="2"/>
    </row>
    <row r="222" spans="6:8" x14ac:dyDescent="0.25">
      <c r="F222" s="11"/>
      <c r="H222" s="2"/>
    </row>
    <row r="223" spans="6:8" x14ac:dyDescent="0.25">
      <c r="F223" s="11"/>
      <c r="H223" s="2"/>
    </row>
    <row r="224" spans="6:8" x14ac:dyDescent="0.25">
      <c r="F224" s="11"/>
      <c r="H224" s="2"/>
    </row>
  </sheetData>
  <autoFilter ref="A1:J22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"/>
  <sheetViews>
    <sheetView workbookViewId="0">
      <selection activeCell="B13" sqref="B13"/>
    </sheetView>
  </sheetViews>
  <sheetFormatPr defaultRowHeight="13.2" x14ac:dyDescent="0.25"/>
  <cols>
    <col min="1" max="1" width="20.5546875" customWidth="1"/>
    <col min="2" max="2" width="9.109375" style="34" customWidth="1"/>
    <col min="3" max="3" width="9.88671875" style="46" customWidth="1"/>
    <col min="4" max="4" width="19" style="2" customWidth="1"/>
    <col min="5" max="5" width="12.109375" style="2" customWidth="1"/>
  </cols>
  <sheetData>
    <row r="1" spans="1:7" x14ac:dyDescent="0.25">
      <c r="A1" s="4" t="s">
        <v>60</v>
      </c>
      <c r="B1" s="33" t="s">
        <v>51</v>
      </c>
      <c r="C1" s="24" t="s">
        <v>78</v>
      </c>
      <c r="D1" s="24" t="s">
        <v>79</v>
      </c>
      <c r="E1" s="24" t="s">
        <v>80</v>
      </c>
      <c r="F1" s="4"/>
      <c r="G1" s="4"/>
    </row>
    <row r="2" spans="1:7" x14ac:dyDescent="0.25">
      <c r="A2" t="s">
        <v>59</v>
      </c>
      <c r="B2" s="34">
        <v>37073</v>
      </c>
      <c r="C2" s="46">
        <v>135000</v>
      </c>
      <c r="D2" s="2" t="s">
        <v>81</v>
      </c>
      <c r="E2" s="2" t="s">
        <v>62</v>
      </c>
    </row>
    <row r="3" spans="1:7" x14ac:dyDescent="0.25">
      <c r="A3" t="s">
        <v>59</v>
      </c>
      <c r="B3" s="34">
        <v>37742</v>
      </c>
      <c r="C3" s="46">
        <v>900000</v>
      </c>
      <c r="D3" s="2" t="s">
        <v>81</v>
      </c>
      <c r="E3" s="2" t="s">
        <v>62</v>
      </c>
    </row>
    <row r="4" spans="1:7" x14ac:dyDescent="0.25">
      <c r="A4" t="s">
        <v>82</v>
      </c>
      <c r="B4" s="34">
        <v>37165</v>
      </c>
      <c r="C4" s="46">
        <v>230000</v>
      </c>
      <c r="D4" s="2" t="s">
        <v>178</v>
      </c>
      <c r="E4" s="2" t="s">
        <v>179</v>
      </c>
    </row>
    <row r="5" spans="1:7" x14ac:dyDescent="0.25">
      <c r="A5" t="s">
        <v>46</v>
      </c>
      <c r="B5" s="34">
        <v>37377</v>
      </c>
      <c r="C5" s="46">
        <v>80000</v>
      </c>
      <c r="D5" s="2" t="s">
        <v>83</v>
      </c>
      <c r="E5" s="2" t="s">
        <v>84</v>
      </c>
      <c r="F5" t="s">
        <v>137</v>
      </c>
    </row>
    <row r="6" spans="1:7" x14ac:dyDescent="0.25">
      <c r="A6" t="s">
        <v>167</v>
      </c>
      <c r="B6" s="34">
        <v>37104</v>
      </c>
      <c r="C6" s="46">
        <v>130000</v>
      </c>
      <c r="D6" s="2" t="s">
        <v>168</v>
      </c>
      <c r="E6" s="2" t="s">
        <v>169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MAINTENANCE</vt:lpstr>
      <vt:lpstr>FLOWS</vt:lpstr>
      <vt:lpstr>PLANTS</vt:lpstr>
      <vt:lpstr>EXPANSIONS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dc:description>- Oracle 8i ODBC QueryFix Applied</dc:description>
  <cp:lastModifiedBy>Havlíček Jan</cp:lastModifiedBy>
  <cp:lastPrinted>2001-04-05T17:41:15Z</cp:lastPrinted>
  <dcterms:created xsi:type="dcterms:W3CDTF">2001-02-17T18:14:14Z</dcterms:created>
  <dcterms:modified xsi:type="dcterms:W3CDTF">2023-09-10T15:32:07Z</dcterms:modified>
</cp:coreProperties>
</file>