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68" windowWidth="13740" windowHeight="79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5" i="1" l="1"/>
  <c r="D13" i="1"/>
  <c r="D16" i="1"/>
  <c r="D17" i="1"/>
  <c r="D18" i="1"/>
  <c r="D24" i="1"/>
  <c r="C36" i="1"/>
  <c r="C37" i="1"/>
  <c r="C39" i="1"/>
  <c r="C41" i="1"/>
  <c r="C43" i="1"/>
  <c r="C45" i="1"/>
  <c r="C47" i="1"/>
  <c r="C48" i="1"/>
</calcChain>
</file>

<file path=xl/sharedStrings.xml><?xml version="1.0" encoding="utf-8"?>
<sst xmlns="http://schemas.openxmlformats.org/spreadsheetml/2006/main" count="34" uniqueCount="34">
  <si>
    <t>Site Development</t>
  </si>
  <si>
    <t>Land</t>
  </si>
  <si>
    <t>Structures</t>
  </si>
  <si>
    <t>Unit 1016</t>
  </si>
  <si>
    <t>Unit 1213</t>
  </si>
  <si>
    <t>Fitness Center</t>
  </si>
  <si>
    <t>Management Office</t>
  </si>
  <si>
    <t>Other</t>
  </si>
  <si>
    <t>*</t>
  </si>
  <si>
    <t>Hardcosts</t>
  </si>
  <si>
    <t>Total Hardcosts</t>
  </si>
  <si>
    <t>Builders Fees</t>
  </si>
  <si>
    <t>Onsite(5%)</t>
  </si>
  <si>
    <t>Overhead(2%)</t>
  </si>
  <si>
    <t>Profit(4%)</t>
  </si>
  <si>
    <t>Interest Carry &amp; Insurance</t>
  </si>
  <si>
    <t>Application &amp; Closing</t>
  </si>
  <si>
    <t>Total Project</t>
  </si>
  <si>
    <t>Operating Estimates</t>
  </si>
  <si>
    <t>Rent</t>
  </si>
  <si>
    <t>3BR</t>
  </si>
  <si>
    <t>2BR</t>
  </si>
  <si>
    <t>Rent rate</t>
  </si>
  <si>
    <t>Units</t>
  </si>
  <si>
    <t>vacancy 5%</t>
  </si>
  <si>
    <t>Net revenue</t>
  </si>
  <si>
    <t>Est. Expense 38%</t>
  </si>
  <si>
    <t>NOI</t>
  </si>
  <si>
    <t>Debt Service</t>
  </si>
  <si>
    <t>Permanent Financing</t>
  </si>
  <si>
    <t>Mortgage</t>
  </si>
  <si>
    <t>Cash Flow</t>
  </si>
  <si>
    <t>Permanent Equity</t>
  </si>
  <si>
    <t>Cash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</si>
</sst>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5" fontId="0" fillId="0" borderId="0" xfId="1" applyNumberFormat="1" applyFont="1"/>
    <xf numFmtId="165" fontId="4" fillId="0" borderId="0" xfId="1" applyNumberFormat="1" applyFont="1"/>
    <xf numFmtId="165" fontId="0" fillId="0" borderId="0" xfId="0" applyNumberFormat="1"/>
    <xf numFmtId="10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abSelected="1" topLeftCell="A19" workbookViewId="0">
      <selection activeCell="D25" sqref="D25"/>
    </sheetView>
  </sheetViews>
  <sheetFormatPr defaultRowHeight="13.2" x14ac:dyDescent="0.25"/>
  <cols>
    <col min="3" max="4" width="13.88671875" bestFit="1" customWidth="1"/>
  </cols>
  <sheetData>
    <row r="2" spans="1:5" x14ac:dyDescent="0.25">
      <c r="C2" s="3"/>
      <c r="D2" s="3"/>
      <c r="E2" s="3"/>
    </row>
    <row r="3" spans="1:5" x14ac:dyDescent="0.25">
      <c r="A3" t="s">
        <v>1</v>
      </c>
      <c r="C3" s="3"/>
      <c r="D3" s="3">
        <v>1150000</v>
      </c>
      <c r="E3" s="3"/>
    </row>
    <row r="4" spans="1:5" x14ac:dyDescent="0.25">
      <c r="A4" t="s">
        <v>0</v>
      </c>
      <c r="C4" s="3"/>
      <c r="D4" s="3">
        <v>1441403</v>
      </c>
      <c r="E4" s="3"/>
    </row>
    <row r="5" spans="1:5" x14ac:dyDescent="0.25">
      <c r="A5" t="s">
        <v>7</v>
      </c>
      <c r="C5" s="3"/>
      <c r="D5" s="3">
        <f>9400+82000+6600+6600</f>
        <v>104600</v>
      </c>
      <c r="E5" s="3" t="s">
        <v>8</v>
      </c>
    </row>
    <row r="6" spans="1:5" x14ac:dyDescent="0.25">
      <c r="C6" s="3"/>
      <c r="D6" s="3"/>
      <c r="E6" s="3"/>
    </row>
    <row r="7" spans="1:5" x14ac:dyDescent="0.25">
      <c r="A7" s="2" t="s">
        <v>9</v>
      </c>
      <c r="C7" s="3"/>
      <c r="D7" s="3"/>
      <c r="E7" s="3"/>
    </row>
    <row r="8" spans="1:5" x14ac:dyDescent="0.25">
      <c r="A8" t="s">
        <v>2</v>
      </c>
      <c r="C8" s="3"/>
      <c r="D8" s="3"/>
      <c r="E8" s="3"/>
    </row>
    <row r="9" spans="1:5" x14ac:dyDescent="0.25">
      <c r="A9" t="s">
        <v>3</v>
      </c>
      <c r="C9" s="3">
        <v>2985232</v>
      </c>
      <c r="D9" s="3"/>
      <c r="E9" s="3"/>
    </row>
    <row r="10" spans="1:5" x14ac:dyDescent="0.25">
      <c r="A10" t="s">
        <v>4</v>
      </c>
      <c r="C10" s="3">
        <v>3151967</v>
      </c>
      <c r="D10" s="3"/>
      <c r="E10" s="3"/>
    </row>
    <row r="11" spans="1:5" x14ac:dyDescent="0.25">
      <c r="A11" t="s">
        <v>5</v>
      </c>
      <c r="C11" s="3">
        <v>105000</v>
      </c>
      <c r="D11" s="3"/>
      <c r="E11" s="3"/>
    </row>
    <row r="12" spans="1:5" x14ac:dyDescent="0.25">
      <c r="A12" t="s">
        <v>6</v>
      </c>
      <c r="C12" s="4">
        <v>97000</v>
      </c>
      <c r="D12" s="3"/>
      <c r="E12" s="3"/>
    </row>
    <row r="13" spans="1:5" x14ac:dyDescent="0.25">
      <c r="A13" t="s">
        <v>10</v>
      </c>
      <c r="C13" s="3"/>
      <c r="D13" s="3">
        <f>SUM(C9:C12)</f>
        <v>6339199</v>
      </c>
      <c r="E13" s="3"/>
    </row>
    <row r="14" spans="1:5" x14ac:dyDescent="0.25">
      <c r="C14" s="3"/>
      <c r="D14" s="3"/>
      <c r="E14" s="3"/>
    </row>
    <row r="15" spans="1:5" x14ac:dyDescent="0.25">
      <c r="A15" s="2" t="s">
        <v>11</v>
      </c>
      <c r="C15" s="3"/>
      <c r="D15" s="3"/>
      <c r="E15" s="3"/>
    </row>
    <row r="16" spans="1:5" x14ac:dyDescent="0.25">
      <c r="A16" t="s">
        <v>12</v>
      </c>
      <c r="C16" s="3"/>
      <c r="D16" s="3">
        <f>D13*0.05</f>
        <v>316959.95</v>
      </c>
      <c r="E16" s="3"/>
    </row>
    <row r="17" spans="1:5" x14ac:dyDescent="0.25">
      <c r="A17" t="s">
        <v>13</v>
      </c>
      <c r="C17" s="3"/>
      <c r="D17" s="3">
        <f>D13*0.04</f>
        <v>253567.96</v>
      </c>
      <c r="E17" s="3"/>
    </row>
    <row r="18" spans="1:5" x14ac:dyDescent="0.25">
      <c r="A18" t="s">
        <v>14</v>
      </c>
      <c r="C18" s="3"/>
      <c r="D18" s="3">
        <f>D13*0.04</f>
        <v>253567.96</v>
      </c>
      <c r="E18" s="3"/>
    </row>
    <row r="19" spans="1:5" x14ac:dyDescent="0.25">
      <c r="C19" s="3"/>
      <c r="D19" s="3"/>
      <c r="E19" s="3"/>
    </row>
    <row r="20" spans="1:5" x14ac:dyDescent="0.25">
      <c r="A20" t="s">
        <v>15</v>
      </c>
      <c r="C20" s="3"/>
      <c r="D20" s="3">
        <v>650000</v>
      </c>
      <c r="E20" s="3"/>
    </row>
    <row r="21" spans="1:5" x14ac:dyDescent="0.25">
      <c r="C21" s="3"/>
      <c r="D21" s="3"/>
      <c r="E21" s="3"/>
    </row>
    <row r="22" spans="1:5" x14ac:dyDescent="0.25">
      <c r="A22" t="s">
        <v>16</v>
      </c>
      <c r="C22" s="3"/>
      <c r="D22" s="3">
        <v>350000</v>
      </c>
      <c r="E22" s="3"/>
    </row>
    <row r="24" spans="1:5" x14ac:dyDescent="0.25">
      <c r="B24" t="s">
        <v>17</v>
      </c>
      <c r="D24" s="5">
        <f>SUM(D3:D23)</f>
        <v>10859297.870000001</v>
      </c>
    </row>
    <row r="27" spans="1:5" x14ac:dyDescent="0.25">
      <c r="A27" s="1" t="s">
        <v>18</v>
      </c>
    </row>
    <row r="29" spans="1:5" x14ac:dyDescent="0.25">
      <c r="A29" t="s">
        <v>22</v>
      </c>
      <c r="C29" t="s">
        <v>23</v>
      </c>
    </row>
    <row r="30" spans="1:5" x14ac:dyDescent="0.25">
      <c r="A30" t="s">
        <v>20</v>
      </c>
      <c r="B30">
        <v>1300</v>
      </c>
      <c r="C30">
        <v>60</v>
      </c>
    </row>
    <row r="31" spans="1:5" x14ac:dyDescent="0.25">
      <c r="A31" t="s">
        <v>21</v>
      </c>
      <c r="B31">
        <v>950</v>
      </c>
      <c r="C31">
        <v>73</v>
      </c>
    </row>
    <row r="32" spans="1:5" x14ac:dyDescent="0.25">
      <c r="A32" t="s">
        <v>29</v>
      </c>
      <c r="C32" s="3">
        <v>9800000</v>
      </c>
    </row>
    <row r="33" spans="1:3" x14ac:dyDescent="0.25">
      <c r="A33" t="s">
        <v>30</v>
      </c>
      <c r="C33" s="6">
        <v>7.4999999999999997E-2</v>
      </c>
    </row>
    <row r="36" spans="1:3" x14ac:dyDescent="0.25">
      <c r="A36" t="s">
        <v>19</v>
      </c>
      <c r="C36">
        <f>((B30*C30)+(B31*C31))*12</f>
        <v>1768200</v>
      </c>
    </row>
    <row r="37" spans="1:3" x14ac:dyDescent="0.25">
      <c r="A37" t="s">
        <v>24</v>
      </c>
      <c r="C37">
        <f>C36*-0.05</f>
        <v>-88410</v>
      </c>
    </row>
    <row r="39" spans="1:3" x14ac:dyDescent="0.25">
      <c r="A39" t="s">
        <v>25</v>
      </c>
      <c r="C39">
        <f>C36+C37</f>
        <v>1679790</v>
      </c>
    </row>
    <row r="41" spans="1:3" x14ac:dyDescent="0.25">
      <c r="A41" t="s">
        <v>26</v>
      </c>
      <c r="C41">
        <f>C39*0.38</f>
        <v>638320.19999999995</v>
      </c>
    </row>
    <row r="43" spans="1:3" x14ac:dyDescent="0.25">
      <c r="A43" t="s">
        <v>27</v>
      </c>
      <c r="C43">
        <f>C39-C41</f>
        <v>1041469.8</v>
      </c>
    </row>
    <row r="44" spans="1:3" x14ac:dyDescent="0.25">
      <c r="A44" t="s">
        <v>28</v>
      </c>
      <c r="C44" s="3">
        <v>-822276</v>
      </c>
    </row>
    <row r="45" spans="1:3" x14ac:dyDescent="0.25">
      <c r="A45" t="s">
        <v>31</v>
      </c>
      <c r="C45" s="3">
        <f>C43+C44</f>
        <v>219193.80000000005</v>
      </c>
    </row>
    <row r="46" spans="1:3" x14ac:dyDescent="0.25">
      <c r="C46" s="3"/>
    </row>
    <row r="47" spans="1:3" x14ac:dyDescent="0.25">
      <c r="A47" t="s">
        <v>32</v>
      </c>
      <c r="C47" s="5">
        <f>D24-9800000</f>
        <v>1059297.870000001</v>
      </c>
    </row>
    <row r="48" spans="1:3" x14ac:dyDescent="0.25">
      <c r="A48" t="s">
        <v>33</v>
      </c>
      <c r="C48" s="7">
        <f>C45/C47</f>
        <v>0.20692366727783548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2001-03-29T17:28:17Z</dcterms:created>
  <dcterms:modified xsi:type="dcterms:W3CDTF">2023-09-10T15:32:11Z</dcterms:modified>
</cp:coreProperties>
</file>