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40" windowWidth="14940" windowHeight="8388"/>
  </bookViews>
  <sheets>
    <sheet name="Project List" sheetId="1" r:id="rId1"/>
  </sheets>
  <calcPr calcId="0"/>
</workbook>
</file>

<file path=xl/calcChain.xml><?xml version="1.0" encoding="utf-8"?>
<calcChain xmlns="http://schemas.openxmlformats.org/spreadsheetml/2006/main">
  <c r="I6" i="1" l="1"/>
  <c r="J6" i="1"/>
  <c r="I7" i="1"/>
  <c r="J7" i="1"/>
  <c r="AF7" i="1"/>
  <c r="F8" i="1"/>
  <c r="J8" i="1"/>
  <c r="L8" i="1"/>
  <c r="N8" i="1"/>
  <c r="P8" i="1"/>
  <c r="R8" i="1"/>
  <c r="T8" i="1"/>
  <c r="V8" i="1"/>
  <c r="X8" i="1"/>
  <c r="Z8" i="1"/>
  <c r="AB8" i="1"/>
  <c r="AD8" i="1"/>
  <c r="I13" i="1"/>
  <c r="J13" i="1"/>
  <c r="I14" i="1"/>
  <c r="J14" i="1"/>
  <c r="I15" i="1"/>
  <c r="J15" i="1"/>
  <c r="I17" i="1"/>
  <c r="J17" i="1"/>
  <c r="I19" i="1"/>
  <c r="J19" i="1"/>
  <c r="AF19" i="1"/>
  <c r="F20" i="1"/>
  <c r="J20" i="1"/>
  <c r="L20" i="1"/>
  <c r="N20" i="1"/>
  <c r="P20" i="1"/>
  <c r="R20" i="1"/>
  <c r="T20" i="1"/>
  <c r="V20" i="1"/>
  <c r="X20" i="1"/>
  <c r="Z20" i="1"/>
  <c r="AB20" i="1"/>
  <c r="AD20" i="1"/>
  <c r="I25" i="1"/>
  <c r="J25" i="1"/>
  <c r="I28" i="1"/>
  <c r="J28" i="1"/>
  <c r="I30" i="1"/>
  <c r="J30" i="1"/>
  <c r="I32" i="1"/>
  <c r="J32" i="1"/>
  <c r="I34" i="1"/>
  <c r="J34" i="1"/>
  <c r="I35" i="1"/>
  <c r="J35" i="1"/>
  <c r="I36" i="1"/>
  <c r="I37" i="1"/>
  <c r="I38" i="1"/>
  <c r="J38" i="1"/>
  <c r="F39" i="1"/>
  <c r="J39" i="1"/>
  <c r="L39" i="1"/>
  <c r="N39" i="1"/>
  <c r="P39" i="1"/>
  <c r="R39" i="1"/>
  <c r="T39" i="1"/>
  <c r="V39" i="1"/>
  <c r="X39" i="1"/>
  <c r="Z39" i="1"/>
  <c r="AB39" i="1"/>
  <c r="AD39" i="1"/>
  <c r="AF39" i="1"/>
  <c r="I43" i="1"/>
  <c r="J43" i="1"/>
  <c r="I44" i="1"/>
  <c r="J44" i="1"/>
  <c r="I45" i="1"/>
  <c r="J45" i="1"/>
  <c r="I46" i="1"/>
  <c r="J46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61" i="1"/>
  <c r="J61" i="1"/>
  <c r="I62" i="1"/>
  <c r="J62" i="1"/>
  <c r="I63" i="1"/>
  <c r="J63" i="1"/>
  <c r="F64" i="1"/>
  <c r="J64" i="1"/>
  <c r="L64" i="1"/>
  <c r="N64" i="1"/>
  <c r="P64" i="1"/>
  <c r="R64" i="1"/>
  <c r="T64" i="1"/>
  <c r="V64" i="1"/>
  <c r="X64" i="1"/>
  <c r="Z64" i="1"/>
  <c r="AB64" i="1"/>
  <c r="AD64" i="1"/>
  <c r="AF64" i="1"/>
  <c r="J67" i="1"/>
  <c r="J68" i="1"/>
  <c r="F69" i="1"/>
  <c r="J69" i="1"/>
  <c r="L69" i="1"/>
  <c r="N69" i="1"/>
  <c r="P69" i="1"/>
  <c r="R69" i="1"/>
  <c r="T69" i="1"/>
  <c r="V69" i="1"/>
  <c r="X69" i="1"/>
  <c r="Z69" i="1"/>
  <c r="AB69" i="1"/>
  <c r="AD69" i="1"/>
  <c r="F72" i="1"/>
  <c r="J73" i="1"/>
  <c r="L73" i="1"/>
  <c r="N73" i="1"/>
  <c r="P73" i="1"/>
  <c r="R73" i="1"/>
  <c r="T73" i="1"/>
  <c r="V73" i="1"/>
  <c r="X73" i="1"/>
  <c r="Z73" i="1"/>
  <c r="AB73" i="1"/>
  <c r="AD73" i="1"/>
  <c r="J77" i="1"/>
  <c r="L77" i="1"/>
  <c r="N77" i="1"/>
  <c r="P77" i="1"/>
  <c r="R77" i="1"/>
  <c r="T77" i="1"/>
  <c r="V77" i="1"/>
  <c r="X77" i="1"/>
  <c r="Z77" i="1"/>
  <c r="AB77" i="1"/>
  <c r="AD77" i="1"/>
</calcChain>
</file>

<file path=xl/sharedStrings.xml><?xml version="1.0" encoding="utf-8"?>
<sst xmlns="http://schemas.openxmlformats.org/spreadsheetml/2006/main" count="70" uniqueCount="70">
  <si>
    <t>Allocable 2001 ENA IT Projects</t>
  </si>
  <si>
    <t>Total</t>
  </si>
  <si>
    <t>East Power</t>
  </si>
  <si>
    <t>West Power</t>
  </si>
  <si>
    <t xml:space="preserve">Non-ENA </t>
  </si>
  <si>
    <t>ENA</t>
  </si>
  <si>
    <t>ERCOT</t>
  </si>
  <si>
    <t>Group</t>
  </si>
  <si>
    <t>West Gas</t>
  </si>
  <si>
    <t>Midwest Gas</t>
  </si>
  <si>
    <t>East Gas</t>
  </si>
  <si>
    <t>Texas Gas</t>
  </si>
  <si>
    <t>Trading</t>
  </si>
  <si>
    <t>Canada</t>
  </si>
  <si>
    <t>HPL</t>
  </si>
  <si>
    <t>Companies</t>
  </si>
  <si>
    <t>IT - Energy Operations (Johnson)</t>
  </si>
  <si>
    <t xml:space="preserve"> - Unify Valuation &amp; Pipeline Imbalance Calculation</t>
  </si>
  <si>
    <t xml:space="preserve"> - Unify Re-architecture Effort</t>
  </si>
  <si>
    <t xml:space="preserve">  Johnson Project Total</t>
  </si>
  <si>
    <t>IT - Trading Systems (Burchfield)</t>
  </si>
  <si>
    <t>Gas Trading Systems</t>
  </si>
  <si>
    <t xml:space="preserve"> - Consolidated Positions</t>
  </si>
  <si>
    <t xml:space="preserve"> - Transportation</t>
  </si>
  <si>
    <t xml:space="preserve"> - Gas Trading Strategic Planning</t>
  </si>
  <si>
    <t xml:space="preserve"> - Enpower Web</t>
  </si>
  <si>
    <t xml:space="preserve"> - Pre-Trade DA Analytics - West Desk</t>
  </si>
  <si>
    <t xml:space="preserve">  Burchfield Project Total</t>
  </si>
  <si>
    <t>Corporate &amp; Web Development (Stock/Powell)</t>
  </si>
  <si>
    <t>ERMS</t>
  </si>
  <si>
    <t xml:space="preserve"> - Migration to Oracle 8i</t>
  </si>
  <si>
    <t>Global Data</t>
  </si>
  <si>
    <t xml:space="preserve"> - Global Data Systems - Next Generation</t>
  </si>
  <si>
    <t>Power Risk</t>
  </si>
  <si>
    <t>Livelink</t>
  </si>
  <si>
    <t>PLAT</t>
  </si>
  <si>
    <t>Operations Analysis Systems</t>
  </si>
  <si>
    <t>ENA Legal Website</t>
  </si>
  <si>
    <t>Legal Invoice Online Tracking System</t>
  </si>
  <si>
    <t>Misc Web Projects</t>
  </si>
  <si>
    <t xml:space="preserve">  Stock/Powell Project Total</t>
  </si>
  <si>
    <t>IT - Market Intelligence</t>
  </si>
  <si>
    <t>Gas Trading Support</t>
  </si>
  <si>
    <t xml:space="preserve"> - People's Energy</t>
  </si>
  <si>
    <t xml:space="preserve"> - Gas Decision Support Infrastructure</t>
  </si>
  <si>
    <t xml:space="preserve"> - Pipeline Data Project</t>
  </si>
  <si>
    <t xml:space="preserve"> - Pipeline Architecture Project</t>
  </si>
  <si>
    <t>Power Trading Support</t>
  </si>
  <si>
    <t xml:space="preserve"> - Power Model</t>
  </si>
  <si>
    <t xml:space="preserve"> - Fundamentals</t>
  </si>
  <si>
    <t xml:space="preserve"> - Cooper</t>
  </si>
  <si>
    <t xml:space="preserve"> - East Power Intranet</t>
  </si>
  <si>
    <t xml:space="preserve"> - Price Analysis</t>
  </si>
  <si>
    <t xml:space="preserve"> - ERCOT Transmission Losses</t>
  </si>
  <si>
    <t xml:space="preserve"> - ERCOT Intranet Site</t>
  </si>
  <si>
    <t xml:space="preserve"> - Energy Management System</t>
  </si>
  <si>
    <t xml:space="preserve"> - Plant Information System</t>
  </si>
  <si>
    <t xml:space="preserve"> - Winston</t>
  </si>
  <si>
    <t>Trading Analysis Support</t>
  </si>
  <si>
    <t xml:space="preserve"> - EnTelligence Phase 2</t>
  </si>
  <si>
    <t xml:space="preserve"> - CAS - Entelligence</t>
  </si>
  <si>
    <t xml:space="preserve"> - Enlighten - Trade Warehouse</t>
  </si>
  <si>
    <t xml:space="preserve">  Mkt Intelligence Project Total</t>
  </si>
  <si>
    <t>IT - Commercial Coordination (Yanowski)</t>
  </si>
  <si>
    <t xml:space="preserve"> - HPL Asset Sale</t>
  </si>
  <si>
    <t xml:space="preserve"> - Due Diligence</t>
  </si>
  <si>
    <t xml:space="preserve">  Yanowski Project Total</t>
  </si>
  <si>
    <t>Development Support (For all the projects listed above)</t>
  </si>
  <si>
    <t xml:space="preserve"> Development Support Total</t>
  </si>
  <si>
    <t>Total Allocable 2001 ENA IT 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</si>
</sst>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37" fontId="0" fillId="0" borderId="0" xfId="0" applyNumberFormat="1"/>
    <xf numFmtId="37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/>
    <xf numFmtId="165" fontId="1" fillId="0" borderId="0" xfId="1" applyNumberFormat="1"/>
    <xf numFmtId="0" fontId="0" fillId="0" borderId="1" xfId="0" applyBorder="1"/>
    <xf numFmtId="37" fontId="0" fillId="0" borderId="1" xfId="0" applyNumberFormat="1" applyBorder="1"/>
    <xf numFmtId="165" fontId="1" fillId="0" borderId="1" xfId="1" applyNumberFormat="1" applyBorder="1"/>
    <xf numFmtId="37" fontId="3" fillId="0" borderId="0" xfId="0" applyNumberFormat="1" applyFont="1"/>
    <xf numFmtId="165" fontId="3" fillId="0" borderId="2" xfId="1" applyNumberFormat="1" applyFont="1" applyBorder="1"/>
    <xf numFmtId="165" fontId="1" fillId="0" borderId="1" xfId="1" applyNumberFormat="1" applyFont="1" applyBorder="1"/>
    <xf numFmtId="165" fontId="1" fillId="0" borderId="1" xfId="1" applyNumberFormat="1" applyFill="1" applyBorder="1"/>
    <xf numFmtId="165" fontId="4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77"/>
  <sheetViews>
    <sheetView tabSelected="1" zoomScale="75" workbookViewId="0">
      <pane ySplit="3" topLeftCell="A4" activePane="bottomLeft" state="frozen"/>
      <selection pane="bottomLeft" activeCell="AJ10" sqref="AJ10"/>
    </sheetView>
  </sheetViews>
  <sheetFormatPr defaultRowHeight="13.2" x14ac:dyDescent="0.25"/>
  <cols>
    <col min="5" max="5" width="10" customWidth="1"/>
    <col min="6" max="9" width="9.109375" hidden="1" customWidth="1"/>
    <col min="10" max="10" width="12.33203125" style="2" hidden="1" customWidth="1"/>
    <col min="11" max="11" width="7.44140625" customWidth="1"/>
    <col min="12" max="12" width="11.44140625" hidden="1" customWidth="1"/>
    <col min="13" max="13" width="2.6640625" hidden="1" customWidth="1"/>
    <col min="14" max="14" width="10" hidden="1" customWidth="1"/>
    <col min="15" max="15" width="2.6640625" customWidth="1"/>
    <col min="16" max="16" width="10.88671875" bestFit="1" customWidth="1"/>
    <col min="17" max="17" width="2.6640625" customWidth="1"/>
    <col min="18" max="18" width="12.6640625" hidden="1" customWidth="1"/>
    <col min="19" max="19" width="2.6640625" hidden="1" customWidth="1"/>
    <col min="20" max="20" width="11.109375" hidden="1" customWidth="1"/>
    <col min="21" max="21" width="2.6640625" hidden="1" customWidth="1"/>
    <col min="22" max="22" width="11.33203125" hidden="1" customWidth="1"/>
    <col min="23" max="23" width="2.6640625" hidden="1" customWidth="1"/>
    <col min="24" max="24" width="12.33203125" hidden="1" customWidth="1"/>
    <col min="25" max="25" width="2.6640625" hidden="1" customWidth="1"/>
    <col min="26" max="26" width="12.33203125" hidden="1" customWidth="1"/>
    <col min="27" max="27" width="2.6640625" hidden="1" customWidth="1"/>
    <col min="28" max="28" width="11.33203125" hidden="1" customWidth="1"/>
    <col min="29" max="29" width="2.6640625" hidden="1" customWidth="1"/>
    <col min="30" max="30" width="11.5546875" hidden="1" customWidth="1"/>
    <col min="32" max="32" width="0" hidden="1" customWidth="1"/>
  </cols>
  <sheetData>
    <row r="1" spans="1:32" ht="15.6" x14ac:dyDescent="0.3">
      <c r="A1" s="1" t="s">
        <v>0</v>
      </c>
    </row>
    <row r="2" spans="1:32" x14ac:dyDescent="0.25">
      <c r="J2" s="3" t="s">
        <v>1</v>
      </c>
      <c r="L2" s="4" t="s">
        <v>2</v>
      </c>
      <c r="M2" s="4"/>
      <c r="X2" s="4" t="s">
        <v>3</v>
      </c>
      <c r="AC2" s="4"/>
      <c r="AD2" s="4" t="s">
        <v>4</v>
      </c>
    </row>
    <row r="3" spans="1:32" x14ac:dyDescent="0.25">
      <c r="J3" s="3" t="s">
        <v>5</v>
      </c>
      <c r="L3" s="5" t="s">
        <v>6</v>
      </c>
      <c r="M3" s="4"/>
      <c r="N3" s="5" t="s">
        <v>7</v>
      </c>
      <c r="O3" s="4"/>
      <c r="P3" s="5" t="s">
        <v>8</v>
      </c>
      <c r="Q3" s="4"/>
      <c r="R3" s="5" t="s">
        <v>9</v>
      </c>
      <c r="S3" s="4"/>
      <c r="T3" s="5" t="s">
        <v>10</v>
      </c>
      <c r="U3" s="4"/>
      <c r="V3" s="5" t="s">
        <v>11</v>
      </c>
      <c r="W3" s="6"/>
      <c r="X3" s="5" t="s">
        <v>12</v>
      </c>
      <c r="Y3" s="4"/>
      <c r="Z3" s="5" t="s">
        <v>13</v>
      </c>
      <c r="AA3" s="6"/>
      <c r="AB3" s="5" t="s">
        <v>14</v>
      </c>
      <c r="AC3" s="4"/>
      <c r="AD3" s="5" t="s">
        <v>15</v>
      </c>
    </row>
    <row r="5" spans="1:32" x14ac:dyDescent="0.25">
      <c r="A5" s="7" t="s">
        <v>16</v>
      </c>
    </row>
    <row r="6" spans="1:32" x14ac:dyDescent="0.25">
      <c r="A6" t="s">
        <v>17</v>
      </c>
      <c r="F6">
        <v>41254</v>
      </c>
      <c r="I6">
        <f>$H$7*F6</f>
        <v>11056.072</v>
      </c>
      <c r="J6" s="2">
        <f>F6-I6</f>
        <v>30197.928</v>
      </c>
      <c r="L6" s="8">
        <v>2657.16</v>
      </c>
      <c r="M6" s="8"/>
      <c r="N6" s="8">
        <v>0</v>
      </c>
      <c r="O6" s="8"/>
      <c r="P6" s="8">
        <v>3914.0039999999999</v>
      </c>
      <c r="Q6" s="8"/>
      <c r="R6" s="8">
        <v>3914.0039999999999</v>
      </c>
      <c r="S6" s="8"/>
      <c r="T6" s="8">
        <v>3914.0039999999999</v>
      </c>
      <c r="U6" s="8"/>
      <c r="V6" s="8">
        <v>3914.0039999999999</v>
      </c>
      <c r="W6" s="8"/>
      <c r="X6" s="8">
        <v>2657.16</v>
      </c>
      <c r="Y6" s="8"/>
      <c r="Z6" s="8">
        <v>3914.0039999999999</v>
      </c>
      <c r="AA6" s="8"/>
      <c r="AB6" s="8">
        <v>0</v>
      </c>
      <c r="AC6" s="8"/>
      <c r="AD6" s="8">
        <v>5314.32</v>
      </c>
    </row>
    <row r="7" spans="1:32" x14ac:dyDescent="0.25">
      <c r="A7" t="s">
        <v>18</v>
      </c>
      <c r="F7" s="9">
        <v>783824</v>
      </c>
      <c r="H7">
        <v>0.26800000000000002</v>
      </c>
      <c r="I7">
        <f>$H$7*F7</f>
        <v>210064.83200000002</v>
      </c>
      <c r="J7" s="10">
        <f>F7-I7</f>
        <v>573759.16799999995</v>
      </c>
      <c r="L7" s="11">
        <v>50480.184000000001</v>
      </c>
      <c r="M7" s="8"/>
      <c r="N7" s="11">
        <v>0</v>
      </c>
      <c r="O7" s="8"/>
      <c r="P7" s="11">
        <v>74367.539999999994</v>
      </c>
      <c r="Q7" s="8"/>
      <c r="R7" s="11">
        <v>74367.539999999994</v>
      </c>
      <c r="S7" s="8"/>
      <c r="T7" s="11">
        <v>74367.539999999994</v>
      </c>
      <c r="U7" s="8"/>
      <c r="V7" s="11">
        <v>74367.539999999994</v>
      </c>
      <c r="W7" s="8"/>
      <c r="X7" s="11">
        <v>50480.184000000001</v>
      </c>
      <c r="Y7" s="8"/>
      <c r="Z7" s="11">
        <v>74367.539999999994</v>
      </c>
      <c r="AA7" s="8"/>
      <c r="AB7" s="11">
        <v>0</v>
      </c>
      <c r="AC7" s="8"/>
      <c r="AD7" s="11">
        <v>100960.368</v>
      </c>
      <c r="AF7">
        <f>1-0.268</f>
        <v>0.73199999999999998</v>
      </c>
    </row>
    <row r="8" spans="1:32" x14ac:dyDescent="0.25">
      <c r="B8" s="7" t="s">
        <v>19</v>
      </c>
      <c r="F8">
        <f>SUM(F6:F7)</f>
        <v>825078</v>
      </c>
      <c r="J8" s="12">
        <f>SUM(J6:J7)</f>
        <v>603957.0959999999</v>
      </c>
      <c r="L8" s="12">
        <f>SUM(L6:L7)</f>
        <v>53137.343999999997</v>
      </c>
      <c r="N8" s="13">
        <f>SUM(N6:N7)</f>
        <v>0</v>
      </c>
      <c r="P8" s="12">
        <f>SUM(P6:P7)</f>
        <v>78281.543999999994</v>
      </c>
      <c r="R8" s="12">
        <f>SUM(R6:R7)</f>
        <v>78281.543999999994</v>
      </c>
      <c r="T8" s="12">
        <f>SUM(T6:T7)</f>
        <v>78281.543999999994</v>
      </c>
      <c r="V8" s="12">
        <f>SUM(V6:V7)</f>
        <v>78281.543999999994</v>
      </c>
      <c r="X8" s="12">
        <f>SUM(X6:X7)</f>
        <v>53137.343999999997</v>
      </c>
      <c r="Z8" s="12">
        <f>SUM(Z6:Z7)</f>
        <v>78281.543999999994</v>
      </c>
      <c r="AB8" s="12">
        <f>SUM(AB6:AB7)</f>
        <v>0</v>
      </c>
      <c r="AD8" s="12">
        <f>SUM(AD6:AD7)</f>
        <v>106274.68799999999</v>
      </c>
    </row>
    <row r="11" spans="1:32" x14ac:dyDescent="0.25">
      <c r="A11" s="7" t="s">
        <v>20</v>
      </c>
    </row>
    <row r="12" spans="1:32" x14ac:dyDescent="0.25">
      <c r="A12" t="s">
        <v>21</v>
      </c>
    </row>
    <row r="13" spans="1:32" x14ac:dyDescent="0.25">
      <c r="A13" t="s">
        <v>22</v>
      </c>
      <c r="F13">
        <v>835808</v>
      </c>
      <c r="H13">
        <v>0.26500000000000001</v>
      </c>
      <c r="I13">
        <f>$H$13*F13</f>
        <v>221489.12000000002</v>
      </c>
      <c r="J13" s="2">
        <f>F13-I13</f>
        <v>614318.88</v>
      </c>
      <c r="L13" s="8">
        <v>0</v>
      </c>
      <c r="M13" s="8"/>
      <c r="N13" s="8">
        <v>0</v>
      </c>
      <c r="O13" s="8"/>
      <c r="P13" s="8">
        <v>122863.776</v>
      </c>
      <c r="Q13" s="8"/>
      <c r="R13" s="8">
        <v>122863.776</v>
      </c>
      <c r="S13" s="8"/>
      <c r="T13" s="8">
        <v>122863.776</v>
      </c>
      <c r="U13" s="8"/>
      <c r="V13" s="8">
        <v>122863.776</v>
      </c>
      <c r="W13" s="8"/>
      <c r="X13" s="8">
        <v>0</v>
      </c>
      <c r="Y13" s="8"/>
      <c r="Z13" s="8">
        <v>122863.776</v>
      </c>
      <c r="AA13" s="8"/>
      <c r="AB13" s="8">
        <v>0</v>
      </c>
      <c r="AC13" s="8"/>
      <c r="AD13" s="8">
        <v>0</v>
      </c>
    </row>
    <row r="14" spans="1:32" x14ac:dyDescent="0.25">
      <c r="A14" t="s">
        <v>23</v>
      </c>
      <c r="F14">
        <v>835808</v>
      </c>
      <c r="I14">
        <f>$H$13*F14</f>
        <v>221489.12000000002</v>
      </c>
      <c r="J14" s="2">
        <f>F14-I14</f>
        <v>614318.88</v>
      </c>
      <c r="L14" s="8">
        <v>0</v>
      </c>
      <c r="M14" s="8"/>
      <c r="N14" s="8">
        <v>0</v>
      </c>
      <c r="O14" s="8"/>
      <c r="P14" s="8">
        <v>122863.776</v>
      </c>
      <c r="Q14" s="8"/>
      <c r="R14" s="8">
        <v>122863.776</v>
      </c>
      <c r="S14" s="8"/>
      <c r="T14" s="8">
        <v>122863.776</v>
      </c>
      <c r="U14" s="8"/>
      <c r="V14" s="8">
        <v>122863.776</v>
      </c>
      <c r="W14" s="8"/>
      <c r="X14" s="8">
        <v>0</v>
      </c>
      <c r="Y14" s="8"/>
      <c r="Z14" s="8">
        <v>122863.776</v>
      </c>
      <c r="AA14" s="8"/>
      <c r="AB14" s="8">
        <v>0</v>
      </c>
      <c r="AC14" s="8"/>
      <c r="AD14" s="8">
        <v>0</v>
      </c>
    </row>
    <row r="15" spans="1:32" x14ac:dyDescent="0.25">
      <c r="A15" t="s">
        <v>24</v>
      </c>
      <c r="F15">
        <v>586613</v>
      </c>
      <c r="I15">
        <f>$H$13*F15</f>
        <v>155452.44500000001</v>
      </c>
      <c r="J15" s="2">
        <f>F15-I15</f>
        <v>431160.55499999999</v>
      </c>
      <c r="L15" s="8">
        <v>0</v>
      </c>
      <c r="M15" s="8"/>
      <c r="N15" s="8">
        <v>0</v>
      </c>
      <c r="O15" s="8"/>
      <c r="P15" s="8">
        <v>86232.111000000004</v>
      </c>
      <c r="Q15" s="8"/>
      <c r="R15" s="8">
        <v>86232.111000000004</v>
      </c>
      <c r="S15" s="8"/>
      <c r="T15" s="8">
        <v>86232.111000000004</v>
      </c>
      <c r="U15" s="8"/>
      <c r="V15" s="8">
        <v>86232.111000000004</v>
      </c>
      <c r="W15" s="8"/>
      <c r="X15" s="8">
        <v>0</v>
      </c>
      <c r="Y15" s="8"/>
      <c r="Z15" s="8">
        <v>86232.111000000004</v>
      </c>
      <c r="AA15" s="8"/>
      <c r="AB15" s="8">
        <v>0</v>
      </c>
      <c r="AC15" s="8"/>
      <c r="AD15" s="8">
        <v>0</v>
      </c>
    </row>
    <row r="16" spans="1:32" x14ac:dyDescent="0.25">
      <c r="L16" s="8">
        <v>0</v>
      </c>
      <c r="M16" s="8"/>
      <c r="N16" s="8">
        <v>0</v>
      </c>
      <c r="O16" s="8"/>
      <c r="P16" s="8">
        <v>0</v>
      </c>
      <c r="Q16" s="8"/>
      <c r="R16" s="8">
        <v>0</v>
      </c>
      <c r="S16" s="8"/>
      <c r="T16" s="8">
        <v>0</v>
      </c>
      <c r="U16" s="8"/>
      <c r="V16" s="8">
        <v>0</v>
      </c>
      <c r="W16" s="8"/>
      <c r="X16" s="8">
        <v>0</v>
      </c>
      <c r="Y16" s="8"/>
      <c r="Z16" s="8">
        <v>0</v>
      </c>
      <c r="AA16" s="8"/>
      <c r="AB16" s="8">
        <v>0</v>
      </c>
      <c r="AC16" s="8"/>
      <c r="AD16" s="8">
        <v>0</v>
      </c>
    </row>
    <row r="17" spans="1:32" x14ac:dyDescent="0.25">
      <c r="A17" t="s">
        <v>25</v>
      </c>
      <c r="F17">
        <v>695368</v>
      </c>
      <c r="I17">
        <f>$H$13*F17</f>
        <v>184272.52000000002</v>
      </c>
      <c r="J17" s="2">
        <f>F17-I17</f>
        <v>511095.48</v>
      </c>
      <c r="L17" s="8">
        <v>204438.19200000001</v>
      </c>
      <c r="M17" s="8"/>
      <c r="N17" s="8">
        <v>0</v>
      </c>
      <c r="O17" s="8"/>
      <c r="P17" s="8">
        <v>0</v>
      </c>
      <c r="Q17" s="8"/>
      <c r="R17" s="8">
        <v>0</v>
      </c>
      <c r="S17" s="8"/>
      <c r="T17" s="8">
        <v>0</v>
      </c>
      <c r="U17" s="8"/>
      <c r="V17" s="8">
        <v>0</v>
      </c>
      <c r="W17" s="8"/>
      <c r="X17" s="8">
        <v>204438.19200000001</v>
      </c>
      <c r="Y17" s="8"/>
      <c r="Z17" s="8">
        <v>0</v>
      </c>
      <c r="AA17" s="8"/>
      <c r="AB17" s="8">
        <v>0</v>
      </c>
      <c r="AC17" s="8"/>
      <c r="AD17" s="8">
        <v>102219.09600000001</v>
      </c>
    </row>
    <row r="18" spans="1:32" x14ac:dyDescent="0.25">
      <c r="L18" s="8">
        <v>0</v>
      </c>
      <c r="M18" s="8"/>
      <c r="N18" s="8">
        <v>0</v>
      </c>
      <c r="O18" s="8"/>
      <c r="P18" s="8">
        <v>0</v>
      </c>
      <c r="Q18" s="8"/>
      <c r="R18" s="8">
        <v>0</v>
      </c>
      <c r="S18" s="8"/>
      <c r="T18" s="8">
        <v>0</v>
      </c>
      <c r="U18" s="8"/>
      <c r="V18" s="8">
        <v>0</v>
      </c>
      <c r="W18" s="8"/>
      <c r="X18" s="8">
        <v>0</v>
      </c>
      <c r="Y18" s="8"/>
      <c r="Z18" s="8">
        <v>0</v>
      </c>
      <c r="AA18" s="8"/>
      <c r="AB18" s="8">
        <v>0</v>
      </c>
      <c r="AC18" s="8"/>
      <c r="AD18" s="8">
        <v>0</v>
      </c>
    </row>
    <row r="19" spans="1:32" x14ac:dyDescent="0.25">
      <c r="A19" t="s">
        <v>26</v>
      </c>
      <c r="F19" s="9">
        <v>205146</v>
      </c>
      <c r="I19">
        <f>$H$13*F19</f>
        <v>54363.69</v>
      </c>
      <c r="J19" s="10">
        <f>F19-I19</f>
        <v>150782.31</v>
      </c>
      <c r="L19" s="11">
        <v>0</v>
      </c>
      <c r="M19" s="8"/>
      <c r="N19" s="11">
        <v>0</v>
      </c>
      <c r="O19" s="8"/>
      <c r="P19" s="11">
        <v>0</v>
      </c>
      <c r="Q19" s="8"/>
      <c r="R19" s="11">
        <v>0</v>
      </c>
      <c r="S19" s="8"/>
      <c r="T19" s="11">
        <v>0</v>
      </c>
      <c r="U19" s="8"/>
      <c r="V19" s="11">
        <v>0</v>
      </c>
      <c r="W19" s="8"/>
      <c r="X19" s="11">
        <v>150782</v>
      </c>
      <c r="Y19" s="8"/>
      <c r="Z19" s="11">
        <v>0</v>
      </c>
      <c r="AA19" s="8"/>
      <c r="AB19" s="11">
        <v>0</v>
      </c>
      <c r="AC19" s="8"/>
      <c r="AD19" s="11">
        <v>0</v>
      </c>
      <c r="AF19">
        <f>1-0.265</f>
        <v>0.73499999999999999</v>
      </c>
    </row>
    <row r="20" spans="1:32" x14ac:dyDescent="0.25">
      <c r="B20" s="7" t="s">
        <v>27</v>
      </c>
      <c r="F20">
        <f>F19+F17+F15+F14+F13</f>
        <v>3158743</v>
      </c>
      <c r="J20" s="12">
        <f>SUM(J13:J19)</f>
        <v>2321676.105</v>
      </c>
      <c r="L20" s="12">
        <f>SUM(L13:L19)</f>
        <v>204438.19200000001</v>
      </c>
      <c r="N20" s="13">
        <f>SUM(N13:N19)</f>
        <v>0</v>
      </c>
      <c r="P20" s="12">
        <f>SUM(P13:P19)</f>
        <v>331959.663</v>
      </c>
      <c r="R20" s="12">
        <f>SUM(R13:R19)</f>
        <v>331959.663</v>
      </c>
      <c r="T20" s="12">
        <f>SUM(T13:T19)</f>
        <v>331959.663</v>
      </c>
      <c r="V20" s="12">
        <f>SUM(V13:V19)</f>
        <v>331959.663</v>
      </c>
      <c r="X20" s="12">
        <f>SUM(X13:X19)</f>
        <v>355220.19200000004</v>
      </c>
      <c r="Z20" s="12">
        <f>SUM(Z13:Z19)</f>
        <v>331959.663</v>
      </c>
      <c r="AB20" s="12">
        <f>SUM(AB13:AB19)</f>
        <v>0</v>
      </c>
      <c r="AD20" s="12">
        <f>SUM(AD13:AD19)</f>
        <v>102219.09600000001</v>
      </c>
    </row>
    <row r="23" spans="1:32" x14ac:dyDescent="0.25">
      <c r="A23" s="7" t="s">
        <v>28</v>
      </c>
    </row>
    <row r="24" spans="1:32" x14ac:dyDescent="0.25">
      <c r="A24" t="s">
        <v>29</v>
      </c>
    </row>
    <row r="25" spans="1:32" x14ac:dyDescent="0.25">
      <c r="A25" t="s">
        <v>30</v>
      </c>
      <c r="F25">
        <v>71996</v>
      </c>
      <c r="I25">
        <f>$H$26*F25</f>
        <v>19114.938000000002</v>
      </c>
      <c r="J25" s="2">
        <f>F25-I25</f>
        <v>52881.061999999998</v>
      </c>
      <c r="L25" s="8">
        <v>0</v>
      </c>
      <c r="M25" s="8"/>
      <c r="N25" s="8">
        <v>0</v>
      </c>
      <c r="O25" s="8"/>
      <c r="P25" s="8">
        <v>18508.35701</v>
      </c>
      <c r="Q25" s="8"/>
      <c r="R25" s="8">
        <v>5288.0988549999993</v>
      </c>
      <c r="S25" s="8"/>
      <c r="T25" s="8">
        <v>18508.35701</v>
      </c>
      <c r="U25" s="8"/>
      <c r="V25" s="8">
        <v>5288.0988549999993</v>
      </c>
      <c r="W25" s="8"/>
      <c r="X25" s="8">
        <v>0</v>
      </c>
      <c r="Y25" s="8"/>
      <c r="Z25" s="8">
        <v>5288.0988549999993</v>
      </c>
      <c r="AA25" s="8"/>
      <c r="AB25" s="8">
        <v>0</v>
      </c>
      <c r="AC25" s="8"/>
      <c r="AD25" s="8">
        <v>0</v>
      </c>
    </row>
    <row r="26" spans="1:32" x14ac:dyDescent="0.25">
      <c r="H26">
        <v>0.26550000000000001</v>
      </c>
      <c r="L26" s="8">
        <v>0</v>
      </c>
      <c r="M26" s="8"/>
      <c r="N26" s="8">
        <v>0</v>
      </c>
      <c r="O26" s="8"/>
      <c r="P26" s="8">
        <v>0</v>
      </c>
      <c r="Q26" s="8"/>
      <c r="R26" s="8">
        <v>0</v>
      </c>
      <c r="S26" s="8"/>
      <c r="T26" s="8">
        <v>0</v>
      </c>
      <c r="U26" s="8"/>
      <c r="V26" s="8">
        <v>0</v>
      </c>
      <c r="W26" s="8"/>
      <c r="X26" s="8">
        <v>0</v>
      </c>
      <c r="Y26" s="8"/>
      <c r="Z26" s="8">
        <v>0</v>
      </c>
      <c r="AA26" s="8"/>
      <c r="AB26" s="8">
        <v>0</v>
      </c>
      <c r="AC26" s="8"/>
      <c r="AD26" s="8">
        <v>0</v>
      </c>
    </row>
    <row r="27" spans="1:32" x14ac:dyDescent="0.25">
      <c r="A27" t="s">
        <v>31</v>
      </c>
      <c r="L27" s="8">
        <v>0</v>
      </c>
      <c r="M27" s="8"/>
      <c r="N27" s="8">
        <v>0</v>
      </c>
      <c r="O27" s="8"/>
      <c r="P27" s="8">
        <v>0</v>
      </c>
      <c r="Q27" s="8"/>
      <c r="R27" s="8">
        <v>0</v>
      </c>
      <c r="S27" s="8"/>
      <c r="T27" s="8">
        <v>0</v>
      </c>
      <c r="U27" s="8"/>
      <c r="V27" s="8">
        <v>0</v>
      </c>
      <c r="W27" s="8"/>
      <c r="X27" s="8">
        <v>0</v>
      </c>
      <c r="Y27" s="8"/>
      <c r="Z27" s="8">
        <v>0</v>
      </c>
      <c r="AA27" s="8"/>
      <c r="AB27" s="8">
        <v>0</v>
      </c>
      <c r="AC27" s="8"/>
      <c r="AD27" s="8">
        <v>0</v>
      </c>
    </row>
    <row r="28" spans="1:32" x14ac:dyDescent="0.25">
      <c r="A28" t="s">
        <v>32</v>
      </c>
      <c r="F28">
        <v>978283</v>
      </c>
      <c r="I28">
        <f>$H$26*F28</f>
        <v>259734.13650000002</v>
      </c>
      <c r="J28" s="2">
        <f>F28-I28</f>
        <v>718548.86349999998</v>
      </c>
      <c r="L28" s="8">
        <v>92017.836819999997</v>
      </c>
      <c r="M28" s="8"/>
      <c r="N28" s="8">
        <v>0</v>
      </c>
      <c r="O28" s="8"/>
      <c r="P28" s="8">
        <v>70095.457704999993</v>
      </c>
      <c r="Q28" s="8"/>
      <c r="R28" s="8">
        <v>70095.457704999993</v>
      </c>
      <c r="S28" s="8"/>
      <c r="T28" s="8">
        <v>70095.457704999993</v>
      </c>
      <c r="U28" s="8"/>
      <c r="V28" s="8">
        <v>70095.457704999993</v>
      </c>
      <c r="W28" s="8"/>
      <c r="X28" s="8">
        <v>92017.836819999997</v>
      </c>
      <c r="Y28" s="8"/>
      <c r="Z28" s="8">
        <v>0</v>
      </c>
      <c r="AA28" s="8"/>
      <c r="AB28" s="8">
        <v>0</v>
      </c>
      <c r="AC28" s="8"/>
      <c r="AD28" s="8">
        <v>184035.67363999999</v>
      </c>
    </row>
    <row r="29" spans="1:32" x14ac:dyDescent="0.25">
      <c r="L29" s="8">
        <v>0</v>
      </c>
      <c r="M29" s="8"/>
      <c r="N29" s="8">
        <v>0</v>
      </c>
      <c r="O29" s="8"/>
      <c r="P29" s="8">
        <v>0</v>
      </c>
      <c r="Q29" s="8"/>
      <c r="R29" s="8">
        <v>0</v>
      </c>
      <c r="S29" s="8"/>
      <c r="T29" s="8">
        <v>0</v>
      </c>
      <c r="U29" s="8"/>
      <c r="V29" s="8">
        <v>0</v>
      </c>
      <c r="W29" s="8"/>
      <c r="X29" s="8">
        <v>0</v>
      </c>
      <c r="Y29" s="8"/>
      <c r="Z29" s="8">
        <v>0</v>
      </c>
      <c r="AA29" s="8"/>
      <c r="AB29" s="8">
        <v>0</v>
      </c>
      <c r="AC29" s="8"/>
      <c r="AD29" s="8">
        <v>0</v>
      </c>
    </row>
    <row r="30" spans="1:32" x14ac:dyDescent="0.25">
      <c r="A30" t="s">
        <v>33</v>
      </c>
      <c r="F30">
        <v>868822</v>
      </c>
      <c r="I30">
        <f>$H$26*F30</f>
        <v>230672.24100000001</v>
      </c>
      <c r="J30" s="2">
        <f>F30-I30</f>
        <v>638149.75899999996</v>
      </c>
      <c r="L30" s="8">
        <v>159537.46178499999</v>
      </c>
      <c r="M30" s="8"/>
      <c r="N30" s="8">
        <v>0</v>
      </c>
      <c r="O30" s="8"/>
      <c r="P30" s="8">
        <v>0</v>
      </c>
      <c r="Q30" s="8"/>
      <c r="R30" s="8">
        <v>0</v>
      </c>
      <c r="S30" s="8"/>
      <c r="T30" s="8">
        <v>0</v>
      </c>
      <c r="U30" s="8"/>
      <c r="V30" s="8">
        <v>0</v>
      </c>
      <c r="W30" s="8"/>
      <c r="X30" s="8">
        <v>159537.46178499999</v>
      </c>
      <c r="Y30" s="8"/>
      <c r="Z30" s="8">
        <v>0</v>
      </c>
      <c r="AA30" s="8"/>
      <c r="AB30" s="8">
        <v>0</v>
      </c>
      <c r="AC30" s="8"/>
      <c r="AD30" s="8">
        <v>319074.92356999998</v>
      </c>
    </row>
    <row r="31" spans="1:32" x14ac:dyDescent="0.25">
      <c r="L31" s="8">
        <v>0</v>
      </c>
      <c r="M31" s="8"/>
      <c r="N31" s="8">
        <v>0</v>
      </c>
      <c r="O31" s="8"/>
      <c r="P31" s="8">
        <v>0</v>
      </c>
      <c r="Q31" s="8"/>
      <c r="R31" s="8">
        <v>0</v>
      </c>
      <c r="S31" s="8"/>
      <c r="T31" s="8">
        <v>0</v>
      </c>
      <c r="U31" s="8"/>
      <c r="V31" s="8">
        <v>0</v>
      </c>
      <c r="W31" s="8"/>
      <c r="X31" s="8">
        <v>0</v>
      </c>
      <c r="Y31" s="8"/>
      <c r="Z31" s="8">
        <v>0</v>
      </c>
      <c r="AA31" s="8"/>
      <c r="AB31" s="8">
        <v>0</v>
      </c>
      <c r="AC31" s="8"/>
      <c r="AD31" s="8">
        <v>0</v>
      </c>
    </row>
    <row r="32" spans="1:32" x14ac:dyDescent="0.25">
      <c r="A32" t="s">
        <v>34</v>
      </c>
      <c r="F32">
        <v>728062</v>
      </c>
      <c r="I32">
        <f>$H$26*F32</f>
        <v>193300.46100000001</v>
      </c>
      <c r="J32" s="2">
        <f>F32-I32</f>
        <v>534761.53899999999</v>
      </c>
      <c r="L32" s="8">
        <v>133690.01749999999</v>
      </c>
      <c r="M32" s="8"/>
      <c r="N32" s="8">
        <v>0</v>
      </c>
      <c r="O32" s="8"/>
      <c r="P32" s="8">
        <v>85561.170499999993</v>
      </c>
      <c r="Q32" s="8"/>
      <c r="R32" s="8">
        <v>85561.170499999993</v>
      </c>
      <c r="S32" s="8"/>
      <c r="T32" s="8">
        <v>82887.590499999991</v>
      </c>
      <c r="U32" s="8"/>
      <c r="V32" s="8">
        <v>0</v>
      </c>
      <c r="W32" s="8"/>
      <c r="X32" s="8">
        <v>133690.01749999999</v>
      </c>
      <c r="Y32" s="8"/>
      <c r="Z32" s="8">
        <v>13368.634499999998</v>
      </c>
      <c r="AA32" s="8"/>
      <c r="AB32" s="8">
        <v>0</v>
      </c>
      <c r="AC32" s="8"/>
      <c r="AD32" s="8">
        <v>0</v>
      </c>
    </row>
    <row r="33" spans="1:32" x14ac:dyDescent="0.25">
      <c r="L33" s="8">
        <v>0</v>
      </c>
      <c r="M33" s="8"/>
      <c r="N33" s="8">
        <v>0</v>
      </c>
      <c r="O33" s="8"/>
      <c r="P33" s="8">
        <v>0</v>
      </c>
      <c r="Q33" s="8"/>
      <c r="R33" s="8">
        <v>0</v>
      </c>
      <c r="S33" s="8"/>
      <c r="T33" s="8">
        <v>0</v>
      </c>
      <c r="U33" s="8"/>
      <c r="V33" s="8">
        <v>0</v>
      </c>
      <c r="W33" s="8"/>
      <c r="X33" s="8">
        <v>0</v>
      </c>
      <c r="Y33" s="8"/>
      <c r="Z33" s="8">
        <v>0</v>
      </c>
      <c r="AA33" s="8"/>
      <c r="AB33" s="8">
        <v>0</v>
      </c>
      <c r="AC33" s="8"/>
      <c r="AD33" s="8">
        <v>0</v>
      </c>
    </row>
    <row r="34" spans="1:32" hidden="1" x14ac:dyDescent="0.25">
      <c r="A34" t="s">
        <v>35</v>
      </c>
      <c r="F34">
        <v>4730</v>
      </c>
      <c r="I34">
        <f>$H$26*F34</f>
        <v>1255.8150000000001</v>
      </c>
      <c r="J34" s="2">
        <f>F34-I34</f>
        <v>3474.1849999999999</v>
      </c>
      <c r="L34" s="8">
        <v>0</v>
      </c>
      <c r="M34" s="8"/>
      <c r="N34" s="8">
        <v>0</v>
      </c>
      <c r="O34" s="8"/>
      <c r="P34" s="8">
        <v>0</v>
      </c>
      <c r="Q34" s="8"/>
      <c r="R34" s="8">
        <v>0</v>
      </c>
      <c r="S34" s="8"/>
      <c r="T34" s="8">
        <v>0</v>
      </c>
      <c r="U34" s="8"/>
      <c r="V34" s="8">
        <v>0</v>
      </c>
      <c r="W34" s="8"/>
      <c r="X34" s="8">
        <v>0</v>
      </c>
      <c r="Y34" s="8"/>
      <c r="Z34" s="8">
        <v>0</v>
      </c>
      <c r="AA34" s="8"/>
      <c r="AB34" s="8">
        <v>0</v>
      </c>
      <c r="AC34" s="8"/>
      <c r="AD34" s="8">
        <v>0</v>
      </c>
    </row>
    <row r="35" spans="1:32" hidden="1" x14ac:dyDescent="0.25">
      <c r="A35" t="s">
        <v>36</v>
      </c>
      <c r="F35">
        <v>6480</v>
      </c>
      <c r="I35">
        <f>$H$26*F35</f>
        <v>1720.44</v>
      </c>
      <c r="J35" s="2">
        <f>F35-I35</f>
        <v>4759.5599999999995</v>
      </c>
      <c r="L35" s="8">
        <v>0</v>
      </c>
      <c r="M35" s="8"/>
      <c r="N35" s="8">
        <v>0</v>
      </c>
      <c r="O35" s="8"/>
      <c r="P35" s="8">
        <v>0</v>
      </c>
      <c r="Q35" s="8"/>
      <c r="R35" s="8">
        <v>0</v>
      </c>
      <c r="S35" s="8"/>
      <c r="T35" s="8">
        <v>0</v>
      </c>
      <c r="U35" s="8"/>
      <c r="V35" s="8">
        <v>0</v>
      </c>
      <c r="W35" s="8"/>
      <c r="X35" s="8">
        <v>0</v>
      </c>
      <c r="Y35" s="8"/>
      <c r="Z35" s="8">
        <v>0</v>
      </c>
      <c r="AA35" s="8"/>
      <c r="AB35" s="8">
        <v>0</v>
      </c>
      <c r="AC35" s="8"/>
      <c r="AD35" s="8">
        <v>0</v>
      </c>
    </row>
    <row r="36" spans="1:32" x14ac:dyDescent="0.25">
      <c r="A36" t="s">
        <v>37</v>
      </c>
      <c r="F36">
        <v>5508</v>
      </c>
      <c r="I36">
        <f>$H$26*F36</f>
        <v>1462.374</v>
      </c>
      <c r="J36" s="2">
        <v>5508</v>
      </c>
      <c r="L36" s="8">
        <v>0</v>
      </c>
      <c r="M36" s="8"/>
      <c r="N36" s="8">
        <v>5508</v>
      </c>
      <c r="O36" s="8"/>
      <c r="P36" s="8">
        <v>0</v>
      </c>
      <c r="Q36" s="8"/>
      <c r="R36" s="8">
        <v>0</v>
      </c>
      <c r="S36" s="8"/>
      <c r="T36" s="8">
        <v>0</v>
      </c>
      <c r="U36" s="8"/>
      <c r="V36" s="8">
        <v>0</v>
      </c>
      <c r="W36" s="8"/>
      <c r="X36" s="8">
        <v>0</v>
      </c>
      <c r="Y36" s="8"/>
      <c r="Z36" s="8">
        <v>0</v>
      </c>
      <c r="AA36" s="8"/>
      <c r="AB36" s="8">
        <v>0</v>
      </c>
      <c r="AC36" s="8"/>
      <c r="AD36" s="8">
        <v>0</v>
      </c>
    </row>
    <row r="37" spans="1:32" x14ac:dyDescent="0.25">
      <c r="A37" t="s">
        <v>38</v>
      </c>
      <c r="F37">
        <v>1348</v>
      </c>
      <c r="I37">
        <f>$H$26*F37</f>
        <v>357.89400000000001</v>
      </c>
      <c r="J37" s="2">
        <v>1348</v>
      </c>
      <c r="L37" s="8">
        <v>0</v>
      </c>
      <c r="M37" s="8"/>
      <c r="N37" s="8">
        <v>1348</v>
      </c>
      <c r="O37" s="8"/>
      <c r="P37" s="8">
        <v>0</v>
      </c>
      <c r="Q37" s="8"/>
      <c r="R37" s="8">
        <v>0</v>
      </c>
      <c r="S37" s="8"/>
      <c r="T37" s="8">
        <v>0</v>
      </c>
      <c r="U37" s="8"/>
      <c r="V37" s="8">
        <v>0</v>
      </c>
      <c r="W37" s="8"/>
      <c r="X37" s="8">
        <v>0</v>
      </c>
      <c r="Y37" s="8"/>
      <c r="Z37" s="8">
        <v>0</v>
      </c>
      <c r="AA37" s="8"/>
      <c r="AB37" s="8">
        <v>0</v>
      </c>
      <c r="AC37" s="8"/>
      <c r="AD37" s="8">
        <v>0</v>
      </c>
    </row>
    <row r="38" spans="1:32" x14ac:dyDescent="0.25">
      <c r="A38" t="s">
        <v>39</v>
      </c>
      <c r="F38" s="9">
        <v>2020208</v>
      </c>
      <c r="I38">
        <f>$H$26*F38</f>
        <v>536365.22400000005</v>
      </c>
      <c r="J38" s="10">
        <f>F38-I38+1012+358</f>
        <v>1485212.7760000001</v>
      </c>
      <c r="L38" s="11">
        <v>114309.98250000001</v>
      </c>
      <c r="M38" s="8"/>
      <c r="N38" s="11">
        <v>0</v>
      </c>
      <c r="O38" s="8"/>
      <c r="P38" s="11">
        <v>225438.82949999999</v>
      </c>
      <c r="Q38" s="8"/>
      <c r="R38" s="11">
        <v>226438.82949999999</v>
      </c>
      <c r="S38" s="8"/>
      <c r="T38" s="11">
        <v>225112.40950000001</v>
      </c>
      <c r="U38" s="8"/>
      <c r="V38" s="11">
        <v>225439</v>
      </c>
      <c r="W38" s="8"/>
      <c r="X38" s="11">
        <v>247309.98250000001</v>
      </c>
      <c r="Y38" s="8"/>
      <c r="Z38" s="11">
        <v>219631.36550000001</v>
      </c>
      <c r="AA38" s="8"/>
      <c r="AB38" s="11">
        <v>0</v>
      </c>
      <c r="AC38" s="8"/>
      <c r="AD38" s="11">
        <v>0</v>
      </c>
    </row>
    <row r="39" spans="1:32" x14ac:dyDescent="0.25">
      <c r="B39" s="7" t="s">
        <v>40</v>
      </c>
      <c r="F39">
        <f>SUM(F25:F38)</f>
        <v>4685437</v>
      </c>
      <c r="J39" s="12">
        <f>SUM(J25:J38)</f>
        <v>3444643.7445</v>
      </c>
      <c r="L39" s="12">
        <f>SUM(L25:L38)</f>
        <v>499555.29860500002</v>
      </c>
      <c r="N39" s="12">
        <f>SUM(N25:N38)</f>
        <v>6856</v>
      </c>
      <c r="P39" s="12">
        <f>SUM(P25:P38)</f>
        <v>399603.81471499999</v>
      </c>
      <c r="R39" s="12">
        <f>SUM(R25:R38)</f>
        <v>387383.55656</v>
      </c>
      <c r="T39" s="12">
        <f>SUM(T25:T38)</f>
        <v>396603.81471499999</v>
      </c>
      <c r="V39" s="12">
        <f>SUM(V25:V38)</f>
        <v>300822.55656</v>
      </c>
      <c r="X39" s="12">
        <f>SUM(X25:X38)</f>
        <v>632555.29860500002</v>
      </c>
      <c r="Z39" s="12">
        <f>SUM(Z25:Z38)</f>
        <v>238288.09885500002</v>
      </c>
      <c r="AB39" s="12">
        <f>SUM(AB25:AB38)</f>
        <v>0</v>
      </c>
      <c r="AD39" s="12">
        <f>SUM(AD25:AD38)</f>
        <v>503110.59720999998</v>
      </c>
      <c r="AF39">
        <f>1-0.2655</f>
        <v>0.73449999999999993</v>
      </c>
    </row>
    <row r="41" spans="1:32" x14ac:dyDescent="0.25">
      <c r="A41" s="7" t="s">
        <v>41</v>
      </c>
    </row>
    <row r="42" spans="1:32" x14ac:dyDescent="0.25">
      <c r="A42" t="s">
        <v>42</v>
      </c>
    </row>
    <row r="43" spans="1:32" x14ac:dyDescent="0.25">
      <c r="A43" t="s">
        <v>43</v>
      </c>
      <c r="F43">
        <v>469144</v>
      </c>
      <c r="I43">
        <f>$H$48*F43</f>
        <v>123854.016</v>
      </c>
      <c r="J43" s="2">
        <f>F43-I43+0.4</f>
        <v>345290.38400000002</v>
      </c>
      <c r="L43" s="8">
        <v>0</v>
      </c>
      <c r="M43" s="8"/>
      <c r="N43" s="8">
        <v>0</v>
      </c>
      <c r="O43" s="8"/>
      <c r="P43" s="8">
        <v>0</v>
      </c>
      <c r="Q43" s="8"/>
      <c r="R43" s="8">
        <v>345289.984</v>
      </c>
      <c r="S43" s="8"/>
      <c r="T43" s="8">
        <v>0</v>
      </c>
      <c r="U43" s="8"/>
      <c r="V43" s="8">
        <v>0</v>
      </c>
      <c r="W43" s="8"/>
      <c r="X43" s="8">
        <v>0</v>
      </c>
      <c r="Y43" s="8"/>
      <c r="Z43" s="8">
        <v>0</v>
      </c>
      <c r="AA43" s="8"/>
      <c r="AB43" s="8">
        <v>0</v>
      </c>
      <c r="AC43" s="8"/>
      <c r="AD43" s="8">
        <v>0</v>
      </c>
    </row>
    <row r="44" spans="1:32" x14ac:dyDescent="0.25">
      <c r="A44" t="s">
        <v>44</v>
      </c>
      <c r="F44">
        <v>469144</v>
      </c>
      <c r="I44">
        <f>$H$48*F44</f>
        <v>123854.016</v>
      </c>
      <c r="J44" s="2">
        <f>F44-I44+0.4</f>
        <v>345290.38400000002</v>
      </c>
      <c r="L44" s="8">
        <v>0</v>
      </c>
      <c r="M44" s="8"/>
      <c r="N44" s="8">
        <v>0</v>
      </c>
      <c r="O44" s="8"/>
      <c r="P44" s="8">
        <v>69058.070399999997</v>
      </c>
      <c r="Q44" s="8"/>
      <c r="R44" s="8">
        <v>69058.070399999997</v>
      </c>
      <c r="S44" s="8"/>
      <c r="T44" s="8">
        <v>69058.070399999997</v>
      </c>
      <c r="U44" s="8"/>
      <c r="V44" s="8">
        <v>69058.070399999997</v>
      </c>
      <c r="W44" s="8"/>
      <c r="X44" s="8">
        <v>0</v>
      </c>
      <c r="Y44" s="8"/>
      <c r="Z44" s="8">
        <v>69058.070399999997</v>
      </c>
      <c r="AA44" s="8"/>
      <c r="AB44" s="8">
        <v>0</v>
      </c>
      <c r="AC44" s="8"/>
      <c r="AD44" s="8">
        <v>0</v>
      </c>
    </row>
    <row r="45" spans="1:32" x14ac:dyDescent="0.25">
      <c r="A45" t="s">
        <v>45</v>
      </c>
      <c r="F45">
        <v>469144</v>
      </c>
      <c r="I45">
        <f>$H$48*F45</f>
        <v>123854.016</v>
      </c>
      <c r="J45" s="2">
        <f>F45-I45+0.45</f>
        <v>345290.43400000001</v>
      </c>
      <c r="L45" s="8">
        <v>0</v>
      </c>
      <c r="M45" s="8"/>
      <c r="N45" s="8">
        <v>0</v>
      </c>
      <c r="O45" s="8"/>
      <c r="P45" s="8">
        <v>69058.070399999997</v>
      </c>
      <c r="Q45" s="8"/>
      <c r="R45" s="8">
        <v>69058.070399999997</v>
      </c>
      <c r="S45" s="8"/>
      <c r="T45" s="8">
        <v>69058.070399999997</v>
      </c>
      <c r="U45" s="8"/>
      <c r="V45" s="8">
        <v>69058.070399999997</v>
      </c>
      <c r="W45" s="8"/>
      <c r="X45" s="8">
        <v>0</v>
      </c>
      <c r="Y45" s="8"/>
      <c r="Z45" s="8">
        <v>69058.070399999997</v>
      </c>
      <c r="AA45" s="8"/>
      <c r="AB45" s="8">
        <v>0</v>
      </c>
      <c r="AC45" s="8"/>
      <c r="AD45" s="8">
        <v>0</v>
      </c>
    </row>
    <row r="46" spans="1:32" x14ac:dyDescent="0.25">
      <c r="A46" t="s">
        <v>46</v>
      </c>
      <c r="F46">
        <v>469144</v>
      </c>
      <c r="I46">
        <f>$H$48*F46</f>
        <v>123854.016</v>
      </c>
      <c r="J46" s="2">
        <f>F46-I46+0.45</f>
        <v>345290.43400000001</v>
      </c>
      <c r="L46" s="8">
        <v>0</v>
      </c>
      <c r="M46" s="8"/>
      <c r="N46" s="8">
        <v>0</v>
      </c>
      <c r="O46" s="8"/>
      <c r="P46" s="8">
        <v>69058.070399999997</v>
      </c>
      <c r="Q46" s="8"/>
      <c r="R46" s="8">
        <v>69058.070399999997</v>
      </c>
      <c r="S46" s="8"/>
      <c r="T46" s="8">
        <v>69058.070399999997</v>
      </c>
      <c r="U46" s="8"/>
      <c r="V46" s="8">
        <v>69058.070399999997</v>
      </c>
      <c r="W46" s="8"/>
      <c r="X46" s="8">
        <v>0</v>
      </c>
      <c r="Y46" s="8"/>
      <c r="Z46" s="8">
        <v>69058.070399999997</v>
      </c>
      <c r="AA46" s="8"/>
      <c r="AB46" s="8">
        <v>0</v>
      </c>
      <c r="AC46" s="8"/>
      <c r="AD46" s="8">
        <v>0</v>
      </c>
    </row>
    <row r="47" spans="1:32" x14ac:dyDescent="0.25">
      <c r="L47" s="8">
        <v>0</v>
      </c>
      <c r="M47" s="8"/>
      <c r="N47" s="8">
        <v>0</v>
      </c>
      <c r="O47" s="8"/>
      <c r="P47" s="8">
        <v>0</v>
      </c>
      <c r="Q47" s="8"/>
      <c r="R47" s="8">
        <v>0</v>
      </c>
      <c r="S47" s="8"/>
      <c r="T47" s="8">
        <v>0</v>
      </c>
      <c r="U47" s="8"/>
      <c r="V47" s="8">
        <v>0</v>
      </c>
      <c r="W47" s="8"/>
      <c r="X47" s="8">
        <v>0</v>
      </c>
      <c r="Y47" s="8"/>
      <c r="Z47" s="8">
        <v>0</v>
      </c>
      <c r="AA47" s="8"/>
      <c r="AB47" s="8">
        <v>0</v>
      </c>
      <c r="AC47" s="8"/>
      <c r="AD47" s="8">
        <v>0</v>
      </c>
    </row>
    <row r="48" spans="1:32" x14ac:dyDescent="0.25">
      <c r="A48" t="s">
        <v>47</v>
      </c>
      <c r="H48">
        <v>0.26400000000000001</v>
      </c>
      <c r="L48" s="8">
        <v>0</v>
      </c>
      <c r="M48" s="8"/>
      <c r="N48" s="8">
        <v>0</v>
      </c>
      <c r="O48" s="8"/>
      <c r="P48" s="8">
        <v>0</v>
      </c>
      <c r="Q48" s="8"/>
      <c r="R48" s="8">
        <v>0</v>
      </c>
      <c r="S48" s="8"/>
      <c r="T48" s="8">
        <v>0</v>
      </c>
      <c r="U48" s="8"/>
      <c r="V48" s="8">
        <v>0</v>
      </c>
      <c r="W48" s="8"/>
      <c r="X48" s="8">
        <v>0</v>
      </c>
      <c r="Y48" s="8"/>
      <c r="Z48" s="8">
        <v>0</v>
      </c>
      <c r="AA48" s="8"/>
      <c r="AB48" s="8">
        <v>0</v>
      </c>
      <c r="AC48" s="8"/>
      <c r="AD48" s="8">
        <v>0</v>
      </c>
    </row>
    <row r="49" spans="1:32" x14ac:dyDescent="0.25">
      <c r="A49" t="s">
        <v>48</v>
      </c>
      <c r="F49">
        <v>298351</v>
      </c>
      <c r="I49">
        <f t="shared" ref="I49:I58" si="0">$H$48*F49</f>
        <v>78764.664000000004</v>
      </c>
      <c r="J49" s="2">
        <f t="shared" ref="J49:J58" si="1">F49-I49+0.1</f>
        <v>219586.43600000002</v>
      </c>
      <c r="L49" s="8">
        <v>54896.767999999996</v>
      </c>
      <c r="M49" s="8"/>
      <c r="N49" s="8">
        <v>0</v>
      </c>
      <c r="O49" s="8"/>
      <c r="P49" s="8">
        <v>0</v>
      </c>
      <c r="Q49" s="8"/>
      <c r="R49" s="8">
        <v>0</v>
      </c>
      <c r="S49" s="8"/>
      <c r="T49" s="8">
        <v>0</v>
      </c>
      <c r="U49" s="8"/>
      <c r="V49" s="8">
        <v>0</v>
      </c>
      <c r="W49" s="8"/>
      <c r="X49" s="8">
        <v>54896.767999999996</v>
      </c>
      <c r="Y49" s="8"/>
      <c r="Z49" s="8">
        <v>0</v>
      </c>
      <c r="AA49" s="8"/>
      <c r="AB49" s="8">
        <v>0</v>
      </c>
      <c r="AC49" s="8"/>
      <c r="AD49" s="8">
        <v>109793.53599999999</v>
      </c>
    </row>
    <row r="50" spans="1:32" x14ac:dyDescent="0.25">
      <c r="A50" t="s">
        <v>49</v>
      </c>
      <c r="F50">
        <v>298351</v>
      </c>
      <c r="I50">
        <f t="shared" si="0"/>
        <v>78764.664000000004</v>
      </c>
      <c r="J50" s="2">
        <f t="shared" si="1"/>
        <v>219586.43600000002</v>
      </c>
      <c r="L50" s="8">
        <v>54896.767999999996</v>
      </c>
      <c r="M50" s="8"/>
      <c r="N50" s="8">
        <v>0</v>
      </c>
      <c r="O50" s="8"/>
      <c r="P50" s="8">
        <v>0</v>
      </c>
      <c r="Q50" s="8"/>
      <c r="R50" s="8">
        <v>0</v>
      </c>
      <c r="S50" s="8"/>
      <c r="T50" s="8">
        <v>0</v>
      </c>
      <c r="U50" s="8"/>
      <c r="V50" s="8">
        <v>0</v>
      </c>
      <c r="W50" s="8"/>
      <c r="X50" s="8">
        <v>54896.767999999996</v>
      </c>
      <c r="Y50" s="8"/>
      <c r="Z50" s="8">
        <v>0</v>
      </c>
      <c r="AA50" s="8"/>
      <c r="AB50" s="8">
        <v>0</v>
      </c>
      <c r="AC50" s="8"/>
      <c r="AD50" s="8">
        <v>109793.53599999999</v>
      </c>
    </row>
    <row r="51" spans="1:32" x14ac:dyDescent="0.25">
      <c r="A51" t="s">
        <v>50</v>
      </c>
      <c r="F51">
        <v>298351</v>
      </c>
      <c r="I51">
        <f t="shared" si="0"/>
        <v>78764.664000000004</v>
      </c>
      <c r="J51" s="2">
        <f t="shared" si="1"/>
        <v>219586.43600000002</v>
      </c>
      <c r="L51" s="8">
        <v>54896.767999999996</v>
      </c>
      <c r="M51" s="8"/>
      <c r="N51" s="8">
        <v>0</v>
      </c>
      <c r="O51" s="8"/>
      <c r="P51" s="8">
        <v>0</v>
      </c>
      <c r="Q51" s="8"/>
      <c r="R51" s="8">
        <v>0</v>
      </c>
      <c r="S51" s="8"/>
      <c r="T51" s="8">
        <v>0</v>
      </c>
      <c r="U51" s="8"/>
      <c r="V51" s="8">
        <v>0</v>
      </c>
      <c r="W51" s="8"/>
      <c r="X51" s="8">
        <v>54896.767999999996</v>
      </c>
      <c r="Y51" s="8"/>
      <c r="Z51" s="8">
        <v>0</v>
      </c>
      <c r="AA51" s="8"/>
      <c r="AB51" s="8">
        <v>0</v>
      </c>
      <c r="AC51" s="8"/>
      <c r="AD51" s="8">
        <v>109793.53599999999</v>
      </c>
    </row>
    <row r="52" spans="1:32" x14ac:dyDescent="0.25">
      <c r="A52" t="s">
        <v>51</v>
      </c>
      <c r="F52">
        <v>298351</v>
      </c>
      <c r="I52">
        <f t="shared" si="0"/>
        <v>78764.664000000004</v>
      </c>
      <c r="J52" s="2">
        <f t="shared" si="1"/>
        <v>219586.43600000002</v>
      </c>
      <c r="L52" s="8">
        <v>219585.96799999999</v>
      </c>
      <c r="M52" s="8"/>
      <c r="N52" s="8">
        <v>0</v>
      </c>
      <c r="O52" s="8"/>
      <c r="P52" s="8">
        <v>0</v>
      </c>
      <c r="Q52" s="8"/>
      <c r="R52" s="8">
        <v>0</v>
      </c>
      <c r="S52" s="8"/>
      <c r="T52" s="8">
        <v>0</v>
      </c>
      <c r="U52" s="8"/>
      <c r="V52" s="8">
        <v>0</v>
      </c>
      <c r="W52" s="8"/>
      <c r="X52" s="8">
        <v>0</v>
      </c>
      <c r="Y52" s="8"/>
      <c r="Z52" s="8">
        <v>0</v>
      </c>
      <c r="AA52" s="8"/>
      <c r="AB52" s="8">
        <v>0</v>
      </c>
      <c r="AC52" s="8"/>
      <c r="AD52" s="8">
        <v>0</v>
      </c>
    </row>
    <row r="53" spans="1:32" x14ac:dyDescent="0.25">
      <c r="A53" t="s">
        <v>52</v>
      </c>
      <c r="F53">
        <v>298351</v>
      </c>
      <c r="I53">
        <f t="shared" si="0"/>
        <v>78764.664000000004</v>
      </c>
      <c r="J53" s="2">
        <f t="shared" si="1"/>
        <v>219586.43600000002</v>
      </c>
      <c r="L53" s="8">
        <v>54896.767999999996</v>
      </c>
      <c r="M53" s="8"/>
      <c r="N53" s="8">
        <v>0</v>
      </c>
      <c r="O53" s="8"/>
      <c r="P53" s="8">
        <v>0</v>
      </c>
      <c r="Q53" s="8"/>
      <c r="R53" s="8">
        <v>0</v>
      </c>
      <c r="S53" s="8"/>
      <c r="T53" s="8">
        <v>0</v>
      </c>
      <c r="U53" s="8"/>
      <c r="V53" s="8">
        <v>0</v>
      </c>
      <c r="W53" s="8"/>
      <c r="X53" s="8">
        <v>54896.767999999996</v>
      </c>
      <c r="Y53" s="8"/>
      <c r="Z53" s="8">
        <v>0</v>
      </c>
      <c r="AA53" s="8"/>
      <c r="AB53" s="8">
        <v>0</v>
      </c>
      <c r="AC53" s="8"/>
      <c r="AD53" s="8">
        <v>109793.53599999999</v>
      </c>
    </row>
    <row r="54" spans="1:32" x14ac:dyDescent="0.25">
      <c r="A54" t="s">
        <v>53</v>
      </c>
      <c r="F54">
        <v>298351</v>
      </c>
      <c r="I54">
        <f t="shared" si="0"/>
        <v>78764.664000000004</v>
      </c>
      <c r="J54" s="2">
        <f t="shared" si="1"/>
        <v>219586.43600000002</v>
      </c>
      <c r="L54" s="8">
        <v>219585.96799999999</v>
      </c>
      <c r="M54" s="8"/>
      <c r="N54" s="8">
        <v>0</v>
      </c>
      <c r="O54" s="8"/>
      <c r="P54" s="8">
        <v>0</v>
      </c>
      <c r="Q54" s="8"/>
      <c r="R54" s="8">
        <v>0</v>
      </c>
      <c r="S54" s="8"/>
      <c r="T54" s="8">
        <v>0</v>
      </c>
      <c r="U54" s="8"/>
      <c r="V54" s="8">
        <v>0</v>
      </c>
      <c r="W54" s="8"/>
      <c r="X54" s="8">
        <v>0</v>
      </c>
      <c r="Y54" s="8"/>
      <c r="Z54" s="8">
        <v>0</v>
      </c>
      <c r="AA54" s="8"/>
      <c r="AB54" s="8">
        <v>0</v>
      </c>
      <c r="AC54" s="8"/>
      <c r="AD54" s="8">
        <v>0</v>
      </c>
    </row>
    <row r="55" spans="1:32" x14ac:dyDescent="0.25">
      <c r="A55" t="s">
        <v>54</v>
      </c>
      <c r="F55">
        <v>298351</v>
      </c>
      <c r="I55">
        <f t="shared" si="0"/>
        <v>78764.664000000004</v>
      </c>
      <c r="J55" s="2">
        <f t="shared" si="1"/>
        <v>219586.43600000002</v>
      </c>
      <c r="L55" s="8">
        <v>219585.96799999999</v>
      </c>
      <c r="M55" s="8"/>
      <c r="N55" s="8">
        <v>0</v>
      </c>
      <c r="O55" s="8"/>
      <c r="P55" s="8">
        <v>0</v>
      </c>
      <c r="Q55" s="8"/>
      <c r="R55" s="8">
        <v>0</v>
      </c>
      <c r="S55" s="8"/>
      <c r="T55" s="8">
        <v>0</v>
      </c>
      <c r="U55" s="8"/>
      <c r="V55" s="8">
        <v>0</v>
      </c>
      <c r="W55" s="8"/>
      <c r="X55" s="8">
        <v>0</v>
      </c>
      <c r="Y55" s="8"/>
      <c r="Z55" s="8">
        <v>0</v>
      </c>
      <c r="AA55" s="8"/>
      <c r="AB55" s="8">
        <v>0</v>
      </c>
      <c r="AC55" s="8"/>
      <c r="AD55" s="8">
        <v>0</v>
      </c>
    </row>
    <row r="56" spans="1:32" x14ac:dyDescent="0.25">
      <c r="A56" t="s">
        <v>55</v>
      </c>
      <c r="F56">
        <v>298351</v>
      </c>
      <c r="I56">
        <f t="shared" si="0"/>
        <v>78764.664000000004</v>
      </c>
      <c r="J56" s="2">
        <f t="shared" si="1"/>
        <v>219586.43600000002</v>
      </c>
      <c r="L56" s="8">
        <v>54896.767999999996</v>
      </c>
      <c r="M56" s="8"/>
      <c r="N56" s="8">
        <v>0</v>
      </c>
      <c r="O56" s="8"/>
      <c r="P56" s="8">
        <v>0</v>
      </c>
      <c r="Q56" s="8"/>
      <c r="R56" s="8">
        <v>0</v>
      </c>
      <c r="S56" s="8"/>
      <c r="T56" s="8">
        <v>0</v>
      </c>
      <c r="U56" s="8"/>
      <c r="V56" s="8">
        <v>0</v>
      </c>
      <c r="W56" s="8"/>
      <c r="X56" s="8">
        <v>54896.767999999996</v>
      </c>
      <c r="Y56" s="8"/>
      <c r="Z56" s="8">
        <v>0</v>
      </c>
      <c r="AA56" s="8"/>
      <c r="AB56" s="8">
        <v>0</v>
      </c>
      <c r="AC56" s="8"/>
      <c r="AD56" s="8">
        <v>109793.53599999999</v>
      </c>
    </row>
    <row r="57" spans="1:32" x14ac:dyDescent="0.25">
      <c r="A57" t="s">
        <v>56</v>
      </c>
      <c r="F57">
        <v>298351</v>
      </c>
      <c r="I57">
        <f t="shared" si="0"/>
        <v>78764.664000000004</v>
      </c>
      <c r="J57" s="2">
        <f t="shared" si="1"/>
        <v>219586.43600000002</v>
      </c>
      <c r="L57" s="8">
        <v>54896.767999999996</v>
      </c>
      <c r="M57" s="8"/>
      <c r="N57" s="8">
        <v>0</v>
      </c>
      <c r="O57" s="8"/>
      <c r="P57" s="8">
        <v>0</v>
      </c>
      <c r="Q57" s="8"/>
      <c r="R57" s="8">
        <v>0</v>
      </c>
      <c r="S57" s="8"/>
      <c r="T57" s="8">
        <v>0</v>
      </c>
      <c r="U57" s="8"/>
      <c r="V57" s="8">
        <v>0</v>
      </c>
      <c r="W57" s="8"/>
      <c r="X57" s="8">
        <v>54896.767999999996</v>
      </c>
      <c r="Y57" s="8"/>
      <c r="Z57" s="8">
        <v>0</v>
      </c>
      <c r="AA57" s="8"/>
      <c r="AB57" s="8">
        <v>0</v>
      </c>
      <c r="AC57" s="8"/>
      <c r="AD57" s="8">
        <v>109793.53599999999</v>
      </c>
    </row>
    <row r="58" spans="1:32" x14ac:dyDescent="0.25">
      <c r="A58" t="s">
        <v>57</v>
      </c>
      <c r="F58">
        <v>298351</v>
      </c>
      <c r="I58">
        <f t="shared" si="0"/>
        <v>78764.664000000004</v>
      </c>
      <c r="J58" s="2">
        <f t="shared" si="1"/>
        <v>219586.43600000002</v>
      </c>
      <c r="L58" s="8">
        <v>54896.767999999996</v>
      </c>
      <c r="M58" s="8"/>
      <c r="N58" s="8">
        <v>0</v>
      </c>
      <c r="O58" s="8"/>
      <c r="P58" s="8">
        <v>0</v>
      </c>
      <c r="Q58" s="8"/>
      <c r="R58" s="8">
        <v>0</v>
      </c>
      <c r="S58" s="8"/>
      <c r="T58" s="8">
        <v>0</v>
      </c>
      <c r="U58" s="8"/>
      <c r="V58" s="8">
        <v>0</v>
      </c>
      <c r="W58" s="8"/>
      <c r="X58" s="8">
        <v>54896.767999999996</v>
      </c>
      <c r="Y58" s="8"/>
      <c r="Z58" s="8">
        <v>0</v>
      </c>
      <c r="AA58" s="8"/>
      <c r="AB58" s="8">
        <v>0</v>
      </c>
      <c r="AC58" s="8"/>
      <c r="AD58" s="8">
        <v>109793.53599999999</v>
      </c>
    </row>
    <row r="59" spans="1:32" x14ac:dyDescent="0.25">
      <c r="L59" s="8">
        <v>0</v>
      </c>
      <c r="M59" s="8"/>
      <c r="N59" s="8">
        <v>0</v>
      </c>
      <c r="O59" s="8"/>
      <c r="P59" s="8">
        <v>0</v>
      </c>
      <c r="Q59" s="8"/>
      <c r="R59" s="8">
        <v>0</v>
      </c>
      <c r="S59" s="8"/>
      <c r="T59" s="8">
        <v>0</v>
      </c>
      <c r="U59" s="8"/>
      <c r="V59" s="8">
        <v>0</v>
      </c>
      <c r="W59" s="8"/>
      <c r="X59" s="8">
        <v>0</v>
      </c>
      <c r="Y59" s="8"/>
      <c r="Z59" s="8">
        <v>0</v>
      </c>
      <c r="AA59" s="8"/>
      <c r="AB59" s="8">
        <v>0</v>
      </c>
      <c r="AC59" s="8"/>
      <c r="AD59" s="8">
        <v>0</v>
      </c>
    </row>
    <row r="60" spans="1:32" x14ac:dyDescent="0.25">
      <c r="A60" t="s">
        <v>58</v>
      </c>
      <c r="L60" s="8">
        <v>0</v>
      </c>
      <c r="M60" s="8"/>
      <c r="N60" s="8">
        <v>0</v>
      </c>
      <c r="O60" s="8"/>
      <c r="P60" s="8">
        <v>0</v>
      </c>
      <c r="Q60" s="8"/>
      <c r="R60" s="8">
        <v>0</v>
      </c>
      <c r="S60" s="8"/>
      <c r="T60" s="8">
        <v>0</v>
      </c>
      <c r="U60" s="8"/>
      <c r="V60" s="8">
        <v>0</v>
      </c>
      <c r="W60" s="8"/>
      <c r="X60" s="8">
        <v>0</v>
      </c>
      <c r="Y60" s="8"/>
      <c r="Z60" s="8">
        <v>0</v>
      </c>
      <c r="AA60" s="8"/>
      <c r="AB60" s="8">
        <v>0</v>
      </c>
      <c r="AC60" s="8"/>
      <c r="AD60" s="8">
        <v>0</v>
      </c>
    </row>
    <row r="61" spans="1:32" x14ac:dyDescent="0.25">
      <c r="A61" t="s">
        <v>59</v>
      </c>
      <c r="F61">
        <v>439447</v>
      </c>
      <c r="I61">
        <f>$H$48*F61</f>
        <v>116014.008</v>
      </c>
      <c r="J61" s="2">
        <f>F61-I61+0.45</f>
        <v>323433.44199999998</v>
      </c>
      <c r="L61" s="8">
        <v>40867.335039999998</v>
      </c>
      <c r="M61" s="8"/>
      <c r="N61" s="8">
        <v>0</v>
      </c>
      <c r="O61" s="8"/>
      <c r="P61" s="8">
        <v>30764.788800000002</v>
      </c>
      <c r="Q61" s="8"/>
      <c r="R61" s="8">
        <v>21254.1888</v>
      </c>
      <c r="S61" s="8"/>
      <c r="T61" s="8">
        <v>26252.788800000002</v>
      </c>
      <c r="U61" s="8"/>
      <c r="V61" s="8">
        <v>24412.788800000002</v>
      </c>
      <c r="W61" s="8"/>
      <c r="X61" s="8">
        <v>58627.335039999998</v>
      </c>
      <c r="Y61" s="8"/>
      <c r="Z61" s="8">
        <v>25516.788800000002</v>
      </c>
      <c r="AA61" s="8"/>
      <c r="AB61" s="8">
        <v>0</v>
      </c>
      <c r="AC61" s="8"/>
      <c r="AD61" s="8">
        <v>95736.670079999996</v>
      </c>
    </row>
    <row r="62" spans="1:32" x14ac:dyDescent="0.25">
      <c r="A62" t="s">
        <v>60</v>
      </c>
      <c r="F62">
        <v>439447</v>
      </c>
      <c r="I62">
        <f>$H$48*F62</f>
        <v>116014.008</v>
      </c>
      <c r="J62" s="2">
        <f>F62-I62+0.45</f>
        <v>323433.44199999998</v>
      </c>
      <c r="L62" s="8">
        <v>40867.335039999998</v>
      </c>
      <c r="M62" s="8"/>
      <c r="N62" s="8">
        <v>0</v>
      </c>
      <c r="O62" s="8"/>
      <c r="P62" s="8">
        <v>30764.788800000002</v>
      </c>
      <c r="Q62" s="8"/>
      <c r="R62" s="8">
        <v>21254.1888</v>
      </c>
      <c r="S62" s="8"/>
      <c r="T62" s="8">
        <v>26252.788800000002</v>
      </c>
      <c r="U62" s="8"/>
      <c r="V62" s="8">
        <v>24412.788800000002</v>
      </c>
      <c r="W62" s="8"/>
      <c r="X62" s="8">
        <v>58627.335039999998</v>
      </c>
      <c r="Y62" s="8"/>
      <c r="Z62" s="8">
        <v>25516.788800000002</v>
      </c>
      <c r="AA62" s="8"/>
      <c r="AB62" s="8">
        <v>0</v>
      </c>
      <c r="AC62" s="8"/>
      <c r="AD62" s="8">
        <v>95736.670079999996</v>
      </c>
    </row>
    <row r="63" spans="1:32" x14ac:dyDescent="0.25">
      <c r="A63" t="s">
        <v>61</v>
      </c>
      <c r="F63" s="9">
        <v>439447</v>
      </c>
      <c r="I63">
        <f>$H$48*F63</f>
        <v>116014.008</v>
      </c>
      <c r="J63" s="10">
        <f>F63-I63+0.45</f>
        <v>323433.44199999998</v>
      </c>
      <c r="L63" s="14">
        <v>34896</v>
      </c>
      <c r="M63" s="8"/>
      <c r="N63" s="11"/>
      <c r="O63" s="8"/>
      <c r="P63" s="11">
        <v>57537</v>
      </c>
      <c r="Q63" s="8"/>
      <c r="R63" s="11">
        <v>7500</v>
      </c>
      <c r="S63" s="8"/>
      <c r="T63" s="11">
        <v>66561</v>
      </c>
      <c r="U63" s="8"/>
      <c r="V63" s="11">
        <v>70025</v>
      </c>
      <c r="W63" s="8"/>
      <c r="X63" s="11">
        <v>59271</v>
      </c>
      <c r="Y63" s="8"/>
      <c r="Z63" s="11">
        <v>27642</v>
      </c>
      <c r="AA63" s="8"/>
      <c r="AB63" s="11"/>
      <c r="AC63" s="8"/>
      <c r="AD63" s="11"/>
    </row>
    <row r="64" spans="1:32" x14ac:dyDescent="0.25">
      <c r="B64" s="7" t="s">
        <v>62</v>
      </c>
      <c r="F64">
        <f>SUM(F43:F63)</f>
        <v>6178427</v>
      </c>
      <c r="J64" s="12">
        <f>SUM(J43:J63)</f>
        <v>4547326.3220000006</v>
      </c>
      <c r="L64" s="12">
        <f>SUM(L43:L63)</f>
        <v>1159665.9500800001</v>
      </c>
      <c r="N64" s="13">
        <f>SUM(N43:N63)</f>
        <v>0</v>
      </c>
      <c r="P64" s="12">
        <f>SUM(P43:P63)</f>
        <v>326240.78879999998</v>
      </c>
      <c r="R64" s="12">
        <f>SUM(R43:R63)</f>
        <v>602472.57279999997</v>
      </c>
      <c r="T64" s="12">
        <f>SUM(T43:T63)</f>
        <v>326240.78879999998</v>
      </c>
      <c r="V64" s="12">
        <f>SUM(V43:V63)</f>
        <v>326024.78879999998</v>
      </c>
      <c r="X64" s="12">
        <f>SUM(X43:X63)</f>
        <v>560803.04607999988</v>
      </c>
      <c r="Z64" s="12">
        <f>SUM(Z43:Z63)</f>
        <v>285849.78879999998</v>
      </c>
      <c r="AB64" s="12">
        <f>SUM(AB43:AB63)</f>
        <v>0</v>
      </c>
      <c r="AD64" s="12">
        <f>SUM(AD43:AD63)</f>
        <v>960028.09215999977</v>
      </c>
      <c r="AF64">
        <f>1-0.264</f>
        <v>0.73599999999999999</v>
      </c>
    </row>
    <row r="66" spans="1:30" x14ac:dyDescent="0.25">
      <c r="A66" s="7" t="s">
        <v>63</v>
      </c>
    </row>
    <row r="67" spans="1:30" x14ac:dyDescent="0.25">
      <c r="A67" t="s">
        <v>64</v>
      </c>
      <c r="F67">
        <v>86362</v>
      </c>
      <c r="J67" s="2">
        <f>F67-I67</f>
        <v>86362</v>
      </c>
      <c r="AB67" s="8">
        <v>86362</v>
      </c>
    </row>
    <row r="68" spans="1:30" x14ac:dyDescent="0.25">
      <c r="A68" t="s">
        <v>65</v>
      </c>
      <c r="F68" s="9">
        <v>129543</v>
      </c>
      <c r="J68" s="10">
        <f>F68-I68</f>
        <v>129543</v>
      </c>
      <c r="L68" s="9"/>
      <c r="N68" s="9"/>
      <c r="P68" s="9"/>
      <c r="R68" s="9"/>
      <c r="T68" s="9"/>
      <c r="V68" s="9"/>
      <c r="X68" s="9"/>
      <c r="Z68" s="9"/>
      <c r="AB68" s="11">
        <v>129543</v>
      </c>
      <c r="AD68" s="9"/>
    </row>
    <row r="69" spans="1:30" x14ac:dyDescent="0.25">
      <c r="B69" s="7" t="s">
        <v>66</v>
      </c>
      <c r="F69">
        <f>SUM(F67:F68)</f>
        <v>215905</v>
      </c>
      <c r="J69" s="12">
        <f>SUM(J67:J68)</f>
        <v>215905</v>
      </c>
      <c r="L69" s="12">
        <f>SUM(L67:L68)</f>
        <v>0</v>
      </c>
      <c r="N69" s="12">
        <f>SUM(N67:N68)</f>
        <v>0</v>
      </c>
      <c r="P69" s="12">
        <f>SUM(P67:P68)</f>
        <v>0</v>
      </c>
      <c r="R69" s="12">
        <f>SUM(R67:R68)</f>
        <v>0</v>
      </c>
      <c r="T69" s="12">
        <f>SUM(T67:T68)</f>
        <v>0</v>
      </c>
      <c r="V69" s="12">
        <f>SUM(V67:V68)</f>
        <v>0</v>
      </c>
      <c r="X69" s="12">
        <f>SUM(X67:X68)</f>
        <v>0</v>
      </c>
      <c r="Z69" s="12">
        <f>SUM(Z67:Z68)</f>
        <v>0</v>
      </c>
      <c r="AB69" s="12">
        <f>SUM(AB67:AB68)</f>
        <v>215905</v>
      </c>
      <c r="AD69" s="12">
        <f>SUM(AD67:AD68)</f>
        <v>0</v>
      </c>
    </row>
    <row r="72" spans="1:30" x14ac:dyDescent="0.25">
      <c r="A72" t="s">
        <v>67</v>
      </c>
      <c r="F72">
        <f>SUM(I6:I70)</f>
        <v>3933276.050499998</v>
      </c>
      <c r="J72" s="10">
        <v>3852000</v>
      </c>
      <c r="L72" s="15">
        <v>666833.46600000001</v>
      </c>
      <c r="N72" s="9">
        <v>0</v>
      </c>
      <c r="P72" s="16">
        <v>395264.26200000005</v>
      </c>
      <c r="R72" s="16">
        <v>489577.68700000003</v>
      </c>
      <c r="T72" s="11">
        <v>394296.022</v>
      </c>
      <c r="V72" s="11">
        <v>359508.45300000004</v>
      </c>
      <c r="X72" s="11">
        <v>554800.56999999995</v>
      </c>
      <c r="Z72" s="11">
        <v>322664.64800000004</v>
      </c>
      <c r="AB72" s="11">
        <v>66943.953999999998</v>
      </c>
      <c r="AD72" s="11">
        <v>601638.3459999999</v>
      </c>
    </row>
    <row r="73" spans="1:30" x14ac:dyDescent="0.25">
      <c r="B73" s="7" t="s">
        <v>68</v>
      </c>
      <c r="J73" s="12">
        <f>SUM(J72)</f>
        <v>3852000</v>
      </c>
      <c r="L73" s="12">
        <f>SUM(L72)</f>
        <v>666833.46600000001</v>
      </c>
      <c r="N73" s="13">
        <f>SUM(N72)</f>
        <v>0</v>
      </c>
      <c r="P73" s="12">
        <f>SUM(P72)</f>
        <v>395264.26200000005</v>
      </c>
      <c r="R73" s="12">
        <f>SUM(R72)</f>
        <v>489577.68700000003</v>
      </c>
      <c r="T73" s="12">
        <f>SUM(T72)</f>
        <v>394296.022</v>
      </c>
      <c r="V73" s="12">
        <f>SUM(V72)</f>
        <v>359508.45300000004</v>
      </c>
      <c r="X73" s="12">
        <f>SUM(X72)</f>
        <v>554800.56999999995</v>
      </c>
      <c r="Z73" s="12">
        <f>SUM(Z72)</f>
        <v>322664.64800000004</v>
      </c>
      <c r="AB73" s="12">
        <f>SUM(AB72)</f>
        <v>66943.953999999998</v>
      </c>
      <c r="AD73" s="12">
        <f>SUM(AD72)</f>
        <v>601638.3459999999</v>
      </c>
    </row>
    <row r="77" spans="1:30" x14ac:dyDescent="0.25">
      <c r="B77" s="7" t="s">
        <v>69</v>
      </c>
      <c r="J77" s="12">
        <f>+J73+J69+J64+J39+J8+J20</f>
        <v>14985508.267500002</v>
      </c>
      <c r="L77" s="12">
        <f>+L73+L69+L64+L39+L8+L20</f>
        <v>2583630.2506849999</v>
      </c>
      <c r="N77" s="12">
        <f>+N73+N69+N64+N39+N8+N20</f>
        <v>6856</v>
      </c>
      <c r="P77" s="12">
        <f>+P73+P69+P64+P39+P8+P20</f>
        <v>1531350.0725150001</v>
      </c>
      <c r="R77" s="12">
        <f>+R73+R69+R64+R39+R8+R20</f>
        <v>1889675.02336</v>
      </c>
      <c r="T77" s="12">
        <f>+T73+T69+T64+T39+T8+T20</f>
        <v>1527381.8325149999</v>
      </c>
      <c r="V77" s="12">
        <f>+V73+V69+V64+V39+V8+V20</f>
        <v>1396597.0053599998</v>
      </c>
      <c r="X77" s="12">
        <f>+X73+X69+X64+X39+X8+X20</f>
        <v>2156516.450685</v>
      </c>
      <c r="Z77" s="12">
        <f>+Z73+Z69+Z64+Z39+Z8+Z20</f>
        <v>1257043.742655</v>
      </c>
      <c r="AB77" s="12">
        <f>+AB73+AB69+AB64+AB39+AB8+AB20</f>
        <v>282848.95400000003</v>
      </c>
      <c r="AD77" s="12">
        <f>+AD73+AD69+AD64+AD39+AD8+AD20</f>
        <v>2273270.8193699997</v>
      </c>
    </row>
  </sheetData>
  <pageMargins left="0.25" right="0.25" top="0.65" bottom="0.41" header="0.5" footer="0.16"/>
  <pageSetup scale="4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List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dvandor</dc:creator>
  <cp:lastModifiedBy>Havlíček Jan</cp:lastModifiedBy>
  <dcterms:created xsi:type="dcterms:W3CDTF">2000-12-06T23:29:49Z</dcterms:created>
  <dcterms:modified xsi:type="dcterms:W3CDTF">2023-09-10T15:32:13Z</dcterms:modified>
</cp:coreProperties>
</file>